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30" yWindow="900" windowWidth="18405" windowHeight="10875" tabRatio="832" firstSheet="18" activeTab="26"/>
  </bookViews>
  <sheets>
    <sheet name="Indicatori economici " sheetId="1" r:id="rId1"/>
    <sheet name=" Indice" sheetId="2" r:id="rId2"/>
    <sheet name="1.2 Movimprese" sheetId="3" r:id="rId3"/>
    <sheet name="1.3 - 1.4 - 1.5 Movimp.Settore" sheetId="4" r:id="rId4"/>
    <sheet name="1.6 Saldo Settore" sheetId="5" r:id="rId5"/>
    <sheet name="1.6.1 Saldo Nati-mortalità" sheetId="6" r:id="rId6"/>
    <sheet name="2.1 - 2.2  Settore Artigianato " sheetId="7" r:id="rId7"/>
    <sheet name="2.3 -2.4-2.5. Artig. Settore " sheetId="8" r:id="rId8"/>
    <sheet name="2.6 Saldo Settore AA" sheetId="9" r:id="rId9"/>
    <sheet name="3.1-3.2  Costruzioni" sheetId="10" r:id="rId10"/>
    <sheet name="4.1- 4.2 Turismo" sheetId="11" r:id="rId11"/>
    <sheet name="5.1-5.2 Imp. Femminili" sheetId="35" r:id="rId12"/>
    <sheet name="5.3 - 5.4 Imp.Femminili Settore" sheetId="13" r:id="rId13"/>
    <sheet name="5.5 Saldo Imp.Femm." sheetId="14" r:id="rId14"/>
    <sheet name="6.1 Imprend. Nazionalità" sheetId="15" r:id="rId15"/>
    <sheet name="6.2 - 6.3 Imprend. per Carica" sheetId="16" r:id="rId16"/>
    <sheet name="6.3a - 6.3b Extra Com." sheetId="17" r:id="rId17"/>
    <sheet name="6.4 Imprend. Naz. Età" sheetId="18" r:id="rId18"/>
    <sheet name="6.5 Imprend. Sesso" sheetId="19" r:id="rId19"/>
    <sheet name="7.1-7.2-7.3-7.4 Comm.Consistenz" sheetId="20" r:id="rId20"/>
    <sheet name="7.5----7.9  Apert.- Cess." sheetId="21" state="hidden" r:id="rId21"/>
    <sheet name="8.1 - 8.2 Cassa Edile" sheetId="22" state="hidden" r:id="rId22"/>
    <sheet name="9.1 -9.4 - C.I.G. (2)" sheetId="38" state="hidden" r:id="rId23"/>
    <sheet name="9.1 -9.4 - C.I.G." sheetId="23" state="hidden" r:id="rId24"/>
    <sheet name="8.1 Credito" sheetId="40" r:id="rId25"/>
    <sheet name="9.1 - 9.2  Protesti cambiari" sheetId="26" r:id="rId26"/>
    <sheet name="10.1 -2 - 3- 4- 5 Import-Ex (2)" sheetId="42" r:id="rId27"/>
    <sheet name="10.2 -10.3 Import " sheetId="43" r:id="rId28"/>
    <sheet name="10. 4- 10.5 Export" sheetId="27" r:id="rId29"/>
    <sheet name="13.1-13.2 -13.3 Turism.prov.SO" sheetId="28" state="hidden" r:id="rId30"/>
    <sheet name="14.4-14.5 -14.6 Turismo Livigno" sheetId="29" state="hidden" r:id="rId31"/>
    <sheet name="Tav. 11.1 Pra autovetture" sheetId="30" r:id="rId32"/>
    <sheet name="12.1 - 12.2 - 12.3 Benchmark" sheetId="36" r:id="rId33"/>
    <sheet name="12.4 Benchmark settori" sheetId="37" r:id="rId34"/>
    <sheet name="12.5 Benchmark Commercio Estero" sheetId="39" r:id="rId35"/>
    <sheet name="Indicatori economici  (2)" sheetId="33" r:id="rId36"/>
    <sheet name="Foglio1" sheetId="41" r:id="rId37"/>
  </sheets>
  <externalReferences>
    <externalReference r:id="rId38"/>
  </externalReferences>
  <definedNames>
    <definedName name="_xlnm._FilterDatabase" localSheetId="1" hidden="1">' Indice'!$A$1:$H$71</definedName>
    <definedName name="_xlnm.Print_Area" localSheetId="1">' Indice'!$A$1:$K$71</definedName>
    <definedName name="_xlnm.Print_Area" localSheetId="2">'1.2 Movimprese'!$A$1:$Q$105</definedName>
    <definedName name="_xlnm.Print_Area" localSheetId="3">'1.3 - 1.4 - 1.5 Movimp.Settore'!$A$1:$T$318</definedName>
    <definedName name="_xlnm.Print_Area" localSheetId="4">'1.6 Saldo Settore'!$A$1:$AF$56</definedName>
    <definedName name="_xlnm.Print_Area" localSheetId="5">'1.6.1 Saldo Nati-mortalità'!$A$28:$P$50</definedName>
    <definedName name="_xlnm.Print_Area" localSheetId="28">'10. 4- 10.5 Export'!#REF!</definedName>
    <definedName name="_xlnm.Print_Area" localSheetId="26">'10.1 -2 - 3- 4- 5 Import-Ex (2)'!$A$94:$R$103</definedName>
    <definedName name="_xlnm.Print_Area" localSheetId="27">'10.2 -10.3 Import '!#REF!</definedName>
    <definedName name="_xlnm.Print_Area" localSheetId="29">'13.1-13.2 -13.3 Turism.prov.SO'!$A$1:$I$131</definedName>
    <definedName name="_xlnm.Print_Area" localSheetId="30">'14.4-14.5 -14.6 Turismo Livigno'!$A$1:$I$125</definedName>
    <definedName name="_xlnm.Print_Area" localSheetId="6">'2.1 - 2.2  Settore Artigianato '!$A$1:$Q$106</definedName>
    <definedName name="_xlnm.Print_Area" localSheetId="7">'2.3 -2.4-2.5. Artig. Settore '!$A$1:$T$309</definedName>
    <definedName name="_xlnm.Print_Area" localSheetId="8">'2.6 Saldo Settore AA'!$A$1:$AF$60</definedName>
    <definedName name="_xlnm.Print_Area" localSheetId="9">'3.1-3.2  Costruzioni'!$A$1:$Q$103</definedName>
    <definedName name="_xlnm.Print_Area" localSheetId="10">'4.1- 4.2 Turismo'!$A$1:$Q$103</definedName>
    <definedName name="_xlnm.Print_Area" localSheetId="11">'5.1-5.2 Imp. Femminili'!$A$1:$W$38</definedName>
    <definedName name="_xlnm.Print_Area" localSheetId="12">'5.3 - 5.4 Imp.Femminili Settore'!$A$1:$R$69</definedName>
    <definedName name="_xlnm.Print_Area" localSheetId="13">'5.5 Saldo Imp.Femm.'!$A$1:$Z$35</definedName>
    <definedName name="_xlnm.Print_Area" localSheetId="14">'6.1 Imprend. Nazionalità'!$A$1:$P$64</definedName>
    <definedName name="_xlnm.Print_Area" localSheetId="15">'6.2 - 6.3 Imprend. per Carica'!$A$1:$U$164</definedName>
    <definedName name="_xlnm.Print_Area" localSheetId="16">'6.3a - 6.3b Extra Com.'!$A$3:$K$21</definedName>
    <definedName name="_xlnm.Print_Area" localSheetId="17">'6.4 Imprend. Naz. Età'!$A$1:$N$47</definedName>
    <definedName name="_xlnm.Print_Area" localSheetId="18">'6.5 Imprend. Sesso'!$A$1:$AA$63</definedName>
    <definedName name="_xlnm.Print_Area" localSheetId="20">'7.5----7.9  Apert.- Cess.'!$A$1:$U$225</definedName>
    <definedName name="_xlnm.Print_Area" localSheetId="21">'8.1 - 8.2 Cassa Edile'!$A$1:$J$118</definedName>
    <definedName name="_xlnm.Print_Area" localSheetId="25">'9.1 - 9.2  Protesti cambiari'!$A$1:$M$233</definedName>
    <definedName name="_xlnm.Print_Area" localSheetId="23">'9.1 -9.4 - C.I.G.'!$A$1:$H$293</definedName>
    <definedName name="_xlnm.Print_Area" localSheetId="22">'9.1 -9.4 - C.I.G. (2)'!$A$1:$H$323</definedName>
    <definedName name="_xlnm.Print_Area" localSheetId="31">'Tav. 11.1 Pra autovetture'!$A$1:$L$72</definedName>
  </definedNames>
  <calcPr calcId="125725"/>
</workbook>
</file>

<file path=xl/calcChain.xml><?xml version="1.0" encoding="utf-8"?>
<calcChain xmlns="http://schemas.openxmlformats.org/spreadsheetml/2006/main">
  <c r="D105" i="7"/>
  <c r="G49"/>
  <c r="G48"/>
  <c r="AH54" i="5" l="1"/>
  <c r="AI54"/>
  <c r="AJ54"/>
  <c r="E116" i="26"/>
  <c r="E115"/>
  <c r="E114"/>
  <c r="E173"/>
  <c r="E172"/>
  <c r="E76" i="18"/>
  <c r="K45" i="16"/>
  <c r="G56" i="15"/>
  <c r="W34" i="14"/>
  <c r="Z34"/>
  <c r="R68" i="13"/>
  <c r="Q68"/>
  <c r="P68"/>
  <c r="O68"/>
  <c r="N68"/>
  <c r="M68"/>
  <c r="L68"/>
  <c r="K68"/>
  <c r="J68"/>
  <c r="I68"/>
  <c r="H68"/>
  <c r="G68"/>
  <c r="F68"/>
  <c r="E68"/>
  <c r="D68"/>
  <c r="C68"/>
  <c r="B68"/>
  <c r="U33"/>
  <c r="Q33" i="35"/>
  <c r="Q32"/>
  <c r="AJ58" i="9"/>
  <c r="AI58"/>
  <c r="AH58"/>
  <c r="V256" i="8"/>
  <c r="V154"/>
  <c r="V49"/>
  <c r="O9" i="6"/>
  <c r="N4"/>
  <c r="G24"/>
  <c r="G23"/>
  <c r="G22"/>
  <c r="G21"/>
  <c r="G20"/>
  <c r="G19"/>
  <c r="G18"/>
  <c r="G17"/>
  <c r="G16"/>
  <c r="G15"/>
  <c r="G14"/>
  <c r="G13"/>
  <c r="G12"/>
  <c r="G11"/>
  <c r="G10"/>
  <c r="G9"/>
  <c r="G8"/>
  <c r="G7"/>
  <c r="G6"/>
  <c r="G5"/>
  <c r="G4"/>
  <c r="D23"/>
  <c r="D22"/>
  <c r="D21"/>
  <c r="D20"/>
  <c r="D19"/>
  <c r="D18"/>
  <c r="D17"/>
  <c r="D16"/>
  <c r="D15"/>
  <c r="D14"/>
  <c r="D13"/>
  <c r="D12"/>
  <c r="D11"/>
  <c r="D10"/>
  <c r="D9"/>
  <c r="D8"/>
  <c r="D7"/>
  <c r="D6"/>
  <c r="D5"/>
  <c r="D4"/>
  <c r="J4"/>
  <c r="J5"/>
  <c r="J6"/>
  <c r="J7"/>
  <c r="J8"/>
  <c r="J9"/>
  <c r="J10"/>
  <c r="J11"/>
  <c r="J12"/>
  <c r="J13"/>
  <c r="J14"/>
  <c r="J15"/>
  <c r="J16"/>
  <c r="J17"/>
  <c r="J18"/>
  <c r="J19"/>
  <c r="J20"/>
  <c r="J21"/>
  <c r="J22"/>
  <c r="J23"/>
  <c r="O316" i="4"/>
  <c r="H263"/>
  <c r="J263"/>
  <c r="J264"/>
  <c r="J316" s="1"/>
  <c r="F264"/>
  <c r="V264"/>
  <c r="D264"/>
  <c r="Q212"/>
  <c r="V161"/>
  <c r="C108"/>
  <c r="W52"/>
  <c r="V52"/>
  <c r="F50" i="3"/>
  <c r="Z26" i="39"/>
  <c r="Z25"/>
  <c r="Z24"/>
  <c r="Z23"/>
  <c r="Z22"/>
  <c r="Z21"/>
  <c r="Z20"/>
  <c r="Z9"/>
  <c r="Z10"/>
  <c r="Z11"/>
  <c r="Z12"/>
  <c r="Z13"/>
  <c r="Z14"/>
  <c r="Z8"/>
  <c r="Y21"/>
  <c r="Y22"/>
  <c r="Y23"/>
  <c r="Y24"/>
  <c r="Y25"/>
  <c r="Y26"/>
  <c r="X21"/>
  <c r="X22"/>
  <c r="X23"/>
  <c r="X24"/>
  <c r="X25"/>
  <c r="X26"/>
  <c r="W21"/>
  <c r="W22"/>
  <c r="W23"/>
  <c r="W24"/>
  <c r="W25"/>
  <c r="W26"/>
  <c r="Y20"/>
  <c r="X20"/>
  <c r="W20"/>
  <c r="Y14"/>
  <c r="X14"/>
  <c r="W14"/>
  <c r="Y13"/>
  <c r="X13"/>
  <c r="W13"/>
  <c r="Y12"/>
  <c r="X12"/>
  <c r="W12"/>
  <c r="Y11"/>
  <c r="X11"/>
  <c r="W11"/>
  <c r="Y10"/>
  <c r="X10"/>
  <c r="W10"/>
  <c r="Y9"/>
  <c r="X9"/>
  <c r="W9"/>
  <c r="W8"/>
  <c r="X8"/>
  <c r="Y8"/>
  <c r="E102" i="42"/>
  <c r="O118" i="43"/>
  <c r="O119"/>
  <c r="O117"/>
  <c r="O116"/>
  <c r="O115"/>
  <c r="H99" i="42"/>
  <c r="H102" s="1"/>
  <c r="G99"/>
  <c r="G102" s="1"/>
  <c r="F99"/>
  <c r="F102" s="1"/>
  <c r="H98"/>
  <c r="H101" s="1"/>
  <c r="G98"/>
  <c r="F98"/>
  <c r="F101" s="1"/>
  <c r="E99"/>
  <c r="E98"/>
  <c r="E101" s="1"/>
  <c r="R102"/>
  <c r="Q102"/>
  <c r="P102"/>
  <c r="O102"/>
  <c r="N102"/>
  <c r="N107" i="27"/>
  <c r="M107"/>
  <c r="L107"/>
  <c r="K107"/>
  <c r="J107"/>
  <c r="M106"/>
  <c r="L106"/>
  <c r="K106"/>
  <c r="M105"/>
  <c r="L105"/>
  <c r="K105"/>
  <c r="M104"/>
  <c r="L104"/>
  <c r="K104"/>
  <c r="M103"/>
  <c r="L103"/>
  <c r="K103"/>
  <c r="J106"/>
  <c r="J105"/>
  <c r="J104"/>
  <c r="J103"/>
  <c r="N111"/>
  <c r="M111"/>
  <c r="L111"/>
  <c r="K111"/>
  <c r="N110"/>
  <c r="M110"/>
  <c r="L110"/>
  <c r="K110"/>
  <c r="N109"/>
  <c r="M109"/>
  <c r="L109"/>
  <c r="K109"/>
  <c r="N108"/>
  <c r="M108"/>
  <c r="L108"/>
  <c r="K108"/>
  <c r="J109"/>
  <c r="J110"/>
  <c r="J111"/>
  <c r="J108"/>
  <c r="R101" i="42"/>
  <c r="Q101"/>
  <c r="P101"/>
  <c r="O101"/>
  <c r="N101"/>
  <c r="Q99"/>
  <c r="P99"/>
  <c r="O99"/>
  <c r="N99"/>
  <c r="Q98"/>
  <c r="P98"/>
  <c r="G101" s="1"/>
  <c r="O98"/>
  <c r="N98"/>
  <c r="R98" s="1"/>
  <c r="F111" i="27"/>
  <c r="F108"/>
  <c r="E117" i="43"/>
  <c r="B48" i="27"/>
  <c r="Q508" i="42"/>
  <c r="J24" i="6" l="1"/>
  <c r="D119" i="43"/>
  <c r="C119"/>
  <c r="B119"/>
  <c r="M118"/>
  <c r="L118"/>
  <c r="K118"/>
  <c r="M117"/>
  <c r="L117"/>
  <c r="K117"/>
  <c r="E119"/>
  <c r="M116"/>
  <c r="L116"/>
  <c r="K116"/>
  <c r="F116"/>
  <c r="M115"/>
  <c r="L115"/>
  <c r="K115"/>
  <c r="F115"/>
  <c r="F114"/>
  <c r="D114"/>
  <c r="C114"/>
  <c r="L119" s="1"/>
  <c r="B114"/>
  <c r="E113"/>
  <c r="E112"/>
  <c r="E111"/>
  <c r="N116" s="1"/>
  <c r="E110"/>
  <c r="N115" s="1"/>
  <c r="F109"/>
  <c r="D109"/>
  <c r="C109"/>
  <c r="L114" s="1"/>
  <c r="B109"/>
  <c r="E108"/>
  <c r="E107"/>
  <c r="E106"/>
  <c r="E105"/>
  <c r="D104"/>
  <c r="C104"/>
  <c r="B104"/>
  <c r="E100"/>
  <c r="E104" s="1"/>
  <c r="E99"/>
  <c r="D99"/>
  <c r="C99"/>
  <c r="B99"/>
  <c r="F98"/>
  <c r="F96"/>
  <c r="F95"/>
  <c r="E94"/>
  <c r="D94"/>
  <c r="C94"/>
  <c r="B94"/>
  <c r="F93"/>
  <c r="F92"/>
  <c r="F91"/>
  <c r="F90"/>
  <c r="F94" s="1"/>
  <c r="E89"/>
  <c r="D89"/>
  <c r="C89"/>
  <c r="B89"/>
  <c r="F88"/>
  <c r="F87"/>
  <c r="F86"/>
  <c r="F85"/>
  <c r="F89" s="1"/>
  <c r="E84"/>
  <c r="D84"/>
  <c r="C84"/>
  <c r="B84"/>
  <c r="F83"/>
  <c r="F82"/>
  <c r="F81"/>
  <c r="F80"/>
  <c r="F84" s="1"/>
  <c r="F57"/>
  <c r="E57"/>
  <c r="D57"/>
  <c r="C57"/>
  <c r="B57"/>
  <c r="N56"/>
  <c r="M56"/>
  <c r="L56"/>
  <c r="K56"/>
  <c r="G56"/>
  <c r="N55"/>
  <c r="M55"/>
  <c r="L55"/>
  <c r="K55"/>
  <c r="G55"/>
  <c r="N54"/>
  <c r="M54"/>
  <c r="L54"/>
  <c r="K54"/>
  <c r="G54"/>
  <c r="O53"/>
  <c r="N53"/>
  <c r="M53"/>
  <c r="L53"/>
  <c r="K53"/>
  <c r="G53"/>
  <c r="F52"/>
  <c r="E52"/>
  <c r="D52"/>
  <c r="M52" s="1"/>
  <c r="C52"/>
  <c r="B52"/>
  <c r="G51"/>
  <c r="G50"/>
  <c r="G49"/>
  <c r="P54" s="1"/>
  <c r="G48"/>
  <c r="F47"/>
  <c r="E47"/>
  <c r="D47"/>
  <c r="C47"/>
  <c r="B47"/>
  <c r="G46"/>
  <c r="G45"/>
  <c r="G44"/>
  <c r="G43"/>
  <c r="F42"/>
  <c r="E42"/>
  <c r="D42"/>
  <c r="C42"/>
  <c r="B42"/>
  <c r="G41"/>
  <c r="G40"/>
  <c r="G39"/>
  <c r="G38"/>
  <c r="F37"/>
  <c r="E37"/>
  <c r="D37"/>
  <c r="C37"/>
  <c r="B37"/>
  <c r="G36"/>
  <c r="G35"/>
  <c r="G34"/>
  <c r="G33"/>
  <c r="F32"/>
  <c r="E32"/>
  <c r="D32"/>
  <c r="C32"/>
  <c r="B32"/>
  <c r="G31"/>
  <c r="G30"/>
  <c r="G29"/>
  <c r="G28"/>
  <c r="F27"/>
  <c r="E27"/>
  <c r="D27"/>
  <c r="C27"/>
  <c r="B27"/>
  <c r="G26"/>
  <c r="G25"/>
  <c r="G24"/>
  <c r="G23"/>
  <c r="F22"/>
  <c r="E22"/>
  <c r="D22"/>
  <c r="C22"/>
  <c r="B22"/>
  <c r="G21"/>
  <c r="G20"/>
  <c r="G19"/>
  <c r="G18"/>
  <c r="F17"/>
  <c r="E17"/>
  <c r="D17"/>
  <c r="C17"/>
  <c r="B17"/>
  <c r="G16"/>
  <c r="G15"/>
  <c r="G14"/>
  <c r="G13"/>
  <c r="O513" i="42"/>
  <c r="M513"/>
  <c r="F513"/>
  <c r="E513"/>
  <c r="N513" s="1"/>
  <c r="D513"/>
  <c r="O512"/>
  <c r="N512"/>
  <c r="M512"/>
  <c r="G512"/>
  <c r="P512" s="1"/>
  <c r="P511"/>
  <c r="O511"/>
  <c r="N511"/>
  <c r="M511"/>
  <c r="H511"/>
  <c r="Q511" s="1"/>
  <c r="G511"/>
  <c r="Q510"/>
  <c r="O510"/>
  <c r="N510"/>
  <c r="M510"/>
  <c r="H510"/>
  <c r="Q509"/>
  <c r="O509"/>
  <c r="N509"/>
  <c r="M509"/>
  <c r="H509"/>
  <c r="H508"/>
  <c r="F508"/>
  <c r="E508"/>
  <c r="N508" s="1"/>
  <c r="D508"/>
  <c r="G507"/>
  <c r="G506"/>
  <c r="G505"/>
  <c r="P510" s="1"/>
  <c r="G504"/>
  <c r="P509" s="1"/>
  <c r="H503"/>
  <c r="F503"/>
  <c r="O508" s="1"/>
  <c r="E503"/>
  <c r="D503"/>
  <c r="M508" s="1"/>
  <c r="G502"/>
  <c r="G501"/>
  <c r="G500"/>
  <c r="G499"/>
  <c r="G503" s="1"/>
  <c r="G498"/>
  <c r="F498"/>
  <c r="E498"/>
  <c r="D498"/>
  <c r="H495"/>
  <c r="H494"/>
  <c r="H498" s="1"/>
  <c r="G493"/>
  <c r="F493"/>
  <c r="E493"/>
  <c r="D493"/>
  <c r="H492"/>
  <c r="H491"/>
  <c r="H490"/>
  <c r="H489"/>
  <c r="H493" s="1"/>
  <c r="G488"/>
  <c r="F488"/>
  <c r="E488"/>
  <c r="D488"/>
  <c r="H487"/>
  <c r="H486"/>
  <c r="H485"/>
  <c r="H484"/>
  <c r="H488" s="1"/>
  <c r="G483"/>
  <c r="F483"/>
  <c r="E483"/>
  <c r="D483"/>
  <c r="H482"/>
  <c r="H481"/>
  <c r="H480"/>
  <c r="H479"/>
  <c r="H483" s="1"/>
  <c r="G478"/>
  <c r="F478"/>
  <c r="E478"/>
  <c r="D478"/>
  <c r="H477"/>
  <c r="H476"/>
  <c r="H475"/>
  <c r="H474"/>
  <c r="H478" s="1"/>
  <c r="O454"/>
  <c r="M454"/>
  <c r="F454"/>
  <c r="E454"/>
  <c r="N454" s="1"/>
  <c r="D454"/>
  <c r="O453"/>
  <c r="N453"/>
  <c r="M453"/>
  <c r="Q453" s="1"/>
  <c r="G453"/>
  <c r="P453" s="1"/>
  <c r="P452"/>
  <c r="O452"/>
  <c r="N452"/>
  <c r="M452"/>
  <c r="Q452" s="1"/>
  <c r="H452"/>
  <c r="G452"/>
  <c r="Q451"/>
  <c r="O451"/>
  <c r="N451"/>
  <c r="M451"/>
  <c r="H451"/>
  <c r="Q450"/>
  <c r="O450"/>
  <c r="N450"/>
  <c r="M450"/>
  <c r="H450"/>
  <c r="H449"/>
  <c r="F449"/>
  <c r="E449"/>
  <c r="N449" s="1"/>
  <c r="D449"/>
  <c r="G448"/>
  <c r="G447"/>
  <c r="G446"/>
  <c r="P451" s="1"/>
  <c r="G445"/>
  <c r="P450" s="1"/>
  <c r="H444"/>
  <c r="Q449" s="1"/>
  <c r="F444"/>
  <c r="O449" s="1"/>
  <c r="E444"/>
  <c r="D444"/>
  <c r="M449" s="1"/>
  <c r="G443"/>
  <c r="G442"/>
  <c r="G441"/>
  <c r="G440"/>
  <c r="G444" s="1"/>
  <c r="G439"/>
  <c r="F439"/>
  <c r="E439"/>
  <c r="D439"/>
  <c r="H435"/>
  <c r="H439" s="1"/>
  <c r="G435"/>
  <c r="G434"/>
  <c r="F434"/>
  <c r="E434"/>
  <c r="D434"/>
  <c r="H433"/>
  <c r="H431"/>
  <c r="H434" s="1"/>
  <c r="H430"/>
  <c r="G429"/>
  <c r="F429"/>
  <c r="E429"/>
  <c r="D429"/>
  <c r="H428"/>
  <c r="H427"/>
  <c r="H426"/>
  <c r="H425"/>
  <c r="H429" s="1"/>
  <c r="G424"/>
  <c r="F424"/>
  <c r="E424"/>
  <c r="D424"/>
  <c r="H423"/>
  <c r="H422"/>
  <c r="H421"/>
  <c r="H420"/>
  <c r="H424" s="1"/>
  <c r="G419"/>
  <c r="F419"/>
  <c r="E419"/>
  <c r="D419"/>
  <c r="H418"/>
  <c r="H417"/>
  <c r="H416"/>
  <c r="H415"/>
  <c r="H419" s="1"/>
  <c r="H395"/>
  <c r="G395"/>
  <c r="P395" s="1"/>
  <c r="F395"/>
  <c r="E395"/>
  <c r="N395" s="1"/>
  <c r="D395"/>
  <c r="Q394"/>
  <c r="P394"/>
  <c r="O394"/>
  <c r="N394"/>
  <c r="M394"/>
  <c r="I394"/>
  <c r="R394" s="1"/>
  <c r="Q393"/>
  <c r="P393"/>
  <c r="O393"/>
  <c r="N393"/>
  <c r="M393"/>
  <c r="I393"/>
  <c r="R393" s="1"/>
  <c r="Q392"/>
  <c r="P392"/>
  <c r="O392"/>
  <c r="N392"/>
  <c r="M392"/>
  <c r="I392"/>
  <c r="I395" s="1"/>
  <c r="Q391"/>
  <c r="P391"/>
  <c r="O391"/>
  <c r="N391"/>
  <c r="M391"/>
  <c r="I391"/>
  <c r="R391" s="1"/>
  <c r="H390"/>
  <c r="Q390" s="1"/>
  <c r="G390"/>
  <c r="F390"/>
  <c r="O390" s="1"/>
  <c r="E390"/>
  <c r="D390"/>
  <c r="M390" s="1"/>
  <c r="I389"/>
  <c r="I388"/>
  <c r="I387"/>
  <c r="I386"/>
  <c r="I390" s="1"/>
  <c r="H385"/>
  <c r="G385"/>
  <c r="P390" s="1"/>
  <c r="F385"/>
  <c r="E385"/>
  <c r="N390" s="1"/>
  <c r="D385"/>
  <c r="I384"/>
  <c r="I383"/>
  <c r="I382"/>
  <c r="I385" s="1"/>
  <c r="J385" s="1"/>
  <c r="I381"/>
  <c r="H380"/>
  <c r="G380"/>
  <c r="F380"/>
  <c r="E380"/>
  <c r="D380"/>
  <c r="I379"/>
  <c r="I378"/>
  <c r="I377"/>
  <c r="I380" s="1"/>
  <c r="I376"/>
  <c r="H375"/>
  <c r="G375"/>
  <c r="F375"/>
  <c r="E375"/>
  <c r="D375"/>
  <c r="I374"/>
  <c r="I373"/>
  <c r="I372"/>
  <c r="I375" s="1"/>
  <c r="I371"/>
  <c r="H370"/>
  <c r="G370"/>
  <c r="F370"/>
  <c r="E370"/>
  <c r="D370"/>
  <c r="I369"/>
  <c r="D36" s="1"/>
  <c r="I368"/>
  <c r="I367"/>
  <c r="D34" s="1"/>
  <c r="I366"/>
  <c r="H365"/>
  <c r="G365"/>
  <c r="F365"/>
  <c r="E365"/>
  <c r="D365"/>
  <c r="I364"/>
  <c r="I363"/>
  <c r="I362"/>
  <c r="I365" s="1"/>
  <c r="I361"/>
  <c r="H360"/>
  <c r="G360"/>
  <c r="F360"/>
  <c r="E360"/>
  <c r="D360"/>
  <c r="I359"/>
  <c r="I358"/>
  <c r="I357"/>
  <c r="I360" s="1"/>
  <c r="I356"/>
  <c r="H355"/>
  <c r="G355"/>
  <c r="F355"/>
  <c r="E355"/>
  <c r="D355"/>
  <c r="I354"/>
  <c r="I353"/>
  <c r="I352"/>
  <c r="I355" s="1"/>
  <c r="I351"/>
  <c r="F339"/>
  <c r="H336"/>
  <c r="G336"/>
  <c r="P336" s="1"/>
  <c r="F336"/>
  <c r="O336" s="1"/>
  <c r="E336"/>
  <c r="N336" s="1"/>
  <c r="D336"/>
  <c r="M336" s="1"/>
  <c r="P335"/>
  <c r="O335"/>
  <c r="N335"/>
  <c r="M335"/>
  <c r="I335"/>
  <c r="J335" s="1"/>
  <c r="P334"/>
  <c r="O334"/>
  <c r="N334"/>
  <c r="M334"/>
  <c r="I334"/>
  <c r="R334" s="1"/>
  <c r="P333"/>
  <c r="O333"/>
  <c r="N333"/>
  <c r="M333"/>
  <c r="I333"/>
  <c r="R333" s="1"/>
  <c r="Q332"/>
  <c r="P332"/>
  <c r="O332"/>
  <c r="N332"/>
  <c r="M332"/>
  <c r="I332"/>
  <c r="R332" s="1"/>
  <c r="P331"/>
  <c r="N331"/>
  <c r="H331"/>
  <c r="Q331" s="1"/>
  <c r="G331"/>
  <c r="F331"/>
  <c r="O331" s="1"/>
  <c r="E331"/>
  <c r="D331"/>
  <c r="M331" s="1"/>
  <c r="I330"/>
  <c r="I329"/>
  <c r="I328"/>
  <c r="I327"/>
  <c r="I331" s="1"/>
  <c r="H326"/>
  <c r="G326"/>
  <c r="F326"/>
  <c r="E326"/>
  <c r="D326"/>
  <c r="I325"/>
  <c r="I324"/>
  <c r="I323"/>
  <c r="I322"/>
  <c r="I326" s="1"/>
  <c r="H321"/>
  <c r="G321"/>
  <c r="F321"/>
  <c r="E321"/>
  <c r="D321"/>
  <c r="I320"/>
  <c r="I319"/>
  <c r="C43" s="1"/>
  <c r="I318"/>
  <c r="I317"/>
  <c r="I321" s="1"/>
  <c r="H316"/>
  <c r="G316"/>
  <c r="F316"/>
  <c r="E316"/>
  <c r="D316"/>
  <c r="I315"/>
  <c r="I314"/>
  <c r="C39" s="1"/>
  <c r="I313"/>
  <c r="I312"/>
  <c r="I316" s="1"/>
  <c r="H311"/>
  <c r="G311"/>
  <c r="F311"/>
  <c r="E311"/>
  <c r="D311"/>
  <c r="I310"/>
  <c r="I309"/>
  <c r="C35" s="1"/>
  <c r="I308"/>
  <c r="I307"/>
  <c r="I311" s="1"/>
  <c r="H306"/>
  <c r="G306"/>
  <c r="F306"/>
  <c r="E306"/>
  <c r="D306"/>
  <c r="I305"/>
  <c r="I304"/>
  <c r="I303"/>
  <c r="I302"/>
  <c r="I306" s="1"/>
  <c r="H301"/>
  <c r="G301"/>
  <c r="F301"/>
  <c r="E301"/>
  <c r="D301"/>
  <c r="I300"/>
  <c r="I299"/>
  <c r="I298"/>
  <c r="I297"/>
  <c r="I301" s="1"/>
  <c r="H296"/>
  <c r="G296"/>
  <c r="F296"/>
  <c r="E296"/>
  <c r="D296"/>
  <c r="I295"/>
  <c r="I294"/>
  <c r="I293"/>
  <c r="I292"/>
  <c r="I296" s="1"/>
  <c r="R99"/>
  <c r="I99"/>
  <c r="I102" s="1"/>
  <c r="I98"/>
  <c r="I101" s="1"/>
  <c r="N56"/>
  <c r="M56"/>
  <c r="J56"/>
  <c r="I56"/>
  <c r="H56"/>
  <c r="E56"/>
  <c r="K56" s="1"/>
  <c r="N55"/>
  <c r="M55"/>
  <c r="J55"/>
  <c r="I55"/>
  <c r="H55"/>
  <c r="E55"/>
  <c r="K55" s="1"/>
  <c r="N54"/>
  <c r="M54"/>
  <c r="J54"/>
  <c r="I54"/>
  <c r="H54"/>
  <c r="E54"/>
  <c r="K54" s="1"/>
  <c r="N53"/>
  <c r="M53"/>
  <c r="J53"/>
  <c r="I53"/>
  <c r="H53"/>
  <c r="E53"/>
  <c r="K53" s="1"/>
  <c r="N52"/>
  <c r="M52"/>
  <c r="J52"/>
  <c r="I52"/>
  <c r="H52"/>
  <c r="E52"/>
  <c r="K52" s="1"/>
  <c r="N51"/>
  <c r="M51"/>
  <c r="J51"/>
  <c r="I51"/>
  <c r="H51"/>
  <c r="E51"/>
  <c r="K51" s="1"/>
  <c r="N50"/>
  <c r="M50"/>
  <c r="J50"/>
  <c r="I50"/>
  <c r="H50"/>
  <c r="E50"/>
  <c r="K50" s="1"/>
  <c r="N49"/>
  <c r="M49"/>
  <c r="J49"/>
  <c r="I49"/>
  <c r="H49"/>
  <c r="E49"/>
  <c r="K49" s="1"/>
  <c r="N48"/>
  <c r="M48"/>
  <c r="J48"/>
  <c r="I48"/>
  <c r="H48"/>
  <c r="E48"/>
  <c r="K48" s="1"/>
  <c r="N47"/>
  <c r="M47"/>
  <c r="H47"/>
  <c r="N46"/>
  <c r="M46"/>
  <c r="J46"/>
  <c r="I46"/>
  <c r="H46"/>
  <c r="E46"/>
  <c r="K46" s="1"/>
  <c r="N45"/>
  <c r="M45"/>
  <c r="J45"/>
  <c r="I45"/>
  <c r="H45"/>
  <c r="E45"/>
  <c r="K45" s="1"/>
  <c r="N44"/>
  <c r="M44"/>
  <c r="J44"/>
  <c r="I44"/>
  <c r="H44"/>
  <c r="E44"/>
  <c r="K44" s="1"/>
  <c r="H43"/>
  <c r="D43"/>
  <c r="J47" s="1"/>
  <c r="N42"/>
  <c r="M42"/>
  <c r="J42"/>
  <c r="I42"/>
  <c r="H42"/>
  <c r="E42"/>
  <c r="K42" s="1"/>
  <c r="N41"/>
  <c r="M41"/>
  <c r="J41"/>
  <c r="I41"/>
  <c r="H41"/>
  <c r="E41"/>
  <c r="K41" s="1"/>
  <c r="N40"/>
  <c r="M40"/>
  <c r="H40"/>
  <c r="E40"/>
  <c r="H39"/>
  <c r="D39"/>
  <c r="N39" s="1"/>
  <c r="N38"/>
  <c r="M38"/>
  <c r="H38"/>
  <c r="E38"/>
  <c r="N37"/>
  <c r="M37"/>
  <c r="H37"/>
  <c r="E37"/>
  <c r="H36"/>
  <c r="C36"/>
  <c r="M36" s="1"/>
  <c r="H35"/>
  <c r="D35"/>
  <c r="N35" s="1"/>
  <c r="H34"/>
  <c r="C34"/>
  <c r="M34" s="1"/>
  <c r="H33"/>
  <c r="D33"/>
  <c r="N33" s="1"/>
  <c r="N32"/>
  <c r="M32"/>
  <c r="J32"/>
  <c r="I32"/>
  <c r="H32"/>
  <c r="E32"/>
  <c r="K32" s="1"/>
  <c r="N31"/>
  <c r="M31"/>
  <c r="J31"/>
  <c r="I31"/>
  <c r="H31"/>
  <c r="E31"/>
  <c r="K31" s="1"/>
  <c r="N30"/>
  <c r="M30"/>
  <c r="J30"/>
  <c r="I30"/>
  <c r="H30"/>
  <c r="E30"/>
  <c r="K30" s="1"/>
  <c r="N29"/>
  <c r="M29"/>
  <c r="J29"/>
  <c r="I29"/>
  <c r="H29"/>
  <c r="E29"/>
  <c r="K29" s="1"/>
  <c r="N28"/>
  <c r="M28"/>
  <c r="J28"/>
  <c r="I28"/>
  <c r="H28"/>
  <c r="E28"/>
  <c r="K28" s="1"/>
  <c r="N27"/>
  <c r="M27"/>
  <c r="J27"/>
  <c r="I27"/>
  <c r="H27"/>
  <c r="E27"/>
  <c r="K27" s="1"/>
  <c r="N26"/>
  <c r="M26"/>
  <c r="J26"/>
  <c r="I26"/>
  <c r="H26"/>
  <c r="E26"/>
  <c r="K26" s="1"/>
  <c r="N25"/>
  <c r="M25"/>
  <c r="J25"/>
  <c r="I25"/>
  <c r="H25"/>
  <c r="E25"/>
  <c r="K25" s="1"/>
  <c r="N24"/>
  <c r="M24"/>
  <c r="J24"/>
  <c r="I24"/>
  <c r="H24"/>
  <c r="E24"/>
  <c r="K24" s="1"/>
  <c r="N23"/>
  <c r="M23"/>
  <c r="J23"/>
  <c r="I23"/>
  <c r="H23"/>
  <c r="E23"/>
  <c r="K23" s="1"/>
  <c r="N22"/>
  <c r="M22"/>
  <c r="J22"/>
  <c r="I22"/>
  <c r="H22"/>
  <c r="E22"/>
  <c r="K22" s="1"/>
  <c r="N21"/>
  <c r="M21"/>
  <c r="J21"/>
  <c r="I21"/>
  <c r="H21"/>
  <c r="E21"/>
  <c r="K21" s="1"/>
  <c r="N20"/>
  <c r="M20"/>
  <c r="J20"/>
  <c r="I20"/>
  <c r="H20"/>
  <c r="E20"/>
  <c r="K20" s="1"/>
  <c r="N19"/>
  <c r="M19"/>
  <c r="J19"/>
  <c r="I19"/>
  <c r="H19"/>
  <c r="E19"/>
  <c r="K19" s="1"/>
  <c r="N18"/>
  <c r="M18"/>
  <c r="J18"/>
  <c r="I18"/>
  <c r="H18"/>
  <c r="E18"/>
  <c r="K18" s="1"/>
  <c r="N17"/>
  <c r="M17"/>
  <c r="J17"/>
  <c r="I17"/>
  <c r="H17"/>
  <c r="E17"/>
  <c r="K17" s="1"/>
  <c r="N16"/>
  <c r="M16"/>
  <c r="J16"/>
  <c r="I16"/>
  <c r="H16"/>
  <c r="E16"/>
  <c r="K16" s="1"/>
  <c r="N15"/>
  <c r="M15"/>
  <c r="J15"/>
  <c r="I15"/>
  <c r="H15"/>
  <c r="E15"/>
  <c r="K15" s="1"/>
  <c r="N14"/>
  <c r="M14"/>
  <c r="J14"/>
  <c r="I14"/>
  <c r="H14"/>
  <c r="E14"/>
  <c r="K14" s="1"/>
  <c r="N13"/>
  <c r="M13"/>
  <c r="J13"/>
  <c r="I13"/>
  <c r="H13"/>
  <c r="E13"/>
  <c r="K13" s="1"/>
  <c r="N12"/>
  <c r="M12"/>
  <c r="J12"/>
  <c r="I12"/>
  <c r="H12"/>
  <c r="E12"/>
  <c r="K12" s="1"/>
  <c r="N11"/>
  <c r="M11"/>
  <c r="J11"/>
  <c r="I11"/>
  <c r="H11"/>
  <c r="E11"/>
  <c r="K11" s="1"/>
  <c r="N10"/>
  <c r="M10"/>
  <c r="J10"/>
  <c r="I10"/>
  <c r="H10"/>
  <c r="E10"/>
  <c r="K10" s="1"/>
  <c r="N9"/>
  <c r="M9"/>
  <c r="J9"/>
  <c r="I9"/>
  <c r="H9"/>
  <c r="E9"/>
  <c r="K9" s="1"/>
  <c r="N8"/>
  <c r="M8"/>
  <c r="N7"/>
  <c r="M7"/>
  <c r="N6"/>
  <c r="M6"/>
  <c r="N5"/>
  <c r="M5"/>
  <c r="O61" i="36"/>
  <c r="M61"/>
  <c r="K61"/>
  <c r="I61"/>
  <c r="G61"/>
  <c r="E61"/>
  <c r="C61"/>
  <c r="O30"/>
  <c r="M30"/>
  <c r="K30"/>
  <c r="I30"/>
  <c r="G30"/>
  <c r="E30"/>
  <c r="C30"/>
  <c r="L58" i="30"/>
  <c r="K58"/>
  <c r="I58"/>
  <c r="H58"/>
  <c r="F58"/>
  <c r="E58"/>
  <c r="D117" i="27"/>
  <c r="C117"/>
  <c r="B117"/>
  <c r="L116"/>
  <c r="K116"/>
  <c r="J116"/>
  <c r="F116"/>
  <c r="F58"/>
  <c r="E58"/>
  <c r="D58"/>
  <c r="C58"/>
  <c r="B58"/>
  <c r="N57"/>
  <c r="M57"/>
  <c r="L57"/>
  <c r="K57"/>
  <c r="J57"/>
  <c r="G57"/>
  <c r="G173" i="26"/>
  <c r="F173"/>
  <c r="D173"/>
  <c r="M84"/>
  <c r="L84"/>
  <c r="F27" i="20"/>
  <c r="AA62" i="19"/>
  <c r="Y62"/>
  <c r="V62"/>
  <c r="T62"/>
  <c r="Q62"/>
  <c r="O62"/>
  <c r="L62"/>
  <c r="J62"/>
  <c r="G62"/>
  <c r="E62"/>
  <c r="F9" i="18"/>
  <c r="F8"/>
  <c r="M83"/>
  <c r="M82"/>
  <c r="M81"/>
  <c r="F81"/>
  <c r="M80"/>
  <c r="F80"/>
  <c r="M79"/>
  <c r="F79"/>
  <c r="M78"/>
  <c r="F78"/>
  <c r="K76"/>
  <c r="L83" s="1"/>
  <c r="I76"/>
  <c r="J83" s="1"/>
  <c r="G76"/>
  <c r="H83" s="1"/>
  <c r="F83"/>
  <c r="X50" i="17"/>
  <c r="Y49" s="1"/>
  <c r="Y46"/>
  <c r="Y44"/>
  <c r="Y42"/>
  <c r="Y40"/>
  <c r="Y38"/>
  <c r="Y36"/>
  <c r="Y34"/>
  <c r="Y32"/>
  <c r="X21"/>
  <c r="Y20"/>
  <c r="Y19"/>
  <c r="Y18"/>
  <c r="Y17"/>
  <c r="Y16"/>
  <c r="Y15"/>
  <c r="Y14"/>
  <c r="Y13"/>
  <c r="Y12"/>
  <c r="Y11"/>
  <c r="Y10"/>
  <c r="Y9"/>
  <c r="Y8"/>
  <c r="Y7"/>
  <c r="Y6"/>
  <c r="Y5"/>
  <c r="R108" i="16"/>
  <c r="R107"/>
  <c r="R106"/>
  <c r="R105"/>
  <c r="R104"/>
  <c r="R103"/>
  <c r="R102"/>
  <c r="R101"/>
  <c r="R100"/>
  <c r="R99"/>
  <c r="R98"/>
  <c r="T92"/>
  <c r="U92" s="1"/>
  <c r="S92"/>
  <c r="Q92"/>
  <c r="O92"/>
  <c r="L92"/>
  <c r="J92"/>
  <c r="H92"/>
  <c r="F92"/>
  <c r="U45"/>
  <c r="T45"/>
  <c r="S45"/>
  <c r="Q45"/>
  <c r="O45"/>
  <c r="L45"/>
  <c r="J45"/>
  <c r="H45"/>
  <c r="F45"/>
  <c r="P56" i="15"/>
  <c r="O56"/>
  <c r="M56"/>
  <c r="L56"/>
  <c r="J56"/>
  <c r="I56"/>
  <c r="F56"/>
  <c r="D56"/>
  <c r="T34" i="14"/>
  <c r="Q34"/>
  <c r="N34"/>
  <c r="K34"/>
  <c r="H34"/>
  <c r="E34"/>
  <c r="R32" i="13"/>
  <c r="P32"/>
  <c r="N32"/>
  <c r="L32"/>
  <c r="J32"/>
  <c r="H32"/>
  <c r="F32"/>
  <c r="Q70" i="35"/>
  <c r="P70"/>
  <c r="N70"/>
  <c r="M70"/>
  <c r="K70"/>
  <c r="I70"/>
  <c r="H70"/>
  <c r="F70"/>
  <c r="D70"/>
  <c r="C70"/>
  <c r="B70"/>
  <c r="O33"/>
  <c r="O70" s="1"/>
  <c r="L33"/>
  <c r="L70" s="1"/>
  <c r="J33"/>
  <c r="J70" s="1"/>
  <c r="G33"/>
  <c r="G70" s="1"/>
  <c r="E33"/>
  <c r="E70" s="1"/>
  <c r="O110" i="11"/>
  <c r="N110"/>
  <c r="J110"/>
  <c r="I110"/>
  <c r="E110"/>
  <c r="D110"/>
  <c r="B110"/>
  <c r="Q53"/>
  <c r="Q110" s="1"/>
  <c r="O53"/>
  <c r="L53"/>
  <c r="L110" s="1"/>
  <c r="J53"/>
  <c r="G53"/>
  <c r="G110" s="1"/>
  <c r="E53"/>
  <c r="O110" i="10"/>
  <c r="N110"/>
  <c r="J110"/>
  <c r="I110"/>
  <c r="E110"/>
  <c r="D110"/>
  <c r="B110"/>
  <c r="Q53"/>
  <c r="O53"/>
  <c r="L53"/>
  <c r="L110" s="1"/>
  <c r="J53"/>
  <c r="G53"/>
  <c r="G110" s="1"/>
  <c r="E53"/>
  <c r="AF58" i="9"/>
  <c r="AC58"/>
  <c r="Z58"/>
  <c r="W58"/>
  <c r="T58"/>
  <c r="N58"/>
  <c r="K58"/>
  <c r="H58"/>
  <c r="E58"/>
  <c r="Q308" i="8"/>
  <c r="M308"/>
  <c r="K308"/>
  <c r="E308"/>
  <c r="C308"/>
  <c r="B308"/>
  <c r="T256"/>
  <c r="R256"/>
  <c r="P256"/>
  <c r="N256"/>
  <c r="L256"/>
  <c r="J256"/>
  <c r="H256"/>
  <c r="F256"/>
  <c r="D256"/>
  <c r="Q205"/>
  <c r="O205"/>
  <c r="M205"/>
  <c r="K205"/>
  <c r="E205"/>
  <c r="C205"/>
  <c r="B205"/>
  <c r="T154"/>
  <c r="R154"/>
  <c r="P154"/>
  <c r="N154"/>
  <c r="L154"/>
  <c r="J154"/>
  <c r="H154"/>
  <c r="F154"/>
  <c r="D154"/>
  <c r="B101"/>
  <c r="Q101"/>
  <c r="O101"/>
  <c r="M101"/>
  <c r="K101"/>
  <c r="I101"/>
  <c r="E101"/>
  <c r="C101"/>
  <c r="T49"/>
  <c r="R49"/>
  <c r="W49" s="1"/>
  <c r="P49"/>
  <c r="N49"/>
  <c r="L49"/>
  <c r="J49"/>
  <c r="H49"/>
  <c r="F49"/>
  <c r="D49"/>
  <c r="O105" i="7"/>
  <c r="N105"/>
  <c r="J105"/>
  <c r="I105"/>
  <c r="G105"/>
  <c r="E105"/>
  <c r="B105"/>
  <c r="Q49"/>
  <c r="Q105" s="1"/>
  <c r="O49"/>
  <c r="L49"/>
  <c r="L105" s="1"/>
  <c r="J49"/>
  <c r="E49"/>
  <c r="AF54" i="5"/>
  <c r="AC54"/>
  <c r="Z54"/>
  <c r="W54"/>
  <c r="T54"/>
  <c r="Q54"/>
  <c r="N54"/>
  <c r="K54"/>
  <c r="H54"/>
  <c r="E54"/>
  <c r="S316" i="4"/>
  <c r="Q316"/>
  <c r="M316"/>
  <c r="K316"/>
  <c r="E316"/>
  <c r="C316"/>
  <c r="B316"/>
  <c r="AC264"/>
  <c r="T264"/>
  <c r="R264"/>
  <c r="R316" s="1"/>
  <c r="P264"/>
  <c r="P316" s="1"/>
  <c r="N264"/>
  <c r="N316" s="1"/>
  <c r="L264"/>
  <c r="L316" s="1"/>
  <c r="H264"/>
  <c r="H316" s="1"/>
  <c r="F316"/>
  <c r="D316"/>
  <c r="S212"/>
  <c r="O212"/>
  <c r="M212"/>
  <c r="K212"/>
  <c r="E212"/>
  <c r="C212"/>
  <c r="B212"/>
  <c r="AC161"/>
  <c r="T161"/>
  <c r="R161"/>
  <c r="P161"/>
  <c r="N161"/>
  <c r="L161"/>
  <c r="J161"/>
  <c r="F161"/>
  <c r="D161"/>
  <c r="S108"/>
  <c r="Q108"/>
  <c r="O108"/>
  <c r="M108"/>
  <c r="K108"/>
  <c r="I108"/>
  <c r="G108"/>
  <c r="E108"/>
  <c r="B108"/>
  <c r="T52"/>
  <c r="T108" s="1"/>
  <c r="R52"/>
  <c r="R108" s="1"/>
  <c r="P52"/>
  <c r="P108" s="1"/>
  <c r="N52"/>
  <c r="N108" s="1"/>
  <c r="L52"/>
  <c r="L108" s="1"/>
  <c r="J52"/>
  <c r="J108" s="1"/>
  <c r="H52"/>
  <c r="H108" s="1"/>
  <c r="F52"/>
  <c r="F108" s="1"/>
  <c r="D52"/>
  <c r="D108" s="1"/>
  <c r="Q104" i="3"/>
  <c r="O104"/>
  <c r="N104"/>
  <c r="M104"/>
  <c r="L104"/>
  <c r="J104"/>
  <c r="I104"/>
  <c r="H104"/>
  <c r="G104"/>
  <c r="E104"/>
  <c r="D104"/>
  <c r="C104"/>
  <c r="B104"/>
  <c r="P50"/>
  <c r="Q50" s="1"/>
  <c r="O50"/>
  <c r="K50"/>
  <c r="L50" s="1"/>
  <c r="J50"/>
  <c r="F104"/>
  <c r="E50"/>
  <c r="Q53" i="5"/>
  <c r="N53"/>
  <c r="W5" i="17"/>
  <c r="J78" i="18" l="1"/>
  <c r="J80"/>
  <c r="J79"/>
  <c r="J81"/>
  <c r="Y48" i="17"/>
  <c r="P104" i="3"/>
  <c r="W256" i="8"/>
  <c r="W154"/>
  <c r="W264" i="4"/>
  <c r="T316"/>
  <c r="W161"/>
  <c r="K104" i="3"/>
  <c r="G50"/>
  <c r="G22" i="43"/>
  <c r="G32"/>
  <c r="G42"/>
  <c r="K52"/>
  <c r="O52"/>
  <c r="L52"/>
  <c r="N52"/>
  <c r="N118"/>
  <c r="P55"/>
  <c r="G17"/>
  <c r="G27"/>
  <c r="G37"/>
  <c r="G47"/>
  <c r="P53"/>
  <c r="L57"/>
  <c r="N57"/>
  <c r="F99"/>
  <c r="E109"/>
  <c r="O114"/>
  <c r="K119"/>
  <c r="M119"/>
  <c r="P56"/>
  <c r="K57"/>
  <c r="M57"/>
  <c r="K114"/>
  <c r="M114"/>
  <c r="F118"/>
  <c r="G57"/>
  <c r="F100"/>
  <c r="F104" s="1"/>
  <c r="E114"/>
  <c r="F117"/>
  <c r="N117"/>
  <c r="G52"/>
  <c r="I39" i="42"/>
  <c r="M39"/>
  <c r="R390"/>
  <c r="J390"/>
  <c r="I35"/>
  <c r="M35"/>
  <c r="I43"/>
  <c r="I47"/>
  <c r="M43"/>
  <c r="R331"/>
  <c r="J331"/>
  <c r="J38"/>
  <c r="J34"/>
  <c r="N34"/>
  <c r="E34"/>
  <c r="K34" s="1"/>
  <c r="J40"/>
  <c r="J36"/>
  <c r="N36"/>
  <c r="E36"/>
  <c r="K36" s="1"/>
  <c r="R395"/>
  <c r="J395"/>
  <c r="K38"/>
  <c r="H513"/>
  <c r="Q513" s="1"/>
  <c r="J33"/>
  <c r="I34"/>
  <c r="J35"/>
  <c r="I36"/>
  <c r="J37"/>
  <c r="I38"/>
  <c r="J39"/>
  <c r="I40"/>
  <c r="J43"/>
  <c r="R335"/>
  <c r="I336"/>
  <c r="R336" s="1"/>
  <c r="I370"/>
  <c r="R392"/>
  <c r="M395"/>
  <c r="O395"/>
  <c r="Q395"/>
  <c r="G449"/>
  <c r="P449" s="1"/>
  <c r="G454"/>
  <c r="G508"/>
  <c r="P508" s="1"/>
  <c r="G513"/>
  <c r="C33"/>
  <c r="E35"/>
  <c r="K35" s="1"/>
  <c r="E39"/>
  <c r="E43"/>
  <c r="N43"/>
  <c r="H453"/>
  <c r="H454" s="1"/>
  <c r="Q454" s="1"/>
  <c r="H512"/>
  <c r="Q512" s="1"/>
  <c r="M76" i="18"/>
  <c r="N78" s="1"/>
  <c r="H78"/>
  <c r="L78"/>
  <c r="H79"/>
  <c r="L79"/>
  <c r="H80"/>
  <c r="L80"/>
  <c r="H81"/>
  <c r="L81"/>
  <c r="H82"/>
  <c r="L82"/>
  <c r="F82"/>
  <c r="J82"/>
  <c r="Y33" i="17"/>
  <c r="Y35"/>
  <c r="Y37"/>
  <c r="Y39"/>
  <c r="Y41"/>
  <c r="Y43"/>
  <c r="Y45"/>
  <c r="Y47"/>
  <c r="E57" i="30"/>
  <c r="F57"/>
  <c r="D57"/>
  <c r="G57"/>
  <c r="I57" s="1"/>
  <c r="J57"/>
  <c r="L57" s="1"/>
  <c r="E52"/>
  <c r="J56"/>
  <c r="G56"/>
  <c r="D56"/>
  <c r="C62" i="39"/>
  <c r="D62"/>
  <c r="E62"/>
  <c r="F62"/>
  <c r="G62"/>
  <c r="H62"/>
  <c r="I62"/>
  <c r="J62"/>
  <c r="K62"/>
  <c r="L62"/>
  <c r="M62"/>
  <c r="N62"/>
  <c r="O62"/>
  <c r="B62"/>
  <c r="E117" i="27"/>
  <c r="N80" i="18" l="1"/>
  <c r="N83"/>
  <c r="N79"/>
  <c r="Y50" i="17"/>
  <c r="F119" i="43"/>
  <c r="N114"/>
  <c r="P52"/>
  <c r="P57"/>
  <c r="N119"/>
  <c r="K43" i="42"/>
  <c r="K47"/>
  <c r="I37"/>
  <c r="I33"/>
  <c r="M33"/>
  <c r="K39"/>
  <c r="E33"/>
  <c r="P513"/>
  <c r="P454"/>
  <c r="K40"/>
  <c r="N81" i="18"/>
  <c r="N82"/>
  <c r="K57" i="30"/>
  <c r="H57"/>
  <c r="K33" i="42" l="1"/>
  <c r="K37"/>
  <c r="F83" i="26"/>
  <c r="D83"/>
  <c r="K83"/>
  <c r="J83"/>
  <c r="I83"/>
  <c r="H83"/>
  <c r="G83"/>
  <c r="E83"/>
  <c r="M82"/>
  <c r="L82"/>
  <c r="I171"/>
  <c r="H171"/>
  <c r="G171"/>
  <c r="F171"/>
  <c r="E171"/>
  <c r="D171"/>
  <c r="D69" i="35"/>
  <c r="D104" i="7" l="1"/>
  <c r="AJ126" i="16"/>
  <c r="AL124" s="1"/>
  <c r="AL118" l="1"/>
  <c r="AL122"/>
  <c r="AL115"/>
  <c r="AL119"/>
  <c r="AL123"/>
  <c r="AL117"/>
  <c r="AL121"/>
  <c r="AL125"/>
  <c r="AL116"/>
  <c r="AL120"/>
  <c r="O67" i="13"/>
  <c r="M67"/>
  <c r="K67"/>
  <c r="I67"/>
  <c r="G67"/>
  <c r="E67"/>
  <c r="D67"/>
  <c r="C67"/>
  <c r="B67"/>
  <c r="P33"/>
  <c r="V33" s="1"/>
  <c r="R33"/>
  <c r="N33"/>
  <c r="L33"/>
  <c r="J33"/>
  <c r="H33"/>
  <c r="F33"/>
  <c r="O109" i="10"/>
  <c r="N109"/>
  <c r="J109"/>
  <c r="I109"/>
  <c r="E109"/>
  <c r="D109"/>
  <c r="B109"/>
  <c r="Q52"/>
  <c r="O52"/>
  <c r="L52"/>
  <c r="L109" s="1"/>
  <c r="G52"/>
  <c r="G109" s="1"/>
  <c r="G46"/>
  <c r="J52"/>
  <c r="E52"/>
  <c r="Q100" i="8"/>
  <c r="O100"/>
  <c r="M100"/>
  <c r="K100"/>
  <c r="I100"/>
  <c r="E100"/>
  <c r="C100"/>
  <c r="B100"/>
  <c r="R48"/>
  <c r="T48"/>
  <c r="P48"/>
  <c r="N48"/>
  <c r="L48"/>
  <c r="J48"/>
  <c r="H48"/>
  <c r="F48"/>
  <c r="D48"/>
  <c r="O104" i="7"/>
  <c r="N104"/>
  <c r="J104"/>
  <c r="I104"/>
  <c r="E104"/>
  <c r="B104"/>
  <c r="BL50" i="6"/>
  <c r="BK50"/>
  <c r="BJ50"/>
  <c r="BI50"/>
  <c r="BH50"/>
  <c r="BG50"/>
  <c r="BE50"/>
  <c r="BD50"/>
  <c r="BF50" s="1"/>
  <c r="BB50"/>
  <c r="BN50" s="1"/>
  <c r="BA50"/>
  <c r="BM50" s="1"/>
  <c r="BO50" s="1"/>
  <c r="BO49"/>
  <c r="BN49"/>
  <c r="BM49"/>
  <c r="BL49"/>
  <c r="BI49"/>
  <c r="BF49"/>
  <c r="BC49"/>
  <c r="BO48"/>
  <c r="BN48"/>
  <c r="BM48"/>
  <c r="BL48"/>
  <c r="BI48"/>
  <c r="BF48"/>
  <c r="BC48"/>
  <c r="BN47"/>
  <c r="BM47"/>
  <c r="BO47" s="1"/>
  <c r="BL47"/>
  <c r="BI47"/>
  <c r="BF47"/>
  <c r="BC47"/>
  <c r="BN46"/>
  <c r="BM46"/>
  <c r="BO46" s="1"/>
  <c r="BL46"/>
  <c r="BI46"/>
  <c r="BF46"/>
  <c r="BC46"/>
  <c r="BO45"/>
  <c r="BN45"/>
  <c r="BM45"/>
  <c r="BL45"/>
  <c r="BI45"/>
  <c r="BF45"/>
  <c r="BC45"/>
  <c r="BO44"/>
  <c r="BN44"/>
  <c r="BM44"/>
  <c r="BL44"/>
  <c r="BI44"/>
  <c r="BF44"/>
  <c r="BC44"/>
  <c r="BN43"/>
  <c r="BM43"/>
  <c r="BO43" s="1"/>
  <c r="BL43"/>
  <c r="BI43"/>
  <c r="BF43"/>
  <c r="BC43"/>
  <c r="BN42"/>
  <c r="BM42"/>
  <c r="BO42" s="1"/>
  <c r="BL42"/>
  <c r="BI42"/>
  <c r="BF42"/>
  <c r="BC42"/>
  <c r="BO41"/>
  <c r="BN41"/>
  <c r="BM41"/>
  <c r="BL41"/>
  <c r="BI41"/>
  <c r="BF41"/>
  <c r="BC41"/>
  <c r="BO40"/>
  <c r="BN40"/>
  <c r="BM40"/>
  <c r="BL40"/>
  <c r="BI40"/>
  <c r="BF40"/>
  <c r="BC40"/>
  <c r="BN39"/>
  <c r="BM39"/>
  <c r="BO39" s="1"/>
  <c r="BL39"/>
  <c r="BI39"/>
  <c r="BF39"/>
  <c r="BC39"/>
  <c r="BN38"/>
  <c r="BM38"/>
  <c r="BO38" s="1"/>
  <c r="BL38"/>
  <c r="BI38"/>
  <c r="BF38"/>
  <c r="BC38"/>
  <c r="BO37"/>
  <c r="BN37"/>
  <c r="BM37"/>
  <c r="BL37"/>
  <c r="BI37"/>
  <c r="BF37"/>
  <c r="BC37"/>
  <c r="BO36"/>
  <c r="BN36"/>
  <c r="BM36"/>
  <c r="BL36"/>
  <c r="BI36"/>
  <c r="BF36"/>
  <c r="BC36"/>
  <c r="BN35"/>
  <c r="BM35"/>
  <c r="BO35" s="1"/>
  <c r="BL35"/>
  <c r="BI35"/>
  <c r="BF35"/>
  <c r="BC35"/>
  <c r="BN34"/>
  <c r="BM34"/>
  <c r="BO34" s="1"/>
  <c r="BL34"/>
  <c r="BI34"/>
  <c r="BF34"/>
  <c r="BC34"/>
  <c r="BO33"/>
  <c r="BN33"/>
  <c r="BM33"/>
  <c r="BL33"/>
  <c r="BI33"/>
  <c r="BF33"/>
  <c r="BC33"/>
  <c r="BO32"/>
  <c r="BN32"/>
  <c r="BM32"/>
  <c r="BL32"/>
  <c r="BI32"/>
  <c r="BF32"/>
  <c r="BC32"/>
  <c r="BN31"/>
  <c r="BM31"/>
  <c r="BO31" s="1"/>
  <c r="BL31"/>
  <c r="BI31"/>
  <c r="BF31"/>
  <c r="BC31"/>
  <c r="BN30"/>
  <c r="BM30"/>
  <c r="BO30" s="1"/>
  <c r="BL30"/>
  <c r="BI30"/>
  <c r="BF30"/>
  <c r="BC30"/>
  <c r="BC50" s="1"/>
  <c r="S315" i="4"/>
  <c r="Q315"/>
  <c r="O315"/>
  <c r="M315"/>
  <c r="K315"/>
  <c r="E315"/>
  <c r="C315"/>
  <c r="B315"/>
  <c r="R263"/>
  <c r="R315" s="1"/>
  <c r="T263"/>
  <c r="T315" s="1"/>
  <c r="AC263"/>
  <c r="P263"/>
  <c r="P315" s="1"/>
  <c r="N263"/>
  <c r="N315" s="1"/>
  <c r="L263"/>
  <c r="L315" s="1"/>
  <c r="J315"/>
  <c r="F263"/>
  <c r="F315" s="1"/>
  <c r="D263"/>
  <c r="D315" s="1"/>
  <c r="S211"/>
  <c r="Q211"/>
  <c r="O211"/>
  <c r="M211"/>
  <c r="K211"/>
  <c r="E211"/>
  <c r="C211"/>
  <c r="B211"/>
  <c r="R160"/>
  <c r="R51"/>
  <c r="R107" s="1"/>
  <c r="T160"/>
  <c r="AC160"/>
  <c r="P160"/>
  <c r="N160"/>
  <c r="L160"/>
  <c r="J160"/>
  <c r="F160"/>
  <c r="D160"/>
  <c r="S107"/>
  <c r="T107"/>
  <c r="Q107"/>
  <c r="O107"/>
  <c r="P107"/>
  <c r="M107"/>
  <c r="N107"/>
  <c r="K107"/>
  <c r="L107"/>
  <c r="I107"/>
  <c r="J107"/>
  <c r="G107"/>
  <c r="H107"/>
  <c r="E107"/>
  <c r="F107"/>
  <c r="C107"/>
  <c r="D107"/>
  <c r="B107"/>
  <c r="T51"/>
  <c r="P51"/>
  <c r="N51"/>
  <c r="L51"/>
  <c r="J51"/>
  <c r="H51"/>
  <c r="F51"/>
  <c r="D51"/>
  <c r="Q103" i="3"/>
  <c r="N103"/>
  <c r="O103"/>
  <c r="M103"/>
  <c r="L103"/>
  <c r="I103"/>
  <c r="J103"/>
  <c r="H103"/>
  <c r="G103"/>
  <c r="D103"/>
  <c r="E103"/>
  <c r="C103"/>
  <c r="B103"/>
  <c r="P102"/>
  <c r="N102"/>
  <c r="M102"/>
  <c r="K102"/>
  <c r="I102"/>
  <c r="H102"/>
  <c r="F102"/>
  <c r="D102"/>
  <c r="C102"/>
  <c r="B102"/>
  <c r="O60" i="36"/>
  <c r="M60"/>
  <c r="K60"/>
  <c r="I60"/>
  <c r="G60"/>
  <c r="E60"/>
  <c r="C60"/>
  <c r="O29"/>
  <c r="M29"/>
  <c r="K29"/>
  <c r="I29"/>
  <c r="G29"/>
  <c r="E29"/>
  <c r="C29"/>
  <c r="L56" i="30"/>
  <c r="K56"/>
  <c r="I56"/>
  <c r="H56"/>
  <c r="F56"/>
  <c r="E56"/>
  <c r="L115" i="27"/>
  <c r="K115"/>
  <c r="J115"/>
  <c r="F115"/>
  <c r="G56"/>
  <c r="N56"/>
  <c r="M56"/>
  <c r="L56"/>
  <c r="K56"/>
  <c r="J56"/>
  <c r="D164" i="20"/>
  <c r="P164" s="1"/>
  <c r="C164"/>
  <c r="N164" s="1"/>
  <c r="D131"/>
  <c r="C131"/>
  <c r="D98"/>
  <c r="T98" s="1"/>
  <c r="C98"/>
  <c r="R98" s="1"/>
  <c r="O64"/>
  <c r="M64"/>
  <c r="K64"/>
  <c r="I64"/>
  <c r="G64"/>
  <c r="E64"/>
  <c r="D64"/>
  <c r="C64"/>
  <c r="P27"/>
  <c r="N27"/>
  <c r="L27"/>
  <c r="J27"/>
  <c r="H27"/>
  <c r="AA61" i="19"/>
  <c r="Y61"/>
  <c r="V61"/>
  <c r="T61"/>
  <c r="Q61"/>
  <c r="O61"/>
  <c r="L61"/>
  <c r="J61"/>
  <c r="G61"/>
  <c r="E61"/>
  <c r="H315" i="4" l="1"/>
  <c r="F98" i="20"/>
  <c r="J98"/>
  <c r="N98"/>
  <c r="F164"/>
  <c r="J164"/>
  <c r="T164"/>
  <c r="H98"/>
  <c r="L98"/>
  <c r="P98"/>
  <c r="H164"/>
  <c r="L164"/>
  <c r="AL126" i="16"/>
  <c r="T44"/>
  <c r="U44" s="1"/>
  <c r="S44"/>
  <c r="Q44"/>
  <c r="O44"/>
  <c r="K44"/>
  <c r="L44" s="1"/>
  <c r="J44"/>
  <c r="H44"/>
  <c r="F44"/>
  <c r="T91"/>
  <c r="U91" s="1"/>
  <c r="S91"/>
  <c r="Q91"/>
  <c r="O91"/>
  <c r="K91"/>
  <c r="L91" s="1"/>
  <c r="J91"/>
  <c r="H91"/>
  <c r="F91"/>
  <c r="P55" i="15"/>
  <c r="O55"/>
  <c r="M55"/>
  <c r="L55"/>
  <c r="J55"/>
  <c r="I55"/>
  <c r="G55"/>
  <c r="F55"/>
  <c r="D55"/>
  <c r="Z33" i="14"/>
  <c r="W33"/>
  <c r="T33"/>
  <c r="Q33"/>
  <c r="N33"/>
  <c r="K33"/>
  <c r="H33"/>
  <c r="E33"/>
  <c r="R67" i="13"/>
  <c r="P67"/>
  <c r="N67"/>
  <c r="L67"/>
  <c r="J67"/>
  <c r="H67"/>
  <c r="F67"/>
  <c r="P69" i="35"/>
  <c r="N69"/>
  <c r="M69"/>
  <c r="K69"/>
  <c r="I69"/>
  <c r="H69"/>
  <c r="F69"/>
  <c r="C69"/>
  <c r="B69"/>
  <c r="Q69"/>
  <c r="O32"/>
  <c r="O69" s="1"/>
  <c r="L32"/>
  <c r="L69" s="1"/>
  <c r="J32"/>
  <c r="J69" s="1"/>
  <c r="G32"/>
  <c r="G69" s="1"/>
  <c r="E32"/>
  <c r="E69" s="1"/>
  <c r="O109" i="11"/>
  <c r="N109"/>
  <c r="J109"/>
  <c r="I109"/>
  <c r="E109"/>
  <c r="D109"/>
  <c r="B109"/>
  <c r="Q52"/>
  <c r="O52"/>
  <c r="L52"/>
  <c r="J52"/>
  <c r="G52"/>
  <c r="E52"/>
  <c r="AF57" i="9"/>
  <c r="AC57"/>
  <c r="Z57"/>
  <c r="W57"/>
  <c r="T57"/>
  <c r="N57"/>
  <c r="K57"/>
  <c r="H57"/>
  <c r="E57"/>
  <c r="Q307" i="8"/>
  <c r="O307"/>
  <c r="M307"/>
  <c r="K307"/>
  <c r="E307"/>
  <c r="C307"/>
  <c r="B307"/>
  <c r="T255"/>
  <c r="R255"/>
  <c r="P255"/>
  <c r="N255"/>
  <c r="L255"/>
  <c r="J255"/>
  <c r="H255"/>
  <c r="F255"/>
  <c r="D255"/>
  <c r="Q204"/>
  <c r="O204"/>
  <c r="M204"/>
  <c r="K204"/>
  <c r="E204"/>
  <c r="B204"/>
  <c r="T153"/>
  <c r="R153"/>
  <c r="P153"/>
  <c r="N153"/>
  <c r="L153"/>
  <c r="J153"/>
  <c r="H153"/>
  <c r="F153"/>
  <c r="D153"/>
  <c r="Q48" i="7"/>
  <c r="O48"/>
  <c r="L48"/>
  <c r="J48"/>
  <c r="E48"/>
  <c r="AF53" i="5"/>
  <c r="AC53"/>
  <c r="Z53"/>
  <c r="W53"/>
  <c r="T53"/>
  <c r="K53"/>
  <c r="H53"/>
  <c r="E53"/>
  <c r="E48" i="3"/>
  <c r="E49"/>
  <c r="P48"/>
  <c r="Q48" s="1"/>
  <c r="O48"/>
  <c r="K48"/>
  <c r="L48" s="1"/>
  <c r="J48"/>
  <c r="F48"/>
  <c r="G48" s="1"/>
  <c r="D163" i="20"/>
  <c r="T163" s="1"/>
  <c r="C163"/>
  <c r="N163" s="1"/>
  <c r="D130"/>
  <c r="C130"/>
  <c r="D97"/>
  <c r="C97"/>
  <c r="T97"/>
  <c r="R97"/>
  <c r="P97"/>
  <c r="N97"/>
  <c r="L97"/>
  <c r="J97"/>
  <c r="H97"/>
  <c r="F97"/>
  <c r="C63"/>
  <c r="O63"/>
  <c r="M63"/>
  <c r="K63"/>
  <c r="I63"/>
  <c r="G63"/>
  <c r="E63"/>
  <c r="D63"/>
  <c r="H21" i="40"/>
  <c r="H20"/>
  <c r="H19"/>
  <c r="H18"/>
  <c r="H17"/>
  <c r="H16"/>
  <c r="H15"/>
  <c r="H163" i="20" l="1"/>
  <c r="L163"/>
  <c r="P163"/>
  <c r="F163"/>
  <c r="J163"/>
  <c r="F21" i="40"/>
  <c r="F20"/>
  <c r="F19"/>
  <c r="F18"/>
  <c r="F17"/>
  <c r="F16"/>
  <c r="F15"/>
  <c r="F14"/>
  <c r="F12"/>
  <c r="F11"/>
  <c r="F10"/>
  <c r="F9"/>
  <c r="F8"/>
  <c r="F7"/>
  <c r="D21"/>
  <c r="D20"/>
  <c r="D19"/>
  <c r="D18"/>
  <c r="D17"/>
  <c r="D16"/>
  <c r="D15"/>
  <c r="D14"/>
  <c r="D13"/>
  <c r="D12"/>
  <c r="D11"/>
  <c r="D10"/>
  <c r="D9"/>
  <c r="D8"/>
  <c r="D7"/>
  <c r="O47" i="7" l="1"/>
  <c r="L55" i="30" l="1"/>
  <c r="K55"/>
  <c r="I55"/>
  <c r="H55"/>
  <c r="F55"/>
  <c r="E55"/>
  <c r="E50"/>
  <c r="E54"/>
  <c r="L54"/>
  <c r="K54"/>
  <c r="I54"/>
  <c r="H54"/>
  <c r="F54"/>
  <c r="N55" i="27"/>
  <c r="M55"/>
  <c r="L55"/>
  <c r="J55"/>
  <c r="K55"/>
  <c r="N54"/>
  <c r="M54"/>
  <c r="L54"/>
  <c r="K54"/>
  <c r="G54" l="1"/>
  <c r="J54"/>
  <c r="G55"/>
  <c r="L113"/>
  <c r="K113"/>
  <c r="J114"/>
  <c r="J113"/>
  <c r="F114"/>
  <c r="F113"/>
  <c r="L114"/>
  <c r="K114"/>
  <c r="N113" l="1"/>
  <c r="F117"/>
  <c r="G58"/>
  <c r="D170" i="26"/>
  <c r="D169"/>
  <c r="I170"/>
  <c r="H170"/>
  <c r="G170"/>
  <c r="F170"/>
  <c r="E170"/>
  <c r="P26" i="20" l="1"/>
  <c r="N26"/>
  <c r="L26"/>
  <c r="J26"/>
  <c r="H26"/>
  <c r="F26"/>
  <c r="K68" i="18"/>
  <c r="I68"/>
  <c r="G68"/>
  <c r="H71" s="1"/>
  <c r="E68"/>
  <c r="F70" s="1"/>
  <c r="F71"/>
  <c r="F73"/>
  <c r="F75"/>
  <c r="W35" i="17"/>
  <c r="V50"/>
  <c r="V21"/>
  <c r="W13" s="1"/>
  <c r="F74" i="18" l="1"/>
  <c r="F72"/>
  <c r="H72"/>
  <c r="H74"/>
  <c r="H70"/>
  <c r="H75"/>
  <c r="H73"/>
  <c r="W14" i="17"/>
  <c r="W15"/>
  <c r="W18"/>
  <c r="W19"/>
  <c r="W20"/>
  <c r="W16"/>
  <c r="W12"/>
  <c r="W17"/>
  <c r="Z126" i="16"/>
  <c r="AB125" s="1"/>
  <c r="E109"/>
  <c r="T90"/>
  <c r="U90" s="1"/>
  <c r="K90"/>
  <c r="T43"/>
  <c r="U43" s="1"/>
  <c r="K43"/>
  <c r="G54" i="15"/>
  <c r="R66" i="13"/>
  <c r="Q66"/>
  <c r="P66"/>
  <c r="O66"/>
  <c r="N66"/>
  <c r="M66"/>
  <c r="L66"/>
  <c r="K66"/>
  <c r="J66"/>
  <c r="I66"/>
  <c r="H66"/>
  <c r="G66"/>
  <c r="F66"/>
  <c r="E66"/>
  <c r="D66"/>
  <c r="C66"/>
  <c r="B66"/>
  <c r="I68" i="35"/>
  <c r="P68"/>
  <c r="N68"/>
  <c r="M68"/>
  <c r="K68"/>
  <c r="H68"/>
  <c r="F68"/>
  <c r="D68"/>
  <c r="C68"/>
  <c r="B68"/>
  <c r="B67"/>
  <c r="B66"/>
  <c r="Q31"/>
  <c r="O31"/>
  <c r="L31"/>
  <c r="J31"/>
  <c r="G31"/>
  <c r="E31"/>
  <c r="R31" i="13"/>
  <c r="P31"/>
  <c r="N31"/>
  <c r="L31"/>
  <c r="J31"/>
  <c r="H31"/>
  <c r="F31"/>
  <c r="Z32" i="14"/>
  <c r="W32"/>
  <c r="T32"/>
  <c r="Q32"/>
  <c r="N32"/>
  <c r="K32"/>
  <c r="H32"/>
  <c r="E32"/>
  <c r="P54" i="15"/>
  <c r="O54"/>
  <c r="M54"/>
  <c r="L54"/>
  <c r="J54"/>
  <c r="I54"/>
  <c r="F54"/>
  <c r="D54"/>
  <c r="S43" i="16"/>
  <c r="Q43"/>
  <c r="O43"/>
  <c r="L43"/>
  <c r="J43"/>
  <c r="H43"/>
  <c r="F43"/>
  <c r="S90"/>
  <c r="Q90"/>
  <c r="O90"/>
  <c r="L90"/>
  <c r="J90"/>
  <c r="H90"/>
  <c r="F90"/>
  <c r="P109"/>
  <c r="W6" i="17"/>
  <c r="W32"/>
  <c r="W33"/>
  <c r="W34"/>
  <c r="W36"/>
  <c r="W37"/>
  <c r="W38"/>
  <c r="W39"/>
  <c r="W40"/>
  <c r="W41"/>
  <c r="W42"/>
  <c r="W43"/>
  <c r="W44"/>
  <c r="W45"/>
  <c r="W46"/>
  <c r="W47"/>
  <c r="W48"/>
  <c r="W49"/>
  <c r="Y60" i="19"/>
  <c r="V60"/>
  <c r="O60"/>
  <c r="Q60"/>
  <c r="J60"/>
  <c r="G60"/>
  <c r="E60"/>
  <c r="AB118" i="16" l="1"/>
  <c r="AB116"/>
  <c r="AB124"/>
  <c r="AB122"/>
  <c r="AB120"/>
  <c r="AB115"/>
  <c r="AB117"/>
  <c r="AB119"/>
  <c r="AB121"/>
  <c r="AB123"/>
  <c r="W50" i="17"/>
  <c r="W11"/>
  <c r="W9"/>
  <c r="W7"/>
  <c r="W10"/>
  <c r="W8"/>
  <c r="L60" i="19"/>
  <c r="T60"/>
  <c r="AA60"/>
  <c r="AB126" i="16" l="1"/>
  <c r="AC50" i="37" l="1"/>
  <c r="AB50"/>
  <c r="AA50"/>
  <c r="Z50"/>
  <c r="Y50"/>
  <c r="X50"/>
  <c r="W50"/>
  <c r="O59" i="36"/>
  <c r="M59"/>
  <c r="K59"/>
  <c r="I59"/>
  <c r="G59"/>
  <c r="E59"/>
  <c r="C59"/>
  <c r="O28"/>
  <c r="M28"/>
  <c r="K28"/>
  <c r="I28"/>
  <c r="G28"/>
  <c r="E28"/>
  <c r="C28"/>
  <c r="N56" i="9"/>
  <c r="AF56"/>
  <c r="AC56"/>
  <c r="Z56"/>
  <c r="W56"/>
  <c r="T56"/>
  <c r="K56"/>
  <c r="H56"/>
  <c r="E56"/>
  <c r="B306" i="8"/>
  <c r="M203"/>
  <c r="B203"/>
  <c r="Q306"/>
  <c r="O306"/>
  <c r="M306"/>
  <c r="K306"/>
  <c r="E306"/>
  <c r="C306"/>
  <c r="T254"/>
  <c r="R254"/>
  <c r="P254"/>
  <c r="N254"/>
  <c r="L254"/>
  <c r="J254"/>
  <c r="H254"/>
  <c r="F254"/>
  <c r="D254"/>
  <c r="Q203"/>
  <c r="O203"/>
  <c r="K203"/>
  <c r="E203"/>
  <c r="T152"/>
  <c r="R152"/>
  <c r="P152"/>
  <c r="N152"/>
  <c r="L152"/>
  <c r="J152"/>
  <c r="H152"/>
  <c r="F152"/>
  <c r="D152"/>
  <c r="B99"/>
  <c r="Q99"/>
  <c r="O99"/>
  <c r="M99"/>
  <c r="K99"/>
  <c r="I99"/>
  <c r="E99"/>
  <c r="C99"/>
  <c r="C98"/>
  <c r="B98"/>
  <c r="Q98"/>
  <c r="O98"/>
  <c r="M98"/>
  <c r="K98"/>
  <c r="I98"/>
  <c r="E98"/>
  <c r="B97"/>
  <c r="B94"/>
  <c r="T46"/>
  <c r="R46"/>
  <c r="P46"/>
  <c r="N46"/>
  <c r="L46"/>
  <c r="J46"/>
  <c r="H46"/>
  <c r="F46"/>
  <c r="D46"/>
  <c r="I103" i="7"/>
  <c r="D103"/>
  <c r="B102"/>
  <c r="B103"/>
  <c r="O103" l="1"/>
  <c r="N103"/>
  <c r="J103"/>
  <c r="E103"/>
  <c r="Q47"/>
  <c r="L47"/>
  <c r="J47"/>
  <c r="G47"/>
  <c r="E47"/>
  <c r="B108" i="11"/>
  <c r="O108"/>
  <c r="N108"/>
  <c r="J108"/>
  <c r="I108"/>
  <c r="E108"/>
  <c r="D108"/>
  <c r="Q51"/>
  <c r="O51"/>
  <c r="L51"/>
  <c r="J51"/>
  <c r="G51"/>
  <c r="E51"/>
  <c r="N107" i="10"/>
  <c r="N108"/>
  <c r="I108"/>
  <c r="B108"/>
  <c r="O108"/>
  <c r="L108"/>
  <c r="J108"/>
  <c r="G108"/>
  <c r="E108"/>
  <c r="D108"/>
  <c r="Q51"/>
  <c r="J51"/>
  <c r="O51"/>
  <c r="L51"/>
  <c r="G51"/>
  <c r="E51"/>
  <c r="AT50" i="6"/>
  <c r="AS50"/>
  <c r="AU50" s="1"/>
  <c r="AQ50"/>
  <c r="AP50"/>
  <c r="AR50" s="1"/>
  <c r="AN50"/>
  <c r="AM50"/>
  <c r="AO50" s="1"/>
  <c r="AK50"/>
  <c r="AW50" s="1"/>
  <c r="AJ50"/>
  <c r="AV50" s="1"/>
  <c r="AX50" s="1"/>
  <c r="AW49"/>
  <c r="AV49"/>
  <c r="AX49" s="1"/>
  <c r="AU49"/>
  <c r="AR49"/>
  <c r="AO49"/>
  <c r="AL49"/>
  <c r="AW48"/>
  <c r="AV48"/>
  <c r="AX48" s="1"/>
  <c r="AU48"/>
  <c r="AR48"/>
  <c r="AO48"/>
  <c r="AL48"/>
  <c r="AW47"/>
  <c r="AV47"/>
  <c r="AX47" s="1"/>
  <c r="AU47"/>
  <c r="AR47"/>
  <c r="AO47"/>
  <c r="AL47"/>
  <c r="AW46"/>
  <c r="AV46"/>
  <c r="AX46" s="1"/>
  <c r="AU46"/>
  <c r="AR46"/>
  <c r="AO46"/>
  <c r="AL46"/>
  <c r="AW45"/>
  <c r="AV45"/>
  <c r="AX45" s="1"/>
  <c r="AU45"/>
  <c r="AR45"/>
  <c r="AO45"/>
  <c r="AL45"/>
  <c r="AW44"/>
  <c r="AV44"/>
  <c r="AX44" s="1"/>
  <c r="AU44"/>
  <c r="AR44"/>
  <c r="AO44"/>
  <c r="AL44"/>
  <c r="AW43"/>
  <c r="AV43"/>
  <c r="AX43" s="1"/>
  <c r="AU43"/>
  <c r="AR43"/>
  <c r="AO43"/>
  <c r="AL43"/>
  <c r="AW42"/>
  <c r="AV42"/>
  <c r="AX42" s="1"/>
  <c r="AU42"/>
  <c r="AR42"/>
  <c r="AO42"/>
  <c r="AL42"/>
  <c r="AW41"/>
  <c r="AV41"/>
  <c r="AX41" s="1"/>
  <c r="AU41"/>
  <c r="AR41"/>
  <c r="AO41"/>
  <c r="AL41"/>
  <c r="AW40"/>
  <c r="AV40"/>
  <c r="AX40" s="1"/>
  <c r="AU40"/>
  <c r="AR40"/>
  <c r="AO40"/>
  <c r="AL40"/>
  <c r="AW39"/>
  <c r="AV39"/>
  <c r="AX39" s="1"/>
  <c r="AU39"/>
  <c r="AR39"/>
  <c r="AO39"/>
  <c r="AL39"/>
  <c r="AW38"/>
  <c r="AV38"/>
  <c r="AX38" s="1"/>
  <c r="AU38"/>
  <c r="AR38"/>
  <c r="AO38"/>
  <c r="AL38"/>
  <c r="AW37"/>
  <c r="AV37"/>
  <c r="AX37" s="1"/>
  <c r="AU37"/>
  <c r="AR37"/>
  <c r="AO37"/>
  <c r="AL37"/>
  <c r="AW36"/>
  <c r="AV36"/>
  <c r="AX36" s="1"/>
  <c r="AU36"/>
  <c r="AR36"/>
  <c r="AO36"/>
  <c r="AL36"/>
  <c r="AW35"/>
  <c r="AV35"/>
  <c r="AX35" s="1"/>
  <c r="AU35"/>
  <c r="AR35"/>
  <c r="AO35"/>
  <c r="AL35"/>
  <c r="AW34"/>
  <c r="AV34"/>
  <c r="AX34" s="1"/>
  <c r="AU34"/>
  <c r="AR34"/>
  <c r="AO34"/>
  <c r="AL34"/>
  <c r="AW33"/>
  <c r="AV33"/>
  <c r="AX33" s="1"/>
  <c r="AU33"/>
  <c r="AR33"/>
  <c r="AO33"/>
  <c r="AL33"/>
  <c r="AW32"/>
  <c r="AV32"/>
  <c r="AX32" s="1"/>
  <c r="AU32"/>
  <c r="AR32"/>
  <c r="AO32"/>
  <c r="AL32"/>
  <c r="AW31"/>
  <c r="AV31"/>
  <c r="AX31" s="1"/>
  <c r="AU31"/>
  <c r="AR31"/>
  <c r="AO31"/>
  <c r="AL31"/>
  <c r="AW30"/>
  <c r="AV30"/>
  <c r="AX30" s="1"/>
  <c r="AU30"/>
  <c r="AR30"/>
  <c r="AO30"/>
  <c r="AL30"/>
  <c r="AL50" s="1"/>
  <c r="AF51" i="5"/>
  <c r="AC51"/>
  <c r="Z51"/>
  <c r="W51"/>
  <c r="T51"/>
  <c r="K51"/>
  <c r="H51"/>
  <c r="E51"/>
  <c r="S314" i="4"/>
  <c r="Q314"/>
  <c r="O314"/>
  <c r="M314"/>
  <c r="K314"/>
  <c r="E314"/>
  <c r="C314"/>
  <c r="B314"/>
  <c r="S313" l="1"/>
  <c r="Q313"/>
  <c r="O313"/>
  <c r="M313"/>
  <c r="K313"/>
  <c r="E313"/>
  <c r="C313"/>
  <c r="B313"/>
  <c r="D262"/>
  <c r="AC261"/>
  <c r="T261"/>
  <c r="R261"/>
  <c r="P261"/>
  <c r="N261"/>
  <c r="L261"/>
  <c r="J261"/>
  <c r="H261"/>
  <c r="F261"/>
  <c r="D261"/>
  <c r="S207"/>
  <c r="T159"/>
  <c r="B210"/>
  <c r="B209"/>
  <c r="S210"/>
  <c r="Q210"/>
  <c r="O210"/>
  <c r="M210"/>
  <c r="K210"/>
  <c r="E210"/>
  <c r="C210"/>
  <c r="S209"/>
  <c r="Q209"/>
  <c r="O209"/>
  <c r="M209"/>
  <c r="K209"/>
  <c r="E209"/>
  <c r="C209"/>
  <c r="B187"/>
  <c r="B208"/>
  <c r="S106"/>
  <c r="Q106"/>
  <c r="O106"/>
  <c r="M106"/>
  <c r="K106"/>
  <c r="I106"/>
  <c r="G106"/>
  <c r="E106"/>
  <c r="C106"/>
  <c r="B106"/>
  <c r="S105"/>
  <c r="Q105"/>
  <c r="O105"/>
  <c r="M105"/>
  <c r="K105"/>
  <c r="I105"/>
  <c r="G105"/>
  <c r="E105"/>
  <c r="C105"/>
  <c r="B105"/>
  <c r="B104"/>
  <c r="N101" i="3"/>
  <c r="M101"/>
  <c r="I101"/>
  <c r="H101"/>
  <c r="D101"/>
  <c r="C101"/>
  <c r="B101"/>
  <c r="D100"/>
  <c r="AC158" i="4"/>
  <c r="T158"/>
  <c r="R158"/>
  <c r="P158"/>
  <c r="N158"/>
  <c r="L158"/>
  <c r="J158"/>
  <c r="F158"/>
  <c r="D158"/>
  <c r="D157"/>
  <c r="C104"/>
  <c r="T49"/>
  <c r="R49"/>
  <c r="P49"/>
  <c r="N49"/>
  <c r="L49"/>
  <c r="J49"/>
  <c r="H49"/>
  <c r="F49"/>
  <c r="D49"/>
  <c r="P47" i="3"/>
  <c r="Q47" s="1"/>
  <c r="O47"/>
  <c r="K47"/>
  <c r="L47" s="1"/>
  <c r="J47"/>
  <c r="F47"/>
  <c r="G47" s="1"/>
  <c r="E47"/>
  <c r="AR28" i="26"/>
  <c r="D48" i="4"/>
  <c r="L47" i="8"/>
  <c r="F47"/>
  <c r="N102" i="7"/>
  <c r="S50" i="37"/>
  <c r="R50"/>
  <c r="Q50"/>
  <c r="P50"/>
  <c r="O50"/>
  <c r="N50"/>
  <c r="M50"/>
  <c r="C25"/>
  <c r="D25"/>
  <c r="E25"/>
  <c r="F25"/>
  <c r="G25"/>
  <c r="H25"/>
  <c r="I25"/>
  <c r="O58" i="36"/>
  <c r="M58"/>
  <c r="K58"/>
  <c r="I58"/>
  <c r="G58"/>
  <c r="E58"/>
  <c r="C58"/>
  <c r="E27"/>
  <c r="O27"/>
  <c r="M27"/>
  <c r="K27"/>
  <c r="I27"/>
  <c r="G27"/>
  <c r="C27"/>
  <c r="G205" i="4"/>
  <c r="G135" i="26" l="1"/>
  <c r="G134"/>
  <c r="G133"/>
  <c r="I160"/>
  <c r="H160"/>
  <c r="I161"/>
  <c r="H161"/>
  <c r="H163"/>
  <c r="I163"/>
  <c r="H165"/>
  <c r="I165"/>
  <c r="I169"/>
  <c r="H169"/>
  <c r="G169"/>
  <c r="F169"/>
  <c r="E169"/>
  <c r="M80"/>
  <c r="L80"/>
  <c r="L79"/>
  <c r="L173" s="1"/>
  <c r="L71"/>
  <c r="L70"/>
  <c r="F59" i="19"/>
  <c r="G59" s="1"/>
  <c r="W59"/>
  <c r="Y59" s="1"/>
  <c r="D59"/>
  <c r="E59" s="1"/>
  <c r="R59"/>
  <c r="T59" s="1"/>
  <c r="M59"/>
  <c r="O59" s="1"/>
  <c r="H59"/>
  <c r="L59" s="1"/>
  <c r="J59"/>
  <c r="E35"/>
  <c r="M70" i="18"/>
  <c r="M54"/>
  <c r="M75"/>
  <c r="M74"/>
  <c r="M73"/>
  <c r="M72"/>
  <c r="M71"/>
  <c r="L70"/>
  <c r="L75"/>
  <c r="L74"/>
  <c r="L73"/>
  <c r="L72"/>
  <c r="L71"/>
  <c r="J71"/>
  <c r="J75"/>
  <c r="J74"/>
  <c r="J73"/>
  <c r="J72"/>
  <c r="J70"/>
  <c r="L83" i="26" l="1"/>
  <c r="M68" i="18"/>
  <c r="N75" s="1"/>
  <c r="V59" i="19"/>
  <c r="Q59"/>
  <c r="AA59"/>
  <c r="N72" i="18"/>
  <c r="R109" i="16"/>
  <c r="G108"/>
  <c r="G107"/>
  <c r="G106"/>
  <c r="G105"/>
  <c r="G104"/>
  <c r="G103"/>
  <c r="G102"/>
  <c r="G101"/>
  <c r="G100"/>
  <c r="G99"/>
  <c r="G98"/>
  <c r="R115"/>
  <c r="R125"/>
  <c r="R124"/>
  <c r="R123"/>
  <c r="R122"/>
  <c r="R121"/>
  <c r="R120"/>
  <c r="R119"/>
  <c r="R118"/>
  <c r="R117"/>
  <c r="R116"/>
  <c r="E126"/>
  <c r="U89"/>
  <c r="S89"/>
  <c r="Q89"/>
  <c r="O89"/>
  <c r="L89"/>
  <c r="J89"/>
  <c r="H89"/>
  <c r="F89"/>
  <c r="U42"/>
  <c r="S42"/>
  <c r="Q42"/>
  <c r="O42"/>
  <c r="L42"/>
  <c r="J42"/>
  <c r="H42"/>
  <c r="F42"/>
  <c r="F53" i="15"/>
  <c r="D53"/>
  <c r="P53"/>
  <c r="M53"/>
  <c r="J53"/>
  <c r="O53"/>
  <c r="L53"/>
  <c r="I53"/>
  <c r="G53"/>
  <c r="D52"/>
  <c r="W31" i="14"/>
  <c r="W30"/>
  <c r="W29"/>
  <c r="W28"/>
  <c r="Z31"/>
  <c r="Z30"/>
  <c r="Z29"/>
  <c r="Z28"/>
  <c r="T31"/>
  <c r="T30"/>
  <c r="T29"/>
  <c r="T28"/>
  <c r="Q31"/>
  <c r="Q30"/>
  <c r="Q29"/>
  <c r="Q28"/>
  <c r="N31"/>
  <c r="N30"/>
  <c r="N29"/>
  <c r="N28"/>
  <c r="K31"/>
  <c r="K30"/>
  <c r="K29"/>
  <c r="K28"/>
  <c r="H31"/>
  <c r="H30"/>
  <c r="H29"/>
  <c r="H28"/>
  <c r="H27"/>
  <c r="E31"/>
  <c r="B65" i="13"/>
  <c r="O65"/>
  <c r="M65"/>
  <c r="K65"/>
  <c r="I65"/>
  <c r="G65"/>
  <c r="E65"/>
  <c r="D65"/>
  <c r="C65"/>
  <c r="P30"/>
  <c r="P65" s="1"/>
  <c r="R30"/>
  <c r="R65" s="1"/>
  <c r="N30"/>
  <c r="N65" s="1"/>
  <c r="L30"/>
  <c r="L65" s="1"/>
  <c r="J30"/>
  <c r="J65" s="1"/>
  <c r="H30"/>
  <c r="H65" s="1"/>
  <c r="F30"/>
  <c r="F65" s="1"/>
  <c r="O67" i="35"/>
  <c r="N67"/>
  <c r="J67"/>
  <c r="I67"/>
  <c r="E67"/>
  <c r="D67"/>
  <c r="C67"/>
  <c r="Q30"/>
  <c r="O30"/>
  <c r="L30"/>
  <c r="J30"/>
  <c r="G30"/>
  <c r="G29"/>
  <c r="G28"/>
  <c r="E30"/>
  <c r="B107" i="11"/>
  <c r="O107"/>
  <c r="N107"/>
  <c r="J107"/>
  <c r="I107"/>
  <c r="E107"/>
  <c r="D107"/>
  <c r="Q50"/>
  <c r="O50"/>
  <c r="L50"/>
  <c r="J50"/>
  <c r="G50"/>
  <c r="E50"/>
  <c r="B107" i="10"/>
  <c r="O107"/>
  <c r="J107"/>
  <c r="I107"/>
  <c r="E107"/>
  <c r="D107"/>
  <c r="Q50"/>
  <c r="O50"/>
  <c r="L50"/>
  <c r="L107" s="1"/>
  <c r="J50"/>
  <c r="G50"/>
  <c r="G107" s="1"/>
  <c r="E50"/>
  <c r="AC55" i="9"/>
  <c r="T55"/>
  <c r="K55"/>
  <c r="H55"/>
  <c r="AF55"/>
  <c r="Z55"/>
  <c r="W55"/>
  <c r="E55"/>
  <c r="B305" i="8"/>
  <c r="Q305"/>
  <c r="O305"/>
  <c r="M305"/>
  <c r="K305"/>
  <c r="E305"/>
  <c r="C305"/>
  <c r="R253"/>
  <c r="T253"/>
  <c r="P253"/>
  <c r="N253"/>
  <c r="L253"/>
  <c r="J253"/>
  <c r="H253"/>
  <c r="F253"/>
  <c r="D253"/>
  <c r="B202"/>
  <c r="Q202"/>
  <c r="O202"/>
  <c r="M202"/>
  <c r="K202"/>
  <c r="E202"/>
  <c r="C202"/>
  <c r="R151"/>
  <c r="T151"/>
  <c r="P151"/>
  <c r="N151"/>
  <c r="L151"/>
  <c r="J151"/>
  <c r="H151"/>
  <c r="F151"/>
  <c r="D151"/>
  <c r="F145"/>
  <c r="D145"/>
  <c r="R47"/>
  <c r="T47"/>
  <c r="P47"/>
  <c r="N47"/>
  <c r="J47"/>
  <c r="H47"/>
  <c r="D47"/>
  <c r="O102" i="7"/>
  <c r="J102"/>
  <c r="I102"/>
  <c r="E102"/>
  <c r="D102"/>
  <c r="Q46"/>
  <c r="O46"/>
  <c r="L46"/>
  <c r="J46"/>
  <c r="G46"/>
  <c r="E46"/>
  <c r="L24" i="6"/>
  <c r="K24"/>
  <c r="I24"/>
  <c r="O24" s="1"/>
  <c r="H24"/>
  <c r="F24"/>
  <c r="E24"/>
  <c r="C24"/>
  <c r="B24"/>
  <c r="O23"/>
  <c r="N23"/>
  <c r="M23"/>
  <c r="O22"/>
  <c r="N22"/>
  <c r="M22"/>
  <c r="O21"/>
  <c r="N21"/>
  <c r="M21"/>
  <c r="O20"/>
  <c r="N20"/>
  <c r="M20"/>
  <c r="O19"/>
  <c r="N19"/>
  <c r="M19"/>
  <c r="O18"/>
  <c r="N18"/>
  <c r="M18"/>
  <c r="O17"/>
  <c r="N17"/>
  <c r="M17"/>
  <c r="O16"/>
  <c r="N16"/>
  <c r="M16"/>
  <c r="O15"/>
  <c r="N15"/>
  <c r="M15"/>
  <c r="O14"/>
  <c r="N14"/>
  <c r="M14"/>
  <c r="O13"/>
  <c r="N13"/>
  <c r="M13"/>
  <c r="O12"/>
  <c r="N12"/>
  <c r="M12"/>
  <c r="O11"/>
  <c r="N11"/>
  <c r="M11"/>
  <c r="O10"/>
  <c r="N10"/>
  <c r="M10"/>
  <c r="N9"/>
  <c r="M9"/>
  <c r="O8"/>
  <c r="N8"/>
  <c r="M8"/>
  <c r="O7"/>
  <c r="N7"/>
  <c r="M7"/>
  <c r="O6"/>
  <c r="N6"/>
  <c r="M6"/>
  <c r="O5"/>
  <c r="N5"/>
  <c r="M5"/>
  <c r="O4"/>
  <c r="M4"/>
  <c r="AF49"/>
  <c r="AE49"/>
  <c r="AF48"/>
  <c r="AE48"/>
  <c r="AG48" s="1"/>
  <c r="AF47"/>
  <c r="AE47"/>
  <c r="AF46"/>
  <c r="AE46"/>
  <c r="AG46" s="1"/>
  <c r="AF45"/>
  <c r="AE45"/>
  <c r="AF44"/>
  <c r="AE44"/>
  <c r="AG44" s="1"/>
  <c r="AF43"/>
  <c r="AE43"/>
  <c r="AF42"/>
  <c r="AE42"/>
  <c r="AG42" s="1"/>
  <c r="AF41"/>
  <c r="AE41"/>
  <c r="AF40"/>
  <c r="AE40"/>
  <c r="AG40" s="1"/>
  <c r="AF39"/>
  <c r="AE39"/>
  <c r="AF38"/>
  <c r="AE38"/>
  <c r="AG38" s="1"/>
  <c r="AF37"/>
  <c r="AE37"/>
  <c r="AF36"/>
  <c r="AE36"/>
  <c r="AG36" s="1"/>
  <c r="AF35"/>
  <c r="AE35"/>
  <c r="AF34"/>
  <c r="AE34"/>
  <c r="AG34" s="1"/>
  <c r="AF33"/>
  <c r="AE33"/>
  <c r="AF32"/>
  <c r="AE32"/>
  <c r="AG32" s="1"/>
  <c r="AF31"/>
  <c r="AE31"/>
  <c r="AF30"/>
  <c r="AE30"/>
  <c r="AG30" s="1"/>
  <c r="AD49"/>
  <c r="AD48"/>
  <c r="AD47"/>
  <c r="AD46"/>
  <c r="AD45"/>
  <c r="AD44"/>
  <c r="AD43"/>
  <c r="AD42"/>
  <c r="AD41"/>
  <c r="AD40"/>
  <c r="AD39"/>
  <c r="AD38"/>
  <c r="AD37"/>
  <c r="AD36"/>
  <c r="AD35"/>
  <c r="AD34"/>
  <c r="AD33"/>
  <c r="AD32"/>
  <c r="AD31"/>
  <c r="AD30"/>
  <c r="AB50"/>
  <c r="AC50"/>
  <c r="X49"/>
  <c r="X48"/>
  <c r="X47"/>
  <c r="X46"/>
  <c r="X45"/>
  <c r="X44"/>
  <c r="X43"/>
  <c r="X42"/>
  <c r="X41"/>
  <c r="X40"/>
  <c r="X39"/>
  <c r="X38"/>
  <c r="X37"/>
  <c r="X36"/>
  <c r="X35"/>
  <c r="X34"/>
  <c r="X33"/>
  <c r="X32"/>
  <c r="X31"/>
  <c r="X30"/>
  <c r="V50"/>
  <c r="W50"/>
  <c r="U49"/>
  <c r="U48"/>
  <c r="U47"/>
  <c r="U46"/>
  <c r="U45"/>
  <c r="U44"/>
  <c r="U43"/>
  <c r="U42"/>
  <c r="U41"/>
  <c r="U40"/>
  <c r="U39"/>
  <c r="U38"/>
  <c r="U37"/>
  <c r="U36"/>
  <c r="U35"/>
  <c r="U34"/>
  <c r="U33"/>
  <c r="U32"/>
  <c r="U31"/>
  <c r="U30"/>
  <c r="S50"/>
  <c r="AE50" s="1"/>
  <c r="T50"/>
  <c r="AA49"/>
  <c r="AA48"/>
  <c r="AA47"/>
  <c r="AA46"/>
  <c r="AA45"/>
  <c r="AA44"/>
  <c r="AA43"/>
  <c r="AA42"/>
  <c r="AA41"/>
  <c r="AA40"/>
  <c r="AA39"/>
  <c r="AA38"/>
  <c r="AA37"/>
  <c r="AA36"/>
  <c r="AA35"/>
  <c r="AA34"/>
  <c r="AA33"/>
  <c r="AA32"/>
  <c r="AA31"/>
  <c r="AA30"/>
  <c r="Y50"/>
  <c r="Z50"/>
  <c r="AA50" s="1"/>
  <c r="AC52" i="5"/>
  <c r="AF52"/>
  <c r="Z52"/>
  <c r="W52"/>
  <c r="T52"/>
  <c r="K52"/>
  <c r="H52"/>
  <c r="E52"/>
  <c r="R262" i="4"/>
  <c r="T262"/>
  <c r="AC262"/>
  <c r="P262"/>
  <c r="N262"/>
  <c r="L262"/>
  <c r="J262"/>
  <c r="H262"/>
  <c r="F262"/>
  <c r="R159"/>
  <c r="AC159"/>
  <c r="P159"/>
  <c r="N159"/>
  <c r="L159"/>
  <c r="J159"/>
  <c r="F159"/>
  <c r="D159"/>
  <c r="R50"/>
  <c r="T50"/>
  <c r="P50"/>
  <c r="N50"/>
  <c r="L50"/>
  <c r="J50"/>
  <c r="H50"/>
  <c r="F50"/>
  <c r="D50"/>
  <c r="O49" i="3"/>
  <c r="P49"/>
  <c r="P103" s="1"/>
  <c r="J49"/>
  <c r="K49"/>
  <c r="K103" s="1"/>
  <c r="F49"/>
  <c r="F103" s="1"/>
  <c r="F45" i="8"/>
  <c r="F44"/>
  <c r="F43"/>
  <c r="D45"/>
  <c r="D44"/>
  <c r="D43"/>
  <c r="AC15" i="30"/>
  <c r="AD15"/>
  <c r="AE15"/>
  <c r="AH15"/>
  <c r="AI15"/>
  <c r="AJ15"/>
  <c r="T162" i="20"/>
  <c r="P162"/>
  <c r="N162"/>
  <c r="L162"/>
  <c r="J162"/>
  <c r="H162"/>
  <c r="F162"/>
  <c r="T161"/>
  <c r="P161"/>
  <c r="N161"/>
  <c r="L161"/>
  <c r="J161"/>
  <c r="H161"/>
  <c r="F161"/>
  <c r="T160"/>
  <c r="R160"/>
  <c r="P160"/>
  <c r="N160"/>
  <c r="L160"/>
  <c r="J160"/>
  <c r="H160"/>
  <c r="F160"/>
  <c r="T129"/>
  <c r="R129"/>
  <c r="P129"/>
  <c r="N129"/>
  <c r="L129"/>
  <c r="J129"/>
  <c r="H129"/>
  <c r="F129"/>
  <c r="T128"/>
  <c r="R128"/>
  <c r="P128"/>
  <c r="N128"/>
  <c r="L128"/>
  <c r="J128"/>
  <c r="H128"/>
  <c r="F128"/>
  <c r="T127"/>
  <c r="R127"/>
  <c r="P127"/>
  <c r="N127"/>
  <c r="L127"/>
  <c r="J127"/>
  <c r="H127"/>
  <c r="F127"/>
  <c r="T96"/>
  <c r="R96"/>
  <c r="P96"/>
  <c r="N96"/>
  <c r="L96"/>
  <c r="J96"/>
  <c r="H96"/>
  <c r="F96"/>
  <c r="M24" i="6" l="1"/>
  <c r="P18"/>
  <c r="P7"/>
  <c r="N71" i="18"/>
  <c r="N70"/>
  <c r="N74"/>
  <c r="N73"/>
  <c r="G109" i="16"/>
  <c r="P6" i="6"/>
  <c r="L49" i="3"/>
  <c r="Q49"/>
  <c r="R126" i="16"/>
  <c r="P14" i="6"/>
  <c r="G49" i="3"/>
  <c r="P15" i="6"/>
  <c r="P19"/>
  <c r="P23"/>
  <c r="AG50"/>
  <c r="AF50"/>
  <c r="AD50"/>
  <c r="AG31"/>
  <c r="AG33"/>
  <c r="AG35"/>
  <c r="AG37"/>
  <c r="AG39"/>
  <c r="AG41"/>
  <c r="AG43"/>
  <c r="AG45"/>
  <c r="AG47"/>
  <c r="AG49"/>
  <c r="P10"/>
  <c r="P22"/>
  <c r="P11"/>
  <c r="U50"/>
  <c r="X50"/>
  <c r="P5"/>
  <c r="P8"/>
  <c r="P13"/>
  <c r="P16"/>
  <c r="P21"/>
  <c r="N24"/>
  <c r="D24"/>
  <c r="P4"/>
  <c r="P9"/>
  <c r="P12"/>
  <c r="P17"/>
  <c r="P20"/>
  <c r="T95" i="20"/>
  <c r="R95"/>
  <c r="P95"/>
  <c r="N95"/>
  <c r="L95"/>
  <c r="J95"/>
  <c r="H95"/>
  <c r="F95"/>
  <c r="P24" i="6" l="1"/>
  <c r="T94" i="20"/>
  <c r="P94"/>
  <c r="L94"/>
  <c r="H94"/>
  <c r="R94"/>
  <c r="N94"/>
  <c r="J94"/>
  <c r="F94"/>
  <c r="O62"/>
  <c r="M62"/>
  <c r="K62"/>
  <c r="I62"/>
  <c r="G62"/>
  <c r="E62"/>
  <c r="D62"/>
  <c r="C62"/>
  <c r="O61"/>
  <c r="M61"/>
  <c r="K61"/>
  <c r="I61"/>
  <c r="G61"/>
  <c r="E61"/>
  <c r="D61"/>
  <c r="C61"/>
  <c r="O60"/>
  <c r="M60"/>
  <c r="K60"/>
  <c r="I60"/>
  <c r="G60"/>
  <c r="E60"/>
  <c r="D60"/>
  <c r="C60"/>
  <c r="P25"/>
  <c r="L25"/>
  <c r="H25"/>
  <c r="N25"/>
  <c r="J25"/>
  <c r="F25"/>
  <c r="P24"/>
  <c r="L24"/>
  <c r="H24"/>
  <c r="N24"/>
  <c r="J24"/>
  <c r="F24"/>
  <c r="P23"/>
  <c r="L23"/>
  <c r="H23"/>
  <c r="N23"/>
  <c r="J23"/>
  <c r="F23"/>
  <c r="AQ28" i="26"/>
  <c r="AP28"/>
  <c r="AO28"/>
  <c r="AN28"/>
  <c r="AM28"/>
  <c r="AL28"/>
  <c r="AK28"/>
  <c r="AJ28"/>
  <c r="AI28"/>
  <c r="G168"/>
  <c r="F168"/>
  <c r="E168"/>
  <c r="D168"/>
  <c r="G166"/>
  <c r="F166"/>
  <c r="E166"/>
  <c r="D166"/>
  <c r="G165"/>
  <c r="F165"/>
  <c r="E165"/>
  <c r="D165"/>
  <c r="G141"/>
  <c r="K163"/>
  <c r="J163"/>
  <c r="G163"/>
  <c r="F163"/>
  <c r="E163"/>
  <c r="D163"/>
  <c r="M79"/>
  <c r="K78"/>
  <c r="K172" s="1"/>
  <c r="J78"/>
  <c r="J172" s="1"/>
  <c r="I78"/>
  <c r="H78"/>
  <c r="G78"/>
  <c r="G172" s="1"/>
  <c r="F78"/>
  <c r="F172" s="1"/>
  <c r="E78"/>
  <c r="D78"/>
  <c r="D172" s="1"/>
  <c r="M77"/>
  <c r="L77"/>
  <c r="M76"/>
  <c r="L75"/>
  <c r="L169" s="1"/>
  <c r="L76"/>
  <c r="M171" l="1"/>
  <c r="M170"/>
  <c r="H172"/>
  <c r="M83"/>
  <c r="M173"/>
  <c r="L171"/>
  <c r="L170"/>
  <c r="I172"/>
  <c r="L165"/>
  <c r="N101" i="7" l="1"/>
  <c r="E101"/>
  <c r="D101"/>
  <c r="J45" i="3" l="1"/>
  <c r="K53" i="30"/>
  <c r="L53"/>
  <c r="I53"/>
  <c r="H53"/>
  <c r="E53"/>
  <c r="F53"/>
  <c r="D112" i="27"/>
  <c r="L117" s="1"/>
  <c r="C112"/>
  <c r="K117" s="1"/>
  <c r="B112"/>
  <c r="J117" s="1"/>
  <c r="M113"/>
  <c r="F107"/>
  <c r="E106"/>
  <c r="E105"/>
  <c r="E103"/>
  <c r="G52"/>
  <c r="O57" s="1"/>
  <c r="G51"/>
  <c r="O56" s="1"/>
  <c r="G50"/>
  <c r="O55" s="1"/>
  <c r="G49"/>
  <c r="O54" s="1"/>
  <c r="G47"/>
  <c r="G46"/>
  <c r="G45"/>
  <c r="G44"/>
  <c r="G39"/>
  <c r="F53"/>
  <c r="N58" s="1"/>
  <c r="E53"/>
  <c r="M58" s="1"/>
  <c r="D53"/>
  <c r="L58" s="1"/>
  <c r="C53"/>
  <c r="K58" s="1"/>
  <c r="B53"/>
  <c r="J58" s="1"/>
  <c r="G48" l="1"/>
  <c r="G53"/>
  <c r="H25" i="13"/>
  <c r="F25"/>
  <c r="Q45"/>
  <c r="O45"/>
  <c r="M45"/>
  <c r="K45"/>
  <c r="Q196" i="8"/>
  <c r="O196"/>
  <c r="M196"/>
  <c r="K196"/>
  <c r="E196"/>
  <c r="B196"/>
  <c r="I50" i="37"/>
  <c r="H50"/>
  <c r="G50"/>
  <c r="F50"/>
  <c r="E50"/>
  <c r="D50"/>
  <c r="C50"/>
  <c r="AM76"/>
  <c r="AL76"/>
  <c r="AK76"/>
  <c r="AJ76"/>
  <c r="AI76"/>
  <c r="AH76"/>
  <c r="AG76"/>
  <c r="AC76"/>
  <c r="AB76"/>
  <c r="AA76"/>
  <c r="Z76"/>
  <c r="Y76"/>
  <c r="X76"/>
  <c r="W76"/>
  <c r="O57" i="36"/>
  <c r="O56"/>
  <c r="O55"/>
  <c r="M57"/>
  <c r="M56"/>
  <c r="M55"/>
  <c r="K57"/>
  <c r="K56"/>
  <c r="K55"/>
  <c r="I57"/>
  <c r="I56"/>
  <c r="I55"/>
  <c r="G57"/>
  <c r="G56"/>
  <c r="G55"/>
  <c r="E57"/>
  <c r="E56"/>
  <c r="E55"/>
  <c r="C57"/>
  <c r="C56"/>
  <c r="C55"/>
  <c r="O26"/>
  <c r="M26"/>
  <c r="K26"/>
  <c r="I26"/>
  <c r="G26"/>
  <c r="E26"/>
  <c r="C26"/>
  <c r="O25"/>
  <c r="M25"/>
  <c r="K25"/>
  <c r="I25"/>
  <c r="G25"/>
  <c r="E25"/>
  <c r="C25"/>
  <c r="O24"/>
  <c r="M24"/>
  <c r="K24"/>
  <c r="I24"/>
  <c r="G24"/>
  <c r="E24"/>
  <c r="C24"/>
  <c r="C23"/>
  <c r="F56" i="19"/>
  <c r="F53"/>
  <c r="D58"/>
  <c r="E58" s="1"/>
  <c r="F58"/>
  <c r="G58" s="1"/>
  <c r="W58"/>
  <c r="Y58" s="1"/>
  <c r="R58"/>
  <c r="T58" s="1"/>
  <c r="V58"/>
  <c r="M58"/>
  <c r="O58" s="1"/>
  <c r="H58"/>
  <c r="J58" s="1"/>
  <c r="H57"/>
  <c r="J57" s="1"/>
  <c r="F57"/>
  <c r="G57" s="1"/>
  <c r="W57"/>
  <c r="Y57" s="1"/>
  <c r="D57"/>
  <c r="E57" s="1"/>
  <c r="R57"/>
  <c r="V57" s="1"/>
  <c r="M57"/>
  <c r="Q57" s="1"/>
  <c r="H56"/>
  <c r="J56" s="1"/>
  <c r="G56"/>
  <c r="W56"/>
  <c r="Y56" s="1"/>
  <c r="D56"/>
  <c r="E56" s="1"/>
  <c r="R56"/>
  <c r="T56" s="1"/>
  <c r="M56"/>
  <c r="Q56" s="1"/>
  <c r="O56"/>
  <c r="F55"/>
  <c r="G55" s="1"/>
  <c r="W55"/>
  <c r="Y55" s="1"/>
  <c r="D55"/>
  <c r="E55" s="1"/>
  <c r="R55"/>
  <c r="V55" s="1"/>
  <c r="M55"/>
  <c r="O55" s="1"/>
  <c r="H55"/>
  <c r="L55" s="1"/>
  <c r="H54"/>
  <c r="AB137" i="16"/>
  <c r="AB136"/>
  <c r="AB135"/>
  <c r="AB133"/>
  <c r="AB132"/>
  <c r="AB142"/>
  <c r="AB141"/>
  <c r="AB140"/>
  <c r="AB139"/>
  <c r="AB138"/>
  <c r="AB134"/>
  <c r="AL142"/>
  <c r="AL134"/>
  <c r="AL133"/>
  <c r="AL132"/>
  <c r="AL141"/>
  <c r="AL140"/>
  <c r="AL139"/>
  <c r="AL138"/>
  <c r="AL137"/>
  <c r="AL136"/>
  <c r="AL135"/>
  <c r="U32" i="17"/>
  <c r="U49"/>
  <c r="U48"/>
  <c r="U47"/>
  <c r="U46"/>
  <c r="U45"/>
  <c r="U44"/>
  <c r="U43"/>
  <c r="U42"/>
  <c r="U41"/>
  <c r="U40"/>
  <c r="U39"/>
  <c r="U38"/>
  <c r="U37"/>
  <c r="U36"/>
  <c r="U34"/>
  <c r="U33"/>
  <c r="U84" i="16"/>
  <c r="U88"/>
  <c r="U87"/>
  <c r="U86"/>
  <c r="S84"/>
  <c r="S88"/>
  <c r="S87"/>
  <c r="S86"/>
  <c r="Q84"/>
  <c r="Q88"/>
  <c r="Q87"/>
  <c r="Q86"/>
  <c r="O88"/>
  <c r="O87"/>
  <c r="O86"/>
  <c r="L84"/>
  <c r="L88"/>
  <c r="L87"/>
  <c r="L86"/>
  <c r="J84"/>
  <c r="J88"/>
  <c r="J87"/>
  <c r="J86"/>
  <c r="H84"/>
  <c r="H88"/>
  <c r="H87"/>
  <c r="H86"/>
  <c r="F84"/>
  <c r="F88"/>
  <c r="F87"/>
  <c r="F86"/>
  <c r="U41"/>
  <c r="U40"/>
  <c r="U39"/>
  <c r="S41"/>
  <c r="S40"/>
  <c r="S39"/>
  <c r="Q41"/>
  <c r="Q40"/>
  <c r="Q39"/>
  <c r="O41"/>
  <c r="O40"/>
  <c r="O39"/>
  <c r="L41"/>
  <c r="L40"/>
  <c r="L39"/>
  <c r="J41"/>
  <c r="J40"/>
  <c r="J39"/>
  <c r="H41"/>
  <c r="H40"/>
  <c r="H39"/>
  <c r="F41"/>
  <c r="F40"/>
  <c r="F39"/>
  <c r="P52" i="15"/>
  <c r="P51"/>
  <c r="P50"/>
  <c r="P49"/>
  <c r="P48"/>
  <c r="P47"/>
  <c r="M52"/>
  <c r="M51"/>
  <c r="M50"/>
  <c r="M49"/>
  <c r="M48"/>
  <c r="M47"/>
  <c r="J52"/>
  <c r="J51"/>
  <c r="J50"/>
  <c r="J49"/>
  <c r="J48"/>
  <c r="J47"/>
  <c r="G52"/>
  <c r="G51"/>
  <c r="G50"/>
  <c r="G49"/>
  <c r="G48"/>
  <c r="G47"/>
  <c r="D51"/>
  <c r="D50"/>
  <c r="D49"/>
  <c r="D48"/>
  <c r="D47"/>
  <c r="O52"/>
  <c r="O51"/>
  <c r="O50"/>
  <c r="L52"/>
  <c r="L51"/>
  <c r="L50"/>
  <c r="I52"/>
  <c r="I51"/>
  <c r="I50"/>
  <c r="G40"/>
  <c r="F52"/>
  <c r="F51"/>
  <c r="F50"/>
  <c r="E30" i="14"/>
  <c r="E29"/>
  <c r="E28"/>
  <c r="R64" i="13"/>
  <c r="P64"/>
  <c r="O64"/>
  <c r="N64"/>
  <c r="M64"/>
  <c r="L64"/>
  <c r="K64"/>
  <c r="J64"/>
  <c r="I64"/>
  <c r="H64"/>
  <c r="G64"/>
  <c r="F64"/>
  <c r="E64"/>
  <c r="D64"/>
  <c r="C64"/>
  <c r="B64"/>
  <c r="R63"/>
  <c r="Q63"/>
  <c r="P63"/>
  <c r="O63"/>
  <c r="N63"/>
  <c r="M63"/>
  <c r="L63"/>
  <c r="K63"/>
  <c r="J63"/>
  <c r="I63"/>
  <c r="H63"/>
  <c r="G63"/>
  <c r="F63"/>
  <c r="E63"/>
  <c r="D63"/>
  <c r="C63"/>
  <c r="B63"/>
  <c r="R62"/>
  <c r="P62"/>
  <c r="O62"/>
  <c r="N62"/>
  <c r="M62"/>
  <c r="L62"/>
  <c r="K62"/>
  <c r="J62"/>
  <c r="I62"/>
  <c r="H62"/>
  <c r="G62"/>
  <c r="F62"/>
  <c r="E62"/>
  <c r="D62"/>
  <c r="C62"/>
  <c r="B62"/>
  <c r="R29"/>
  <c r="R28"/>
  <c r="R27"/>
  <c r="P29"/>
  <c r="P28"/>
  <c r="P27"/>
  <c r="N29"/>
  <c r="N28"/>
  <c r="N27"/>
  <c r="L29"/>
  <c r="L28"/>
  <c r="L27"/>
  <c r="J29"/>
  <c r="J28"/>
  <c r="J27"/>
  <c r="H29"/>
  <c r="H28"/>
  <c r="H27"/>
  <c r="F29"/>
  <c r="F28"/>
  <c r="F27"/>
  <c r="O66" i="35"/>
  <c r="N66"/>
  <c r="J66"/>
  <c r="I66"/>
  <c r="E66"/>
  <c r="D66"/>
  <c r="C66"/>
  <c r="O65"/>
  <c r="N65"/>
  <c r="J65"/>
  <c r="I65"/>
  <c r="E65"/>
  <c r="D65"/>
  <c r="C65"/>
  <c r="B65"/>
  <c r="O64"/>
  <c r="N64"/>
  <c r="J64"/>
  <c r="I64"/>
  <c r="E64"/>
  <c r="D64"/>
  <c r="C64"/>
  <c r="B64"/>
  <c r="Q29"/>
  <c r="Q28"/>
  <c r="Q27"/>
  <c r="Q68" s="1"/>
  <c r="O29"/>
  <c r="O28"/>
  <c r="O27"/>
  <c r="O68" s="1"/>
  <c r="L29"/>
  <c r="L28"/>
  <c r="L27"/>
  <c r="L68" s="1"/>
  <c r="J29"/>
  <c r="J28"/>
  <c r="J27"/>
  <c r="J68" s="1"/>
  <c r="G27"/>
  <c r="G68" s="1"/>
  <c r="E29"/>
  <c r="E28"/>
  <c r="E27"/>
  <c r="E68" s="1"/>
  <c r="O106" i="11"/>
  <c r="N106"/>
  <c r="J106"/>
  <c r="I106"/>
  <c r="E106"/>
  <c r="D106"/>
  <c r="B106"/>
  <c r="O105"/>
  <c r="N105"/>
  <c r="J105"/>
  <c r="I105"/>
  <c r="E105"/>
  <c r="D105"/>
  <c r="B105"/>
  <c r="O104"/>
  <c r="N104"/>
  <c r="J104"/>
  <c r="I104"/>
  <c r="E104"/>
  <c r="D104"/>
  <c r="B104"/>
  <c r="Q49"/>
  <c r="Q48"/>
  <c r="Q109" s="1"/>
  <c r="Q47"/>
  <c r="Q108" s="1"/>
  <c r="L49"/>
  <c r="L48"/>
  <c r="L109" s="1"/>
  <c r="L47"/>
  <c r="L108" s="1"/>
  <c r="O49"/>
  <c r="O48"/>
  <c r="O47"/>
  <c r="J49"/>
  <c r="J48"/>
  <c r="J47"/>
  <c r="G49"/>
  <c r="G48"/>
  <c r="G109" s="1"/>
  <c r="G47"/>
  <c r="G108" s="1"/>
  <c r="E49"/>
  <c r="E48"/>
  <c r="E47"/>
  <c r="O106" i="10"/>
  <c r="N106"/>
  <c r="L106"/>
  <c r="J106"/>
  <c r="I106"/>
  <c r="G106"/>
  <c r="E106"/>
  <c r="D106"/>
  <c r="B106"/>
  <c r="O105"/>
  <c r="N105"/>
  <c r="L105"/>
  <c r="J105"/>
  <c r="I105"/>
  <c r="G105"/>
  <c r="E105"/>
  <c r="D105"/>
  <c r="B105"/>
  <c r="O104"/>
  <c r="N104"/>
  <c r="L104"/>
  <c r="J104"/>
  <c r="I104"/>
  <c r="G104"/>
  <c r="E104"/>
  <c r="D104"/>
  <c r="B104"/>
  <c r="Q49"/>
  <c r="Q48"/>
  <c r="Q47"/>
  <c r="L49"/>
  <c r="L48"/>
  <c r="L47"/>
  <c r="G49"/>
  <c r="G48"/>
  <c r="G47"/>
  <c r="O49"/>
  <c r="O48"/>
  <c r="O47"/>
  <c r="J49"/>
  <c r="J48"/>
  <c r="J47"/>
  <c r="E49"/>
  <c r="E48"/>
  <c r="E47"/>
  <c r="AC54" i="9"/>
  <c r="AC53"/>
  <c r="AC52"/>
  <c r="AF54"/>
  <c r="AF53"/>
  <c r="AF52"/>
  <c r="Z54"/>
  <c r="Z53"/>
  <c r="Z52"/>
  <c r="W54"/>
  <c r="W53"/>
  <c r="W52"/>
  <c r="E54"/>
  <c r="E53"/>
  <c r="E52"/>
  <c r="Q304" i="8"/>
  <c r="O304"/>
  <c r="M304"/>
  <c r="K304"/>
  <c r="E304"/>
  <c r="C304"/>
  <c r="B304"/>
  <c r="Q303"/>
  <c r="O303"/>
  <c r="M303"/>
  <c r="K303"/>
  <c r="E303"/>
  <c r="C303"/>
  <c r="B303"/>
  <c r="Q302"/>
  <c r="O302"/>
  <c r="K302"/>
  <c r="E302"/>
  <c r="B302"/>
  <c r="F252"/>
  <c r="F251"/>
  <c r="F250"/>
  <c r="D252"/>
  <c r="D251"/>
  <c r="D250"/>
  <c r="R252"/>
  <c r="R251"/>
  <c r="R250"/>
  <c r="T252"/>
  <c r="T251"/>
  <c r="T250"/>
  <c r="P252"/>
  <c r="P251"/>
  <c r="P250"/>
  <c r="N252"/>
  <c r="N251"/>
  <c r="N250"/>
  <c r="L252"/>
  <c r="L251"/>
  <c r="L250"/>
  <c r="J252"/>
  <c r="J251"/>
  <c r="J250"/>
  <c r="H252"/>
  <c r="H251"/>
  <c r="H250"/>
  <c r="Q201"/>
  <c r="O201"/>
  <c r="M201"/>
  <c r="K201"/>
  <c r="E201"/>
  <c r="C201"/>
  <c r="B201"/>
  <c r="Q200"/>
  <c r="O200"/>
  <c r="M200"/>
  <c r="K200"/>
  <c r="E200"/>
  <c r="B200"/>
  <c r="Q199"/>
  <c r="O199"/>
  <c r="K199"/>
  <c r="E199"/>
  <c r="B199"/>
  <c r="R150"/>
  <c r="R149"/>
  <c r="R148"/>
  <c r="T150"/>
  <c r="T149"/>
  <c r="T148"/>
  <c r="P150"/>
  <c r="P149"/>
  <c r="P148"/>
  <c r="N150"/>
  <c r="N149"/>
  <c r="N148"/>
  <c r="L150"/>
  <c r="L149"/>
  <c r="L148"/>
  <c r="J150"/>
  <c r="J149"/>
  <c r="J148"/>
  <c r="H150"/>
  <c r="H149"/>
  <c r="H148"/>
  <c r="F150"/>
  <c r="F149"/>
  <c r="F148"/>
  <c r="D150"/>
  <c r="D149"/>
  <c r="D148"/>
  <c r="Q97"/>
  <c r="O97"/>
  <c r="M97"/>
  <c r="K97"/>
  <c r="I97"/>
  <c r="E97"/>
  <c r="C97"/>
  <c r="Q96"/>
  <c r="O96"/>
  <c r="M96"/>
  <c r="K96"/>
  <c r="I96"/>
  <c r="E96"/>
  <c r="C96"/>
  <c r="B96"/>
  <c r="Q95"/>
  <c r="O95"/>
  <c r="M95"/>
  <c r="K95"/>
  <c r="I95"/>
  <c r="E95"/>
  <c r="C95"/>
  <c r="B95"/>
  <c r="R45"/>
  <c r="R44"/>
  <c r="R43"/>
  <c r="T45"/>
  <c r="T44"/>
  <c r="T43"/>
  <c r="P45"/>
  <c r="P44"/>
  <c r="P43"/>
  <c r="N45"/>
  <c r="N44"/>
  <c r="N43"/>
  <c r="L45"/>
  <c r="L44"/>
  <c r="L43"/>
  <c r="J45"/>
  <c r="J44"/>
  <c r="J43"/>
  <c r="H45"/>
  <c r="H44"/>
  <c r="H43"/>
  <c r="O101" i="7"/>
  <c r="J101"/>
  <c r="I101"/>
  <c r="B101"/>
  <c r="O100"/>
  <c r="N100"/>
  <c r="J100"/>
  <c r="I100"/>
  <c r="E100"/>
  <c r="D100"/>
  <c r="B100"/>
  <c r="O99"/>
  <c r="N99"/>
  <c r="J99"/>
  <c r="I99"/>
  <c r="E99"/>
  <c r="D99"/>
  <c r="B99"/>
  <c r="Q45"/>
  <c r="Q44"/>
  <c r="Q104" s="1"/>
  <c r="Q43"/>
  <c r="Q103" s="1"/>
  <c r="L45"/>
  <c r="L44"/>
  <c r="L104" s="1"/>
  <c r="L43"/>
  <c r="L103" s="1"/>
  <c r="G45"/>
  <c r="G44"/>
  <c r="G104" s="1"/>
  <c r="G43"/>
  <c r="G103" s="1"/>
  <c r="O45"/>
  <c r="O44"/>
  <c r="O43"/>
  <c r="J45"/>
  <c r="J44"/>
  <c r="J43"/>
  <c r="E45"/>
  <c r="E44"/>
  <c r="E43"/>
  <c r="P50" i="6"/>
  <c r="M50"/>
  <c r="J50"/>
  <c r="G50"/>
  <c r="D50"/>
  <c r="BO75"/>
  <c r="BL75"/>
  <c r="BI75"/>
  <c r="BF75"/>
  <c r="BC75"/>
  <c r="AX75"/>
  <c r="AU75"/>
  <c r="AR75"/>
  <c r="B97" i="3"/>
  <c r="C97"/>
  <c r="H97"/>
  <c r="AF50" i="5"/>
  <c r="AF49"/>
  <c r="AF48"/>
  <c r="AC50"/>
  <c r="AC49"/>
  <c r="AC48"/>
  <c r="Z50"/>
  <c r="Z49"/>
  <c r="Z48"/>
  <c r="W50"/>
  <c r="W49"/>
  <c r="W48"/>
  <c r="T50"/>
  <c r="T49"/>
  <c r="T48"/>
  <c r="K50"/>
  <c r="K49"/>
  <c r="K48"/>
  <c r="H50"/>
  <c r="H49"/>
  <c r="H48"/>
  <c r="E50"/>
  <c r="E49"/>
  <c r="E48"/>
  <c r="S312" i="4"/>
  <c r="Q312"/>
  <c r="O312"/>
  <c r="M312"/>
  <c r="K312"/>
  <c r="E312"/>
  <c r="C312"/>
  <c r="B312"/>
  <c r="S311"/>
  <c r="Q311"/>
  <c r="O311"/>
  <c r="M311"/>
  <c r="K311"/>
  <c r="E311"/>
  <c r="C311"/>
  <c r="B311"/>
  <c r="S310"/>
  <c r="Q310"/>
  <c r="O310"/>
  <c r="M310"/>
  <c r="K310"/>
  <c r="E310"/>
  <c r="C310"/>
  <c r="B310"/>
  <c r="R260"/>
  <c r="T260"/>
  <c r="AC260"/>
  <c r="P260"/>
  <c r="N260"/>
  <c r="L260"/>
  <c r="J260"/>
  <c r="H260"/>
  <c r="F260"/>
  <c r="D260"/>
  <c r="F259"/>
  <c r="D259"/>
  <c r="T259"/>
  <c r="AC259"/>
  <c r="P259"/>
  <c r="N259"/>
  <c r="L259"/>
  <c r="J259"/>
  <c r="H259"/>
  <c r="M97" i="3"/>
  <c r="R259" i="4"/>
  <c r="F258"/>
  <c r="F314" s="1"/>
  <c r="D258"/>
  <c r="D314" s="1"/>
  <c r="R258"/>
  <c r="R314" s="1"/>
  <c r="T258"/>
  <c r="T314" s="1"/>
  <c r="AC258"/>
  <c r="P258"/>
  <c r="P314" s="1"/>
  <c r="N258"/>
  <c r="N314" s="1"/>
  <c r="L258"/>
  <c r="L314" s="1"/>
  <c r="J258"/>
  <c r="J314" s="1"/>
  <c r="H258"/>
  <c r="H314" s="1"/>
  <c r="S208"/>
  <c r="Q208"/>
  <c r="O208"/>
  <c r="M208"/>
  <c r="K208"/>
  <c r="E208"/>
  <c r="C208"/>
  <c r="Q207"/>
  <c r="O207"/>
  <c r="M207"/>
  <c r="K207"/>
  <c r="E207"/>
  <c r="C207"/>
  <c r="B207"/>
  <c r="S206"/>
  <c r="Q206"/>
  <c r="O206"/>
  <c r="M206"/>
  <c r="K206"/>
  <c r="E206"/>
  <c r="C206"/>
  <c r="B206"/>
  <c r="R157"/>
  <c r="T157"/>
  <c r="AC157"/>
  <c r="P157"/>
  <c r="N157"/>
  <c r="L157"/>
  <c r="J157"/>
  <c r="F157"/>
  <c r="F156"/>
  <c r="T156"/>
  <c r="AC156"/>
  <c r="P156"/>
  <c r="N156"/>
  <c r="L156"/>
  <c r="J156"/>
  <c r="D156"/>
  <c r="R156"/>
  <c r="F155"/>
  <c r="T155"/>
  <c r="AC155"/>
  <c r="P155"/>
  <c r="N155"/>
  <c r="L155"/>
  <c r="J155"/>
  <c r="D155"/>
  <c r="R155"/>
  <c r="S104"/>
  <c r="Q104"/>
  <c r="O104"/>
  <c r="M104"/>
  <c r="K104"/>
  <c r="I104"/>
  <c r="G104"/>
  <c r="E104"/>
  <c r="S103"/>
  <c r="Q103"/>
  <c r="O103"/>
  <c r="M103"/>
  <c r="K103"/>
  <c r="I103"/>
  <c r="G103"/>
  <c r="E103"/>
  <c r="C103"/>
  <c r="B103"/>
  <c r="S102"/>
  <c r="Q102"/>
  <c r="O102"/>
  <c r="M102"/>
  <c r="K102"/>
  <c r="I102"/>
  <c r="G102"/>
  <c r="E102"/>
  <c r="C102"/>
  <c r="B102"/>
  <c r="L48"/>
  <c r="R48"/>
  <c r="T48"/>
  <c r="P48"/>
  <c r="N48"/>
  <c r="J48"/>
  <c r="H48"/>
  <c r="F48"/>
  <c r="J47"/>
  <c r="T47"/>
  <c r="P47"/>
  <c r="N47"/>
  <c r="L47"/>
  <c r="H47"/>
  <c r="F47"/>
  <c r="D47"/>
  <c r="R47"/>
  <c r="R46"/>
  <c r="R106" s="1"/>
  <c r="J46"/>
  <c r="J106" s="1"/>
  <c r="T46"/>
  <c r="T106" s="1"/>
  <c r="P46"/>
  <c r="P106" s="1"/>
  <c r="N46"/>
  <c r="N106" s="1"/>
  <c r="L46"/>
  <c r="L106" s="1"/>
  <c r="H46"/>
  <c r="H106" s="1"/>
  <c r="F46"/>
  <c r="F106" s="1"/>
  <c r="D46"/>
  <c r="D106" s="1"/>
  <c r="B100" i="3"/>
  <c r="N100"/>
  <c r="M100"/>
  <c r="I100"/>
  <c r="H100"/>
  <c r="C100"/>
  <c r="B99"/>
  <c r="J46"/>
  <c r="O46"/>
  <c r="P46"/>
  <c r="Q46" s="1"/>
  <c r="K46"/>
  <c r="E46"/>
  <c r="F46"/>
  <c r="G46" s="1"/>
  <c r="O44"/>
  <c r="O102" s="1"/>
  <c r="P44"/>
  <c r="J44"/>
  <c r="J102" s="1"/>
  <c r="F44"/>
  <c r="N97"/>
  <c r="N98"/>
  <c r="N99"/>
  <c r="I97"/>
  <c r="I98"/>
  <c r="I99"/>
  <c r="D97"/>
  <c r="D96"/>
  <c r="I96"/>
  <c r="E44"/>
  <c r="E102" s="1"/>
  <c r="B98"/>
  <c r="B96"/>
  <c r="M99"/>
  <c r="H99"/>
  <c r="D99"/>
  <c r="C99"/>
  <c r="M98"/>
  <c r="H98"/>
  <c r="D98"/>
  <c r="C98"/>
  <c r="K45"/>
  <c r="K44"/>
  <c r="P43"/>
  <c r="O43"/>
  <c r="K43"/>
  <c r="J43"/>
  <c r="F43"/>
  <c r="E43"/>
  <c r="G52" i="30"/>
  <c r="J52"/>
  <c r="D52"/>
  <c r="L51"/>
  <c r="K51"/>
  <c r="I51"/>
  <c r="H51"/>
  <c r="F51"/>
  <c r="E51"/>
  <c r="L50"/>
  <c r="K50"/>
  <c r="I50"/>
  <c r="H50"/>
  <c r="F50"/>
  <c r="I61" i="13"/>
  <c r="K60"/>
  <c r="K61"/>
  <c r="M60"/>
  <c r="M61"/>
  <c r="O61"/>
  <c r="O60"/>
  <c r="Q60"/>
  <c r="Q61"/>
  <c r="G61"/>
  <c r="E61"/>
  <c r="D61"/>
  <c r="C61"/>
  <c r="B61"/>
  <c r="I60"/>
  <c r="G60"/>
  <c r="E60"/>
  <c r="D60"/>
  <c r="C60"/>
  <c r="B60"/>
  <c r="S76" i="37"/>
  <c r="R76"/>
  <c r="Q76"/>
  <c r="P76"/>
  <c r="O76"/>
  <c r="N76"/>
  <c r="M76"/>
  <c r="O23" i="36"/>
  <c r="M23"/>
  <c r="K23"/>
  <c r="I23"/>
  <c r="G23"/>
  <c r="E23"/>
  <c r="O54"/>
  <c r="M54"/>
  <c r="K54"/>
  <c r="I54"/>
  <c r="G54"/>
  <c r="E54"/>
  <c r="C54"/>
  <c r="O58" i="27" l="1"/>
  <c r="AB143" i="16"/>
  <c r="AL143"/>
  <c r="G43" i="3"/>
  <c r="F101"/>
  <c r="L43"/>
  <c r="K101"/>
  <c r="Q43"/>
  <c r="P101"/>
  <c r="L44"/>
  <c r="L102" s="1"/>
  <c r="G44"/>
  <c r="G102" s="1"/>
  <c r="Q44"/>
  <c r="Q102" s="1"/>
  <c r="L46"/>
  <c r="O53" i="27"/>
  <c r="U50" i="17"/>
  <c r="T55" i="19"/>
  <c r="O57"/>
  <c r="L58"/>
  <c r="L57"/>
  <c r="Q55"/>
  <c r="J55"/>
  <c r="V56"/>
  <c r="L56"/>
  <c r="T57"/>
  <c r="Q58"/>
  <c r="AA58"/>
  <c r="AA57"/>
  <c r="AA56"/>
  <c r="AA55"/>
  <c r="C53" i="36"/>
  <c r="E53"/>
  <c r="G53"/>
  <c r="I53"/>
  <c r="K53"/>
  <c r="M53"/>
  <c r="O53"/>
  <c r="C22"/>
  <c r="E22"/>
  <c r="G22"/>
  <c r="I22"/>
  <c r="K22"/>
  <c r="M22"/>
  <c r="O22"/>
  <c r="W54" i="19"/>
  <c r="AA54" s="1"/>
  <c r="R54"/>
  <c r="V54" s="1"/>
  <c r="M54"/>
  <c r="Q54" s="1"/>
  <c r="L54"/>
  <c r="F54"/>
  <c r="D54"/>
  <c r="M67" i="18"/>
  <c r="M66"/>
  <c r="M65"/>
  <c r="M64"/>
  <c r="M63"/>
  <c r="M62"/>
  <c r="K60"/>
  <c r="L67" s="1"/>
  <c r="I60"/>
  <c r="J67" s="1"/>
  <c r="G60"/>
  <c r="E60"/>
  <c r="F67" s="1"/>
  <c r="R142" i="16"/>
  <c r="R141"/>
  <c r="R140"/>
  <c r="R139"/>
  <c r="R138"/>
  <c r="R137"/>
  <c r="R136"/>
  <c r="R135"/>
  <c r="R134"/>
  <c r="R133"/>
  <c r="R132"/>
  <c r="F38"/>
  <c r="H38"/>
  <c r="J38"/>
  <c r="L38"/>
  <c r="O38"/>
  <c r="Q38"/>
  <c r="S38"/>
  <c r="U38"/>
  <c r="O54" i="19" l="1"/>
  <c r="H67" i="18"/>
  <c r="H64"/>
  <c r="G54" i="19"/>
  <c r="Y54"/>
  <c r="J54"/>
  <c r="T54"/>
  <c r="J62" i="18"/>
  <c r="J63"/>
  <c r="J64"/>
  <c r="J65"/>
  <c r="J66"/>
  <c r="F62"/>
  <c r="F63"/>
  <c r="F65"/>
  <c r="F64"/>
  <c r="F66"/>
  <c r="M60"/>
  <c r="N62" s="1"/>
  <c r="H62"/>
  <c r="L62"/>
  <c r="H63"/>
  <c r="L63"/>
  <c r="L64"/>
  <c r="H65"/>
  <c r="L65"/>
  <c r="H66"/>
  <c r="L66"/>
  <c r="R143" i="16"/>
  <c r="F85"/>
  <c r="H85"/>
  <c r="J85"/>
  <c r="L85"/>
  <c r="O85"/>
  <c r="Q85"/>
  <c r="S85"/>
  <c r="U85"/>
  <c r="E54" i="19" l="1"/>
  <c r="N64" i="18"/>
  <c r="N67"/>
  <c r="N63"/>
  <c r="N65"/>
  <c r="N66"/>
  <c r="F37" i="16"/>
  <c r="H37"/>
  <c r="J37"/>
  <c r="L37"/>
  <c r="O37"/>
  <c r="Q37"/>
  <c r="S37"/>
  <c r="U37"/>
  <c r="G125"/>
  <c r="G124"/>
  <c r="G123"/>
  <c r="G122"/>
  <c r="G121"/>
  <c r="G120"/>
  <c r="G119"/>
  <c r="G118"/>
  <c r="G117"/>
  <c r="G116"/>
  <c r="G115"/>
  <c r="AK159"/>
  <c r="AK158"/>
  <c r="AK157"/>
  <c r="AK156"/>
  <c r="AK155"/>
  <c r="AK154"/>
  <c r="AK153"/>
  <c r="AK152"/>
  <c r="AK151"/>
  <c r="AK150"/>
  <c r="AK149"/>
  <c r="G126" l="1"/>
  <c r="AK160"/>
  <c r="W26" i="14"/>
  <c r="W27"/>
  <c r="E27"/>
  <c r="K27"/>
  <c r="N27"/>
  <c r="Q27"/>
  <c r="T27"/>
  <c r="Z27"/>
  <c r="F26" i="13"/>
  <c r="H26"/>
  <c r="J26"/>
  <c r="L26"/>
  <c r="N26"/>
  <c r="P26"/>
  <c r="R26"/>
  <c r="B103" i="11"/>
  <c r="D103"/>
  <c r="E103"/>
  <c r="I103"/>
  <c r="J103"/>
  <c r="N103"/>
  <c r="O103"/>
  <c r="E26" i="35"/>
  <c r="G26"/>
  <c r="G67" s="1"/>
  <c r="J26"/>
  <c r="L26"/>
  <c r="L67" s="1"/>
  <c r="O26"/>
  <c r="Q26"/>
  <c r="Q67" s="1"/>
  <c r="B63"/>
  <c r="C63"/>
  <c r="D63"/>
  <c r="E63"/>
  <c r="I63"/>
  <c r="J63"/>
  <c r="N63"/>
  <c r="O63"/>
  <c r="E46" i="11" l="1"/>
  <c r="G46"/>
  <c r="J46"/>
  <c r="L46"/>
  <c r="O46"/>
  <c r="Q46"/>
  <c r="N103" i="10"/>
  <c r="I103"/>
  <c r="E103"/>
  <c r="D103"/>
  <c r="B103"/>
  <c r="G103"/>
  <c r="J103"/>
  <c r="L103"/>
  <c r="O103"/>
  <c r="E46"/>
  <c r="J46"/>
  <c r="L46"/>
  <c r="O46"/>
  <c r="Q46"/>
  <c r="N51" i="9"/>
  <c r="J51"/>
  <c r="I51"/>
  <c r="G51"/>
  <c r="F51"/>
  <c r="E51"/>
  <c r="Q51"/>
  <c r="T51"/>
  <c r="W51"/>
  <c r="Z51"/>
  <c r="AC51"/>
  <c r="AF51"/>
  <c r="C301" i="8"/>
  <c r="B301"/>
  <c r="E301"/>
  <c r="K301"/>
  <c r="M301"/>
  <c r="O301"/>
  <c r="Q301"/>
  <c r="Q198"/>
  <c r="O198"/>
  <c r="M198"/>
  <c r="K198"/>
  <c r="E198"/>
  <c r="C198"/>
  <c r="B198"/>
  <c r="B197"/>
  <c r="Q197"/>
  <c r="O197"/>
  <c r="M197"/>
  <c r="K197"/>
  <c r="E197"/>
  <c r="C197"/>
  <c r="G107" i="11" l="1"/>
  <c r="Q107"/>
  <c r="L107"/>
  <c r="K51" i="9"/>
  <c r="H51"/>
  <c r="D249" i="8"/>
  <c r="F249"/>
  <c r="H249"/>
  <c r="J249"/>
  <c r="L249"/>
  <c r="N249"/>
  <c r="P249"/>
  <c r="R249"/>
  <c r="T249"/>
  <c r="D147"/>
  <c r="F147"/>
  <c r="H147"/>
  <c r="J147"/>
  <c r="L147"/>
  <c r="N147"/>
  <c r="P147"/>
  <c r="R147"/>
  <c r="T147"/>
  <c r="C94"/>
  <c r="Q94"/>
  <c r="O94"/>
  <c r="M94"/>
  <c r="K94"/>
  <c r="I94"/>
  <c r="E94"/>
  <c r="T42" l="1"/>
  <c r="R42"/>
  <c r="P42"/>
  <c r="N42"/>
  <c r="L42"/>
  <c r="J42"/>
  <c r="H42"/>
  <c r="F42"/>
  <c r="D42"/>
  <c r="E42" i="7"/>
  <c r="N98"/>
  <c r="I98"/>
  <c r="E98"/>
  <c r="D98"/>
  <c r="B98"/>
  <c r="O98"/>
  <c r="J98"/>
  <c r="O42"/>
  <c r="J42"/>
  <c r="Q42"/>
  <c r="Q102" s="1"/>
  <c r="L42"/>
  <c r="L102" s="1"/>
  <c r="G42"/>
  <c r="G102" s="1"/>
  <c r="AE76" i="6"/>
  <c r="L77"/>
  <c r="K77"/>
  <c r="I77"/>
  <c r="H77"/>
  <c r="F77"/>
  <c r="E77"/>
  <c r="C77"/>
  <c r="O77" s="1"/>
  <c r="B77"/>
  <c r="O76"/>
  <c r="N76"/>
  <c r="M76"/>
  <c r="J76"/>
  <c r="G76"/>
  <c r="D76"/>
  <c r="O75"/>
  <c r="N75"/>
  <c r="M75"/>
  <c r="J75"/>
  <c r="G75"/>
  <c r="D75"/>
  <c r="O74"/>
  <c r="N74"/>
  <c r="M74"/>
  <c r="J74"/>
  <c r="G74"/>
  <c r="D74"/>
  <c r="O73"/>
  <c r="N73"/>
  <c r="M73"/>
  <c r="J73"/>
  <c r="G73"/>
  <c r="D73"/>
  <c r="O72"/>
  <c r="N72"/>
  <c r="M72"/>
  <c r="J72"/>
  <c r="G72"/>
  <c r="D72"/>
  <c r="O71"/>
  <c r="N71"/>
  <c r="M71"/>
  <c r="J71"/>
  <c r="G71"/>
  <c r="D71"/>
  <c r="O70"/>
  <c r="N70"/>
  <c r="M70"/>
  <c r="J70"/>
  <c r="G70"/>
  <c r="D70"/>
  <c r="O69"/>
  <c r="N69"/>
  <c r="M69"/>
  <c r="J69"/>
  <c r="O68"/>
  <c r="N68"/>
  <c r="M68"/>
  <c r="J68"/>
  <c r="G68"/>
  <c r="D68"/>
  <c r="O67"/>
  <c r="N67"/>
  <c r="M67"/>
  <c r="J67"/>
  <c r="G67"/>
  <c r="D67"/>
  <c r="O66"/>
  <c r="N66"/>
  <c r="M66"/>
  <c r="J66"/>
  <c r="G66"/>
  <c r="D66"/>
  <c r="O65"/>
  <c r="N65"/>
  <c r="M65"/>
  <c r="J65"/>
  <c r="G65"/>
  <c r="D65"/>
  <c r="O64"/>
  <c r="N64"/>
  <c r="M64"/>
  <c r="J64"/>
  <c r="G64"/>
  <c r="D64"/>
  <c r="O63"/>
  <c r="N63"/>
  <c r="M63"/>
  <c r="J63"/>
  <c r="G63"/>
  <c r="D63"/>
  <c r="O62"/>
  <c r="N62"/>
  <c r="M62"/>
  <c r="J62"/>
  <c r="G62"/>
  <c r="D62"/>
  <c r="O61"/>
  <c r="N61"/>
  <c r="M61"/>
  <c r="J61"/>
  <c r="G61"/>
  <c r="D61"/>
  <c r="O60"/>
  <c r="N60"/>
  <c r="M60"/>
  <c r="J60"/>
  <c r="G60"/>
  <c r="D60"/>
  <c r="O59"/>
  <c r="N59"/>
  <c r="M59"/>
  <c r="J59"/>
  <c r="G59"/>
  <c r="D59"/>
  <c r="O58"/>
  <c r="N58"/>
  <c r="M58"/>
  <c r="J58"/>
  <c r="G58"/>
  <c r="D58"/>
  <c r="O57"/>
  <c r="N57"/>
  <c r="M57"/>
  <c r="J57"/>
  <c r="G57"/>
  <c r="D57"/>
  <c r="O56"/>
  <c r="N56"/>
  <c r="M56"/>
  <c r="J56"/>
  <c r="G56"/>
  <c r="D56"/>
  <c r="O55"/>
  <c r="N55"/>
  <c r="M55"/>
  <c r="M77" s="1"/>
  <c r="J55"/>
  <c r="G55"/>
  <c r="D55"/>
  <c r="AF286"/>
  <c r="AE286"/>
  <c r="AD286"/>
  <c r="AA286"/>
  <c r="X286"/>
  <c r="U286"/>
  <c r="O286"/>
  <c r="N286"/>
  <c r="M286"/>
  <c r="J286"/>
  <c r="G286"/>
  <c r="D286"/>
  <c r="AC285"/>
  <c r="AB285"/>
  <c r="Z285"/>
  <c r="Y285"/>
  <c r="W285"/>
  <c r="V285"/>
  <c r="T285"/>
  <c r="S285"/>
  <c r="L285"/>
  <c r="K285"/>
  <c r="I285"/>
  <c r="H285"/>
  <c r="F285"/>
  <c r="E285"/>
  <c r="C285"/>
  <c r="B285"/>
  <c r="AF284"/>
  <c r="AE284"/>
  <c r="AD284"/>
  <c r="AA284"/>
  <c r="X284"/>
  <c r="U284"/>
  <c r="O284"/>
  <c r="N284"/>
  <c r="M284"/>
  <c r="J284"/>
  <c r="G284"/>
  <c r="D284"/>
  <c r="AF283"/>
  <c r="AE283"/>
  <c r="AD283"/>
  <c r="AA283"/>
  <c r="X283"/>
  <c r="U283"/>
  <c r="O283"/>
  <c r="N283"/>
  <c r="M283"/>
  <c r="J283"/>
  <c r="G283"/>
  <c r="D283"/>
  <c r="AF282"/>
  <c r="AE282"/>
  <c r="AD282"/>
  <c r="AA282"/>
  <c r="X282"/>
  <c r="U282"/>
  <c r="O282"/>
  <c r="N282"/>
  <c r="M282"/>
  <c r="J282"/>
  <c r="G282"/>
  <c r="D282"/>
  <c r="AF281"/>
  <c r="AE281"/>
  <c r="AD281"/>
  <c r="AA281"/>
  <c r="X281"/>
  <c r="U281"/>
  <c r="O281"/>
  <c r="N281"/>
  <c r="M281"/>
  <c r="J281"/>
  <c r="G281"/>
  <c r="D281"/>
  <c r="AF280"/>
  <c r="AE280"/>
  <c r="AD280"/>
  <c r="AA280"/>
  <c r="X280"/>
  <c r="U280"/>
  <c r="O280"/>
  <c r="N280"/>
  <c r="M280"/>
  <c r="J280"/>
  <c r="G280"/>
  <c r="D280"/>
  <c r="AF279"/>
  <c r="AE279"/>
  <c r="AD279"/>
  <c r="AA279"/>
  <c r="X279"/>
  <c r="U279"/>
  <c r="O279"/>
  <c r="N279"/>
  <c r="M279"/>
  <c r="J279"/>
  <c r="G279"/>
  <c r="D279"/>
  <c r="AF278"/>
  <c r="AE278"/>
  <c r="AD278"/>
  <c r="AA278"/>
  <c r="X278"/>
  <c r="U278"/>
  <c r="O278"/>
  <c r="N278"/>
  <c r="M278"/>
  <c r="J278"/>
  <c r="G278"/>
  <c r="D278"/>
  <c r="AF277"/>
  <c r="AE277"/>
  <c r="AD277"/>
  <c r="AA277"/>
  <c r="X277"/>
  <c r="U277"/>
  <c r="O277"/>
  <c r="N277"/>
  <c r="M277"/>
  <c r="J277"/>
  <c r="G277"/>
  <c r="D277"/>
  <c r="AF276"/>
  <c r="AE276"/>
  <c r="AD276"/>
  <c r="AA276"/>
  <c r="X276"/>
  <c r="U276"/>
  <c r="O276"/>
  <c r="N276"/>
  <c r="M276"/>
  <c r="J276"/>
  <c r="G276"/>
  <c r="D276"/>
  <c r="AC275"/>
  <c r="AB275"/>
  <c r="Z275"/>
  <c r="Y275"/>
  <c r="W275"/>
  <c r="V275"/>
  <c r="T275"/>
  <c r="S275"/>
  <c r="L275"/>
  <c r="K275"/>
  <c r="I275"/>
  <c r="H275"/>
  <c r="F275"/>
  <c r="E275"/>
  <c r="C275"/>
  <c r="B275"/>
  <c r="AF274"/>
  <c r="AE274"/>
  <c r="AD274"/>
  <c r="AA274"/>
  <c r="X274"/>
  <c r="U274"/>
  <c r="O274"/>
  <c r="N274"/>
  <c r="M274"/>
  <c r="J274"/>
  <c r="G274"/>
  <c r="D274"/>
  <c r="AF273"/>
  <c r="AE273"/>
  <c r="AD273"/>
  <c r="AA273"/>
  <c r="X273"/>
  <c r="U273"/>
  <c r="O273"/>
  <c r="N273"/>
  <c r="M273"/>
  <c r="J273"/>
  <c r="G273"/>
  <c r="D273"/>
  <c r="AF272"/>
  <c r="AE272"/>
  <c r="AD272"/>
  <c r="AA272"/>
  <c r="X272"/>
  <c r="U272"/>
  <c r="O272"/>
  <c r="N272"/>
  <c r="M272"/>
  <c r="J272"/>
  <c r="G272"/>
  <c r="D272"/>
  <c r="AC271"/>
  <c r="AC287" s="1"/>
  <c r="AB271"/>
  <c r="AB287" s="1"/>
  <c r="Z271"/>
  <c r="Z287" s="1"/>
  <c r="Y271"/>
  <c r="Y287" s="1"/>
  <c r="W271"/>
  <c r="W287" s="1"/>
  <c r="V271"/>
  <c r="V287" s="1"/>
  <c r="T271"/>
  <c r="T287" s="1"/>
  <c r="S271"/>
  <c r="S287" s="1"/>
  <c r="L271"/>
  <c r="L287" s="1"/>
  <c r="K271"/>
  <c r="K287" s="1"/>
  <c r="I271"/>
  <c r="I287" s="1"/>
  <c r="H271"/>
  <c r="H287" s="1"/>
  <c r="F271"/>
  <c r="F287" s="1"/>
  <c r="E271"/>
  <c r="E287" s="1"/>
  <c r="C271"/>
  <c r="C287" s="1"/>
  <c r="B271"/>
  <c r="B287" s="1"/>
  <c r="AF270"/>
  <c r="AE270"/>
  <c r="AD270"/>
  <c r="AA270"/>
  <c r="X270"/>
  <c r="U270"/>
  <c r="O270"/>
  <c r="N270"/>
  <c r="M270"/>
  <c r="J270"/>
  <c r="G270"/>
  <c r="D270"/>
  <c r="AF269"/>
  <c r="AE269"/>
  <c r="AD269"/>
  <c r="AA269"/>
  <c r="X269"/>
  <c r="U269"/>
  <c r="O269"/>
  <c r="N269"/>
  <c r="M269"/>
  <c r="J269"/>
  <c r="G269"/>
  <c r="D269"/>
  <c r="AF263"/>
  <c r="AE263"/>
  <c r="AD263"/>
  <c r="AA263"/>
  <c r="X263"/>
  <c r="U263"/>
  <c r="O263"/>
  <c r="N263"/>
  <c r="M263"/>
  <c r="J263"/>
  <c r="G263"/>
  <c r="D263"/>
  <c r="AC262"/>
  <c r="AB262"/>
  <c r="Z262"/>
  <c r="Y262"/>
  <c r="W262"/>
  <c r="V262"/>
  <c r="T262"/>
  <c r="S262"/>
  <c r="L262"/>
  <c r="K262"/>
  <c r="I262"/>
  <c r="H262"/>
  <c r="F262"/>
  <c r="E262"/>
  <c r="C262"/>
  <c r="B262"/>
  <c r="AF261"/>
  <c r="AE261"/>
  <c r="AD261"/>
  <c r="AA261"/>
  <c r="X261"/>
  <c r="U261"/>
  <c r="O261"/>
  <c r="N261"/>
  <c r="M261"/>
  <c r="J261"/>
  <c r="G261"/>
  <c r="D261"/>
  <c r="AF260"/>
  <c r="AE260"/>
  <c r="AD260"/>
  <c r="AA260"/>
  <c r="X260"/>
  <c r="U260"/>
  <c r="O260"/>
  <c r="N260"/>
  <c r="M260"/>
  <c r="J260"/>
  <c r="G260"/>
  <c r="D260"/>
  <c r="AF259"/>
  <c r="AE259"/>
  <c r="AD259"/>
  <c r="AA259"/>
  <c r="X259"/>
  <c r="U259"/>
  <c r="O259"/>
  <c r="N259"/>
  <c r="M259"/>
  <c r="J259"/>
  <c r="G259"/>
  <c r="D259"/>
  <c r="AF258"/>
  <c r="AE258"/>
  <c r="AD258"/>
  <c r="AA258"/>
  <c r="X258"/>
  <c r="U258"/>
  <c r="O258"/>
  <c r="N258"/>
  <c r="M258"/>
  <c r="J258"/>
  <c r="G258"/>
  <c r="D258"/>
  <c r="AF257"/>
  <c r="AE257"/>
  <c r="AD257"/>
  <c r="AA257"/>
  <c r="X257"/>
  <c r="U257"/>
  <c r="O257"/>
  <c r="N257"/>
  <c r="M257"/>
  <c r="J257"/>
  <c r="G257"/>
  <c r="D257"/>
  <c r="AF256"/>
  <c r="AE256"/>
  <c r="AD256"/>
  <c r="AA256"/>
  <c r="X256"/>
  <c r="U256"/>
  <c r="O256"/>
  <c r="N256"/>
  <c r="M256"/>
  <c r="J256"/>
  <c r="G256"/>
  <c r="D256"/>
  <c r="AF255"/>
  <c r="AE255"/>
  <c r="AD255"/>
  <c r="AA255"/>
  <c r="X255"/>
  <c r="U255"/>
  <c r="O255"/>
  <c r="N255"/>
  <c r="M255"/>
  <c r="J255"/>
  <c r="G255"/>
  <c r="D255"/>
  <c r="AF254"/>
  <c r="AE254"/>
  <c r="AD254"/>
  <c r="AA254"/>
  <c r="X254"/>
  <c r="U254"/>
  <c r="O254"/>
  <c r="N254"/>
  <c r="M254"/>
  <c r="J254"/>
  <c r="G254"/>
  <c r="D254"/>
  <c r="AF253"/>
  <c r="AE253"/>
  <c r="AD253"/>
  <c r="AA253"/>
  <c r="X253"/>
  <c r="U253"/>
  <c r="O253"/>
  <c r="N253"/>
  <c r="M253"/>
  <c r="J253"/>
  <c r="G253"/>
  <c r="D253"/>
  <c r="AC252"/>
  <c r="AB252"/>
  <c r="Z252"/>
  <c r="Y252"/>
  <c r="W252"/>
  <c r="V252"/>
  <c r="T252"/>
  <c r="S252"/>
  <c r="L252"/>
  <c r="K252"/>
  <c r="I252"/>
  <c r="H252"/>
  <c r="F252"/>
  <c r="E252"/>
  <c r="C252"/>
  <c r="B252"/>
  <c r="AF251"/>
  <c r="AE251"/>
  <c r="AD251"/>
  <c r="AA251"/>
  <c r="X251"/>
  <c r="U251"/>
  <c r="O251"/>
  <c r="N251"/>
  <c r="M251"/>
  <c r="J251"/>
  <c r="G251"/>
  <c r="D251"/>
  <c r="AF250"/>
  <c r="AE250"/>
  <c r="AD250"/>
  <c r="AA250"/>
  <c r="X250"/>
  <c r="U250"/>
  <c r="O250"/>
  <c r="N250"/>
  <c r="M250"/>
  <c r="J250"/>
  <c r="G250"/>
  <c r="D250"/>
  <c r="AF249"/>
  <c r="AE249"/>
  <c r="AD249"/>
  <c r="AA249"/>
  <c r="X249"/>
  <c r="U249"/>
  <c r="O249"/>
  <c r="N249"/>
  <c r="M249"/>
  <c r="J249"/>
  <c r="G249"/>
  <c r="D249"/>
  <c r="AC248"/>
  <c r="AC264" s="1"/>
  <c r="AB248"/>
  <c r="AB264" s="1"/>
  <c r="Z248"/>
  <c r="Z264" s="1"/>
  <c r="Y248"/>
  <c r="Y264" s="1"/>
  <c r="W248"/>
  <c r="W264" s="1"/>
  <c r="V248"/>
  <c r="V264" s="1"/>
  <c r="T248"/>
  <c r="T264" s="1"/>
  <c r="S248"/>
  <c r="S264" s="1"/>
  <c r="L248"/>
  <c r="L264" s="1"/>
  <c r="K248"/>
  <c r="K264" s="1"/>
  <c r="I248"/>
  <c r="I264" s="1"/>
  <c r="H248"/>
  <c r="H264" s="1"/>
  <c r="F248"/>
  <c r="F264" s="1"/>
  <c r="E248"/>
  <c r="E264" s="1"/>
  <c r="C248"/>
  <c r="C264" s="1"/>
  <c r="B248"/>
  <c r="B264" s="1"/>
  <c r="AF247"/>
  <c r="AE247"/>
  <c r="AD247"/>
  <c r="AA247"/>
  <c r="X247"/>
  <c r="U247"/>
  <c r="O247"/>
  <c r="N247"/>
  <c r="M247"/>
  <c r="J247"/>
  <c r="G247"/>
  <c r="D247"/>
  <c r="AF246"/>
  <c r="AE246"/>
  <c r="AD246"/>
  <c r="AA246"/>
  <c r="X246"/>
  <c r="U246"/>
  <c r="O246"/>
  <c r="N246"/>
  <c r="M246"/>
  <c r="J246"/>
  <c r="G246"/>
  <c r="D246"/>
  <c r="BK239"/>
  <c r="BJ239"/>
  <c r="BH239"/>
  <c r="BG239"/>
  <c r="BE239"/>
  <c r="BD239"/>
  <c r="BB239"/>
  <c r="BA239"/>
  <c r="BN238"/>
  <c r="BM238"/>
  <c r="BL238"/>
  <c r="BI238"/>
  <c r="BF238"/>
  <c r="BC238"/>
  <c r="BN237"/>
  <c r="BM237"/>
  <c r="BL237"/>
  <c r="BI237"/>
  <c r="BF237"/>
  <c r="BC237"/>
  <c r="BN236"/>
  <c r="BM236"/>
  <c r="BL236"/>
  <c r="BI236"/>
  <c r="BF236"/>
  <c r="BC236"/>
  <c r="BN235"/>
  <c r="BM235"/>
  <c r="BL235"/>
  <c r="BI235"/>
  <c r="BF235"/>
  <c r="BC235"/>
  <c r="BN234"/>
  <c r="BM234"/>
  <c r="BL234"/>
  <c r="BI234"/>
  <c r="BF234"/>
  <c r="BC234"/>
  <c r="AW234"/>
  <c r="AV234"/>
  <c r="AU234"/>
  <c r="AR234"/>
  <c r="AO234"/>
  <c r="AL234"/>
  <c r="AF234"/>
  <c r="AE234"/>
  <c r="AD234"/>
  <c r="AA234"/>
  <c r="X234"/>
  <c r="U234"/>
  <c r="O234"/>
  <c r="N234"/>
  <c r="M234"/>
  <c r="J234"/>
  <c r="G234"/>
  <c r="D234"/>
  <c r="BN233"/>
  <c r="BM233"/>
  <c r="BL233"/>
  <c r="BI233"/>
  <c r="BF233"/>
  <c r="BC233"/>
  <c r="AT233"/>
  <c r="AS233"/>
  <c r="AQ233"/>
  <c r="AP233"/>
  <c r="AN233"/>
  <c r="AM233"/>
  <c r="AK233"/>
  <c r="AJ233"/>
  <c r="AC233"/>
  <c r="AB233"/>
  <c r="Z233"/>
  <c r="Y233"/>
  <c r="W233"/>
  <c r="V233"/>
  <c r="T233"/>
  <c r="S233"/>
  <c r="L233"/>
  <c r="K233"/>
  <c r="I233"/>
  <c r="H233"/>
  <c r="F233"/>
  <c r="E233"/>
  <c r="C233"/>
  <c r="B233"/>
  <c r="BN232"/>
  <c r="BM232"/>
  <c r="BL232"/>
  <c r="BI232"/>
  <c r="BF232"/>
  <c r="BC232"/>
  <c r="AW232"/>
  <c r="AV232"/>
  <c r="AU232"/>
  <c r="AR232"/>
  <c r="AO232"/>
  <c r="AL232"/>
  <c r="AF232"/>
  <c r="AE232"/>
  <c r="AD232"/>
  <c r="AA232"/>
  <c r="X232"/>
  <c r="U232"/>
  <c r="O232"/>
  <c r="N232"/>
  <c r="M232"/>
  <c r="J232"/>
  <c r="G232"/>
  <c r="D232"/>
  <c r="BN231"/>
  <c r="BM231"/>
  <c r="BL231"/>
  <c r="BI231"/>
  <c r="BF231"/>
  <c r="BC231"/>
  <c r="AW231"/>
  <c r="AV231"/>
  <c r="AU231"/>
  <c r="AR231"/>
  <c r="AO231"/>
  <c r="AL231"/>
  <c r="AF231"/>
  <c r="AE231"/>
  <c r="AD231"/>
  <c r="AA231"/>
  <c r="X231"/>
  <c r="U231"/>
  <c r="O231"/>
  <c r="N231"/>
  <c r="M231"/>
  <c r="J231"/>
  <c r="G231"/>
  <c r="D231"/>
  <c r="BN230"/>
  <c r="BM230"/>
  <c r="BL230"/>
  <c r="BI230"/>
  <c r="BF230"/>
  <c r="BC230"/>
  <c r="AW230"/>
  <c r="AV230"/>
  <c r="AU230"/>
  <c r="AR230"/>
  <c r="AO230"/>
  <c r="AL230"/>
  <c r="AF230"/>
  <c r="AE230"/>
  <c r="AD230"/>
  <c r="AA230"/>
  <c r="X230"/>
  <c r="U230"/>
  <c r="O230"/>
  <c r="N230"/>
  <c r="M230"/>
  <c r="J230"/>
  <c r="G230"/>
  <c r="D230"/>
  <c r="BN229"/>
  <c r="BM229"/>
  <c r="BL229"/>
  <c r="BI229"/>
  <c r="BF229"/>
  <c r="BC229"/>
  <c r="AW229"/>
  <c r="AV229"/>
  <c r="AU229"/>
  <c r="AR229"/>
  <c r="AO229"/>
  <c r="AL229"/>
  <c r="AF229"/>
  <c r="AE229"/>
  <c r="AD229"/>
  <c r="AA229"/>
  <c r="X229"/>
  <c r="U229"/>
  <c r="O229"/>
  <c r="N229"/>
  <c r="M229"/>
  <c r="J229"/>
  <c r="G229"/>
  <c r="D229"/>
  <c r="BN228"/>
  <c r="BM228"/>
  <c r="BL228"/>
  <c r="BI228"/>
  <c r="BF228"/>
  <c r="BC228"/>
  <c r="AW228"/>
  <c r="AV228"/>
  <c r="AU228"/>
  <c r="AR228"/>
  <c r="AO228"/>
  <c r="AL228"/>
  <c r="AF228"/>
  <c r="AE228"/>
  <c r="AD228"/>
  <c r="AA228"/>
  <c r="X228"/>
  <c r="U228"/>
  <c r="O228"/>
  <c r="N228"/>
  <c r="M228"/>
  <c r="J228"/>
  <c r="G228"/>
  <c r="D228"/>
  <c r="BN227"/>
  <c r="BM227"/>
  <c r="BL227"/>
  <c r="BI227"/>
  <c r="BF227"/>
  <c r="BC227"/>
  <c r="AW227"/>
  <c r="AV227"/>
  <c r="AU227"/>
  <c r="AR227"/>
  <c r="AO227"/>
  <c r="AL227"/>
  <c r="AF227"/>
  <c r="AE227"/>
  <c r="AD227"/>
  <c r="AA227"/>
  <c r="X227"/>
  <c r="U227"/>
  <c r="O227"/>
  <c r="N227"/>
  <c r="M227"/>
  <c r="J227"/>
  <c r="G227"/>
  <c r="D227"/>
  <c r="BN226"/>
  <c r="BM226"/>
  <c r="BL226"/>
  <c r="BI226"/>
  <c r="BF226"/>
  <c r="BC226"/>
  <c r="AW226"/>
  <c r="AV226"/>
  <c r="AU226"/>
  <c r="AR226"/>
  <c r="AO226"/>
  <c r="AL226"/>
  <c r="AF226"/>
  <c r="AE226"/>
  <c r="AD226"/>
  <c r="AA226"/>
  <c r="X226"/>
  <c r="U226"/>
  <c r="O226"/>
  <c r="N226"/>
  <c r="M226"/>
  <c r="J226"/>
  <c r="G226"/>
  <c r="D226"/>
  <c r="BN225"/>
  <c r="BM225"/>
  <c r="BL225"/>
  <c r="BI225"/>
  <c r="BF225"/>
  <c r="BC225"/>
  <c r="AW225"/>
  <c r="AV225"/>
  <c r="AU225"/>
  <c r="AR225"/>
  <c r="AO225"/>
  <c r="AL225"/>
  <c r="AF225"/>
  <c r="AE225"/>
  <c r="AD225"/>
  <c r="AA225"/>
  <c r="X225"/>
  <c r="U225"/>
  <c r="O225"/>
  <c r="N225"/>
  <c r="M225"/>
  <c r="J225"/>
  <c r="G225"/>
  <c r="D225"/>
  <c r="BN224"/>
  <c r="BM224"/>
  <c r="BL224"/>
  <c r="BI224"/>
  <c r="BF224"/>
  <c r="BC224"/>
  <c r="AW224"/>
  <c r="AV224"/>
  <c r="AU224"/>
  <c r="AR224"/>
  <c r="AO224"/>
  <c r="AL224"/>
  <c r="AF224"/>
  <c r="AE224"/>
  <c r="AD224"/>
  <c r="AA224"/>
  <c r="X224"/>
  <c r="U224"/>
  <c r="O224"/>
  <c r="N224"/>
  <c r="M224"/>
  <c r="J224"/>
  <c r="G224"/>
  <c r="D224"/>
  <c r="BN223"/>
  <c r="BM223"/>
  <c r="BL223"/>
  <c r="BI223"/>
  <c r="BF223"/>
  <c r="BC223"/>
  <c r="AT223"/>
  <c r="AS223"/>
  <c r="AQ223"/>
  <c r="AP223"/>
  <c r="AN223"/>
  <c r="AM223"/>
  <c r="AK223"/>
  <c r="AJ223"/>
  <c r="AC223"/>
  <c r="AB223"/>
  <c r="Z223"/>
  <c r="Y223"/>
  <c r="W223"/>
  <c r="V223"/>
  <c r="T223"/>
  <c r="S223"/>
  <c r="L223"/>
  <c r="K223"/>
  <c r="I223"/>
  <c r="H223"/>
  <c r="F223"/>
  <c r="E223"/>
  <c r="C223"/>
  <c r="B223"/>
  <c r="BN222"/>
  <c r="BM222"/>
  <c r="BL222"/>
  <c r="BI222"/>
  <c r="BF222"/>
  <c r="BC222"/>
  <c r="AW222"/>
  <c r="AV222"/>
  <c r="AU222"/>
  <c r="AR222"/>
  <c r="AO222"/>
  <c r="AL222"/>
  <c r="AF222"/>
  <c r="AE222"/>
  <c r="AD222"/>
  <c r="AA222"/>
  <c r="X222"/>
  <c r="U222"/>
  <c r="O222"/>
  <c r="N222"/>
  <c r="M222"/>
  <c r="J222"/>
  <c r="G222"/>
  <c r="D222"/>
  <c r="BN221"/>
  <c r="BM221"/>
  <c r="BL221"/>
  <c r="BI221"/>
  <c r="BF221"/>
  <c r="BC221"/>
  <c r="AW221"/>
  <c r="AV221"/>
  <c r="AU221"/>
  <c r="AR221"/>
  <c r="AO221"/>
  <c r="AL221"/>
  <c r="AF221"/>
  <c r="AE221"/>
  <c r="AD221"/>
  <c r="AA221"/>
  <c r="X221"/>
  <c r="U221"/>
  <c r="O221"/>
  <c r="N221"/>
  <c r="M221"/>
  <c r="J221"/>
  <c r="G221"/>
  <c r="D221"/>
  <c r="BN220"/>
  <c r="BM220"/>
  <c r="BL220"/>
  <c r="BI220"/>
  <c r="BF220"/>
  <c r="BC220"/>
  <c r="AW220"/>
  <c r="AV220"/>
  <c r="AU220"/>
  <c r="AR220"/>
  <c r="AO220"/>
  <c r="AL220"/>
  <c r="AF220"/>
  <c r="AE220"/>
  <c r="AD220"/>
  <c r="AA220"/>
  <c r="X220"/>
  <c r="U220"/>
  <c r="O220"/>
  <c r="N220"/>
  <c r="M220"/>
  <c r="J220"/>
  <c r="G220"/>
  <c r="D220"/>
  <c r="BN219"/>
  <c r="BM219"/>
  <c r="BL219"/>
  <c r="BI219"/>
  <c r="BF219"/>
  <c r="BC219"/>
  <c r="AT219"/>
  <c r="AS219"/>
  <c r="AQ219"/>
  <c r="AP219"/>
  <c r="AN219"/>
  <c r="AM219"/>
  <c r="AK219"/>
  <c r="AJ219"/>
  <c r="AC219"/>
  <c r="AB219"/>
  <c r="Z219"/>
  <c r="Y219"/>
  <c r="W219"/>
  <c r="V219"/>
  <c r="T219"/>
  <c r="S219"/>
  <c r="L219"/>
  <c r="K219"/>
  <c r="I219"/>
  <c r="H219"/>
  <c r="F219"/>
  <c r="E219"/>
  <c r="C219"/>
  <c r="B219"/>
  <c r="BN218"/>
  <c r="BM218"/>
  <c r="BL218"/>
  <c r="BI218"/>
  <c r="BF218"/>
  <c r="BC218"/>
  <c r="AW218"/>
  <c r="AV218"/>
  <c r="AU218"/>
  <c r="AR218"/>
  <c r="AO218"/>
  <c r="AL218"/>
  <c r="AF218"/>
  <c r="AE218"/>
  <c r="AD218"/>
  <c r="AA218"/>
  <c r="X218"/>
  <c r="U218"/>
  <c r="O218"/>
  <c r="N218"/>
  <c r="M218"/>
  <c r="J218"/>
  <c r="G218"/>
  <c r="D218"/>
  <c r="BN217"/>
  <c r="BM217"/>
  <c r="BL217"/>
  <c r="BI217"/>
  <c r="BF217"/>
  <c r="BC217"/>
  <c r="AW217"/>
  <c r="AV217"/>
  <c r="AU217"/>
  <c r="AR217"/>
  <c r="AO217"/>
  <c r="AL217"/>
  <c r="AF217"/>
  <c r="AE217"/>
  <c r="AD217"/>
  <c r="AA217"/>
  <c r="X217"/>
  <c r="U217"/>
  <c r="O217"/>
  <c r="N217"/>
  <c r="M217"/>
  <c r="J217"/>
  <c r="G217"/>
  <c r="D217"/>
  <c r="BN213"/>
  <c r="BM213"/>
  <c r="BL213"/>
  <c r="BI213"/>
  <c r="BF213"/>
  <c r="BC213"/>
  <c r="AT213"/>
  <c r="AS213"/>
  <c r="AQ213"/>
  <c r="AP213"/>
  <c r="AN213"/>
  <c r="AM213"/>
  <c r="AK213"/>
  <c r="AJ213"/>
  <c r="AC213"/>
  <c r="AB213"/>
  <c r="Z213"/>
  <c r="Y213"/>
  <c r="W213"/>
  <c r="V213"/>
  <c r="T213"/>
  <c r="S213"/>
  <c r="O213"/>
  <c r="P213" s="1"/>
  <c r="M213"/>
  <c r="J213"/>
  <c r="G213"/>
  <c r="D213"/>
  <c r="BN212"/>
  <c r="BM212"/>
  <c r="BL212"/>
  <c r="BI212"/>
  <c r="BF212"/>
  <c r="BC212"/>
  <c r="AW212"/>
  <c r="AV212"/>
  <c r="AU212"/>
  <c r="AR212"/>
  <c r="AO212"/>
  <c r="AL212"/>
  <c r="AF212"/>
  <c r="AE212"/>
  <c r="AD212"/>
  <c r="AA212"/>
  <c r="X212"/>
  <c r="U212"/>
  <c r="O212"/>
  <c r="P212" s="1"/>
  <c r="M212"/>
  <c r="J212"/>
  <c r="G212"/>
  <c r="D212"/>
  <c r="BN211"/>
  <c r="BM211"/>
  <c r="BL211"/>
  <c r="BI211"/>
  <c r="BF211"/>
  <c r="BC211"/>
  <c r="AW211"/>
  <c r="AV211"/>
  <c r="AU211"/>
  <c r="AR211"/>
  <c r="AO211"/>
  <c r="AL211"/>
  <c r="AF211"/>
  <c r="AE211"/>
  <c r="AD211"/>
  <c r="AA211"/>
  <c r="X211"/>
  <c r="U211"/>
  <c r="O211"/>
  <c r="N211"/>
  <c r="M211"/>
  <c r="J211"/>
  <c r="G211"/>
  <c r="D211"/>
  <c r="BN210"/>
  <c r="BM210"/>
  <c r="BL210"/>
  <c r="BI210"/>
  <c r="BF210"/>
  <c r="BC210"/>
  <c r="AW210"/>
  <c r="AV210"/>
  <c r="AU210"/>
  <c r="AR210"/>
  <c r="AO210"/>
  <c r="AL210"/>
  <c r="AF210"/>
  <c r="AE210"/>
  <c r="AD210"/>
  <c r="AA210"/>
  <c r="X210"/>
  <c r="U210"/>
  <c r="O210"/>
  <c r="N210"/>
  <c r="M210"/>
  <c r="J210"/>
  <c r="G210"/>
  <c r="D210"/>
  <c r="BN209"/>
  <c r="BM209"/>
  <c r="BL209"/>
  <c r="BI209"/>
  <c r="BF209"/>
  <c r="BC209"/>
  <c r="AW209"/>
  <c r="AV209"/>
  <c r="AU209"/>
  <c r="AR209"/>
  <c r="AO209"/>
  <c r="AL209"/>
  <c r="AF209"/>
  <c r="AE209"/>
  <c r="AD209"/>
  <c r="AA209"/>
  <c r="X209"/>
  <c r="U209"/>
  <c r="O209"/>
  <c r="P209" s="1"/>
  <c r="M209"/>
  <c r="J209"/>
  <c r="G209"/>
  <c r="D209"/>
  <c r="BN208"/>
  <c r="BM208"/>
  <c r="BL208"/>
  <c r="BI208"/>
  <c r="BF208"/>
  <c r="BC208"/>
  <c r="AW208"/>
  <c r="AV208"/>
  <c r="AU208"/>
  <c r="AR208"/>
  <c r="AO208"/>
  <c r="AL208"/>
  <c r="AF208"/>
  <c r="AE208"/>
  <c r="AD208"/>
  <c r="AA208"/>
  <c r="X208"/>
  <c r="U208"/>
  <c r="O208"/>
  <c r="P208" s="1"/>
  <c r="M208"/>
  <c r="J208"/>
  <c r="G208"/>
  <c r="D208"/>
  <c r="BN207"/>
  <c r="BM207"/>
  <c r="BL207"/>
  <c r="BI207"/>
  <c r="BF207"/>
  <c r="BC207"/>
  <c r="AW207"/>
  <c r="AV207"/>
  <c r="AU207"/>
  <c r="AR207"/>
  <c r="AO207"/>
  <c r="AL207"/>
  <c r="AF207"/>
  <c r="AE207"/>
  <c r="AD207"/>
  <c r="AA207"/>
  <c r="X207"/>
  <c r="U207"/>
  <c r="O207"/>
  <c r="P207" s="1"/>
  <c r="M207"/>
  <c r="J207"/>
  <c r="G207"/>
  <c r="D207"/>
  <c r="BN206"/>
  <c r="BM206"/>
  <c r="BL206"/>
  <c r="BI206"/>
  <c r="BF206"/>
  <c r="BC206"/>
  <c r="AW206"/>
  <c r="AV206"/>
  <c r="AU206"/>
  <c r="AR206"/>
  <c r="AO206"/>
  <c r="AL206"/>
  <c r="AF206"/>
  <c r="AE206"/>
  <c r="AD206"/>
  <c r="AA206"/>
  <c r="X206"/>
  <c r="U206"/>
  <c r="O206"/>
  <c r="P206" s="1"/>
  <c r="M206"/>
  <c r="J206"/>
  <c r="G206"/>
  <c r="D206"/>
  <c r="BN205"/>
  <c r="BM205"/>
  <c r="BL205"/>
  <c r="BI205"/>
  <c r="BF205"/>
  <c r="BC205"/>
  <c r="AW205"/>
  <c r="AV205"/>
  <c r="AU205"/>
  <c r="AR205"/>
  <c r="AO205"/>
  <c r="AL205"/>
  <c r="AF205"/>
  <c r="AE205"/>
  <c r="AD205"/>
  <c r="AA205"/>
  <c r="X205"/>
  <c r="U205"/>
  <c r="O205"/>
  <c r="N205"/>
  <c r="M205"/>
  <c r="J205"/>
  <c r="G205"/>
  <c r="D205"/>
  <c r="BN204"/>
  <c r="BM204"/>
  <c r="BL204"/>
  <c r="BI204"/>
  <c r="BF204"/>
  <c r="BC204"/>
  <c r="AW204"/>
  <c r="AV204"/>
  <c r="AU204"/>
  <c r="AR204"/>
  <c r="AO204"/>
  <c r="AL204"/>
  <c r="AF204"/>
  <c r="AE204"/>
  <c r="AD204"/>
  <c r="AA204"/>
  <c r="X204"/>
  <c r="U204"/>
  <c r="O204"/>
  <c r="P204" s="1"/>
  <c r="M204"/>
  <c r="J204"/>
  <c r="G204"/>
  <c r="D204"/>
  <c r="BN203"/>
  <c r="BM203"/>
  <c r="BL203"/>
  <c r="BI203"/>
  <c r="BF203"/>
  <c r="BC203"/>
  <c r="AW203"/>
  <c r="AV203"/>
  <c r="AU203"/>
  <c r="AR203"/>
  <c r="AO203"/>
  <c r="AL203"/>
  <c r="AF203"/>
  <c r="AE203"/>
  <c r="AD203"/>
  <c r="AA203"/>
  <c r="X203"/>
  <c r="U203"/>
  <c r="O203"/>
  <c r="P203" s="1"/>
  <c r="M203"/>
  <c r="J203"/>
  <c r="G203"/>
  <c r="D203"/>
  <c r="BN202"/>
  <c r="BM202"/>
  <c r="BL202"/>
  <c r="BI202"/>
  <c r="BF202"/>
  <c r="BC202"/>
  <c r="AW202"/>
  <c r="AV202"/>
  <c r="AU202"/>
  <c r="AR202"/>
  <c r="AO202"/>
  <c r="AL202"/>
  <c r="AF202"/>
  <c r="AE202"/>
  <c r="AD202"/>
  <c r="AA202"/>
  <c r="X202"/>
  <c r="U202"/>
  <c r="O202"/>
  <c r="P202" s="1"/>
  <c r="M202"/>
  <c r="J202"/>
  <c r="G202"/>
  <c r="D202"/>
  <c r="BN201"/>
  <c r="BM201"/>
  <c r="BL201"/>
  <c r="BI201"/>
  <c r="BF201"/>
  <c r="BC201"/>
  <c r="AW201"/>
  <c r="AV201"/>
  <c r="AU201"/>
  <c r="AR201"/>
  <c r="AO201"/>
  <c r="AL201"/>
  <c r="AF201"/>
  <c r="AE201"/>
  <c r="AD201"/>
  <c r="AA201"/>
  <c r="X201"/>
  <c r="U201"/>
  <c r="O201"/>
  <c r="P201" s="1"/>
  <c r="M201"/>
  <c r="J201"/>
  <c r="G201"/>
  <c r="D201"/>
  <c r="BN200"/>
  <c r="BM200"/>
  <c r="BL200"/>
  <c r="BI200"/>
  <c r="BF200"/>
  <c r="BC200"/>
  <c r="AW200"/>
  <c r="AV200"/>
  <c r="AU200"/>
  <c r="AR200"/>
  <c r="AO200"/>
  <c r="AL200"/>
  <c r="AF200"/>
  <c r="AE200"/>
  <c r="AD200"/>
  <c r="AA200"/>
  <c r="X200"/>
  <c r="U200"/>
  <c r="O200"/>
  <c r="P200" s="1"/>
  <c r="M200"/>
  <c r="J200"/>
  <c r="G200"/>
  <c r="D200"/>
  <c r="BN199"/>
  <c r="BM199"/>
  <c r="BL199"/>
  <c r="BI199"/>
  <c r="BF199"/>
  <c r="BC199"/>
  <c r="AW199"/>
  <c r="AV199"/>
  <c r="AU199"/>
  <c r="AR199"/>
  <c r="AO199"/>
  <c r="AL199"/>
  <c r="AF199"/>
  <c r="AE199"/>
  <c r="AD199"/>
  <c r="AA199"/>
  <c r="X199"/>
  <c r="U199"/>
  <c r="O199"/>
  <c r="P199" s="1"/>
  <c r="M199"/>
  <c r="J199"/>
  <c r="G199"/>
  <c r="D199"/>
  <c r="BN198"/>
  <c r="BM198"/>
  <c r="BL198"/>
  <c r="BI198"/>
  <c r="BF198"/>
  <c r="BC198"/>
  <c r="AW198"/>
  <c r="AV198"/>
  <c r="AU198"/>
  <c r="AR198"/>
  <c r="AO198"/>
  <c r="AL198"/>
  <c r="AF198"/>
  <c r="AE198"/>
  <c r="AD198"/>
  <c r="AA198"/>
  <c r="X198"/>
  <c r="U198"/>
  <c r="O198"/>
  <c r="P198" s="1"/>
  <c r="M198"/>
  <c r="J198"/>
  <c r="G198"/>
  <c r="D198"/>
  <c r="BN197"/>
  <c r="BM197"/>
  <c r="BL197"/>
  <c r="BI197"/>
  <c r="BF197"/>
  <c r="BC197"/>
  <c r="AW197"/>
  <c r="AV197"/>
  <c r="AU197"/>
  <c r="AR197"/>
  <c r="AO197"/>
  <c r="AL197"/>
  <c r="AF197"/>
  <c r="AE197"/>
  <c r="AD197"/>
  <c r="AA197"/>
  <c r="X197"/>
  <c r="U197"/>
  <c r="O197"/>
  <c r="P197" s="1"/>
  <c r="M197"/>
  <c r="J197"/>
  <c r="G197"/>
  <c r="D197"/>
  <c r="BN196"/>
  <c r="BM196"/>
  <c r="BL196"/>
  <c r="BI196"/>
  <c r="BF196"/>
  <c r="BC196"/>
  <c r="AW196"/>
  <c r="AV196"/>
  <c r="AU196"/>
  <c r="AR196"/>
  <c r="AO196"/>
  <c r="AL196"/>
  <c r="AF196"/>
  <c r="AE196"/>
  <c r="AD196"/>
  <c r="AA196"/>
  <c r="X196"/>
  <c r="U196"/>
  <c r="O196"/>
  <c r="P196" s="1"/>
  <c r="M196"/>
  <c r="J196"/>
  <c r="G196"/>
  <c r="D196"/>
  <c r="BN195"/>
  <c r="BM195"/>
  <c r="BL195"/>
  <c r="BI195"/>
  <c r="BF195"/>
  <c r="BC195"/>
  <c r="AW195"/>
  <c r="AV195"/>
  <c r="AU195"/>
  <c r="AR195"/>
  <c r="AO195"/>
  <c r="AL195"/>
  <c r="AF195"/>
  <c r="AE195"/>
  <c r="AD195"/>
  <c r="AA195"/>
  <c r="X195"/>
  <c r="U195"/>
  <c r="O195"/>
  <c r="P195" s="1"/>
  <c r="M195"/>
  <c r="J195"/>
  <c r="G195"/>
  <c r="D195"/>
  <c r="BN194"/>
  <c r="BM194"/>
  <c r="BL194"/>
  <c r="BI194"/>
  <c r="BF194"/>
  <c r="BC194"/>
  <c r="AW194"/>
  <c r="AV194"/>
  <c r="AU194"/>
  <c r="AR194"/>
  <c r="AO194"/>
  <c r="AL194"/>
  <c r="AF194"/>
  <c r="AE194"/>
  <c r="AD194"/>
  <c r="AA194"/>
  <c r="X194"/>
  <c r="U194"/>
  <c r="O194"/>
  <c r="P194" s="1"/>
  <c r="M194"/>
  <c r="J194"/>
  <c r="G194"/>
  <c r="D194"/>
  <c r="BN193"/>
  <c r="BM193"/>
  <c r="BL193"/>
  <c r="BI193"/>
  <c r="BF193"/>
  <c r="BC193"/>
  <c r="AW193"/>
  <c r="AV193"/>
  <c r="AU193"/>
  <c r="AR193"/>
  <c r="AO193"/>
  <c r="AL193"/>
  <c r="AF193"/>
  <c r="AE193"/>
  <c r="AD193"/>
  <c r="AA193"/>
  <c r="X193"/>
  <c r="U193"/>
  <c r="O193"/>
  <c r="P193" s="1"/>
  <c r="M193"/>
  <c r="J193"/>
  <c r="G193"/>
  <c r="D193"/>
  <c r="BN192"/>
  <c r="BM192"/>
  <c r="BL192"/>
  <c r="BI192"/>
  <c r="BF192"/>
  <c r="BC192"/>
  <c r="AW192"/>
  <c r="AV192"/>
  <c r="AU192"/>
  <c r="AR192"/>
  <c r="AO192"/>
  <c r="AL192"/>
  <c r="AF192"/>
  <c r="AE192"/>
  <c r="AD192"/>
  <c r="AA192"/>
  <c r="X192"/>
  <c r="U192"/>
  <c r="O192"/>
  <c r="P192" s="1"/>
  <c r="M192"/>
  <c r="J192"/>
  <c r="G192"/>
  <c r="D192"/>
  <c r="BN191"/>
  <c r="BM191"/>
  <c r="BL191"/>
  <c r="BI191"/>
  <c r="BF191"/>
  <c r="BC191"/>
  <c r="AW191"/>
  <c r="AV191"/>
  <c r="AU191"/>
  <c r="AR191"/>
  <c r="AO191"/>
  <c r="AL191"/>
  <c r="AF191"/>
  <c r="AE191"/>
  <c r="AD191"/>
  <c r="AA191"/>
  <c r="X191"/>
  <c r="U191"/>
  <c r="O191"/>
  <c r="P191" s="1"/>
  <c r="M191"/>
  <c r="J191"/>
  <c r="G191"/>
  <c r="D191"/>
  <c r="BN185"/>
  <c r="BM185"/>
  <c r="BK185"/>
  <c r="BJ185"/>
  <c r="BH185"/>
  <c r="BG185"/>
  <c r="BE185"/>
  <c r="BD185"/>
  <c r="BB185"/>
  <c r="BA185"/>
  <c r="AX185"/>
  <c r="AW185"/>
  <c r="AV185"/>
  <c r="AU185"/>
  <c r="AT185"/>
  <c r="AS185"/>
  <c r="AR185"/>
  <c r="AQ185"/>
  <c r="AP185"/>
  <c r="AN185"/>
  <c r="AM185"/>
  <c r="AL185"/>
  <c r="AK185"/>
  <c r="AJ185"/>
  <c r="AC185"/>
  <c r="AB185"/>
  <c r="Z185"/>
  <c r="Y185"/>
  <c r="W185"/>
  <c r="V185"/>
  <c r="T185"/>
  <c r="S185"/>
  <c r="L185"/>
  <c r="K185"/>
  <c r="I185"/>
  <c r="H185"/>
  <c r="F185"/>
  <c r="E185"/>
  <c r="C185"/>
  <c r="B185"/>
  <c r="BO184"/>
  <c r="BL184"/>
  <c r="BI184"/>
  <c r="BF184"/>
  <c r="BC184"/>
  <c r="AF184"/>
  <c r="AE184"/>
  <c r="AD184"/>
  <c r="AA184"/>
  <c r="X184"/>
  <c r="U184"/>
  <c r="O184"/>
  <c r="N184"/>
  <c r="M184"/>
  <c r="J184"/>
  <c r="G184"/>
  <c r="D184"/>
  <c r="BO183"/>
  <c r="BL183"/>
  <c r="BI183"/>
  <c r="BF183"/>
  <c r="BC183"/>
  <c r="AF183"/>
  <c r="AE183"/>
  <c r="AD183"/>
  <c r="AA183"/>
  <c r="X183"/>
  <c r="U183"/>
  <c r="O183"/>
  <c r="N183"/>
  <c r="M183"/>
  <c r="J183"/>
  <c r="G183"/>
  <c r="D183"/>
  <c r="BO182"/>
  <c r="BL182"/>
  <c r="BI182"/>
  <c r="BF182"/>
  <c r="BC182"/>
  <c r="AF182"/>
  <c r="AE182"/>
  <c r="AD182"/>
  <c r="AA182"/>
  <c r="X182"/>
  <c r="U182"/>
  <c r="O182"/>
  <c r="N182"/>
  <c r="M182"/>
  <c r="J182"/>
  <c r="G182"/>
  <c r="D182"/>
  <c r="BO181"/>
  <c r="BL181"/>
  <c r="BI181"/>
  <c r="BF181"/>
  <c r="BC181"/>
  <c r="AF181"/>
  <c r="AE181"/>
  <c r="AD181"/>
  <c r="AA181"/>
  <c r="X181"/>
  <c r="U181"/>
  <c r="O181"/>
  <c r="N181"/>
  <c r="M181"/>
  <c r="J181"/>
  <c r="G181"/>
  <c r="D181"/>
  <c r="BO180"/>
  <c r="BL180"/>
  <c r="BI180"/>
  <c r="BF180"/>
  <c r="BC180"/>
  <c r="AF180"/>
  <c r="AE180"/>
  <c r="AD180"/>
  <c r="AA180"/>
  <c r="X180"/>
  <c r="U180"/>
  <c r="O180"/>
  <c r="N180"/>
  <c r="M180"/>
  <c r="J180"/>
  <c r="G180"/>
  <c r="D180"/>
  <c r="BO179"/>
  <c r="BL179"/>
  <c r="BI179"/>
  <c r="BF179"/>
  <c r="BC179"/>
  <c r="AF179"/>
  <c r="AE179"/>
  <c r="AD179"/>
  <c r="AA179"/>
  <c r="X179"/>
  <c r="U179"/>
  <c r="O179"/>
  <c r="N179"/>
  <c r="M179"/>
  <c r="J179"/>
  <c r="G179"/>
  <c r="D179"/>
  <c r="BO178"/>
  <c r="BL178"/>
  <c r="BI178"/>
  <c r="BF178"/>
  <c r="BC178"/>
  <c r="AF178"/>
  <c r="AE178"/>
  <c r="AD178"/>
  <c r="AA178"/>
  <c r="X178"/>
  <c r="U178"/>
  <c r="O178"/>
  <c r="N178"/>
  <c r="M178"/>
  <c r="J178"/>
  <c r="G178"/>
  <c r="D178"/>
  <c r="BO177"/>
  <c r="BL177"/>
  <c r="BI177"/>
  <c r="BF177"/>
  <c r="BC177"/>
  <c r="AF177"/>
  <c r="AE177"/>
  <c r="AD177"/>
  <c r="AA177"/>
  <c r="X177"/>
  <c r="U177"/>
  <c r="O177"/>
  <c r="N177"/>
  <c r="M177"/>
  <c r="J177"/>
  <c r="G177"/>
  <c r="D177"/>
  <c r="BO176"/>
  <c r="BL176"/>
  <c r="BI176"/>
  <c r="BF176"/>
  <c r="BC176"/>
  <c r="AF176"/>
  <c r="AE176"/>
  <c r="AD176"/>
  <c r="AA176"/>
  <c r="X176"/>
  <c r="U176"/>
  <c r="O176"/>
  <c r="N176"/>
  <c r="M176"/>
  <c r="J176"/>
  <c r="G176"/>
  <c r="D176"/>
  <c r="BO175"/>
  <c r="BL175"/>
  <c r="BI175"/>
  <c r="BF175"/>
  <c r="BC175"/>
  <c r="AF175"/>
  <c r="AE175"/>
  <c r="AD175"/>
  <c r="AA175"/>
  <c r="X175"/>
  <c r="U175"/>
  <c r="O175"/>
  <c r="N175"/>
  <c r="M175"/>
  <c r="J175"/>
  <c r="G175"/>
  <c r="D175"/>
  <c r="BO174"/>
  <c r="BL174"/>
  <c r="BI174"/>
  <c r="BF174"/>
  <c r="BC174"/>
  <c r="AF174"/>
  <c r="AE174"/>
  <c r="AD174"/>
  <c r="AA174"/>
  <c r="X174"/>
  <c r="U174"/>
  <c r="O174"/>
  <c r="N174"/>
  <c r="M174"/>
  <c r="J174"/>
  <c r="G174"/>
  <c r="D174"/>
  <c r="BO173"/>
  <c r="BL173"/>
  <c r="BI173"/>
  <c r="BF173"/>
  <c r="BC173"/>
  <c r="AF173"/>
  <c r="AE173"/>
  <c r="AD173"/>
  <c r="AA173"/>
  <c r="X173"/>
  <c r="U173"/>
  <c r="O173"/>
  <c r="N173"/>
  <c r="M173"/>
  <c r="J173"/>
  <c r="G173"/>
  <c r="D173"/>
  <c r="BO172"/>
  <c r="BL172"/>
  <c r="BI172"/>
  <c r="BF172"/>
  <c r="BC172"/>
  <c r="AF172"/>
  <c r="AE172"/>
  <c r="AD172"/>
  <c r="AA172"/>
  <c r="X172"/>
  <c r="U172"/>
  <c r="O172"/>
  <c r="N172"/>
  <c r="M172"/>
  <c r="J172"/>
  <c r="G172"/>
  <c r="D172"/>
  <c r="BO171"/>
  <c r="BL171"/>
  <c r="BI171"/>
  <c r="BF171"/>
  <c r="BC171"/>
  <c r="AF171"/>
  <c r="AE171"/>
  <c r="AD171"/>
  <c r="AA171"/>
  <c r="X171"/>
  <c r="U171"/>
  <c r="O171"/>
  <c r="N171"/>
  <c r="M171"/>
  <c r="J171"/>
  <c r="G171"/>
  <c r="D171"/>
  <c r="BO170"/>
  <c r="BL170"/>
  <c r="BI170"/>
  <c r="BF170"/>
  <c r="BC170"/>
  <c r="AF170"/>
  <c r="AE170"/>
  <c r="AD170"/>
  <c r="AA170"/>
  <c r="X170"/>
  <c r="U170"/>
  <c r="O170"/>
  <c r="N170"/>
  <c r="M170"/>
  <c r="J170"/>
  <c r="G170"/>
  <c r="D170"/>
  <c r="BO169"/>
  <c r="BL169"/>
  <c r="BI169"/>
  <c r="BF169"/>
  <c r="BC169"/>
  <c r="AF169"/>
  <c r="AE169"/>
  <c r="AD169"/>
  <c r="AA169"/>
  <c r="X169"/>
  <c r="U169"/>
  <c r="O169"/>
  <c r="N169"/>
  <c r="M169"/>
  <c r="J169"/>
  <c r="G169"/>
  <c r="D169"/>
  <c r="BO168"/>
  <c r="BL168"/>
  <c r="BI168"/>
  <c r="BF168"/>
  <c r="BC168"/>
  <c r="AF168"/>
  <c r="AE168"/>
  <c r="AD168"/>
  <c r="AA168"/>
  <c r="X168"/>
  <c r="U168"/>
  <c r="O168"/>
  <c r="N168"/>
  <c r="M168"/>
  <c r="J168"/>
  <c r="G168"/>
  <c r="D168"/>
  <c r="BO167"/>
  <c r="BL167"/>
  <c r="BI167"/>
  <c r="BF167"/>
  <c r="BC167"/>
  <c r="AF167"/>
  <c r="AE167"/>
  <c r="AD167"/>
  <c r="AA167"/>
  <c r="X167"/>
  <c r="U167"/>
  <c r="O167"/>
  <c r="N167"/>
  <c r="M167"/>
  <c r="J167"/>
  <c r="G167"/>
  <c r="D167"/>
  <c r="BO166"/>
  <c r="BL166"/>
  <c r="BI166"/>
  <c r="BF166"/>
  <c r="BC166"/>
  <c r="AF166"/>
  <c r="AE166"/>
  <c r="AD166"/>
  <c r="AA166"/>
  <c r="X166"/>
  <c r="U166"/>
  <c r="O166"/>
  <c r="N166"/>
  <c r="M166"/>
  <c r="J166"/>
  <c r="G166"/>
  <c r="D166"/>
  <c r="BO165"/>
  <c r="BL165"/>
  <c r="BI165"/>
  <c r="BF165"/>
  <c r="BC165"/>
  <c r="AF165"/>
  <c r="AE165"/>
  <c r="AD165"/>
  <c r="AA165"/>
  <c r="X165"/>
  <c r="U165"/>
  <c r="O165"/>
  <c r="N165"/>
  <c r="M165"/>
  <c r="J165"/>
  <c r="G165"/>
  <c r="D165"/>
  <c r="BO164"/>
  <c r="BL164"/>
  <c r="BI164"/>
  <c r="BF164"/>
  <c r="BC164"/>
  <c r="AF164"/>
  <c r="AE164"/>
  <c r="AD164"/>
  <c r="AA164"/>
  <c r="X164"/>
  <c r="U164"/>
  <c r="O164"/>
  <c r="N164"/>
  <c r="M164"/>
  <c r="J164"/>
  <c r="G164"/>
  <c r="D164"/>
  <c r="BO163"/>
  <c r="BL163"/>
  <c r="BI163"/>
  <c r="BF163"/>
  <c r="BC163"/>
  <c r="AO163"/>
  <c r="AO185" s="1"/>
  <c r="AF163"/>
  <c r="AE163"/>
  <c r="AD163"/>
  <c r="AA163"/>
  <c r="X163"/>
  <c r="U163"/>
  <c r="O163"/>
  <c r="N163"/>
  <c r="M163"/>
  <c r="J163"/>
  <c r="G163"/>
  <c r="D163"/>
  <c r="BK158"/>
  <c r="BJ158"/>
  <c r="BH158"/>
  <c r="BG158"/>
  <c r="BE158"/>
  <c r="BD158"/>
  <c r="BB158"/>
  <c r="BA158"/>
  <c r="AT158"/>
  <c r="AS158"/>
  <c r="AQ158"/>
  <c r="AP158"/>
  <c r="AN158"/>
  <c r="AM158"/>
  <c r="AK158"/>
  <c r="AJ158"/>
  <c r="AC158"/>
  <c r="AB158"/>
  <c r="Z158"/>
  <c r="Y158"/>
  <c r="W158"/>
  <c r="V158"/>
  <c r="T158"/>
  <c r="S158"/>
  <c r="M158"/>
  <c r="J158"/>
  <c r="G158"/>
  <c r="D158"/>
  <c r="BN157"/>
  <c r="BM157"/>
  <c r="BL157"/>
  <c r="BI157"/>
  <c r="BF157"/>
  <c r="BC157"/>
  <c r="AW157"/>
  <c r="AV157"/>
  <c r="AU157"/>
  <c r="AR157"/>
  <c r="AO157"/>
  <c r="AL157"/>
  <c r="AF157"/>
  <c r="AE157"/>
  <c r="AD157"/>
  <c r="AA157"/>
  <c r="X157"/>
  <c r="U157"/>
  <c r="O157"/>
  <c r="N157"/>
  <c r="M157"/>
  <c r="J157"/>
  <c r="G157"/>
  <c r="D157"/>
  <c r="BN156"/>
  <c r="BM156"/>
  <c r="BL156"/>
  <c r="BI156"/>
  <c r="BF156"/>
  <c r="BC156"/>
  <c r="AW156"/>
  <c r="AV156"/>
  <c r="AU156"/>
  <c r="AR156"/>
  <c r="AO156"/>
  <c r="AL156"/>
  <c r="AF156"/>
  <c r="AE156"/>
  <c r="AD156"/>
  <c r="AA156"/>
  <c r="X156"/>
  <c r="U156"/>
  <c r="O156"/>
  <c r="N156"/>
  <c r="M156"/>
  <c r="J156"/>
  <c r="G156"/>
  <c r="D156"/>
  <c r="BN155"/>
  <c r="BM155"/>
  <c r="BL155"/>
  <c r="BI155"/>
  <c r="BF155"/>
  <c r="BC155"/>
  <c r="AW155"/>
  <c r="AV155"/>
  <c r="AU155"/>
  <c r="AR155"/>
  <c r="AO155"/>
  <c r="AL155"/>
  <c r="AF155"/>
  <c r="AE155"/>
  <c r="AD155"/>
  <c r="AA155"/>
  <c r="X155"/>
  <c r="U155"/>
  <c r="O155"/>
  <c r="N155"/>
  <c r="M155"/>
  <c r="J155"/>
  <c r="G155"/>
  <c r="D155"/>
  <c r="BN154"/>
  <c r="BM154"/>
  <c r="BL154"/>
  <c r="BI154"/>
  <c r="BF154"/>
  <c r="BC154"/>
  <c r="AW154"/>
  <c r="AV154"/>
  <c r="AU154"/>
  <c r="AR154"/>
  <c r="AO154"/>
  <c r="AL154"/>
  <c r="AF154"/>
  <c r="AE154"/>
  <c r="AD154"/>
  <c r="AA154"/>
  <c r="X154"/>
  <c r="U154"/>
  <c r="O154"/>
  <c r="N154"/>
  <c r="M154"/>
  <c r="J154"/>
  <c r="G154"/>
  <c r="D154"/>
  <c r="BN153"/>
  <c r="BM153"/>
  <c r="BL153"/>
  <c r="BI153"/>
  <c r="BF153"/>
  <c r="BC153"/>
  <c r="AW153"/>
  <c r="AV153"/>
  <c r="AU153"/>
  <c r="AR153"/>
  <c r="AO153"/>
  <c r="AL153"/>
  <c r="AF153"/>
  <c r="AE153"/>
  <c r="AD153"/>
  <c r="AA153"/>
  <c r="X153"/>
  <c r="U153"/>
  <c r="O153"/>
  <c r="N153"/>
  <c r="M153"/>
  <c r="J153"/>
  <c r="G153"/>
  <c r="D153"/>
  <c r="BN152"/>
  <c r="BM152"/>
  <c r="BL152"/>
  <c r="BI152"/>
  <c r="BF152"/>
  <c r="BC152"/>
  <c r="AW152"/>
  <c r="AV152"/>
  <c r="AU152"/>
  <c r="AR152"/>
  <c r="AO152"/>
  <c r="AL152"/>
  <c r="AF152"/>
  <c r="AE152"/>
  <c r="AD152"/>
  <c r="AA152"/>
  <c r="X152"/>
  <c r="U152"/>
  <c r="O152"/>
  <c r="N152"/>
  <c r="M152"/>
  <c r="J152"/>
  <c r="G152"/>
  <c r="D152"/>
  <c r="BN151"/>
  <c r="BM151"/>
  <c r="BL151"/>
  <c r="BI151"/>
  <c r="BF151"/>
  <c r="BC151"/>
  <c r="AW151"/>
  <c r="AV151"/>
  <c r="AU151"/>
  <c r="AR151"/>
  <c r="AO151"/>
  <c r="AL151"/>
  <c r="AF151"/>
  <c r="AE151"/>
  <c r="AD151"/>
  <c r="AA151"/>
  <c r="X151"/>
  <c r="U151"/>
  <c r="O151"/>
  <c r="N151"/>
  <c r="M151"/>
  <c r="J151"/>
  <c r="G151"/>
  <c r="D151"/>
  <c r="BN150"/>
  <c r="BM150"/>
  <c r="BL150"/>
  <c r="BI150"/>
  <c r="BF150"/>
  <c r="BC150"/>
  <c r="AW150"/>
  <c r="AV150"/>
  <c r="AU150"/>
  <c r="AR150"/>
  <c r="AO150"/>
  <c r="AL150"/>
  <c r="AF150"/>
  <c r="AE150"/>
  <c r="AD150"/>
  <c r="AA150"/>
  <c r="X150"/>
  <c r="U150"/>
  <c r="O150"/>
  <c r="N150"/>
  <c r="M150"/>
  <c r="J150"/>
  <c r="G150"/>
  <c r="D150"/>
  <c r="BN149"/>
  <c r="BM149"/>
  <c r="BL149"/>
  <c r="BI149"/>
  <c r="BF149"/>
  <c r="BC149"/>
  <c r="AW149"/>
  <c r="AV149"/>
  <c r="AU149"/>
  <c r="AR149"/>
  <c r="AO149"/>
  <c r="AL149"/>
  <c r="AF149"/>
  <c r="AE149"/>
  <c r="AD149"/>
  <c r="AA149"/>
  <c r="X149"/>
  <c r="U149"/>
  <c r="O149"/>
  <c r="N149"/>
  <c r="M149"/>
  <c r="J149"/>
  <c r="G149"/>
  <c r="D149"/>
  <c r="BN148"/>
  <c r="BM148"/>
  <c r="BL148"/>
  <c r="BI148"/>
  <c r="BF148"/>
  <c r="BC148"/>
  <c r="AW148"/>
  <c r="AV148"/>
  <c r="AU148"/>
  <c r="AR148"/>
  <c r="AO148"/>
  <c r="AL148"/>
  <c r="AF148"/>
  <c r="AE148"/>
  <c r="AD148"/>
  <c r="AA148"/>
  <c r="X148"/>
  <c r="U148"/>
  <c r="O148"/>
  <c r="N148"/>
  <c r="M148"/>
  <c r="J148"/>
  <c r="G148"/>
  <c r="D148"/>
  <c r="BN147"/>
  <c r="BM147"/>
  <c r="BL147"/>
  <c r="BI147"/>
  <c r="BF147"/>
  <c r="BC147"/>
  <c r="AW147"/>
  <c r="AV147"/>
  <c r="AU147"/>
  <c r="AR147"/>
  <c r="AO147"/>
  <c r="AL147"/>
  <c r="AF147"/>
  <c r="AE147"/>
  <c r="AD147"/>
  <c r="AA147"/>
  <c r="X147"/>
  <c r="U147"/>
  <c r="O147"/>
  <c r="N147"/>
  <c r="M147"/>
  <c r="J147"/>
  <c r="G147"/>
  <c r="D147"/>
  <c r="BN146"/>
  <c r="BM146"/>
  <c r="BL146"/>
  <c r="BI146"/>
  <c r="BF146"/>
  <c r="BC146"/>
  <c r="AW146"/>
  <c r="AV146"/>
  <c r="AU146"/>
  <c r="AR146"/>
  <c r="AO146"/>
  <c r="AL146"/>
  <c r="AF146"/>
  <c r="AE146"/>
  <c r="AD146"/>
  <c r="AA146"/>
  <c r="X146"/>
  <c r="U146"/>
  <c r="O146"/>
  <c r="N146"/>
  <c r="M146"/>
  <c r="J146"/>
  <c r="G146"/>
  <c r="D146"/>
  <c r="BN145"/>
  <c r="BM145"/>
  <c r="BL145"/>
  <c r="BI145"/>
  <c r="BF145"/>
  <c r="BC145"/>
  <c r="AW145"/>
  <c r="AV145"/>
  <c r="AU145"/>
  <c r="AR145"/>
  <c r="AO145"/>
  <c r="AL145"/>
  <c r="AF145"/>
  <c r="AE145"/>
  <c r="AD145"/>
  <c r="AA145"/>
  <c r="X145"/>
  <c r="U145"/>
  <c r="O145"/>
  <c r="N145"/>
  <c r="M145"/>
  <c r="J145"/>
  <c r="G145"/>
  <c r="D145"/>
  <c r="BN144"/>
  <c r="BM144"/>
  <c r="BL144"/>
  <c r="BI144"/>
  <c r="BF144"/>
  <c r="BC144"/>
  <c r="AW144"/>
  <c r="AV144"/>
  <c r="AU144"/>
  <c r="AR144"/>
  <c r="AO144"/>
  <c r="AL144"/>
  <c r="AF144"/>
  <c r="AE144"/>
  <c r="AD144"/>
  <c r="AA144"/>
  <c r="X144"/>
  <c r="U144"/>
  <c r="O144"/>
  <c r="N144"/>
  <c r="M144"/>
  <c r="J144"/>
  <c r="G144"/>
  <c r="D144"/>
  <c r="BN143"/>
  <c r="BM143"/>
  <c r="BL143"/>
  <c r="BI143"/>
  <c r="BF143"/>
  <c r="BC143"/>
  <c r="AW143"/>
  <c r="AV143"/>
  <c r="AU143"/>
  <c r="AR143"/>
  <c r="AO143"/>
  <c r="AL143"/>
  <c r="AF143"/>
  <c r="AE143"/>
  <c r="AD143"/>
  <c r="AA143"/>
  <c r="X143"/>
  <c r="U143"/>
  <c r="O143"/>
  <c r="N143"/>
  <c r="M143"/>
  <c r="J143"/>
  <c r="G143"/>
  <c r="D143"/>
  <c r="BN142"/>
  <c r="BM142"/>
  <c r="BL142"/>
  <c r="BI142"/>
  <c r="BF142"/>
  <c r="BC142"/>
  <c r="AW142"/>
  <c r="AV142"/>
  <c r="AU142"/>
  <c r="AR142"/>
  <c r="AO142"/>
  <c r="AL142"/>
  <c r="AF142"/>
  <c r="AE142"/>
  <c r="AD142"/>
  <c r="AA142"/>
  <c r="X142"/>
  <c r="U142"/>
  <c r="O142"/>
  <c r="N142"/>
  <c r="M142"/>
  <c r="J142"/>
  <c r="G142"/>
  <c r="D142"/>
  <c r="BN141"/>
  <c r="BM141"/>
  <c r="BL141"/>
  <c r="BI141"/>
  <c r="BF141"/>
  <c r="BC141"/>
  <c r="AW141"/>
  <c r="AV141"/>
  <c r="AU141"/>
  <c r="AR141"/>
  <c r="AO141"/>
  <c r="AL141"/>
  <c r="AF141"/>
  <c r="AE141"/>
  <c r="AD141"/>
  <c r="AA141"/>
  <c r="X141"/>
  <c r="U141"/>
  <c r="O141"/>
  <c r="N141"/>
  <c r="M141"/>
  <c r="J141"/>
  <c r="G141"/>
  <c r="D141"/>
  <c r="BN140"/>
  <c r="BM140"/>
  <c r="BL140"/>
  <c r="BI140"/>
  <c r="BF140"/>
  <c r="BC140"/>
  <c r="AW140"/>
  <c r="AV140"/>
  <c r="AU140"/>
  <c r="AR140"/>
  <c r="AO140"/>
  <c r="AL140"/>
  <c r="AF140"/>
  <c r="AE140"/>
  <c r="AD140"/>
  <c r="AA140"/>
  <c r="X140"/>
  <c r="U140"/>
  <c r="O140"/>
  <c r="N140"/>
  <c r="M140"/>
  <c r="J140"/>
  <c r="G140"/>
  <c r="D140"/>
  <c r="BN139"/>
  <c r="BM139"/>
  <c r="BL139"/>
  <c r="BI139"/>
  <c r="BF139"/>
  <c r="BC139"/>
  <c r="AW139"/>
  <c r="AV139"/>
  <c r="AU139"/>
  <c r="AR139"/>
  <c r="AO139"/>
  <c r="AL139"/>
  <c r="AF139"/>
  <c r="AE139"/>
  <c r="AD139"/>
  <c r="AA139"/>
  <c r="X139"/>
  <c r="U139"/>
  <c r="O139"/>
  <c r="N139"/>
  <c r="M139"/>
  <c r="J139"/>
  <c r="G139"/>
  <c r="D139"/>
  <c r="BN138"/>
  <c r="BM138"/>
  <c r="BL138"/>
  <c r="BI138"/>
  <c r="BF138"/>
  <c r="BC138"/>
  <c r="AW138"/>
  <c r="AV138"/>
  <c r="AU138"/>
  <c r="AR138"/>
  <c r="AO138"/>
  <c r="AL138"/>
  <c r="AF138"/>
  <c r="AE138"/>
  <c r="AD138"/>
  <c r="AA138"/>
  <c r="X138"/>
  <c r="U138"/>
  <c r="O138"/>
  <c r="N138"/>
  <c r="M138"/>
  <c r="J138"/>
  <c r="G138"/>
  <c r="D138"/>
  <c r="BN137"/>
  <c r="BM137"/>
  <c r="BL137"/>
  <c r="BI137"/>
  <c r="BF137"/>
  <c r="BC137"/>
  <c r="AW137"/>
  <c r="AV137"/>
  <c r="AU137"/>
  <c r="AR137"/>
  <c r="AO137"/>
  <c r="AL137"/>
  <c r="AF137"/>
  <c r="AE137"/>
  <c r="AD137"/>
  <c r="AA137"/>
  <c r="X137"/>
  <c r="U137"/>
  <c r="O137"/>
  <c r="N137"/>
  <c r="M137"/>
  <c r="J137"/>
  <c r="G137"/>
  <c r="D137"/>
  <c r="BN136"/>
  <c r="BM136"/>
  <c r="BL136"/>
  <c r="BI136"/>
  <c r="BF136"/>
  <c r="BC136"/>
  <c r="AW136"/>
  <c r="AV136"/>
  <c r="AU136"/>
  <c r="AR136"/>
  <c r="AO136"/>
  <c r="AL136"/>
  <c r="AF136"/>
  <c r="AF158" s="1"/>
  <c r="AE136"/>
  <c r="AE158" s="1"/>
  <c r="AD136"/>
  <c r="AA136"/>
  <c r="X136"/>
  <c r="U136"/>
  <c r="O136"/>
  <c r="O158" s="1"/>
  <c r="N136"/>
  <c r="N158" s="1"/>
  <c r="M136"/>
  <c r="J136"/>
  <c r="G136"/>
  <c r="D136"/>
  <c r="BK131"/>
  <c r="BJ131"/>
  <c r="BH131"/>
  <c r="BG131"/>
  <c r="BE131"/>
  <c r="BD131"/>
  <c r="BB131"/>
  <c r="BA131"/>
  <c r="AT131"/>
  <c r="AS131"/>
  <c r="AQ131"/>
  <c r="AP131"/>
  <c r="AN131"/>
  <c r="AM131"/>
  <c r="AK131"/>
  <c r="AJ131"/>
  <c r="AC131"/>
  <c r="AB131"/>
  <c r="Z131"/>
  <c r="Y131"/>
  <c r="W131"/>
  <c r="V131"/>
  <c r="T131"/>
  <c r="S131"/>
  <c r="L131"/>
  <c r="K131"/>
  <c r="I131"/>
  <c r="H131"/>
  <c r="F131"/>
  <c r="E131"/>
  <c r="C131"/>
  <c r="B131"/>
  <c r="BN130"/>
  <c r="BM130"/>
  <c r="BL130"/>
  <c r="BI130"/>
  <c r="BF130"/>
  <c r="BC130"/>
  <c r="AW130"/>
  <c r="AV130"/>
  <c r="AU130"/>
  <c r="AR130"/>
  <c r="AO130"/>
  <c r="AL130"/>
  <c r="AF130"/>
  <c r="AE130"/>
  <c r="AD130"/>
  <c r="AA130"/>
  <c r="X130"/>
  <c r="U130"/>
  <c r="O130"/>
  <c r="N130"/>
  <c r="M130"/>
  <c r="J130"/>
  <c r="G130"/>
  <c r="D130"/>
  <c r="BN129"/>
  <c r="BM129"/>
  <c r="AW129"/>
  <c r="AV129"/>
  <c r="AF129"/>
  <c r="AE129"/>
  <c r="O129"/>
  <c r="N129"/>
  <c r="BN128"/>
  <c r="BM128"/>
  <c r="BL128"/>
  <c r="AW128"/>
  <c r="AV128"/>
  <c r="AU128"/>
  <c r="AF128"/>
  <c r="AE128"/>
  <c r="AD128"/>
  <c r="O128"/>
  <c r="N128"/>
  <c r="M128"/>
  <c r="BN127"/>
  <c r="BM127"/>
  <c r="BL127"/>
  <c r="BI127"/>
  <c r="BF127"/>
  <c r="BC127"/>
  <c r="AW127"/>
  <c r="AV127"/>
  <c r="AU127"/>
  <c r="AR127"/>
  <c r="AO127"/>
  <c r="AL127"/>
  <c r="AF127"/>
  <c r="AE127"/>
  <c r="AD127"/>
  <c r="AA127"/>
  <c r="X127"/>
  <c r="U127"/>
  <c r="O127"/>
  <c r="N127"/>
  <c r="M127"/>
  <c r="J127"/>
  <c r="G127"/>
  <c r="D127"/>
  <c r="BN126"/>
  <c r="BM126"/>
  <c r="BL126"/>
  <c r="BI126"/>
  <c r="BF126"/>
  <c r="BC126"/>
  <c r="AW126"/>
  <c r="AV126"/>
  <c r="AU126"/>
  <c r="AR126"/>
  <c r="AO126"/>
  <c r="AL126"/>
  <c r="AF126"/>
  <c r="AE126"/>
  <c r="AD126"/>
  <c r="AA126"/>
  <c r="X126"/>
  <c r="U126"/>
  <c r="O126"/>
  <c r="N126"/>
  <c r="M126"/>
  <c r="J126"/>
  <c r="G126"/>
  <c r="D126"/>
  <c r="BN125"/>
  <c r="BM125"/>
  <c r="BL125"/>
  <c r="BI125"/>
  <c r="BF125"/>
  <c r="BC125"/>
  <c r="AW125"/>
  <c r="AV125"/>
  <c r="AU125"/>
  <c r="AR125"/>
  <c r="AO125"/>
  <c r="AL125"/>
  <c r="AF125"/>
  <c r="AE125"/>
  <c r="AD125"/>
  <c r="AA125"/>
  <c r="X125"/>
  <c r="U125"/>
  <c r="O125"/>
  <c r="N125"/>
  <c r="M125"/>
  <c r="J125"/>
  <c r="G125"/>
  <c r="D125"/>
  <c r="BN124"/>
  <c r="BM124"/>
  <c r="BL124"/>
  <c r="BI124"/>
  <c r="BF124"/>
  <c r="BC124"/>
  <c r="AW124"/>
  <c r="AV124"/>
  <c r="AU124"/>
  <c r="AR124"/>
  <c r="AO124"/>
  <c r="AL124"/>
  <c r="AF124"/>
  <c r="AE124"/>
  <c r="AD124"/>
  <c r="AA124"/>
  <c r="X124"/>
  <c r="U124"/>
  <c r="O124"/>
  <c r="N124"/>
  <c r="M124"/>
  <c r="J124"/>
  <c r="G124"/>
  <c r="D124"/>
  <c r="BN123"/>
  <c r="BM123"/>
  <c r="BL123"/>
  <c r="AW123"/>
  <c r="AV123"/>
  <c r="AU123"/>
  <c r="AF123"/>
  <c r="AE123"/>
  <c r="AD123"/>
  <c r="O123"/>
  <c r="N123"/>
  <c r="M123"/>
  <c r="BN122"/>
  <c r="BM122"/>
  <c r="BL122"/>
  <c r="BI122"/>
  <c r="BF122"/>
  <c r="BC122"/>
  <c r="AW122"/>
  <c r="AV122"/>
  <c r="AU122"/>
  <c r="AR122"/>
  <c r="AO122"/>
  <c r="AL122"/>
  <c r="AF122"/>
  <c r="AE122"/>
  <c r="AD122"/>
  <c r="AA122"/>
  <c r="X122"/>
  <c r="U122"/>
  <c r="O122"/>
  <c r="N122"/>
  <c r="M122"/>
  <c r="J122"/>
  <c r="G122"/>
  <c r="D122"/>
  <c r="BN121"/>
  <c r="BM121"/>
  <c r="BL121"/>
  <c r="BI121"/>
  <c r="BF121"/>
  <c r="BC121"/>
  <c r="AW121"/>
  <c r="AV121"/>
  <c r="AU121"/>
  <c r="AR121"/>
  <c r="AO121"/>
  <c r="AL121"/>
  <c r="AF121"/>
  <c r="AE121"/>
  <c r="AD121"/>
  <c r="AA121"/>
  <c r="X121"/>
  <c r="U121"/>
  <c r="O121"/>
  <c r="N121"/>
  <c r="M121"/>
  <c r="J121"/>
  <c r="G121"/>
  <c r="D121"/>
  <c r="BN120"/>
  <c r="BM120"/>
  <c r="BL120"/>
  <c r="BI120"/>
  <c r="BF120"/>
  <c r="BC120"/>
  <c r="AW120"/>
  <c r="AV120"/>
  <c r="AU120"/>
  <c r="AR120"/>
  <c r="AO120"/>
  <c r="AL120"/>
  <c r="AF120"/>
  <c r="AE120"/>
  <c r="AD120"/>
  <c r="AA120"/>
  <c r="X120"/>
  <c r="U120"/>
  <c r="O120"/>
  <c r="N120"/>
  <c r="M120"/>
  <c r="J120"/>
  <c r="G120"/>
  <c r="D120"/>
  <c r="BN119"/>
  <c r="BM119"/>
  <c r="BL119"/>
  <c r="BI119"/>
  <c r="BF119"/>
  <c r="BC119"/>
  <c r="AW119"/>
  <c r="AV119"/>
  <c r="AU119"/>
  <c r="AR119"/>
  <c r="AO119"/>
  <c r="AL119"/>
  <c r="AF119"/>
  <c r="AE119"/>
  <c r="AD119"/>
  <c r="AA119"/>
  <c r="X119"/>
  <c r="U119"/>
  <c r="O119"/>
  <c r="N119"/>
  <c r="M119"/>
  <c r="J119"/>
  <c r="G119"/>
  <c r="D119"/>
  <c r="BN118"/>
  <c r="BM118"/>
  <c r="BL118"/>
  <c r="BI118"/>
  <c r="BF118"/>
  <c r="BC118"/>
  <c r="AW118"/>
  <c r="AV118"/>
  <c r="AU118"/>
  <c r="AR118"/>
  <c r="AO118"/>
  <c r="AL118"/>
  <c r="AF118"/>
  <c r="AE118"/>
  <c r="AD118"/>
  <c r="AA118"/>
  <c r="X118"/>
  <c r="U118"/>
  <c r="O118"/>
  <c r="N118"/>
  <c r="M118"/>
  <c r="J118"/>
  <c r="G118"/>
  <c r="D118"/>
  <c r="BN117"/>
  <c r="BM117"/>
  <c r="BL117"/>
  <c r="BI117"/>
  <c r="BF117"/>
  <c r="BC117"/>
  <c r="AW117"/>
  <c r="AV117"/>
  <c r="AU117"/>
  <c r="AR117"/>
  <c r="AO117"/>
  <c r="AL117"/>
  <c r="AF117"/>
  <c r="AE117"/>
  <c r="AD117"/>
  <c r="AA117"/>
  <c r="X117"/>
  <c r="U117"/>
  <c r="O117"/>
  <c r="N117"/>
  <c r="M117"/>
  <c r="J117"/>
  <c r="G117"/>
  <c r="D117"/>
  <c r="BN116"/>
  <c r="BM116"/>
  <c r="BL116"/>
  <c r="BI116"/>
  <c r="BF116"/>
  <c r="BC116"/>
  <c r="AW116"/>
  <c r="AV116"/>
  <c r="AU116"/>
  <c r="AR116"/>
  <c r="AO116"/>
  <c r="AL116"/>
  <c r="AF116"/>
  <c r="AE116"/>
  <c r="AD116"/>
  <c r="AA116"/>
  <c r="X116"/>
  <c r="U116"/>
  <c r="O116"/>
  <c r="N116"/>
  <c r="M116"/>
  <c r="J116"/>
  <c r="G116"/>
  <c r="D116"/>
  <c r="BN115"/>
  <c r="BM115"/>
  <c r="BL115"/>
  <c r="BI115"/>
  <c r="BF115"/>
  <c r="BC115"/>
  <c r="AW115"/>
  <c r="AV115"/>
  <c r="AU115"/>
  <c r="AR115"/>
  <c r="AO115"/>
  <c r="AL115"/>
  <c r="AF115"/>
  <c r="AE115"/>
  <c r="AD115"/>
  <c r="AA115"/>
  <c r="X115"/>
  <c r="U115"/>
  <c r="O115"/>
  <c r="N115"/>
  <c r="M115"/>
  <c r="J115"/>
  <c r="G115"/>
  <c r="D115"/>
  <c r="BN114"/>
  <c r="BM114"/>
  <c r="BL114"/>
  <c r="BI114"/>
  <c r="BF114"/>
  <c r="BC114"/>
  <c r="AW114"/>
  <c r="AV114"/>
  <c r="AU114"/>
  <c r="AR114"/>
  <c r="AO114"/>
  <c r="AL114"/>
  <c r="AF114"/>
  <c r="AE114"/>
  <c r="AD114"/>
  <c r="AA114"/>
  <c r="X114"/>
  <c r="U114"/>
  <c r="O114"/>
  <c r="N114"/>
  <c r="M114"/>
  <c r="J114"/>
  <c r="G114"/>
  <c r="D114"/>
  <c r="BN113"/>
  <c r="BM113"/>
  <c r="BL113"/>
  <c r="BI113"/>
  <c r="BF113"/>
  <c r="BC113"/>
  <c r="AW113"/>
  <c r="AV113"/>
  <c r="AU113"/>
  <c r="AR113"/>
  <c r="AO113"/>
  <c r="AL113"/>
  <c r="AF113"/>
  <c r="AE113"/>
  <c r="AD113"/>
  <c r="AA113"/>
  <c r="X113"/>
  <c r="U113"/>
  <c r="O113"/>
  <c r="N113"/>
  <c r="M113"/>
  <c r="J113"/>
  <c r="G113"/>
  <c r="D113"/>
  <c r="BN112"/>
  <c r="BM112"/>
  <c r="BL112"/>
  <c r="BI112"/>
  <c r="BF112"/>
  <c r="BC112"/>
  <c r="AW112"/>
  <c r="AV112"/>
  <c r="AU112"/>
  <c r="AR112"/>
  <c r="AO112"/>
  <c r="AL112"/>
  <c r="AF112"/>
  <c r="AE112"/>
  <c r="AD112"/>
  <c r="AA112"/>
  <c r="X112"/>
  <c r="U112"/>
  <c r="O112"/>
  <c r="N112"/>
  <c r="M112"/>
  <c r="J112"/>
  <c r="G112"/>
  <c r="D112"/>
  <c r="BN111"/>
  <c r="BM111"/>
  <c r="BL111"/>
  <c r="BI111"/>
  <c r="BF111"/>
  <c r="BC111"/>
  <c r="AW111"/>
  <c r="AV111"/>
  <c r="AU111"/>
  <c r="AR111"/>
  <c r="AO111"/>
  <c r="AL111"/>
  <c r="AF111"/>
  <c r="AE111"/>
  <c r="AD111"/>
  <c r="AA111"/>
  <c r="X111"/>
  <c r="U111"/>
  <c r="O111"/>
  <c r="N111"/>
  <c r="M111"/>
  <c r="J111"/>
  <c r="G111"/>
  <c r="D111"/>
  <c r="BN110"/>
  <c r="BM110"/>
  <c r="BL110"/>
  <c r="BI110"/>
  <c r="BF110"/>
  <c r="BC110"/>
  <c r="AW110"/>
  <c r="AV110"/>
  <c r="AU110"/>
  <c r="AR110"/>
  <c r="AO110"/>
  <c r="AL110"/>
  <c r="AF110"/>
  <c r="AE110"/>
  <c r="AD110"/>
  <c r="AA110"/>
  <c r="X110"/>
  <c r="U110"/>
  <c r="O110"/>
  <c r="N110"/>
  <c r="M110"/>
  <c r="J110"/>
  <c r="G110"/>
  <c r="D110"/>
  <c r="BN109"/>
  <c r="BM109"/>
  <c r="BL109"/>
  <c r="BI109"/>
  <c r="BF109"/>
  <c r="BC109"/>
  <c r="AW109"/>
  <c r="AV109"/>
  <c r="AU109"/>
  <c r="AR109"/>
  <c r="AO109"/>
  <c r="AL109"/>
  <c r="AF109"/>
  <c r="AE109"/>
  <c r="AD109"/>
  <c r="AA109"/>
  <c r="X109"/>
  <c r="U109"/>
  <c r="O109"/>
  <c r="N109"/>
  <c r="M109"/>
  <c r="J109"/>
  <c r="G109"/>
  <c r="D109"/>
  <c r="BK104"/>
  <c r="BJ104"/>
  <c r="BH104"/>
  <c r="BG104"/>
  <c r="BE104"/>
  <c r="BD104"/>
  <c r="BB104"/>
  <c r="BA104"/>
  <c r="AW104"/>
  <c r="AV104"/>
  <c r="AQ104"/>
  <c r="AP104"/>
  <c r="AN104"/>
  <c r="AM104"/>
  <c r="AK104"/>
  <c r="AJ104"/>
  <c r="AC104"/>
  <c r="AB104"/>
  <c r="Z104"/>
  <c r="Y104"/>
  <c r="W104"/>
  <c r="V104"/>
  <c r="T104"/>
  <c r="S104"/>
  <c r="L104"/>
  <c r="K104"/>
  <c r="I104"/>
  <c r="H104"/>
  <c r="F104"/>
  <c r="E104"/>
  <c r="C104"/>
  <c r="B104"/>
  <c r="BN103"/>
  <c r="BM103"/>
  <c r="BL103"/>
  <c r="BI103"/>
  <c r="BF103"/>
  <c r="BC103"/>
  <c r="AX103"/>
  <c r="AU103"/>
  <c r="AR103"/>
  <c r="AO103"/>
  <c r="AL103"/>
  <c r="AF103"/>
  <c r="AE103"/>
  <c r="AD103"/>
  <c r="AA103"/>
  <c r="X103"/>
  <c r="U103"/>
  <c r="O103"/>
  <c r="N103"/>
  <c r="M103"/>
  <c r="J103"/>
  <c r="G103"/>
  <c r="D103"/>
  <c r="BN102"/>
  <c r="BM102"/>
  <c r="BL102"/>
  <c r="BI102"/>
  <c r="BF102"/>
  <c r="BC102"/>
  <c r="AX102"/>
  <c r="AU102"/>
  <c r="AR102"/>
  <c r="AO102"/>
  <c r="AL102"/>
  <c r="AF102"/>
  <c r="AE102"/>
  <c r="AD102"/>
  <c r="AA102"/>
  <c r="X102"/>
  <c r="U102"/>
  <c r="O102"/>
  <c r="N102"/>
  <c r="BN101"/>
  <c r="BM101"/>
  <c r="BL101"/>
  <c r="BI101"/>
  <c r="BF101"/>
  <c r="BC101"/>
  <c r="AX101"/>
  <c r="AU101"/>
  <c r="AR101"/>
  <c r="AO101"/>
  <c r="AL101"/>
  <c r="AF101"/>
  <c r="AE101"/>
  <c r="AD101"/>
  <c r="AA101"/>
  <c r="X101"/>
  <c r="U101"/>
  <c r="O101"/>
  <c r="N101"/>
  <c r="M101"/>
  <c r="BN100"/>
  <c r="BM100"/>
  <c r="BL100"/>
  <c r="BI100"/>
  <c r="BF100"/>
  <c r="BC100"/>
  <c r="AX100"/>
  <c r="AU100"/>
  <c r="AR100"/>
  <c r="AO100"/>
  <c r="AL100"/>
  <c r="AF100"/>
  <c r="AE100"/>
  <c r="AD100"/>
  <c r="AA100"/>
  <c r="X100"/>
  <c r="U100"/>
  <c r="O100"/>
  <c r="N100"/>
  <c r="M100"/>
  <c r="J100"/>
  <c r="G100"/>
  <c r="D100"/>
  <c r="BN99"/>
  <c r="BM99"/>
  <c r="BL99"/>
  <c r="BI99"/>
  <c r="BF99"/>
  <c r="BC99"/>
  <c r="AX99"/>
  <c r="AU99"/>
  <c r="AR99"/>
  <c r="AO99"/>
  <c r="AL99"/>
  <c r="AF99"/>
  <c r="AE99"/>
  <c r="AD99"/>
  <c r="AA99"/>
  <c r="X99"/>
  <c r="U99"/>
  <c r="O99"/>
  <c r="N99"/>
  <c r="M99"/>
  <c r="J99"/>
  <c r="G99"/>
  <c r="D99"/>
  <c r="BN98"/>
  <c r="BM98"/>
  <c r="BL98"/>
  <c r="BI98"/>
  <c r="BF98"/>
  <c r="BC98"/>
  <c r="AX98"/>
  <c r="AU98"/>
  <c r="AR98"/>
  <c r="AO98"/>
  <c r="AL98"/>
  <c r="AF98"/>
  <c r="AE98"/>
  <c r="AD98"/>
  <c r="AA98"/>
  <c r="X98"/>
  <c r="U98"/>
  <c r="O98"/>
  <c r="N98"/>
  <c r="M98"/>
  <c r="J98"/>
  <c r="G98"/>
  <c r="D98"/>
  <c r="BN97"/>
  <c r="BM97"/>
  <c r="BL97"/>
  <c r="BI97"/>
  <c r="BF97"/>
  <c r="BC97"/>
  <c r="AX97"/>
  <c r="AU97"/>
  <c r="AR97"/>
  <c r="AO97"/>
  <c r="AL97"/>
  <c r="AF97"/>
  <c r="AE97"/>
  <c r="AD97"/>
  <c r="AA97"/>
  <c r="X97"/>
  <c r="U97"/>
  <c r="O97"/>
  <c r="N97"/>
  <c r="M97"/>
  <c r="J97"/>
  <c r="G97"/>
  <c r="D97"/>
  <c r="BN96"/>
  <c r="BM96"/>
  <c r="BL96"/>
  <c r="BI96"/>
  <c r="BF96"/>
  <c r="BC96"/>
  <c r="AX96"/>
  <c r="AU96"/>
  <c r="AR96"/>
  <c r="AO96"/>
  <c r="AL96"/>
  <c r="AF96"/>
  <c r="AE96"/>
  <c r="AD96"/>
  <c r="AA96"/>
  <c r="X96"/>
  <c r="U96"/>
  <c r="O96"/>
  <c r="N96"/>
  <c r="M96"/>
  <c r="BN95"/>
  <c r="BM95"/>
  <c r="BL95"/>
  <c r="BI95"/>
  <c r="BF95"/>
  <c r="BC95"/>
  <c r="AX95"/>
  <c r="AU95"/>
  <c r="AR95"/>
  <c r="AO95"/>
  <c r="AL95"/>
  <c r="AF95"/>
  <c r="AE95"/>
  <c r="AD95"/>
  <c r="AA95"/>
  <c r="X95"/>
  <c r="U95"/>
  <c r="O95"/>
  <c r="N95"/>
  <c r="M95"/>
  <c r="J95"/>
  <c r="G95"/>
  <c r="D95"/>
  <c r="BN94"/>
  <c r="BM94"/>
  <c r="BL94"/>
  <c r="BI94"/>
  <c r="BF94"/>
  <c r="BC94"/>
  <c r="AX94"/>
  <c r="AU94"/>
  <c r="AR94"/>
  <c r="AO94"/>
  <c r="AL94"/>
  <c r="AF94"/>
  <c r="AE94"/>
  <c r="AD94"/>
  <c r="AA94"/>
  <c r="X94"/>
  <c r="U94"/>
  <c r="O94"/>
  <c r="N94"/>
  <c r="M94"/>
  <c r="J94"/>
  <c r="G94"/>
  <c r="D94"/>
  <c r="BN93"/>
  <c r="BM93"/>
  <c r="BL93"/>
  <c r="BI93"/>
  <c r="BF93"/>
  <c r="BC93"/>
  <c r="AX93"/>
  <c r="AU93"/>
  <c r="AR93"/>
  <c r="AO93"/>
  <c r="AL93"/>
  <c r="AF93"/>
  <c r="AE93"/>
  <c r="AD93"/>
  <c r="AA93"/>
  <c r="X93"/>
  <c r="U93"/>
  <c r="O93"/>
  <c r="N93"/>
  <c r="M93"/>
  <c r="J93"/>
  <c r="G93"/>
  <c r="D93"/>
  <c r="BN92"/>
  <c r="BM92"/>
  <c r="BL92"/>
  <c r="BI92"/>
  <c r="BF92"/>
  <c r="BC92"/>
  <c r="AX92"/>
  <c r="AU92"/>
  <c r="AR92"/>
  <c r="AO92"/>
  <c r="AL92"/>
  <c r="AF92"/>
  <c r="AE92"/>
  <c r="AD92"/>
  <c r="AA92"/>
  <c r="X92"/>
  <c r="U92"/>
  <c r="O92"/>
  <c r="N92"/>
  <c r="M92"/>
  <c r="J92"/>
  <c r="G92"/>
  <c r="D92"/>
  <c r="BN91"/>
  <c r="BM91"/>
  <c r="BL91"/>
  <c r="BI91"/>
  <c r="BF91"/>
  <c r="BC91"/>
  <c r="AX91"/>
  <c r="AU91"/>
  <c r="AR91"/>
  <c r="AO91"/>
  <c r="AL91"/>
  <c r="AF91"/>
  <c r="AE91"/>
  <c r="AD91"/>
  <c r="AA91"/>
  <c r="X91"/>
  <c r="U91"/>
  <c r="O91"/>
  <c r="N91"/>
  <c r="M91"/>
  <c r="J91"/>
  <c r="G91"/>
  <c r="D91"/>
  <c r="BN90"/>
  <c r="BM90"/>
  <c r="BL90"/>
  <c r="BI90"/>
  <c r="BF90"/>
  <c r="BC90"/>
  <c r="AX90"/>
  <c r="AU90"/>
  <c r="AR90"/>
  <c r="AO90"/>
  <c r="AL90"/>
  <c r="AF90"/>
  <c r="AE90"/>
  <c r="AD90"/>
  <c r="AA90"/>
  <c r="X90"/>
  <c r="U90"/>
  <c r="O90"/>
  <c r="N90"/>
  <c r="M90"/>
  <c r="J90"/>
  <c r="G90"/>
  <c r="D90"/>
  <c r="BN89"/>
  <c r="BM89"/>
  <c r="BL89"/>
  <c r="BI89"/>
  <c r="BF89"/>
  <c r="BC89"/>
  <c r="AX89"/>
  <c r="AU89"/>
  <c r="AR89"/>
  <c r="AO89"/>
  <c r="AL89"/>
  <c r="AF89"/>
  <c r="AE89"/>
  <c r="AD89"/>
  <c r="AA89"/>
  <c r="X89"/>
  <c r="U89"/>
  <c r="O89"/>
  <c r="N89"/>
  <c r="M89"/>
  <c r="J89"/>
  <c r="G89"/>
  <c r="D89"/>
  <c r="BN88"/>
  <c r="BM88"/>
  <c r="BL88"/>
  <c r="BI88"/>
  <c r="BF88"/>
  <c r="BC88"/>
  <c r="AX88"/>
  <c r="AU88"/>
  <c r="AR88"/>
  <c r="AO88"/>
  <c r="AL88"/>
  <c r="AF88"/>
  <c r="AE88"/>
  <c r="AD88"/>
  <c r="AA88"/>
  <c r="X88"/>
  <c r="U88"/>
  <c r="O88"/>
  <c r="N88"/>
  <c r="M88"/>
  <c r="J88"/>
  <c r="G88"/>
  <c r="D88"/>
  <c r="BN87"/>
  <c r="BM87"/>
  <c r="BL87"/>
  <c r="BI87"/>
  <c r="BF87"/>
  <c r="BC87"/>
  <c r="AX87"/>
  <c r="AU87"/>
  <c r="AR87"/>
  <c r="AO87"/>
  <c r="AL87"/>
  <c r="AF87"/>
  <c r="AE87"/>
  <c r="AD87"/>
  <c r="AA87"/>
  <c r="X87"/>
  <c r="U87"/>
  <c r="O87"/>
  <c r="N87"/>
  <c r="M87"/>
  <c r="J87"/>
  <c r="G87"/>
  <c r="D87"/>
  <c r="BN86"/>
  <c r="BM86"/>
  <c r="BL86"/>
  <c r="BI86"/>
  <c r="BF86"/>
  <c r="BC86"/>
  <c r="AX86"/>
  <c r="AU86"/>
  <c r="AR86"/>
  <c r="AO86"/>
  <c r="AL86"/>
  <c r="AF86"/>
  <c r="AE86"/>
  <c r="AD86"/>
  <c r="AA86"/>
  <c r="X86"/>
  <c r="U86"/>
  <c r="O86"/>
  <c r="N86"/>
  <c r="M86"/>
  <c r="J86"/>
  <c r="G86"/>
  <c r="D86"/>
  <c r="BN85"/>
  <c r="BM85"/>
  <c r="BL85"/>
  <c r="BI85"/>
  <c r="BF85"/>
  <c r="BC85"/>
  <c r="AX85"/>
  <c r="AU85"/>
  <c r="AR85"/>
  <c r="AO85"/>
  <c r="AL85"/>
  <c r="AF85"/>
  <c r="AE85"/>
  <c r="AD85"/>
  <c r="AA85"/>
  <c r="X85"/>
  <c r="U85"/>
  <c r="O85"/>
  <c r="N85"/>
  <c r="M85"/>
  <c r="J85"/>
  <c r="G85"/>
  <c r="D85"/>
  <c r="BN84"/>
  <c r="BM84"/>
  <c r="BL84"/>
  <c r="BI84"/>
  <c r="BF84"/>
  <c r="BC84"/>
  <c r="AX84"/>
  <c r="AU84"/>
  <c r="AR84"/>
  <c r="AO84"/>
  <c r="AL84"/>
  <c r="AF84"/>
  <c r="AE84"/>
  <c r="AD84"/>
  <c r="AA84"/>
  <c r="X84"/>
  <c r="U84"/>
  <c r="O84"/>
  <c r="N84"/>
  <c r="M84"/>
  <c r="J84"/>
  <c r="G84"/>
  <c r="D84"/>
  <c r="BN83"/>
  <c r="BM83"/>
  <c r="BL83"/>
  <c r="BI83"/>
  <c r="BF83"/>
  <c r="BC83"/>
  <c r="AX83"/>
  <c r="AU83"/>
  <c r="AR83"/>
  <c r="AO83"/>
  <c r="AL83"/>
  <c r="AF83"/>
  <c r="AE83"/>
  <c r="AD83"/>
  <c r="AA83"/>
  <c r="X83"/>
  <c r="U83"/>
  <c r="O83"/>
  <c r="N83"/>
  <c r="M83"/>
  <c r="J83"/>
  <c r="G83"/>
  <c r="D83"/>
  <c r="BN82"/>
  <c r="BM82"/>
  <c r="BL82"/>
  <c r="BI82"/>
  <c r="BF82"/>
  <c r="BC82"/>
  <c r="AX82"/>
  <c r="AU82"/>
  <c r="AR82"/>
  <c r="AO82"/>
  <c r="AL82"/>
  <c r="AF82"/>
  <c r="AE82"/>
  <c r="AD82"/>
  <c r="AA82"/>
  <c r="X82"/>
  <c r="U82"/>
  <c r="O82"/>
  <c r="N82"/>
  <c r="M82"/>
  <c r="J82"/>
  <c r="G82"/>
  <c r="D82"/>
  <c r="AC77"/>
  <c r="AB77"/>
  <c r="Z77"/>
  <c r="Y77"/>
  <c r="W77"/>
  <c r="V77"/>
  <c r="T77"/>
  <c r="S77"/>
  <c r="AF76"/>
  <c r="AF75"/>
  <c r="AE75"/>
  <c r="AD75"/>
  <c r="AA75"/>
  <c r="AA77" s="1"/>
  <c r="X75"/>
  <c r="U75"/>
  <c r="U77" s="1"/>
  <c r="AF74"/>
  <c r="AE74"/>
  <c r="AF73"/>
  <c r="AE73"/>
  <c r="AF72"/>
  <c r="AE72"/>
  <c r="AF71"/>
  <c r="AE71"/>
  <c r="AF70"/>
  <c r="AE70"/>
  <c r="AF69"/>
  <c r="AE69"/>
  <c r="AF68"/>
  <c r="AE68"/>
  <c r="AF67"/>
  <c r="AE67"/>
  <c r="AF66"/>
  <c r="AE66"/>
  <c r="AF65"/>
  <c r="AE65"/>
  <c r="AF64"/>
  <c r="AE64"/>
  <c r="AF63"/>
  <c r="AE63"/>
  <c r="AF62"/>
  <c r="AE62"/>
  <c r="AF61"/>
  <c r="AE61"/>
  <c r="AF60"/>
  <c r="AE60"/>
  <c r="AF59"/>
  <c r="AE59"/>
  <c r="AF58"/>
  <c r="AE58"/>
  <c r="AF57"/>
  <c r="AE57"/>
  <c r="AF56"/>
  <c r="AE56"/>
  <c r="AF55"/>
  <c r="AE55"/>
  <c r="P246" l="1"/>
  <c r="P247"/>
  <c r="D264"/>
  <c r="J264"/>
  <c r="U264"/>
  <c r="AA264"/>
  <c r="P249"/>
  <c r="P250"/>
  <c r="P251"/>
  <c r="J252"/>
  <c r="AA252"/>
  <c r="P253"/>
  <c r="P254"/>
  <c r="P255"/>
  <c r="P257"/>
  <c r="P258"/>
  <c r="P259"/>
  <c r="P260"/>
  <c r="P261"/>
  <c r="J262"/>
  <c r="AA262"/>
  <c r="P263"/>
  <c r="P269"/>
  <c r="P270"/>
  <c r="D287"/>
  <c r="J287"/>
  <c r="U287"/>
  <c r="AA287"/>
  <c r="P272"/>
  <c r="P273"/>
  <c r="P274"/>
  <c r="J275"/>
  <c r="AA275"/>
  <c r="P276"/>
  <c r="P277"/>
  <c r="P278"/>
  <c r="P279"/>
  <c r="P280"/>
  <c r="P281"/>
  <c r="P282"/>
  <c r="P283"/>
  <c r="P284"/>
  <c r="J285"/>
  <c r="AA285"/>
  <c r="P286"/>
  <c r="P55"/>
  <c r="BO219"/>
  <c r="AG220"/>
  <c r="BO220"/>
  <c r="AG221"/>
  <c r="BO221"/>
  <c r="AG222"/>
  <c r="BO222"/>
  <c r="G223"/>
  <c r="M223"/>
  <c r="X223"/>
  <c r="AD223"/>
  <c r="AO223"/>
  <c r="AU223"/>
  <c r="P224"/>
  <c r="AX224"/>
  <c r="P225"/>
  <c r="AX225"/>
  <c r="P226"/>
  <c r="AX226"/>
  <c r="P227"/>
  <c r="AX227"/>
  <c r="P228"/>
  <c r="AX228"/>
  <c r="P229"/>
  <c r="AX229"/>
  <c r="P230"/>
  <c r="AX230"/>
  <c r="P231"/>
  <c r="AX231"/>
  <c r="P232"/>
  <c r="AX232"/>
  <c r="AA233"/>
  <c r="AR233"/>
  <c r="BO233"/>
  <c r="AG234"/>
  <c r="BO236"/>
  <c r="BO238"/>
  <c r="BF239"/>
  <c r="BL239"/>
  <c r="AG246"/>
  <c r="AG247"/>
  <c r="G264"/>
  <c r="M264"/>
  <c r="X264"/>
  <c r="AD264"/>
  <c r="AG249"/>
  <c r="AG250"/>
  <c r="AG251"/>
  <c r="G252"/>
  <c r="M252"/>
  <c r="X252"/>
  <c r="AD252"/>
  <c r="AG253"/>
  <c r="AG254"/>
  <c r="AG255"/>
  <c r="AG256"/>
  <c r="AG258"/>
  <c r="AG259"/>
  <c r="AG260"/>
  <c r="AG261"/>
  <c r="G262"/>
  <c r="M262"/>
  <c r="X262"/>
  <c r="AD262"/>
  <c r="AG263"/>
  <c r="AG269"/>
  <c r="AG270"/>
  <c r="G287"/>
  <c r="M287"/>
  <c r="X287"/>
  <c r="AD287"/>
  <c r="AG272"/>
  <c r="AG273"/>
  <c r="AG274"/>
  <c r="G275"/>
  <c r="M275"/>
  <c r="X275"/>
  <c r="AD275"/>
  <c r="AG277"/>
  <c r="AG278"/>
  <c r="AG279"/>
  <c r="AG280"/>
  <c r="AG281"/>
  <c r="AG282"/>
  <c r="AG283"/>
  <c r="AG284"/>
  <c r="G285"/>
  <c r="M285"/>
  <c r="X285"/>
  <c r="AD285"/>
  <c r="AG286"/>
  <c r="P56"/>
  <c r="P58"/>
  <c r="P60"/>
  <c r="P62"/>
  <c r="P64"/>
  <c r="P66"/>
  <c r="P68"/>
  <c r="P69"/>
  <c r="P71"/>
  <c r="P73"/>
  <c r="P57"/>
  <c r="P59"/>
  <c r="P61"/>
  <c r="P63"/>
  <c r="P65"/>
  <c r="P67"/>
  <c r="P70"/>
  <c r="P72"/>
  <c r="P74"/>
  <c r="P76"/>
  <c r="O104"/>
  <c r="AF104"/>
  <c r="O131"/>
  <c r="AF131"/>
  <c r="AW131"/>
  <c r="BN131"/>
  <c r="AW158"/>
  <c r="AX196"/>
  <c r="C235"/>
  <c r="I235"/>
  <c r="T235"/>
  <c r="Z235"/>
  <c r="AK235"/>
  <c r="AQ235"/>
  <c r="O233"/>
  <c r="AF233"/>
  <c r="J233"/>
  <c r="P75"/>
  <c r="BO213"/>
  <c r="AG217"/>
  <c r="AG218"/>
  <c r="BO218"/>
  <c r="P220"/>
  <c r="AX220"/>
  <c r="P221"/>
  <c r="AX221"/>
  <c r="P222"/>
  <c r="AX222"/>
  <c r="J223"/>
  <c r="AA223"/>
  <c r="AR223"/>
  <c r="BO223"/>
  <c r="AG224"/>
  <c r="BO224"/>
  <c r="AG225"/>
  <c r="BO225"/>
  <c r="AG226"/>
  <c r="BO226"/>
  <c r="AG227"/>
  <c r="BO227"/>
  <c r="AG228"/>
  <c r="BO228"/>
  <c r="AG229"/>
  <c r="BO229"/>
  <c r="AG230"/>
  <c r="BO230"/>
  <c r="AG231"/>
  <c r="BO231"/>
  <c r="AG232"/>
  <c r="BO232"/>
  <c r="G233"/>
  <c r="M233"/>
  <c r="X233"/>
  <c r="AD233"/>
  <c r="AO233"/>
  <c r="AU233"/>
  <c r="P234"/>
  <c r="AX234"/>
  <c r="BO235"/>
  <c r="BO237"/>
  <c r="BC239"/>
  <c r="BI239"/>
  <c r="P256"/>
  <c r="AG82"/>
  <c r="AR104"/>
  <c r="BF104"/>
  <c r="P84"/>
  <c r="BO85"/>
  <c r="AG86"/>
  <c r="P88"/>
  <c r="BO89"/>
  <c r="AG90"/>
  <c r="P92"/>
  <c r="BO93"/>
  <c r="AG94"/>
  <c r="P97"/>
  <c r="BO98"/>
  <c r="AG99"/>
  <c r="P102"/>
  <c r="BO103"/>
  <c r="G104"/>
  <c r="M104"/>
  <c r="AX104"/>
  <c r="AG109"/>
  <c r="BO109"/>
  <c r="AG110"/>
  <c r="BO110"/>
  <c r="AG111"/>
  <c r="BO111"/>
  <c r="AG112"/>
  <c r="BO112"/>
  <c r="AG113"/>
  <c r="BO113"/>
  <c r="AG114"/>
  <c r="BO114"/>
  <c r="AG115"/>
  <c r="BO115"/>
  <c r="AG116"/>
  <c r="BO116"/>
  <c r="AG117"/>
  <c r="BO117"/>
  <c r="AG118"/>
  <c r="BO118"/>
  <c r="AG119"/>
  <c r="BO119"/>
  <c r="AG120"/>
  <c r="BO120"/>
  <c r="AG121"/>
  <c r="BO121"/>
  <c r="AG122"/>
  <c r="BO122"/>
  <c r="BO123"/>
  <c r="AG124"/>
  <c r="BO124"/>
  <c r="AG125"/>
  <c r="BO125"/>
  <c r="AG126"/>
  <c r="BO126"/>
  <c r="AG127"/>
  <c r="BO127"/>
  <c r="BO128"/>
  <c r="AG129"/>
  <c r="BO129"/>
  <c r="AG130"/>
  <c r="BO130"/>
  <c r="G131"/>
  <c r="M131"/>
  <c r="X131"/>
  <c r="AD131"/>
  <c r="AO131"/>
  <c r="AU131"/>
  <c r="BF131"/>
  <c r="BL131"/>
  <c r="AG158"/>
  <c r="BO136"/>
  <c r="AG137"/>
  <c r="BO137"/>
  <c r="AG138"/>
  <c r="BO138"/>
  <c r="AG139"/>
  <c r="BO139"/>
  <c r="AG140"/>
  <c r="BO140"/>
  <c r="AG141"/>
  <c r="BO141"/>
  <c r="AG142"/>
  <c r="BO142"/>
  <c r="AG143"/>
  <c r="BO143"/>
  <c r="AG144"/>
  <c r="BO144"/>
  <c r="AG145"/>
  <c r="BO145"/>
  <c r="AG146"/>
  <c r="BO146"/>
  <c r="AG147"/>
  <c r="BO147"/>
  <c r="AG148"/>
  <c r="BO148"/>
  <c r="AG149"/>
  <c r="BO149"/>
  <c r="AG150"/>
  <c r="BO150"/>
  <c r="AG151"/>
  <c r="BO151"/>
  <c r="AG152"/>
  <c r="BO152"/>
  <c r="AG153"/>
  <c r="BO153"/>
  <c r="AG154"/>
  <c r="BO154"/>
  <c r="AG155"/>
  <c r="BO155"/>
  <c r="AG156"/>
  <c r="BO156"/>
  <c r="AG157"/>
  <c r="BO157"/>
  <c r="X158"/>
  <c r="AD158"/>
  <c r="AO158"/>
  <c r="AU158"/>
  <c r="BF158"/>
  <c r="BL158"/>
  <c r="U185"/>
  <c r="AE185"/>
  <c r="BF185"/>
  <c r="P164"/>
  <c r="X185"/>
  <c r="AG166"/>
  <c r="P168"/>
  <c r="AG170"/>
  <c r="P172"/>
  <c r="AG174"/>
  <c r="P176"/>
  <c r="AG178"/>
  <c r="P180"/>
  <c r="AG182"/>
  <c r="P184"/>
  <c r="AA213"/>
  <c r="P205"/>
  <c r="BO208"/>
  <c r="AF185"/>
  <c r="AG199"/>
  <c r="BO199"/>
  <c r="P217"/>
  <c r="AX217"/>
  <c r="P218"/>
  <c r="AX218"/>
  <c r="BO234"/>
  <c r="AG257"/>
  <c r="AG276"/>
  <c r="AE77"/>
  <c r="P82"/>
  <c r="BO83"/>
  <c r="P86"/>
  <c r="BO87"/>
  <c r="P90"/>
  <c r="BO91"/>
  <c r="P94"/>
  <c r="BO95"/>
  <c r="BO96"/>
  <c r="P99"/>
  <c r="BO100"/>
  <c r="BO101"/>
  <c r="J104"/>
  <c r="P109"/>
  <c r="AX109"/>
  <c r="P110"/>
  <c r="AX110"/>
  <c r="P111"/>
  <c r="AX111"/>
  <c r="P112"/>
  <c r="AX112"/>
  <c r="P113"/>
  <c r="AX113"/>
  <c r="P114"/>
  <c r="AX114"/>
  <c r="P115"/>
  <c r="AX115"/>
  <c r="P116"/>
  <c r="AX116"/>
  <c r="P117"/>
  <c r="AX117"/>
  <c r="P118"/>
  <c r="AX118"/>
  <c r="P119"/>
  <c r="AX119"/>
  <c r="P120"/>
  <c r="AX120"/>
  <c r="P121"/>
  <c r="AX121"/>
  <c r="P122"/>
  <c r="AX122"/>
  <c r="AG123"/>
  <c r="P124"/>
  <c r="AX124"/>
  <c r="P125"/>
  <c r="AX125"/>
  <c r="P126"/>
  <c r="AX126"/>
  <c r="P127"/>
  <c r="AX127"/>
  <c r="AG128"/>
  <c r="P129"/>
  <c r="AX129"/>
  <c r="P130"/>
  <c r="AX130"/>
  <c r="J131"/>
  <c r="AA131"/>
  <c r="AR131"/>
  <c r="BI131"/>
  <c r="P158"/>
  <c r="AX136"/>
  <c r="P137"/>
  <c r="AX137"/>
  <c r="P138"/>
  <c r="AX138"/>
  <c r="P139"/>
  <c r="AX139"/>
  <c r="P140"/>
  <c r="AX140"/>
  <c r="P141"/>
  <c r="AX141"/>
  <c r="P142"/>
  <c r="AX142"/>
  <c r="P143"/>
  <c r="AX143"/>
  <c r="P144"/>
  <c r="AX144"/>
  <c r="P145"/>
  <c r="AX145"/>
  <c r="P146"/>
  <c r="AX146"/>
  <c r="P147"/>
  <c r="AX147"/>
  <c r="P148"/>
  <c r="AX148"/>
  <c r="P149"/>
  <c r="AX149"/>
  <c r="P150"/>
  <c r="AX150"/>
  <c r="P151"/>
  <c r="AX151"/>
  <c r="P152"/>
  <c r="AX152"/>
  <c r="P153"/>
  <c r="AX153"/>
  <c r="P154"/>
  <c r="AX154"/>
  <c r="P155"/>
  <c r="AX155"/>
  <c r="P156"/>
  <c r="AX156"/>
  <c r="P157"/>
  <c r="AX157"/>
  <c r="U158"/>
  <c r="AA158"/>
  <c r="AR158"/>
  <c r="BI158"/>
  <c r="P163"/>
  <c r="AG164"/>
  <c r="P166"/>
  <c r="AG168"/>
  <c r="P170"/>
  <c r="AG172"/>
  <c r="P174"/>
  <c r="AG176"/>
  <c r="P178"/>
  <c r="AG180"/>
  <c r="P182"/>
  <c r="AG184"/>
  <c r="BO191"/>
  <c r="AG204"/>
  <c r="AG205"/>
  <c r="AW213"/>
  <c r="BN239"/>
  <c r="F235"/>
  <c r="L235"/>
  <c r="W235"/>
  <c r="AC235"/>
  <c r="AN235"/>
  <c r="AT235"/>
  <c r="O223"/>
  <c r="AF223"/>
  <c r="AW223"/>
  <c r="O252"/>
  <c r="AF252"/>
  <c r="O262"/>
  <c r="AF262"/>
  <c r="O275"/>
  <c r="AF275"/>
  <c r="O285"/>
  <c r="AF285"/>
  <c r="G77"/>
  <c r="AV213"/>
  <c r="BM239"/>
  <c r="BO239" s="1"/>
  <c r="E235"/>
  <c r="G235" s="1"/>
  <c r="K235"/>
  <c r="M235" s="1"/>
  <c r="V235"/>
  <c r="X235" s="1"/>
  <c r="AB235"/>
  <c r="AD235" s="1"/>
  <c r="AM235"/>
  <c r="AO235" s="1"/>
  <c r="AS235"/>
  <c r="AU235" s="1"/>
  <c r="N223"/>
  <c r="P223" s="1"/>
  <c r="AE223"/>
  <c r="AG223" s="1"/>
  <c r="AV223"/>
  <c r="AX223" s="1"/>
  <c r="N252"/>
  <c r="P252" s="1"/>
  <c r="AE252"/>
  <c r="AG252" s="1"/>
  <c r="N262"/>
  <c r="P262" s="1"/>
  <c r="AE262"/>
  <c r="AG262" s="1"/>
  <c r="N275"/>
  <c r="P275" s="1"/>
  <c r="AE275"/>
  <c r="AG275" s="1"/>
  <c r="N285"/>
  <c r="P285" s="1"/>
  <c r="AE285"/>
  <c r="AG285" s="1"/>
  <c r="D77"/>
  <c r="AG55"/>
  <c r="BN104"/>
  <c r="BN158"/>
  <c r="X213"/>
  <c r="AX192"/>
  <c r="AG195"/>
  <c r="BO195"/>
  <c r="AG200"/>
  <c r="AX209"/>
  <c r="P210"/>
  <c r="AX210"/>
  <c r="P211"/>
  <c r="AX211"/>
  <c r="AW233"/>
  <c r="AA104"/>
  <c r="AG84"/>
  <c r="AG88"/>
  <c r="AG92"/>
  <c r="BM104"/>
  <c r="N131"/>
  <c r="P131" s="1"/>
  <c r="AE131"/>
  <c r="AG131" s="1"/>
  <c r="AV131"/>
  <c r="AX131" s="1"/>
  <c r="BM131"/>
  <c r="AV158"/>
  <c r="AX158" s="1"/>
  <c r="BM158"/>
  <c r="AA185"/>
  <c r="U213"/>
  <c r="AG196"/>
  <c r="AX204"/>
  <c r="AX205"/>
  <c r="AG208"/>
  <c r="B235"/>
  <c r="D235" s="1"/>
  <c r="H235"/>
  <c r="J235" s="1"/>
  <c r="S235"/>
  <c r="U235" s="1"/>
  <c r="Y235"/>
  <c r="AJ235"/>
  <c r="AL235" s="1"/>
  <c r="AP235"/>
  <c r="AR235" s="1"/>
  <c r="N233"/>
  <c r="P233" s="1"/>
  <c r="AE233"/>
  <c r="AV233"/>
  <c r="J77"/>
  <c r="N77"/>
  <c r="P77" s="1"/>
  <c r="AL104"/>
  <c r="BL104"/>
  <c r="AG97"/>
  <c r="AG102"/>
  <c r="N104"/>
  <c r="P104" s="1"/>
  <c r="AE104"/>
  <c r="AG56"/>
  <c r="AG192"/>
  <c r="AX200"/>
  <c r="AG203"/>
  <c r="BO203"/>
  <c r="AG209"/>
  <c r="AG210"/>
  <c r="AG211"/>
  <c r="AG62"/>
  <c r="AG63"/>
  <c r="AG64"/>
  <c r="AG65"/>
  <c r="AG66"/>
  <c r="AG67"/>
  <c r="AG68"/>
  <c r="AF77"/>
  <c r="X77"/>
  <c r="AD77"/>
  <c r="AG57"/>
  <c r="AG58"/>
  <c r="AG59"/>
  <c r="AG60"/>
  <c r="AG61"/>
  <c r="AG69"/>
  <c r="AG70"/>
  <c r="AG71"/>
  <c r="AG72"/>
  <c r="AG73"/>
  <c r="AG74"/>
  <c r="AG75"/>
  <c r="AG76"/>
  <c r="X104"/>
  <c r="AD104"/>
  <c r="AO104"/>
  <c r="AU104"/>
  <c r="BC104"/>
  <c r="BI104"/>
  <c r="BO82"/>
  <c r="P83"/>
  <c r="AG83"/>
  <c r="BO84"/>
  <c r="P85"/>
  <c r="AG85"/>
  <c r="BO86"/>
  <c r="P87"/>
  <c r="AG87"/>
  <c r="BO88"/>
  <c r="P89"/>
  <c r="AG89"/>
  <c r="BO90"/>
  <c r="P91"/>
  <c r="AG91"/>
  <c r="BO92"/>
  <c r="P93"/>
  <c r="AG93"/>
  <c r="BO94"/>
  <c r="P95"/>
  <c r="AG95"/>
  <c r="P96"/>
  <c r="AG96"/>
  <c r="BO97"/>
  <c r="P98"/>
  <c r="AG98"/>
  <c r="BO99"/>
  <c r="P100"/>
  <c r="AG100"/>
  <c r="P101"/>
  <c r="AG101"/>
  <c r="BO102"/>
  <c r="P103"/>
  <c r="AG103"/>
  <c r="P123"/>
  <c r="AX123"/>
  <c r="P128"/>
  <c r="AX128"/>
  <c r="O185"/>
  <c r="AD185"/>
  <c r="BC185"/>
  <c r="BI185"/>
  <c r="BO185"/>
  <c r="BL185"/>
  <c r="N185"/>
  <c r="AG165"/>
  <c r="P167"/>
  <c r="AG167"/>
  <c r="P169"/>
  <c r="AG169"/>
  <c r="P171"/>
  <c r="AG171"/>
  <c r="P173"/>
  <c r="AG173"/>
  <c r="P175"/>
  <c r="AG175"/>
  <c r="P177"/>
  <c r="AG177"/>
  <c r="P179"/>
  <c r="AG179"/>
  <c r="P181"/>
  <c r="AG181"/>
  <c r="P183"/>
  <c r="AG183"/>
  <c r="D185"/>
  <c r="J185"/>
  <c r="M185"/>
  <c r="AO213"/>
  <c r="AU213"/>
  <c r="AD213"/>
  <c r="AG193"/>
  <c r="BO193"/>
  <c r="AG194"/>
  <c r="AX194"/>
  <c r="AG197"/>
  <c r="BO197"/>
  <c r="AG198"/>
  <c r="AX198"/>
  <c r="AG201"/>
  <c r="BO201"/>
  <c r="AG202"/>
  <c r="AX202"/>
  <c r="AG206"/>
  <c r="BO206"/>
  <c r="AG207"/>
  <c r="AX207"/>
  <c r="AG212"/>
  <c r="BO212"/>
  <c r="AE213"/>
  <c r="AF213"/>
  <c r="AR213"/>
  <c r="D104"/>
  <c r="D131"/>
  <c r="AL131"/>
  <c r="P136"/>
  <c r="AL158"/>
  <c r="G185"/>
  <c r="AX191"/>
  <c r="BO192"/>
  <c r="AX193"/>
  <c r="BO194"/>
  <c r="AX195"/>
  <c r="BO196"/>
  <c r="AX197"/>
  <c r="BO198"/>
  <c r="AX199"/>
  <c r="BO200"/>
  <c r="AX201"/>
  <c r="BO202"/>
  <c r="AX203"/>
  <c r="BO204"/>
  <c r="BO205"/>
  <c r="AX206"/>
  <c r="BO207"/>
  <c r="AX208"/>
  <c r="BO209"/>
  <c r="BO210"/>
  <c r="BO211"/>
  <c r="AX212"/>
  <c r="AL213"/>
  <c r="U104"/>
  <c r="U131"/>
  <c r="BC131"/>
  <c r="AG136"/>
  <c r="BC158"/>
  <c r="AG163"/>
  <c r="P165"/>
  <c r="AG191"/>
  <c r="BO217"/>
  <c r="G219"/>
  <c r="M219"/>
  <c r="O219"/>
  <c r="O235" s="1"/>
  <c r="U219"/>
  <c r="AA219"/>
  <c r="AE219"/>
  <c r="AO219"/>
  <c r="AU219"/>
  <c r="AW219"/>
  <c r="U223"/>
  <c r="U233"/>
  <c r="G248"/>
  <c r="M248"/>
  <c r="O248"/>
  <c r="U248"/>
  <c r="AA248"/>
  <c r="AE248"/>
  <c r="U252"/>
  <c r="U262"/>
  <c r="G271"/>
  <c r="M271"/>
  <c r="O271"/>
  <c r="U271"/>
  <c r="AA271"/>
  <c r="AE271"/>
  <c r="U275"/>
  <c r="U285"/>
  <c r="D219"/>
  <c r="J219"/>
  <c r="N219"/>
  <c r="X219"/>
  <c r="AD219"/>
  <c r="AF219"/>
  <c r="AL219"/>
  <c r="AR219"/>
  <c r="AV219"/>
  <c r="D223"/>
  <c r="AL223"/>
  <c r="D233"/>
  <c r="AL233"/>
  <c r="D248"/>
  <c r="J248"/>
  <c r="N248"/>
  <c r="X248"/>
  <c r="AD248"/>
  <c r="AF248"/>
  <c r="AF264" s="1"/>
  <c r="D252"/>
  <c r="D262"/>
  <c r="D271"/>
  <c r="J271"/>
  <c r="N271"/>
  <c r="X271"/>
  <c r="AD271"/>
  <c r="AF271"/>
  <c r="AF287" s="1"/>
  <c r="D275"/>
  <c r="D285"/>
  <c r="AG233" l="1"/>
  <c r="AA235"/>
  <c r="AG213"/>
  <c r="BO131"/>
  <c r="AF235"/>
  <c r="AW235"/>
  <c r="AG77"/>
  <c r="O287"/>
  <c r="O264"/>
  <c r="BO158"/>
  <c r="BO104"/>
  <c r="AX233"/>
  <c r="P185"/>
  <c r="AG104"/>
  <c r="AG185"/>
  <c r="AX213"/>
  <c r="AV235"/>
  <c r="AX219"/>
  <c r="N235"/>
  <c r="P235" s="1"/>
  <c r="P219"/>
  <c r="AE235"/>
  <c r="AG235" s="1"/>
  <c r="AG219"/>
  <c r="N287"/>
  <c r="P287" s="1"/>
  <c r="P271"/>
  <c r="N264"/>
  <c r="P264" s="1"/>
  <c r="P248"/>
  <c r="AE287"/>
  <c r="AG287" s="1"/>
  <c r="AG271"/>
  <c r="AE264"/>
  <c r="AG264" s="1"/>
  <c r="AG248"/>
  <c r="AX235" l="1"/>
  <c r="AF47" i="5"/>
  <c r="AC47"/>
  <c r="Z47"/>
  <c r="W47"/>
  <c r="T47"/>
  <c r="K47"/>
  <c r="H47"/>
  <c r="E47"/>
  <c r="E309" i="4"/>
  <c r="C309"/>
  <c r="B309"/>
  <c r="S309"/>
  <c r="Q309"/>
  <c r="O309"/>
  <c r="M309"/>
  <c r="K309"/>
  <c r="S308"/>
  <c r="Q308"/>
  <c r="O308"/>
  <c r="M308"/>
  <c r="K308"/>
  <c r="E308"/>
  <c r="C308"/>
  <c r="B308"/>
  <c r="AC257"/>
  <c r="T257"/>
  <c r="T313" s="1"/>
  <c r="R257"/>
  <c r="R313" s="1"/>
  <c r="P257"/>
  <c r="P313" s="1"/>
  <c r="N257"/>
  <c r="N313" s="1"/>
  <c r="L257"/>
  <c r="L313" s="1"/>
  <c r="J257"/>
  <c r="J313" s="1"/>
  <c r="H257"/>
  <c r="H313" s="1"/>
  <c r="F257"/>
  <c r="F313" s="1"/>
  <c r="D257"/>
  <c r="D313" s="1"/>
  <c r="S205"/>
  <c r="K205"/>
  <c r="E205"/>
  <c r="C205"/>
  <c r="Q205"/>
  <c r="O205"/>
  <c r="M205"/>
  <c r="B205"/>
  <c r="S204"/>
  <c r="Q204"/>
  <c r="O204"/>
  <c r="M204"/>
  <c r="K204"/>
  <c r="E204"/>
  <c r="C204"/>
  <c r="B204"/>
  <c r="B200"/>
  <c r="D153"/>
  <c r="D154"/>
  <c r="AC154"/>
  <c r="T154"/>
  <c r="R154"/>
  <c r="P154"/>
  <c r="N154"/>
  <c r="L154"/>
  <c r="J154"/>
  <c r="H154"/>
  <c r="F154"/>
  <c r="Q101"/>
  <c r="O101"/>
  <c r="M101"/>
  <c r="K101"/>
  <c r="I101"/>
  <c r="E101"/>
  <c r="C101"/>
  <c r="B101"/>
  <c r="B100"/>
  <c r="S101"/>
  <c r="G101"/>
  <c r="C96" i="3"/>
  <c r="R45" i="4"/>
  <c r="R105" s="1"/>
  <c r="T45"/>
  <c r="T105" s="1"/>
  <c r="P45"/>
  <c r="P105" s="1"/>
  <c r="N45"/>
  <c r="N105" s="1"/>
  <c r="L45"/>
  <c r="L105" s="1"/>
  <c r="J45"/>
  <c r="J105" s="1"/>
  <c r="H45"/>
  <c r="H105" s="1"/>
  <c r="F45"/>
  <c r="F105" s="1"/>
  <c r="D45"/>
  <c r="D105" s="1"/>
  <c r="F45" i="3"/>
  <c r="P45"/>
  <c r="O45"/>
  <c r="L45"/>
  <c r="E45"/>
  <c r="Q45" l="1"/>
  <c r="G45"/>
  <c r="K164" i="26"/>
  <c r="J164"/>
  <c r="G164"/>
  <c r="F164"/>
  <c r="E164"/>
  <c r="D164"/>
  <c r="M74"/>
  <c r="L74"/>
  <c r="K161"/>
  <c r="J161"/>
  <c r="G161"/>
  <c r="F161"/>
  <c r="E161"/>
  <c r="D161"/>
  <c r="K160"/>
  <c r="J160"/>
  <c r="G160"/>
  <c r="F160"/>
  <c r="E160"/>
  <c r="D160"/>
  <c r="K159"/>
  <c r="J159"/>
  <c r="G159"/>
  <c r="F159"/>
  <c r="E159"/>
  <c r="D159"/>
  <c r="K158"/>
  <c r="J158"/>
  <c r="G158"/>
  <c r="F158"/>
  <c r="E158"/>
  <c r="D158"/>
  <c r="K156"/>
  <c r="J156"/>
  <c r="I156"/>
  <c r="H156"/>
  <c r="G156"/>
  <c r="F156"/>
  <c r="E156"/>
  <c r="D156"/>
  <c r="K155"/>
  <c r="J155"/>
  <c r="I155"/>
  <c r="H155"/>
  <c r="G155"/>
  <c r="F155"/>
  <c r="E155"/>
  <c r="D155"/>
  <c r="K154"/>
  <c r="J154"/>
  <c r="I154"/>
  <c r="H154"/>
  <c r="G154"/>
  <c r="F154"/>
  <c r="E154"/>
  <c r="D154"/>
  <c r="K153"/>
  <c r="J153"/>
  <c r="I153"/>
  <c r="H153"/>
  <c r="G153"/>
  <c r="F153"/>
  <c r="E153"/>
  <c r="D153"/>
  <c r="K151"/>
  <c r="J151"/>
  <c r="I151"/>
  <c r="H151"/>
  <c r="G151"/>
  <c r="F151"/>
  <c r="E151"/>
  <c r="D151"/>
  <c r="I150"/>
  <c r="H150"/>
  <c r="G150"/>
  <c r="F150"/>
  <c r="E150"/>
  <c r="D150"/>
  <c r="I149"/>
  <c r="H149"/>
  <c r="G149"/>
  <c r="F149"/>
  <c r="E149"/>
  <c r="D149"/>
  <c r="K148"/>
  <c r="J148"/>
  <c r="I148"/>
  <c r="H148"/>
  <c r="G148"/>
  <c r="F148"/>
  <c r="E148"/>
  <c r="D148"/>
  <c r="K146"/>
  <c r="J146"/>
  <c r="I146"/>
  <c r="H146"/>
  <c r="G146"/>
  <c r="F146"/>
  <c r="E146"/>
  <c r="D146"/>
  <c r="K145"/>
  <c r="J145"/>
  <c r="I145"/>
  <c r="H145"/>
  <c r="G145"/>
  <c r="F145"/>
  <c r="E145"/>
  <c r="D145"/>
  <c r="K144"/>
  <c r="J144"/>
  <c r="I144"/>
  <c r="H144"/>
  <c r="G144"/>
  <c r="F144"/>
  <c r="E144"/>
  <c r="D144"/>
  <c r="K143"/>
  <c r="J143"/>
  <c r="I143"/>
  <c r="H143"/>
  <c r="G143"/>
  <c r="F143"/>
  <c r="E143"/>
  <c r="D143"/>
  <c r="K141"/>
  <c r="J141"/>
  <c r="I141"/>
  <c r="H141"/>
  <c r="F141"/>
  <c r="E141"/>
  <c r="D141"/>
  <c r="K140"/>
  <c r="J140"/>
  <c r="I140"/>
  <c r="H140"/>
  <c r="G140"/>
  <c r="F140"/>
  <c r="E140"/>
  <c r="D140"/>
  <c r="K139"/>
  <c r="J139"/>
  <c r="I139"/>
  <c r="H139"/>
  <c r="G139"/>
  <c r="F139"/>
  <c r="E139"/>
  <c r="D139"/>
  <c r="K138"/>
  <c r="J138"/>
  <c r="I138"/>
  <c r="H138"/>
  <c r="G138"/>
  <c r="F138"/>
  <c r="E138"/>
  <c r="D138"/>
  <c r="K136"/>
  <c r="J136"/>
  <c r="I136"/>
  <c r="H136"/>
  <c r="G136"/>
  <c r="F136"/>
  <c r="E136"/>
  <c r="D136"/>
  <c r="K135"/>
  <c r="J135"/>
  <c r="I135"/>
  <c r="H135"/>
  <c r="F135"/>
  <c r="E135"/>
  <c r="D135"/>
  <c r="K134"/>
  <c r="J134"/>
  <c r="I134"/>
  <c r="H134"/>
  <c r="F134"/>
  <c r="E134"/>
  <c r="D134"/>
  <c r="K133"/>
  <c r="J133"/>
  <c r="I133"/>
  <c r="H133"/>
  <c r="F133"/>
  <c r="E133"/>
  <c r="D133"/>
  <c r="I131"/>
  <c r="H131"/>
  <c r="G131"/>
  <c r="F131"/>
  <c r="E131"/>
  <c r="D131"/>
  <c r="K130"/>
  <c r="J130"/>
  <c r="I130"/>
  <c r="H130"/>
  <c r="G130"/>
  <c r="F130"/>
  <c r="E130"/>
  <c r="D130"/>
  <c r="K129"/>
  <c r="J129"/>
  <c r="I129"/>
  <c r="H129"/>
  <c r="G129"/>
  <c r="F129"/>
  <c r="E129"/>
  <c r="D129"/>
  <c r="I128"/>
  <c r="H128"/>
  <c r="G128"/>
  <c r="F128"/>
  <c r="E128"/>
  <c r="D128"/>
  <c r="K126"/>
  <c r="J126"/>
  <c r="I126"/>
  <c r="H126"/>
  <c r="G126"/>
  <c r="F126"/>
  <c r="E126"/>
  <c r="D126"/>
  <c r="I125"/>
  <c r="H125"/>
  <c r="G125"/>
  <c r="F125"/>
  <c r="E125"/>
  <c r="D125"/>
  <c r="K124"/>
  <c r="J124"/>
  <c r="I124"/>
  <c r="H124"/>
  <c r="G124"/>
  <c r="F124"/>
  <c r="E124"/>
  <c r="D124"/>
  <c r="I123"/>
  <c r="H123"/>
  <c r="G123"/>
  <c r="F123"/>
  <c r="E123"/>
  <c r="D123"/>
  <c r="I121"/>
  <c r="H121"/>
  <c r="G121"/>
  <c r="F121"/>
  <c r="E121"/>
  <c r="D121"/>
  <c r="K120"/>
  <c r="J120"/>
  <c r="I120"/>
  <c r="H120"/>
  <c r="G120"/>
  <c r="F120"/>
  <c r="E120"/>
  <c r="D120"/>
  <c r="K119"/>
  <c r="J119"/>
  <c r="I119"/>
  <c r="H119"/>
  <c r="G119"/>
  <c r="F119"/>
  <c r="E119"/>
  <c r="D119"/>
  <c r="K118"/>
  <c r="J118"/>
  <c r="I118"/>
  <c r="H118"/>
  <c r="G118"/>
  <c r="F118"/>
  <c r="E118"/>
  <c r="D118"/>
  <c r="M75"/>
  <c r="M169" s="1"/>
  <c r="K73"/>
  <c r="K167" s="1"/>
  <c r="J73"/>
  <c r="J167" s="1"/>
  <c r="I73"/>
  <c r="I167" s="1"/>
  <c r="H73"/>
  <c r="H167" s="1"/>
  <c r="G73"/>
  <c r="G167" s="1"/>
  <c r="F73"/>
  <c r="F167" s="1"/>
  <c r="E73"/>
  <c r="E167" s="1"/>
  <c r="D73"/>
  <c r="D167" s="1"/>
  <c r="M72"/>
  <c r="M166" s="1"/>
  <c r="L72"/>
  <c r="L166" s="1"/>
  <c r="M71"/>
  <c r="M165" s="1"/>
  <c r="M70"/>
  <c r="M69"/>
  <c r="L69"/>
  <c r="K68"/>
  <c r="J68"/>
  <c r="I68"/>
  <c r="H68"/>
  <c r="G68"/>
  <c r="F68"/>
  <c r="E68"/>
  <c r="D68"/>
  <c r="M67"/>
  <c r="L67"/>
  <c r="M66"/>
  <c r="L66"/>
  <c r="M65"/>
  <c r="L65"/>
  <c r="M64"/>
  <c r="L64"/>
  <c r="K63"/>
  <c r="J63"/>
  <c r="I63"/>
  <c r="H63"/>
  <c r="G63"/>
  <c r="F63"/>
  <c r="E63"/>
  <c r="D63"/>
  <c r="M62"/>
  <c r="L62"/>
  <c r="M61"/>
  <c r="L61"/>
  <c r="M60"/>
  <c r="L60"/>
  <c r="M59"/>
  <c r="L59"/>
  <c r="K58"/>
  <c r="J58"/>
  <c r="I58"/>
  <c r="H58"/>
  <c r="G58"/>
  <c r="F58"/>
  <c r="E58"/>
  <c r="D58"/>
  <c r="M57"/>
  <c r="L57"/>
  <c r="M56"/>
  <c r="L56"/>
  <c r="M55"/>
  <c r="L55"/>
  <c r="M54"/>
  <c r="L54"/>
  <c r="K53"/>
  <c r="J53"/>
  <c r="I53"/>
  <c r="H53"/>
  <c r="G53"/>
  <c r="F53"/>
  <c r="E53"/>
  <c r="D53"/>
  <c r="M52"/>
  <c r="L52"/>
  <c r="M51"/>
  <c r="L51"/>
  <c r="M50"/>
  <c r="L50"/>
  <c r="M49"/>
  <c r="L49"/>
  <c r="K48"/>
  <c r="J48"/>
  <c r="I48"/>
  <c r="H48"/>
  <c r="G48"/>
  <c r="F48"/>
  <c r="E48"/>
  <c r="D48"/>
  <c r="M47"/>
  <c r="L47"/>
  <c r="M46"/>
  <c r="L46"/>
  <c r="M45"/>
  <c r="L45"/>
  <c r="M44"/>
  <c r="L44"/>
  <c r="K43"/>
  <c r="J43"/>
  <c r="I43"/>
  <c r="H43"/>
  <c r="G43"/>
  <c r="F43"/>
  <c r="E43"/>
  <c r="D43"/>
  <c r="M42"/>
  <c r="L42"/>
  <c r="M41"/>
  <c r="L41"/>
  <c r="M40"/>
  <c r="L40"/>
  <c r="M39"/>
  <c r="L39"/>
  <c r="L128" s="1"/>
  <c r="K38"/>
  <c r="J38"/>
  <c r="J127" s="1"/>
  <c r="I38"/>
  <c r="H38"/>
  <c r="H127" s="1"/>
  <c r="G38"/>
  <c r="F38"/>
  <c r="F127" s="1"/>
  <c r="E38"/>
  <c r="D38"/>
  <c r="D127" s="1"/>
  <c r="M37"/>
  <c r="M126" s="1"/>
  <c r="L37"/>
  <c r="L126" s="1"/>
  <c r="M36"/>
  <c r="L36"/>
  <c r="L125" s="1"/>
  <c r="M35"/>
  <c r="L35"/>
  <c r="L124" s="1"/>
  <c r="M34"/>
  <c r="K33"/>
  <c r="J33"/>
  <c r="I33"/>
  <c r="H33"/>
  <c r="G33"/>
  <c r="F33"/>
  <c r="E33"/>
  <c r="D33"/>
  <c r="M31"/>
  <c r="L31"/>
  <c r="M30"/>
  <c r="L30"/>
  <c r="M29"/>
  <c r="L29"/>
  <c r="L123" s="1"/>
  <c r="AH28"/>
  <c r="AG28"/>
  <c r="AF28"/>
  <c r="AE28"/>
  <c r="AD28"/>
  <c r="AC28"/>
  <c r="AB28"/>
  <c r="AA28"/>
  <c r="Z28"/>
  <c r="Y28"/>
  <c r="X28"/>
  <c r="W28"/>
  <c r="V28"/>
  <c r="U28"/>
  <c r="T28"/>
  <c r="S28"/>
  <c r="K28"/>
  <c r="J28"/>
  <c r="I28"/>
  <c r="H28"/>
  <c r="G28"/>
  <c r="F28"/>
  <c r="E28"/>
  <c r="M28" s="1"/>
  <c r="D28"/>
  <c r="M27"/>
  <c r="M121" s="1"/>
  <c r="L27"/>
  <c r="L121" s="1"/>
  <c r="M26"/>
  <c r="L26"/>
  <c r="L120" s="1"/>
  <c r="M25"/>
  <c r="L25"/>
  <c r="M24"/>
  <c r="L24"/>
  <c r="L28" s="1"/>
  <c r="K23"/>
  <c r="J23"/>
  <c r="I23"/>
  <c r="H23"/>
  <c r="G23"/>
  <c r="F23"/>
  <c r="E23"/>
  <c r="D23"/>
  <c r="M22"/>
  <c r="L22"/>
  <c r="M21"/>
  <c r="L21"/>
  <c r="M20"/>
  <c r="L20"/>
  <c r="M19"/>
  <c r="M23" s="1"/>
  <c r="L19"/>
  <c r="L23" s="1"/>
  <c r="K18"/>
  <c r="J18"/>
  <c r="I18"/>
  <c r="H18"/>
  <c r="G18"/>
  <c r="F18"/>
  <c r="E18"/>
  <c r="D18"/>
  <c r="M17"/>
  <c r="L17"/>
  <c r="M16"/>
  <c r="L16"/>
  <c r="M15"/>
  <c r="L15"/>
  <c r="M14"/>
  <c r="L14"/>
  <c r="K13"/>
  <c r="J13"/>
  <c r="I13"/>
  <c r="H13"/>
  <c r="G13"/>
  <c r="F13"/>
  <c r="E13"/>
  <c r="D13"/>
  <c r="M12"/>
  <c r="L12"/>
  <c r="M11"/>
  <c r="L11"/>
  <c r="M10"/>
  <c r="L10"/>
  <c r="M9"/>
  <c r="M13" s="1"/>
  <c r="L9"/>
  <c r="L13" s="1"/>
  <c r="K8"/>
  <c r="J8"/>
  <c r="I8"/>
  <c r="H8"/>
  <c r="G8"/>
  <c r="F8"/>
  <c r="E8"/>
  <c r="M8" s="1"/>
  <c r="D8"/>
  <c r="M7"/>
  <c r="L7"/>
  <c r="M6"/>
  <c r="L6"/>
  <c r="M5"/>
  <c r="L5"/>
  <c r="M4"/>
  <c r="L4"/>
  <c r="L8" s="1"/>
  <c r="I49" i="15"/>
  <c r="O48"/>
  <c r="L48"/>
  <c r="I48"/>
  <c r="F48"/>
  <c r="O49"/>
  <c r="L49"/>
  <c r="F49"/>
  <c r="O47"/>
  <c r="L47"/>
  <c r="I47"/>
  <c r="F47"/>
  <c r="P46"/>
  <c r="O46"/>
  <c r="M46"/>
  <c r="L46"/>
  <c r="J46"/>
  <c r="I46"/>
  <c r="G46"/>
  <c r="F46"/>
  <c r="D46"/>
  <c r="P45"/>
  <c r="O45"/>
  <c r="M45"/>
  <c r="L45"/>
  <c r="J45"/>
  <c r="I45"/>
  <c r="G45"/>
  <c r="F45"/>
  <c r="D45"/>
  <c r="P44"/>
  <c r="O44"/>
  <c r="M44"/>
  <c r="L44"/>
  <c r="J44"/>
  <c r="I44"/>
  <c r="G44"/>
  <c r="F44"/>
  <c r="D44"/>
  <c r="P43"/>
  <c r="O43"/>
  <c r="M43"/>
  <c r="L43"/>
  <c r="J43"/>
  <c r="I43"/>
  <c r="G43"/>
  <c r="F43"/>
  <c r="D43"/>
  <c r="P42"/>
  <c r="O42"/>
  <c r="M42"/>
  <c r="L42"/>
  <c r="J42"/>
  <c r="I42"/>
  <c r="G42"/>
  <c r="F42"/>
  <c r="D42"/>
  <c r="P41"/>
  <c r="O41"/>
  <c r="M41"/>
  <c r="L41"/>
  <c r="J41"/>
  <c r="I41"/>
  <c r="G41"/>
  <c r="F41"/>
  <c r="D41"/>
  <c r="P40"/>
  <c r="O40"/>
  <c r="M40"/>
  <c r="L40"/>
  <c r="J40"/>
  <c r="I40"/>
  <c r="F40"/>
  <c r="D40"/>
  <c r="P39"/>
  <c r="O39"/>
  <c r="M39"/>
  <c r="L39"/>
  <c r="J39"/>
  <c r="I39"/>
  <c r="G39"/>
  <c r="F39"/>
  <c r="D39"/>
  <c r="P38"/>
  <c r="O38"/>
  <c r="M38"/>
  <c r="L38"/>
  <c r="J38"/>
  <c r="I38"/>
  <c r="G38"/>
  <c r="F38"/>
  <c r="D38"/>
  <c r="P37"/>
  <c r="O37"/>
  <c r="M37"/>
  <c r="L37"/>
  <c r="J37"/>
  <c r="I37"/>
  <c r="G37"/>
  <c r="F37"/>
  <c r="D37"/>
  <c r="P36"/>
  <c r="O36"/>
  <c r="M36"/>
  <c r="L36"/>
  <c r="J36"/>
  <c r="I36"/>
  <c r="G36"/>
  <c r="F36"/>
  <c r="D36"/>
  <c r="P35"/>
  <c r="O35"/>
  <c r="M35"/>
  <c r="L35"/>
  <c r="J35"/>
  <c r="I35"/>
  <c r="G35"/>
  <c r="F35"/>
  <c r="D35"/>
  <c r="P34"/>
  <c r="O34"/>
  <c r="M34"/>
  <c r="L34"/>
  <c r="J34"/>
  <c r="I34"/>
  <c r="G34"/>
  <c r="F34"/>
  <c r="D34"/>
  <c r="P33"/>
  <c r="O33"/>
  <c r="M33"/>
  <c r="L33"/>
  <c r="J33"/>
  <c r="I33"/>
  <c r="G33"/>
  <c r="F33"/>
  <c r="D33"/>
  <c r="P32"/>
  <c r="O32"/>
  <c r="M32"/>
  <c r="L32"/>
  <c r="J32"/>
  <c r="I32"/>
  <c r="G32"/>
  <c r="F32"/>
  <c r="D32"/>
  <c r="P31"/>
  <c r="O31"/>
  <c r="M31"/>
  <c r="L31"/>
  <c r="J31"/>
  <c r="I31"/>
  <c r="G31"/>
  <c r="F31"/>
  <c r="D31"/>
  <c r="P30"/>
  <c r="O30"/>
  <c r="M30"/>
  <c r="L30"/>
  <c r="J30"/>
  <c r="I30"/>
  <c r="G30"/>
  <c r="F30"/>
  <c r="D30"/>
  <c r="P29"/>
  <c r="O29"/>
  <c r="M29"/>
  <c r="L29"/>
  <c r="J29"/>
  <c r="I29"/>
  <c r="G29"/>
  <c r="F29"/>
  <c r="D29"/>
  <c r="P28"/>
  <c r="O28"/>
  <c r="M28"/>
  <c r="L28"/>
  <c r="J28"/>
  <c r="I28"/>
  <c r="G28"/>
  <c r="F28"/>
  <c r="D28"/>
  <c r="P27"/>
  <c r="O27"/>
  <c r="M27"/>
  <c r="L27"/>
  <c r="J27"/>
  <c r="I27"/>
  <c r="G27"/>
  <c r="F27"/>
  <c r="D27"/>
  <c r="P26"/>
  <c r="O26"/>
  <c r="M26"/>
  <c r="L26"/>
  <c r="J26"/>
  <c r="I26"/>
  <c r="G26"/>
  <c r="F26"/>
  <c r="D26"/>
  <c r="P25"/>
  <c r="O25"/>
  <c r="M25"/>
  <c r="L25"/>
  <c r="J25"/>
  <c r="I25"/>
  <c r="G25"/>
  <c r="F25"/>
  <c r="D25"/>
  <c r="P24"/>
  <c r="O24"/>
  <c r="M24"/>
  <c r="L24"/>
  <c r="J24"/>
  <c r="I24"/>
  <c r="G24"/>
  <c r="F24"/>
  <c r="D24"/>
  <c r="P23"/>
  <c r="O23"/>
  <c r="M23"/>
  <c r="L23"/>
  <c r="J23"/>
  <c r="I23"/>
  <c r="G23"/>
  <c r="F23"/>
  <c r="D23"/>
  <c r="P22"/>
  <c r="O22"/>
  <c r="M22"/>
  <c r="L22"/>
  <c r="J22"/>
  <c r="I22"/>
  <c r="G22"/>
  <c r="F22"/>
  <c r="D22"/>
  <c r="P21"/>
  <c r="O21"/>
  <c r="M21"/>
  <c r="L21"/>
  <c r="J21"/>
  <c r="I21"/>
  <c r="G21"/>
  <c r="F21"/>
  <c r="D21"/>
  <c r="P20"/>
  <c r="O20"/>
  <c r="M20"/>
  <c r="L20"/>
  <c r="J20"/>
  <c r="I20"/>
  <c r="G20"/>
  <c r="F20"/>
  <c r="D20"/>
  <c r="P19"/>
  <c r="O19"/>
  <c r="M19"/>
  <c r="L19"/>
  <c r="J19"/>
  <c r="I19"/>
  <c r="G19"/>
  <c r="F19"/>
  <c r="D19"/>
  <c r="P18"/>
  <c r="O18"/>
  <c r="M18"/>
  <c r="L18"/>
  <c r="J18"/>
  <c r="I18"/>
  <c r="G18"/>
  <c r="F18"/>
  <c r="D18"/>
  <c r="P17"/>
  <c r="O17"/>
  <c r="M17"/>
  <c r="L17"/>
  <c r="J17"/>
  <c r="I17"/>
  <c r="G17"/>
  <c r="F17"/>
  <c r="D17"/>
  <c r="P16"/>
  <c r="O16"/>
  <c r="M16"/>
  <c r="L16"/>
  <c r="J16"/>
  <c r="I16"/>
  <c r="G16"/>
  <c r="F16"/>
  <c r="D16"/>
  <c r="P15"/>
  <c r="O15"/>
  <c r="M15"/>
  <c r="L15"/>
  <c r="J15"/>
  <c r="I15"/>
  <c r="G15"/>
  <c r="F15"/>
  <c r="D15"/>
  <c r="P14"/>
  <c r="O14"/>
  <c r="M14"/>
  <c r="L14"/>
  <c r="J14"/>
  <c r="I14"/>
  <c r="G14"/>
  <c r="F14"/>
  <c r="D14"/>
  <c r="P13"/>
  <c r="O13"/>
  <c r="M13"/>
  <c r="L13"/>
  <c r="J13"/>
  <c r="I13"/>
  <c r="G13"/>
  <c r="F13"/>
  <c r="D13"/>
  <c r="P12"/>
  <c r="O12"/>
  <c r="M12"/>
  <c r="L12"/>
  <c r="J12"/>
  <c r="I12"/>
  <c r="G12"/>
  <c r="F12"/>
  <c r="D12"/>
  <c r="F9"/>
  <c r="L49" i="30"/>
  <c r="K49"/>
  <c r="I49"/>
  <c r="H49"/>
  <c r="F49"/>
  <c r="E49"/>
  <c r="J47"/>
  <c r="G47"/>
  <c r="D47"/>
  <c r="J42"/>
  <c r="G42"/>
  <c r="D42"/>
  <c r="D37"/>
  <c r="L48"/>
  <c r="K48"/>
  <c r="I48"/>
  <c r="H48"/>
  <c r="F48"/>
  <c r="E48"/>
  <c r="D107" i="27"/>
  <c r="C107"/>
  <c r="B107"/>
  <c r="J53"/>
  <c r="B43"/>
  <c r="F48"/>
  <c r="N53" s="1"/>
  <c r="E48"/>
  <c r="M53" s="1"/>
  <c r="D48"/>
  <c r="L53" s="1"/>
  <c r="C48"/>
  <c r="K53" s="1"/>
  <c r="Z26" i="14"/>
  <c r="T26"/>
  <c r="Q26"/>
  <c r="N26"/>
  <c r="K26"/>
  <c r="H26"/>
  <c r="E26"/>
  <c r="R25" i="13"/>
  <c r="P25"/>
  <c r="N25"/>
  <c r="L25"/>
  <c r="J25"/>
  <c r="Q25" i="35"/>
  <c r="Q66" s="1"/>
  <c r="O25"/>
  <c r="L25"/>
  <c r="L66" s="1"/>
  <c r="J25"/>
  <c r="E25"/>
  <c r="G25"/>
  <c r="G66" s="1"/>
  <c r="O62"/>
  <c r="N62"/>
  <c r="J62"/>
  <c r="I62"/>
  <c r="E62"/>
  <c r="D62"/>
  <c r="C62"/>
  <c r="B62"/>
  <c r="B102" i="11"/>
  <c r="O102"/>
  <c r="N102"/>
  <c r="J102"/>
  <c r="I102"/>
  <c r="E102"/>
  <c r="D102"/>
  <c r="Q45"/>
  <c r="O45"/>
  <c r="L45"/>
  <c r="J45"/>
  <c r="G45"/>
  <c r="E45"/>
  <c r="N97" i="7"/>
  <c r="I102" i="10"/>
  <c r="E102"/>
  <c r="D102"/>
  <c r="B102"/>
  <c r="O102"/>
  <c r="N102"/>
  <c r="J102"/>
  <c r="Q45"/>
  <c r="Q102" s="1"/>
  <c r="O45"/>
  <c r="L45"/>
  <c r="L102" s="1"/>
  <c r="J45"/>
  <c r="G45"/>
  <c r="G102" s="1"/>
  <c r="E45"/>
  <c r="L146" i="8"/>
  <c r="AF50" i="9"/>
  <c r="AC50"/>
  <c r="Z50"/>
  <c r="W50"/>
  <c r="T50"/>
  <c r="Q50"/>
  <c r="K50"/>
  <c r="H50"/>
  <c r="E50"/>
  <c r="O300" i="8"/>
  <c r="K300"/>
  <c r="E300"/>
  <c r="C300"/>
  <c r="B300"/>
  <c r="Q300"/>
  <c r="M300"/>
  <c r="T248"/>
  <c r="R248"/>
  <c r="P248"/>
  <c r="N248"/>
  <c r="L248"/>
  <c r="J248"/>
  <c r="H248"/>
  <c r="F248"/>
  <c r="D248"/>
  <c r="T145"/>
  <c r="R145"/>
  <c r="P145"/>
  <c r="N145"/>
  <c r="L145"/>
  <c r="J145"/>
  <c r="H145"/>
  <c r="E93"/>
  <c r="C93"/>
  <c r="B93"/>
  <c r="Q93"/>
  <c r="O93"/>
  <c r="M93"/>
  <c r="K93"/>
  <c r="I93"/>
  <c r="T41"/>
  <c r="R41"/>
  <c r="P41"/>
  <c r="N41"/>
  <c r="L41"/>
  <c r="J41"/>
  <c r="H41"/>
  <c r="F41"/>
  <c r="D41"/>
  <c r="E97" i="7"/>
  <c r="H96" i="3"/>
  <c r="O97" i="7"/>
  <c r="J97"/>
  <c r="I97"/>
  <c r="D97"/>
  <c r="H41"/>
  <c r="J41" s="1"/>
  <c r="E41"/>
  <c r="Q41"/>
  <c r="Q101" s="1"/>
  <c r="O41"/>
  <c r="L41"/>
  <c r="L101" s="1"/>
  <c r="G41"/>
  <c r="G101" s="1"/>
  <c r="B97"/>
  <c r="B93"/>
  <c r="N95" i="3"/>
  <c r="B95"/>
  <c r="M163" i="26" l="1"/>
  <c r="M78"/>
  <c r="M168"/>
  <c r="L78"/>
  <c r="L172" s="1"/>
  <c r="L168"/>
  <c r="L163"/>
  <c r="G142"/>
  <c r="G147"/>
  <c r="L106" i="11"/>
  <c r="G106"/>
  <c r="Q106"/>
  <c r="J112" i="27"/>
  <c r="L112"/>
  <c r="K112"/>
  <c r="F42" i="30"/>
  <c r="F52"/>
  <c r="L52"/>
  <c r="K52"/>
  <c r="H52"/>
  <c r="H47"/>
  <c r="I52"/>
  <c r="M118" i="26"/>
  <c r="M120"/>
  <c r="M33"/>
  <c r="I122"/>
  <c r="K122"/>
  <c r="L130"/>
  <c r="D132"/>
  <c r="F132"/>
  <c r="J132"/>
  <c r="L135"/>
  <c r="J137"/>
  <c r="M18"/>
  <c r="L18"/>
  <c r="L119"/>
  <c r="D122"/>
  <c r="F122"/>
  <c r="H122"/>
  <c r="J122"/>
  <c r="M123"/>
  <c r="M124"/>
  <c r="M125"/>
  <c r="E127"/>
  <c r="G127"/>
  <c r="I127"/>
  <c r="K127"/>
  <c r="M128"/>
  <c r="M129"/>
  <c r="M130"/>
  <c r="M131"/>
  <c r="E132"/>
  <c r="G132"/>
  <c r="I132"/>
  <c r="K132"/>
  <c r="M133"/>
  <c r="M134"/>
  <c r="M135"/>
  <c r="M136"/>
  <c r="E137"/>
  <c r="G137"/>
  <c r="I137"/>
  <c r="K137"/>
  <c r="M138"/>
  <c r="M139"/>
  <c r="M140"/>
  <c r="M141"/>
  <c r="E142"/>
  <c r="I142"/>
  <c r="K142"/>
  <c r="M143"/>
  <c r="M144"/>
  <c r="M145"/>
  <c r="M146"/>
  <c r="E147"/>
  <c r="I147"/>
  <c r="K147"/>
  <c r="M148"/>
  <c r="M149"/>
  <c r="M150"/>
  <c r="M151"/>
  <c r="E152"/>
  <c r="G152"/>
  <c r="I152"/>
  <c r="K152"/>
  <c r="M153"/>
  <c r="M154"/>
  <c r="M155"/>
  <c r="M156"/>
  <c r="E157"/>
  <c r="G157"/>
  <c r="I157"/>
  <c r="K157"/>
  <c r="M158"/>
  <c r="M159"/>
  <c r="M160"/>
  <c r="M161"/>
  <c r="E162"/>
  <c r="G162"/>
  <c r="I162"/>
  <c r="K162"/>
  <c r="M164"/>
  <c r="M119"/>
  <c r="G122"/>
  <c r="L129"/>
  <c r="L131"/>
  <c r="H132"/>
  <c r="L133"/>
  <c r="L134"/>
  <c r="L136"/>
  <c r="D137"/>
  <c r="F137"/>
  <c r="H137"/>
  <c r="L138"/>
  <c r="L139"/>
  <c r="L140"/>
  <c r="L141"/>
  <c r="D142"/>
  <c r="F142"/>
  <c r="H142"/>
  <c r="J142"/>
  <c r="L143"/>
  <c r="L144"/>
  <c r="L145"/>
  <c r="L146"/>
  <c r="D147"/>
  <c r="F147"/>
  <c r="H147"/>
  <c r="J147"/>
  <c r="L148"/>
  <c r="L149"/>
  <c r="L150"/>
  <c r="L151"/>
  <c r="D152"/>
  <c r="F152"/>
  <c r="H152"/>
  <c r="J152"/>
  <c r="L153"/>
  <c r="L154"/>
  <c r="L155"/>
  <c r="L156"/>
  <c r="D157"/>
  <c r="F157"/>
  <c r="H157"/>
  <c r="J157"/>
  <c r="L158"/>
  <c r="L159"/>
  <c r="L160"/>
  <c r="L161"/>
  <c r="D162"/>
  <c r="F162"/>
  <c r="H162"/>
  <c r="J162"/>
  <c r="L164"/>
  <c r="M122"/>
  <c r="L33"/>
  <c r="L122" s="1"/>
  <c r="M38"/>
  <c r="M127" s="1"/>
  <c r="M43"/>
  <c r="M48"/>
  <c r="M53"/>
  <c r="M58"/>
  <c r="M63"/>
  <c r="M68"/>
  <c r="M73"/>
  <c r="E122"/>
  <c r="L38"/>
  <c r="L127" s="1"/>
  <c r="L43"/>
  <c r="L48"/>
  <c r="L53"/>
  <c r="L58"/>
  <c r="L63"/>
  <c r="L68"/>
  <c r="L73"/>
  <c r="L167" s="1"/>
  <c r="L118"/>
  <c r="F47" i="30"/>
  <c r="I47"/>
  <c r="E42"/>
  <c r="E47"/>
  <c r="K47"/>
  <c r="L47"/>
  <c r="M167" i="26" l="1"/>
  <c r="M172"/>
  <c r="L157"/>
  <c r="L147"/>
  <c r="L137"/>
  <c r="M162"/>
  <c r="M152"/>
  <c r="M142"/>
  <c r="M132"/>
  <c r="L162"/>
  <c r="L152"/>
  <c r="L142"/>
  <c r="L132"/>
  <c r="M157"/>
  <c r="M147"/>
  <c r="M137"/>
  <c r="AF46" i="5" l="1"/>
  <c r="AC46"/>
  <c r="Z46"/>
  <c r="W46"/>
  <c r="T46"/>
  <c r="K46"/>
  <c r="H46"/>
  <c r="E46"/>
  <c r="G307" i="4"/>
  <c r="B307"/>
  <c r="B306"/>
  <c r="B305"/>
  <c r="B304"/>
  <c r="AC256"/>
  <c r="T256"/>
  <c r="R256"/>
  <c r="P256"/>
  <c r="N256"/>
  <c r="L256"/>
  <c r="J256"/>
  <c r="H256"/>
  <c r="F256"/>
  <c r="D256"/>
  <c r="C200"/>
  <c r="AC153"/>
  <c r="T153"/>
  <c r="R153"/>
  <c r="P153"/>
  <c r="N153"/>
  <c r="L153"/>
  <c r="J153"/>
  <c r="H153"/>
  <c r="F153"/>
  <c r="S100"/>
  <c r="Q100"/>
  <c r="O100"/>
  <c r="M100"/>
  <c r="G100"/>
  <c r="E100"/>
  <c r="C100"/>
  <c r="B96"/>
  <c r="K100"/>
  <c r="I100"/>
  <c r="D43"/>
  <c r="T44"/>
  <c r="R44"/>
  <c r="P44"/>
  <c r="N44"/>
  <c r="L44"/>
  <c r="J44"/>
  <c r="H44"/>
  <c r="F44"/>
  <c r="D44"/>
  <c r="M95" i="3" l="1"/>
  <c r="M96"/>
  <c r="N96"/>
  <c r="O42"/>
  <c r="P42"/>
  <c r="K42"/>
  <c r="J42"/>
  <c r="F42"/>
  <c r="E40"/>
  <c r="E41"/>
  <c r="E42"/>
  <c r="O52" i="36"/>
  <c r="O21"/>
  <c r="I52"/>
  <c r="I21"/>
  <c r="K52"/>
  <c r="K21"/>
  <c r="M52"/>
  <c r="M21"/>
  <c r="G52"/>
  <c r="G21"/>
  <c r="E52"/>
  <c r="E21"/>
  <c r="C21"/>
  <c r="C52"/>
  <c r="L46" i="30"/>
  <c r="K46"/>
  <c r="I46"/>
  <c r="H46"/>
  <c r="F46"/>
  <c r="E46"/>
  <c r="D53" i="19"/>
  <c r="W53"/>
  <c r="Y53" s="1"/>
  <c r="R53"/>
  <c r="T53" s="1"/>
  <c r="M53"/>
  <c r="O53" s="1"/>
  <c r="H53"/>
  <c r="J53" s="1"/>
  <c r="AB159" i="16"/>
  <c r="AB158"/>
  <c r="AB157"/>
  <c r="AB156"/>
  <c r="AB155"/>
  <c r="AB154"/>
  <c r="AB153"/>
  <c r="AB152"/>
  <c r="AB151"/>
  <c r="AB150"/>
  <c r="AB149"/>
  <c r="U83"/>
  <c r="S83"/>
  <c r="Q83"/>
  <c r="O83"/>
  <c r="L83"/>
  <c r="J83"/>
  <c r="H83"/>
  <c r="F83"/>
  <c r="O36"/>
  <c r="Q36"/>
  <c r="S36"/>
  <c r="U36"/>
  <c r="F36"/>
  <c r="H36"/>
  <c r="J36"/>
  <c r="L36"/>
  <c r="F35"/>
  <c r="W25" i="14"/>
  <c r="Z25"/>
  <c r="T25"/>
  <c r="Q25"/>
  <c r="N25"/>
  <c r="K25"/>
  <c r="H25"/>
  <c r="E25"/>
  <c r="Q59" i="13"/>
  <c r="O59"/>
  <c r="M59"/>
  <c r="K59"/>
  <c r="I59"/>
  <c r="G59"/>
  <c r="E59"/>
  <c r="D59"/>
  <c r="C59"/>
  <c r="B59"/>
  <c r="P24"/>
  <c r="R24"/>
  <c r="N24"/>
  <c r="L24"/>
  <c r="J24"/>
  <c r="H24"/>
  <c r="F24"/>
  <c r="O61" i="35"/>
  <c r="N61"/>
  <c r="J61"/>
  <c r="I61"/>
  <c r="E61"/>
  <c r="D61"/>
  <c r="C61"/>
  <c r="B61"/>
  <c r="Q24"/>
  <c r="Q65" s="1"/>
  <c r="L24"/>
  <c r="L65" s="1"/>
  <c r="G24"/>
  <c r="G65" s="1"/>
  <c r="O24"/>
  <c r="J24"/>
  <c r="E24"/>
  <c r="O101" i="11"/>
  <c r="N101"/>
  <c r="J101"/>
  <c r="I101"/>
  <c r="E101"/>
  <c r="D101"/>
  <c r="B101"/>
  <c r="Q44"/>
  <c r="Q105" s="1"/>
  <c r="L44"/>
  <c r="L105" s="1"/>
  <c r="G44"/>
  <c r="G105" s="1"/>
  <c r="O44"/>
  <c r="J44"/>
  <c r="E44"/>
  <c r="O100" i="10"/>
  <c r="O101"/>
  <c r="N100"/>
  <c r="N101"/>
  <c r="J100"/>
  <c r="J101"/>
  <c r="I100"/>
  <c r="I101"/>
  <c r="E100"/>
  <c r="E101"/>
  <c r="D100"/>
  <c r="D101"/>
  <c r="B100"/>
  <c r="B101"/>
  <c r="O44"/>
  <c r="J44"/>
  <c r="E44"/>
  <c r="Q44"/>
  <c r="L44"/>
  <c r="G44"/>
  <c r="Q43"/>
  <c r="L43"/>
  <c r="G43"/>
  <c r="O43"/>
  <c r="J43"/>
  <c r="E43"/>
  <c r="AC49" i="9"/>
  <c r="AF49"/>
  <c r="Z49"/>
  <c r="W49"/>
  <c r="T49"/>
  <c r="Q49"/>
  <c r="K49"/>
  <c r="H49"/>
  <c r="E49"/>
  <c r="Q299" i="8"/>
  <c r="O299"/>
  <c r="K299"/>
  <c r="E299"/>
  <c r="C299"/>
  <c r="B299"/>
  <c r="R247"/>
  <c r="T247"/>
  <c r="P247"/>
  <c r="N247"/>
  <c r="L247"/>
  <c r="J247"/>
  <c r="H247"/>
  <c r="F247"/>
  <c r="D247"/>
  <c r="R146"/>
  <c r="T146"/>
  <c r="P146"/>
  <c r="N146"/>
  <c r="J146"/>
  <c r="H146"/>
  <c r="F146"/>
  <c r="D146"/>
  <c r="Q92"/>
  <c r="O92"/>
  <c r="M92"/>
  <c r="K92"/>
  <c r="I92"/>
  <c r="E92"/>
  <c r="C92"/>
  <c r="B92"/>
  <c r="R40"/>
  <c r="T40"/>
  <c r="P40"/>
  <c r="N40"/>
  <c r="L40"/>
  <c r="J40"/>
  <c r="H40"/>
  <c r="F40"/>
  <c r="D40"/>
  <c r="O96" i="7"/>
  <c r="N96"/>
  <c r="J96"/>
  <c r="I96"/>
  <c r="E96"/>
  <c r="D96"/>
  <c r="B96"/>
  <c r="Q40"/>
  <c r="Q100" s="1"/>
  <c r="L40"/>
  <c r="L100" s="1"/>
  <c r="G40"/>
  <c r="G100" s="1"/>
  <c r="O40"/>
  <c r="J40"/>
  <c r="E40"/>
  <c r="Q45" i="5"/>
  <c r="N45"/>
  <c r="AF45"/>
  <c r="AC45"/>
  <c r="Z45"/>
  <c r="W45"/>
  <c r="T45"/>
  <c r="K45"/>
  <c r="H45"/>
  <c r="E45"/>
  <c r="C307" i="4"/>
  <c r="E307"/>
  <c r="K307"/>
  <c r="M307"/>
  <c r="O307"/>
  <c r="Q307"/>
  <c r="S307"/>
  <c r="R255"/>
  <c r="T255"/>
  <c r="AC255"/>
  <c r="P255"/>
  <c r="N255"/>
  <c r="L255"/>
  <c r="J255"/>
  <c r="H255"/>
  <c r="F255"/>
  <c r="D255"/>
  <c r="S203"/>
  <c r="Q203"/>
  <c r="O203"/>
  <c r="M203"/>
  <c r="K203"/>
  <c r="G203"/>
  <c r="E203"/>
  <c r="C203"/>
  <c r="B203"/>
  <c r="R152"/>
  <c r="T152"/>
  <c r="AC152"/>
  <c r="P152"/>
  <c r="N152"/>
  <c r="L152"/>
  <c r="J152"/>
  <c r="H152"/>
  <c r="F152"/>
  <c r="D152"/>
  <c r="S99"/>
  <c r="Q99"/>
  <c r="O99"/>
  <c r="M99"/>
  <c r="K99"/>
  <c r="I99"/>
  <c r="G99"/>
  <c r="E99"/>
  <c r="C99"/>
  <c r="B99"/>
  <c r="R43"/>
  <c r="T43"/>
  <c r="P43"/>
  <c r="N43"/>
  <c r="L43"/>
  <c r="J43"/>
  <c r="H43"/>
  <c r="F43"/>
  <c r="C95" i="3"/>
  <c r="I95"/>
  <c r="H95"/>
  <c r="D95"/>
  <c r="O41"/>
  <c r="P41"/>
  <c r="P99" s="1"/>
  <c r="J41"/>
  <c r="K41"/>
  <c r="F41"/>
  <c r="B91"/>
  <c r="E104" i="27"/>
  <c r="O51" i="36"/>
  <c r="O20"/>
  <c r="M51"/>
  <c r="M20"/>
  <c r="K51"/>
  <c r="K20"/>
  <c r="I51"/>
  <c r="I20"/>
  <c r="G51"/>
  <c r="G20"/>
  <c r="E51"/>
  <c r="C51"/>
  <c r="E20"/>
  <c r="C20"/>
  <c r="L45" i="30"/>
  <c r="K45"/>
  <c r="I45"/>
  <c r="H45"/>
  <c r="F45"/>
  <c r="E45"/>
  <c r="F52" i="19"/>
  <c r="R52"/>
  <c r="T52" s="1"/>
  <c r="D52"/>
  <c r="M52"/>
  <c r="O52" s="1"/>
  <c r="H52"/>
  <c r="J52" s="1"/>
  <c r="W52"/>
  <c r="Y52" s="1"/>
  <c r="M55" i="18"/>
  <c r="M56"/>
  <c r="M57"/>
  <c r="M58"/>
  <c r="M59"/>
  <c r="R159" i="16"/>
  <c r="R158"/>
  <c r="R157"/>
  <c r="R156"/>
  <c r="R155"/>
  <c r="R154"/>
  <c r="R153"/>
  <c r="R152"/>
  <c r="R151"/>
  <c r="R150"/>
  <c r="R149"/>
  <c r="U82"/>
  <c r="S82"/>
  <c r="Q82"/>
  <c r="O82"/>
  <c r="L82"/>
  <c r="J82"/>
  <c r="H82"/>
  <c r="F81"/>
  <c r="F82"/>
  <c r="U35"/>
  <c r="S35"/>
  <c r="Q35"/>
  <c r="O35"/>
  <c r="L35"/>
  <c r="J35"/>
  <c r="H35"/>
  <c r="W24" i="14"/>
  <c r="Z24"/>
  <c r="T24"/>
  <c r="Q24"/>
  <c r="N24"/>
  <c r="K24"/>
  <c r="H24"/>
  <c r="E24"/>
  <c r="O58" i="13"/>
  <c r="M58"/>
  <c r="K58"/>
  <c r="I58"/>
  <c r="G58"/>
  <c r="E58"/>
  <c r="D58"/>
  <c r="C58"/>
  <c r="B58"/>
  <c r="P23"/>
  <c r="R23"/>
  <c r="N23"/>
  <c r="L23"/>
  <c r="J23"/>
  <c r="H23"/>
  <c r="F23"/>
  <c r="O60" i="35"/>
  <c r="N60"/>
  <c r="J60"/>
  <c r="I60"/>
  <c r="E60"/>
  <c r="D60"/>
  <c r="C60"/>
  <c r="B60"/>
  <c r="Q23"/>
  <c r="Q64" s="1"/>
  <c r="L23"/>
  <c r="L64" s="1"/>
  <c r="O23"/>
  <c r="J23"/>
  <c r="G23"/>
  <c r="G64" s="1"/>
  <c r="E23"/>
  <c r="O100" i="11"/>
  <c r="N100"/>
  <c r="J100"/>
  <c r="I100"/>
  <c r="E100"/>
  <c r="D100"/>
  <c r="B100"/>
  <c r="Q43"/>
  <c r="Q104" s="1"/>
  <c r="L43"/>
  <c r="L104" s="1"/>
  <c r="O43"/>
  <c r="J43"/>
  <c r="G43"/>
  <c r="G104" s="1"/>
  <c r="E43"/>
  <c r="AF48" i="9"/>
  <c r="AC48"/>
  <c r="Z48"/>
  <c r="W48"/>
  <c r="T48"/>
  <c r="Q48"/>
  <c r="K48"/>
  <c r="H48"/>
  <c r="E48"/>
  <c r="Q298" i="8"/>
  <c r="O298"/>
  <c r="M298"/>
  <c r="K298"/>
  <c r="E298"/>
  <c r="B298"/>
  <c r="R246"/>
  <c r="D246"/>
  <c r="F246"/>
  <c r="H246"/>
  <c r="J246"/>
  <c r="L246"/>
  <c r="N246"/>
  <c r="P246"/>
  <c r="T246"/>
  <c r="Q195"/>
  <c r="O195"/>
  <c r="M195"/>
  <c r="K195"/>
  <c r="E195"/>
  <c r="B195"/>
  <c r="R144"/>
  <c r="T144"/>
  <c r="P144"/>
  <c r="N144"/>
  <c r="L144"/>
  <c r="J144"/>
  <c r="H144"/>
  <c r="F144"/>
  <c r="D144"/>
  <c r="Q42" i="3" l="1"/>
  <c r="P100"/>
  <c r="G42"/>
  <c r="F100"/>
  <c r="L42"/>
  <c r="K100"/>
  <c r="C52" i="19"/>
  <c r="G52" s="1"/>
  <c r="L53"/>
  <c r="V53"/>
  <c r="V52"/>
  <c r="Q53"/>
  <c r="AA53"/>
  <c r="E107" i="27"/>
  <c r="L41" i="3"/>
  <c r="K99"/>
  <c r="G41"/>
  <c r="F99"/>
  <c r="C53" i="19"/>
  <c r="E53" s="1"/>
  <c r="AA52"/>
  <c r="L52"/>
  <c r="Q52"/>
  <c r="G53"/>
  <c r="AB160" i="16"/>
  <c r="Q41" i="3"/>
  <c r="R160" i="16"/>
  <c r="E52" i="19"/>
  <c r="Q91" i="8"/>
  <c r="O91"/>
  <c r="M91"/>
  <c r="K91"/>
  <c r="I91"/>
  <c r="E91"/>
  <c r="C91"/>
  <c r="B91"/>
  <c r="R39"/>
  <c r="T39"/>
  <c r="D39"/>
  <c r="F39"/>
  <c r="L39"/>
  <c r="N39"/>
  <c r="P39"/>
  <c r="J39"/>
  <c r="H39"/>
  <c r="O95" i="7"/>
  <c r="N95"/>
  <c r="J95"/>
  <c r="I95"/>
  <c r="I93"/>
  <c r="E95"/>
  <c r="D95"/>
  <c r="B95"/>
  <c r="Q39"/>
  <c r="Q99" s="1"/>
  <c r="L39"/>
  <c r="L99" s="1"/>
  <c r="G39"/>
  <c r="G99" s="1"/>
  <c r="O39"/>
  <c r="J39"/>
  <c r="E39"/>
  <c r="AF44" i="5"/>
  <c r="AC44"/>
  <c r="Z44"/>
  <c r="W44"/>
  <c r="T44"/>
  <c r="K44"/>
  <c r="H44"/>
  <c r="E44"/>
  <c r="S306" i="4"/>
  <c r="Q306"/>
  <c r="O306"/>
  <c r="M306"/>
  <c r="K306"/>
  <c r="E306"/>
  <c r="C306"/>
  <c r="R254"/>
  <c r="T254"/>
  <c r="AC254"/>
  <c r="P254"/>
  <c r="N254"/>
  <c r="L254"/>
  <c r="J254"/>
  <c r="H254"/>
  <c r="F254"/>
  <c r="D254"/>
  <c r="S202"/>
  <c r="Q202"/>
  <c r="O202"/>
  <c r="M202"/>
  <c r="K202"/>
  <c r="G202"/>
  <c r="E202"/>
  <c r="C202"/>
  <c r="B202"/>
  <c r="R151"/>
  <c r="T151"/>
  <c r="AC151"/>
  <c r="P151"/>
  <c r="N151"/>
  <c r="L151"/>
  <c r="J151"/>
  <c r="H151"/>
  <c r="F151"/>
  <c r="D151"/>
  <c r="S98"/>
  <c r="Q98"/>
  <c r="O98"/>
  <c r="M98"/>
  <c r="K98"/>
  <c r="I98"/>
  <c r="G98"/>
  <c r="E98"/>
  <c r="C98"/>
  <c r="B98"/>
  <c r="R42"/>
  <c r="T42"/>
  <c r="P42"/>
  <c r="N42"/>
  <c r="L42"/>
  <c r="J42"/>
  <c r="H42"/>
  <c r="F42"/>
  <c r="D42"/>
  <c r="N94" i="3"/>
  <c r="M94"/>
  <c r="I94"/>
  <c r="H94"/>
  <c r="D94"/>
  <c r="C94"/>
  <c r="B94"/>
  <c r="O40"/>
  <c r="P40"/>
  <c r="P98" s="1"/>
  <c r="J40"/>
  <c r="K40"/>
  <c r="F40"/>
  <c r="T126" i="20"/>
  <c r="R126"/>
  <c r="P126"/>
  <c r="N126"/>
  <c r="L126"/>
  <c r="J126"/>
  <c r="H126"/>
  <c r="F126"/>
  <c r="P93"/>
  <c r="N93"/>
  <c r="L93"/>
  <c r="J93"/>
  <c r="H93"/>
  <c r="F93"/>
  <c r="T93"/>
  <c r="R93"/>
  <c r="T159"/>
  <c r="R159"/>
  <c r="P159"/>
  <c r="N159"/>
  <c r="L159"/>
  <c r="J159"/>
  <c r="H159"/>
  <c r="F159"/>
  <c r="O59"/>
  <c r="M59"/>
  <c r="K59"/>
  <c r="I59"/>
  <c r="G59"/>
  <c r="E59"/>
  <c r="D59"/>
  <c r="C59"/>
  <c r="P22"/>
  <c r="N22"/>
  <c r="L22"/>
  <c r="J22"/>
  <c r="H22"/>
  <c r="F22"/>
  <c r="O50" i="36"/>
  <c r="O19"/>
  <c r="M50"/>
  <c r="M19"/>
  <c r="K50"/>
  <c r="K19"/>
  <c r="I50"/>
  <c r="I19"/>
  <c r="G50"/>
  <c r="E50"/>
  <c r="C50"/>
  <c r="G19"/>
  <c r="E19"/>
  <c r="C19"/>
  <c r="G42" i="27"/>
  <c r="L44" i="30"/>
  <c r="K44"/>
  <c r="K43"/>
  <c r="I44"/>
  <c r="H44"/>
  <c r="E44"/>
  <c r="F44"/>
  <c r="L43"/>
  <c r="I43"/>
  <c r="H43"/>
  <c r="F43"/>
  <c r="E43"/>
  <c r="F12"/>
  <c r="I12"/>
  <c r="L12"/>
  <c r="W51" i="19"/>
  <c r="Y51" s="1"/>
  <c r="R51"/>
  <c r="T51" s="1"/>
  <c r="M51"/>
  <c r="O51" s="1"/>
  <c r="H51"/>
  <c r="J51" s="1"/>
  <c r="F51"/>
  <c r="D51"/>
  <c r="R21" i="17"/>
  <c r="S5" s="1"/>
  <c r="P340" i="16"/>
  <c r="R339" s="1"/>
  <c r="E340"/>
  <c r="G339"/>
  <c r="R338"/>
  <c r="G338"/>
  <c r="G337"/>
  <c r="R336"/>
  <c r="G336"/>
  <c r="G335"/>
  <c r="R334"/>
  <c r="G334"/>
  <c r="G333"/>
  <c r="R332"/>
  <c r="G332"/>
  <c r="G331"/>
  <c r="R330"/>
  <c r="G330"/>
  <c r="G329"/>
  <c r="E324"/>
  <c r="G323" s="1"/>
  <c r="E308"/>
  <c r="R307"/>
  <c r="G307"/>
  <c r="R306"/>
  <c r="G306"/>
  <c r="R305"/>
  <c r="G305"/>
  <c r="R304"/>
  <c r="G304"/>
  <c r="R303"/>
  <c r="G303"/>
  <c r="R302"/>
  <c r="G302"/>
  <c r="R301"/>
  <c r="G301"/>
  <c r="R300"/>
  <c r="G300"/>
  <c r="R299"/>
  <c r="G299"/>
  <c r="R298"/>
  <c r="G298"/>
  <c r="R297"/>
  <c r="G297"/>
  <c r="R291"/>
  <c r="G291"/>
  <c r="R290"/>
  <c r="G290"/>
  <c r="R289"/>
  <c r="G289"/>
  <c r="R288"/>
  <c r="G288"/>
  <c r="R287"/>
  <c r="G287"/>
  <c r="R286"/>
  <c r="G286"/>
  <c r="R285"/>
  <c r="G285"/>
  <c r="R284"/>
  <c r="G284"/>
  <c r="R283"/>
  <c r="G283"/>
  <c r="R282"/>
  <c r="G282"/>
  <c r="R281"/>
  <c r="G281"/>
  <c r="P276"/>
  <c r="R274" s="1"/>
  <c r="E276"/>
  <c r="G275" s="1"/>
  <c r="P259"/>
  <c r="R257" s="1"/>
  <c r="E259"/>
  <c r="G258" s="1"/>
  <c r="R258"/>
  <c r="R256"/>
  <c r="R254"/>
  <c r="R253"/>
  <c r="R252"/>
  <c r="G252"/>
  <c r="R251"/>
  <c r="R250"/>
  <c r="G250"/>
  <c r="R249"/>
  <c r="R248"/>
  <c r="G248"/>
  <c r="P243"/>
  <c r="R241" s="1"/>
  <c r="E243"/>
  <c r="G242" s="1"/>
  <c r="G238"/>
  <c r="G237"/>
  <c r="G235"/>
  <c r="R234"/>
  <c r="R232"/>
  <c r="G232"/>
  <c r="AD226"/>
  <c r="V226"/>
  <c r="X225" s="1"/>
  <c r="N226"/>
  <c r="P225" s="1"/>
  <c r="E226"/>
  <c r="AF225"/>
  <c r="G225"/>
  <c r="AF224"/>
  <c r="X224"/>
  <c r="G224"/>
  <c r="AF223"/>
  <c r="X223"/>
  <c r="G223"/>
  <c r="AF222"/>
  <c r="X222"/>
  <c r="G222"/>
  <c r="AF221"/>
  <c r="X221"/>
  <c r="G221"/>
  <c r="AF220"/>
  <c r="X220"/>
  <c r="G220"/>
  <c r="AF219"/>
  <c r="X219"/>
  <c r="G219"/>
  <c r="AF218"/>
  <c r="X218"/>
  <c r="G218"/>
  <c r="AF217"/>
  <c r="X217"/>
  <c r="G217"/>
  <c r="AF216"/>
  <c r="X216"/>
  <c r="G216"/>
  <c r="AF215"/>
  <c r="X215"/>
  <c r="G215"/>
  <c r="E209"/>
  <c r="AF208"/>
  <c r="X208"/>
  <c r="P208"/>
  <c r="G208"/>
  <c r="AF207"/>
  <c r="X207"/>
  <c r="P207"/>
  <c r="G207"/>
  <c r="AF206"/>
  <c r="X206"/>
  <c r="P206"/>
  <c r="G206"/>
  <c r="AF205"/>
  <c r="X205"/>
  <c r="P205"/>
  <c r="G205"/>
  <c r="AF204"/>
  <c r="X204"/>
  <c r="P204"/>
  <c r="G204"/>
  <c r="AF203"/>
  <c r="X203"/>
  <c r="P203"/>
  <c r="G203"/>
  <c r="AF202"/>
  <c r="X202"/>
  <c r="P202"/>
  <c r="G202"/>
  <c r="AF201"/>
  <c r="X201"/>
  <c r="P201"/>
  <c r="G201"/>
  <c r="AF200"/>
  <c r="X200"/>
  <c r="P200"/>
  <c r="G200"/>
  <c r="AF199"/>
  <c r="X199"/>
  <c r="P199"/>
  <c r="G199"/>
  <c r="AF198"/>
  <c r="AF209" s="1"/>
  <c r="X198"/>
  <c r="X209" s="1"/>
  <c r="P198"/>
  <c r="P209" s="1"/>
  <c r="G198"/>
  <c r="G209" s="1"/>
  <c r="AD193"/>
  <c r="AF192" s="1"/>
  <c r="N193"/>
  <c r="P192" s="1"/>
  <c r="E193"/>
  <c r="G192" s="1"/>
  <c r="X192"/>
  <c r="X191"/>
  <c r="X190"/>
  <c r="X189"/>
  <c r="X188"/>
  <c r="P188"/>
  <c r="X187"/>
  <c r="G187"/>
  <c r="X186"/>
  <c r="X185"/>
  <c r="X184"/>
  <c r="X183"/>
  <c r="P183"/>
  <c r="X182"/>
  <c r="AD177"/>
  <c r="AF173" s="1"/>
  <c r="V177"/>
  <c r="X176" s="1"/>
  <c r="N177"/>
  <c r="P176" s="1"/>
  <c r="E177"/>
  <c r="G176" s="1"/>
  <c r="G174"/>
  <c r="G173"/>
  <c r="G172"/>
  <c r="G171"/>
  <c r="G170"/>
  <c r="G169"/>
  <c r="G168"/>
  <c r="G167"/>
  <c r="G166"/>
  <c r="AF176" l="1"/>
  <c r="P215"/>
  <c r="P216"/>
  <c r="P217"/>
  <c r="P218"/>
  <c r="P219"/>
  <c r="P220"/>
  <c r="P221"/>
  <c r="P222"/>
  <c r="P223"/>
  <c r="P224"/>
  <c r="G233"/>
  <c r="G236"/>
  <c r="R238"/>
  <c r="R329"/>
  <c r="R331"/>
  <c r="R333"/>
  <c r="R335"/>
  <c r="R337"/>
  <c r="G270"/>
  <c r="G183"/>
  <c r="G234"/>
  <c r="R236"/>
  <c r="R240"/>
  <c r="R271"/>
  <c r="P187"/>
  <c r="G249"/>
  <c r="G251"/>
  <c r="G253"/>
  <c r="G266"/>
  <c r="R275"/>
  <c r="G254"/>
  <c r="P184"/>
  <c r="R233"/>
  <c r="R235"/>
  <c r="R237"/>
  <c r="R242"/>
  <c r="R273"/>
  <c r="AF166"/>
  <c r="P167"/>
  <c r="AF168"/>
  <c r="P169"/>
  <c r="AF170"/>
  <c r="P171"/>
  <c r="AF172"/>
  <c r="G185"/>
  <c r="G189"/>
  <c r="G268"/>
  <c r="AF174"/>
  <c r="P182"/>
  <c r="P185"/>
  <c r="P186"/>
  <c r="P189"/>
  <c r="P190"/>
  <c r="P191"/>
  <c r="R239"/>
  <c r="R255"/>
  <c r="G265"/>
  <c r="G267"/>
  <c r="G269"/>
  <c r="L40" i="3"/>
  <c r="K98"/>
  <c r="G40"/>
  <c r="F98"/>
  <c r="S8" i="17"/>
  <c r="P173" i="16"/>
  <c r="AF175"/>
  <c r="G182"/>
  <c r="X193"/>
  <c r="G184"/>
  <c r="G186"/>
  <c r="G188"/>
  <c r="G190"/>
  <c r="R265"/>
  <c r="R266"/>
  <c r="R267"/>
  <c r="R268"/>
  <c r="R269"/>
  <c r="R270"/>
  <c r="R272"/>
  <c r="G191"/>
  <c r="G239"/>
  <c r="G240"/>
  <c r="G241"/>
  <c r="G255"/>
  <c r="G256"/>
  <c r="G257"/>
  <c r="G271"/>
  <c r="G272"/>
  <c r="G273"/>
  <c r="G274"/>
  <c r="AF182"/>
  <c r="AF183"/>
  <c r="AF184"/>
  <c r="AF185"/>
  <c r="AF186"/>
  <c r="AF187"/>
  <c r="AF188"/>
  <c r="AF189"/>
  <c r="AF190"/>
  <c r="AF191"/>
  <c r="P166"/>
  <c r="AF167"/>
  <c r="P168"/>
  <c r="AF169"/>
  <c r="P170"/>
  <c r="AF171"/>
  <c r="P172"/>
  <c r="P174"/>
  <c r="P175"/>
  <c r="G316"/>
  <c r="G314"/>
  <c r="G318"/>
  <c r="G320"/>
  <c r="G175"/>
  <c r="G177" s="1"/>
  <c r="Q40" i="3"/>
  <c r="L51" i="19"/>
  <c r="Q51"/>
  <c r="V51"/>
  <c r="AA51"/>
  <c r="C51"/>
  <c r="E51" s="1"/>
  <c r="AF177" i="16"/>
  <c r="G322"/>
  <c r="X166"/>
  <c r="X167"/>
  <c r="X168"/>
  <c r="X169"/>
  <c r="X170"/>
  <c r="X171"/>
  <c r="X172"/>
  <c r="X173"/>
  <c r="X174"/>
  <c r="X175"/>
  <c r="G313"/>
  <c r="G315"/>
  <c r="G317"/>
  <c r="G319"/>
  <c r="G321"/>
  <c r="G193" l="1"/>
  <c r="P193"/>
  <c r="G51" i="19"/>
  <c r="AF193" i="16"/>
  <c r="P177"/>
  <c r="X177"/>
  <c r="O81" l="1"/>
  <c r="Q81"/>
  <c r="S81"/>
  <c r="U81"/>
  <c r="L81"/>
  <c r="J81"/>
  <c r="H81"/>
  <c r="F34"/>
  <c r="U34"/>
  <c r="S34"/>
  <c r="Q34"/>
  <c r="O34"/>
  <c r="L34"/>
  <c r="J34"/>
  <c r="H34"/>
  <c r="W23" i="14"/>
  <c r="Z23"/>
  <c r="T23"/>
  <c r="Q23"/>
  <c r="N23"/>
  <c r="K23"/>
  <c r="E23"/>
  <c r="H23"/>
  <c r="Q57" i="13"/>
  <c r="O57"/>
  <c r="M57"/>
  <c r="K57"/>
  <c r="I57"/>
  <c r="G57"/>
  <c r="E57"/>
  <c r="D57"/>
  <c r="C57"/>
  <c r="B57"/>
  <c r="P22"/>
  <c r="P61" s="1"/>
  <c r="R22"/>
  <c r="R61" s="1"/>
  <c r="N22"/>
  <c r="N61" s="1"/>
  <c r="L22"/>
  <c r="L61" s="1"/>
  <c r="J22"/>
  <c r="J61" s="1"/>
  <c r="H22"/>
  <c r="H61" s="1"/>
  <c r="F22"/>
  <c r="F61" s="1"/>
  <c r="O59" i="35"/>
  <c r="N59"/>
  <c r="J59"/>
  <c r="I59"/>
  <c r="E59"/>
  <c r="D59"/>
  <c r="C59"/>
  <c r="B59"/>
  <c r="Q22"/>
  <c r="Q63" s="1"/>
  <c r="L22"/>
  <c r="L63" s="1"/>
  <c r="G22"/>
  <c r="G63" s="1"/>
  <c r="O22"/>
  <c r="J22"/>
  <c r="E22"/>
  <c r="O99" i="11"/>
  <c r="N99"/>
  <c r="J99"/>
  <c r="I99"/>
  <c r="E99"/>
  <c r="D99"/>
  <c r="B99"/>
  <c r="O42"/>
  <c r="J42"/>
  <c r="Q42"/>
  <c r="Q103" s="1"/>
  <c r="L42"/>
  <c r="L103" s="1"/>
  <c r="G42"/>
  <c r="G103" s="1"/>
  <c r="E42"/>
  <c r="O99" i="10"/>
  <c r="N99"/>
  <c r="J99"/>
  <c r="I99"/>
  <c r="E99"/>
  <c r="D99"/>
  <c r="B99"/>
  <c r="Q42"/>
  <c r="L42"/>
  <c r="G42"/>
  <c r="O42"/>
  <c r="J42"/>
  <c r="E42"/>
  <c r="AC47" i="9"/>
  <c r="AF47"/>
  <c r="Z47"/>
  <c r="W47"/>
  <c r="T47"/>
  <c r="Q47"/>
  <c r="K47"/>
  <c r="H47"/>
  <c r="E47"/>
  <c r="Q297" i="8"/>
  <c r="O297"/>
  <c r="K297"/>
  <c r="E297"/>
  <c r="C297"/>
  <c r="B297"/>
  <c r="R245"/>
  <c r="T245"/>
  <c r="P245"/>
  <c r="N245"/>
  <c r="L245"/>
  <c r="J245"/>
  <c r="H245"/>
  <c r="F245"/>
  <c r="D245"/>
  <c r="Q194"/>
  <c r="M194"/>
  <c r="K194"/>
  <c r="E194"/>
  <c r="B194"/>
  <c r="R143"/>
  <c r="T143"/>
  <c r="P143"/>
  <c r="N143"/>
  <c r="L143"/>
  <c r="J143"/>
  <c r="H143"/>
  <c r="F143"/>
  <c r="D143"/>
  <c r="Q90"/>
  <c r="O90"/>
  <c r="M90"/>
  <c r="K90"/>
  <c r="I90"/>
  <c r="E90"/>
  <c r="C90"/>
  <c r="B90"/>
  <c r="N38"/>
  <c r="L38"/>
  <c r="F38"/>
  <c r="D38"/>
  <c r="R38"/>
  <c r="T38"/>
  <c r="P38"/>
  <c r="J38"/>
  <c r="H38"/>
  <c r="O94" i="7"/>
  <c r="N94"/>
  <c r="J94"/>
  <c r="I94"/>
  <c r="E94"/>
  <c r="D94"/>
  <c r="B94"/>
  <c r="Q38"/>
  <c r="Q98" s="1"/>
  <c r="L38"/>
  <c r="L98" s="1"/>
  <c r="G38"/>
  <c r="G98" s="1"/>
  <c r="O38"/>
  <c r="J38"/>
  <c r="E38"/>
  <c r="AC43" i="5" l="1"/>
  <c r="AF43"/>
  <c r="Z43"/>
  <c r="W43"/>
  <c r="T43"/>
  <c r="K43"/>
  <c r="H43"/>
  <c r="E43"/>
  <c r="S305" i="4"/>
  <c r="Q305"/>
  <c r="O305"/>
  <c r="M305"/>
  <c r="K305"/>
  <c r="E305"/>
  <c r="C305"/>
  <c r="R253"/>
  <c r="T253"/>
  <c r="AC253"/>
  <c r="P253"/>
  <c r="N253"/>
  <c r="L253"/>
  <c r="J253"/>
  <c r="H253"/>
  <c r="F253"/>
  <c r="D253"/>
  <c r="S201"/>
  <c r="Q201"/>
  <c r="O201"/>
  <c r="M201"/>
  <c r="K201"/>
  <c r="G201"/>
  <c r="E201"/>
  <c r="C201"/>
  <c r="B201"/>
  <c r="R150"/>
  <c r="T150"/>
  <c r="AC150"/>
  <c r="P150"/>
  <c r="N150"/>
  <c r="L150"/>
  <c r="J150"/>
  <c r="H150"/>
  <c r="F150"/>
  <c r="D150"/>
  <c r="S97"/>
  <c r="Q97"/>
  <c r="O97"/>
  <c r="M97"/>
  <c r="K97"/>
  <c r="I97"/>
  <c r="G97"/>
  <c r="E97"/>
  <c r="C97"/>
  <c r="B97"/>
  <c r="R41"/>
  <c r="T41"/>
  <c r="P41"/>
  <c r="N41"/>
  <c r="L41"/>
  <c r="J41"/>
  <c r="H41"/>
  <c r="F41"/>
  <c r="D41"/>
  <c r="N93" i="3"/>
  <c r="M93"/>
  <c r="I93"/>
  <c r="H93"/>
  <c r="D93"/>
  <c r="C93"/>
  <c r="B93"/>
  <c r="O39"/>
  <c r="P39"/>
  <c r="P97" s="1"/>
  <c r="J39"/>
  <c r="K39"/>
  <c r="K97" s="1"/>
  <c r="E39"/>
  <c r="F39"/>
  <c r="F97" s="1"/>
  <c r="G39" l="1"/>
  <c r="Q39"/>
  <c r="L39"/>
  <c r="C49" i="36"/>
  <c r="O49"/>
  <c r="M49"/>
  <c r="K49"/>
  <c r="I49"/>
  <c r="G49"/>
  <c r="E49"/>
  <c r="O18"/>
  <c r="M18"/>
  <c r="K18"/>
  <c r="I18"/>
  <c r="G18"/>
  <c r="E18"/>
  <c r="C18"/>
  <c r="T158" i="20"/>
  <c r="P158"/>
  <c r="L158"/>
  <c r="H158"/>
  <c r="R158"/>
  <c r="N158"/>
  <c r="J158"/>
  <c r="F158"/>
  <c r="T125"/>
  <c r="P125"/>
  <c r="L125"/>
  <c r="H125"/>
  <c r="R125"/>
  <c r="N125"/>
  <c r="J125"/>
  <c r="F125"/>
  <c r="T92"/>
  <c r="P92"/>
  <c r="L92"/>
  <c r="H92"/>
  <c r="R92"/>
  <c r="N92"/>
  <c r="J92"/>
  <c r="F92"/>
  <c r="D58"/>
  <c r="C58"/>
  <c r="P21"/>
  <c r="N21"/>
  <c r="L21"/>
  <c r="J21"/>
  <c r="H21"/>
  <c r="F21"/>
  <c r="M50" i="19"/>
  <c r="O50" s="1"/>
  <c r="W50"/>
  <c r="Y50" s="1"/>
  <c r="R50"/>
  <c r="V50" s="1"/>
  <c r="H50"/>
  <c r="L50" s="1"/>
  <c r="F50"/>
  <c r="D50"/>
  <c r="P50" i="17"/>
  <c r="Q49" s="1"/>
  <c r="P21"/>
  <c r="Q20" s="1"/>
  <c r="G149" i="16"/>
  <c r="U80"/>
  <c r="S80"/>
  <c r="Q80"/>
  <c r="O80"/>
  <c r="L80"/>
  <c r="J80"/>
  <c r="H80"/>
  <c r="F80"/>
  <c r="U33"/>
  <c r="S33"/>
  <c r="Q33"/>
  <c r="O33"/>
  <c r="L33"/>
  <c r="J33"/>
  <c r="H33"/>
  <c r="F33"/>
  <c r="W22" i="14"/>
  <c r="Z22"/>
  <c r="T22"/>
  <c r="Q22"/>
  <c r="N22"/>
  <c r="K22"/>
  <c r="H22"/>
  <c r="E22"/>
  <c r="Q56" i="13"/>
  <c r="O56"/>
  <c r="M56"/>
  <c r="K56"/>
  <c r="I56"/>
  <c r="G56"/>
  <c r="E56"/>
  <c r="D56"/>
  <c r="C56"/>
  <c r="B56"/>
  <c r="P21"/>
  <c r="P60" s="1"/>
  <c r="R21"/>
  <c r="R60" s="1"/>
  <c r="N21"/>
  <c r="N60" s="1"/>
  <c r="L21"/>
  <c r="L60" s="1"/>
  <c r="J21"/>
  <c r="J60" s="1"/>
  <c r="H21"/>
  <c r="H60" s="1"/>
  <c r="F21"/>
  <c r="F60" s="1"/>
  <c r="O58" i="35"/>
  <c r="N58"/>
  <c r="J58"/>
  <c r="I58"/>
  <c r="E58"/>
  <c r="D58"/>
  <c r="C58"/>
  <c r="B58"/>
  <c r="Q21"/>
  <c r="Q62" s="1"/>
  <c r="L21"/>
  <c r="L62" s="1"/>
  <c r="G21"/>
  <c r="G62" s="1"/>
  <c r="O21"/>
  <c r="J21"/>
  <c r="E21"/>
  <c r="O98" i="11"/>
  <c r="N98"/>
  <c r="J98"/>
  <c r="I98"/>
  <c r="E98"/>
  <c r="D98"/>
  <c r="B98"/>
  <c r="Q41"/>
  <c r="Q102" s="1"/>
  <c r="L41"/>
  <c r="L102" s="1"/>
  <c r="G41"/>
  <c r="G102" s="1"/>
  <c r="O41"/>
  <c r="J41"/>
  <c r="E41"/>
  <c r="O98" i="10"/>
  <c r="N98"/>
  <c r="J98"/>
  <c r="I98"/>
  <c r="E98"/>
  <c r="D98"/>
  <c r="B98"/>
  <c r="Q41"/>
  <c r="L41"/>
  <c r="G41"/>
  <c r="O41"/>
  <c r="J41"/>
  <c r="E41"/>
  <c r="AC46" i="9"/>
  <c r="AF46"/>
  <c r="Z46"/>
  <c r="W46"/>
  <c r="T46"/>
  <c r="Q46"/>
  <c r="K46"/>
  <c r="H46"/>
  <c r="E46"/>
  <c r="Q296" i="8"/>
  <c r="O296"/>
  <c r="M296"/>
  <c r="K296"/>
  <c r="E296"/>
  <c r="C296"/>
  <c r="B296"/>
  <c r="R244"/>
  <c r="T244"/>
  <c r="P244"/>
  <c r="N244"/>
  <c r="L244"/>
  <c r="J244"/>
  <c r="H244"/>
  <c r="F244"/>
  <c r="D244"/>
  <c r="Q193"/>
  <c r="O193"/>
  <c r="M193"/>
  <c r="K193"/>
  <c r="E193"/>
  <c r="B193"/>
  <c r="R142"/>
  <c r="T142"/>
  <c r="P142"/>
  <c r="N142"/>
  <c r="L142"/>
  <c r="J142"/>
  <c r="H142"/>
  <c r="F142"/>
  <c r="D142"/>
  <c r="Q89"/>
  <c r="O89"/>
  <c r="M89"/>
  <c r="K89"/>
  <c r="I89"/>
  <c r="E89"/>
  <c r="C89"/>
  <c r="B89"/>
  <c r="R37"/>
  <c r="T37"/>
  <c r="P37"/>
  <c r="N37"/>
  <c r="L37"/>
  <c r="J37"/>
  <c r="H37"/>
  <c r="F37"/>
  <c r="D37"/>
  <c r="O93" i="7"/>
  <c r="N93"/>
  <c r="J93"/>
  <c r="E93"/>
  <c r="D93"/>
  <c r="O37"/>
  <c r="J37"/>
  <c r="Q37"/>
  <c r="Q97" s="1"/>
  <c r="L37"/>
  <c r="L97" s="1"/>
  <c r="G37"/>
  <c r="G97" s="1"/>
  <c r="E37"/>
  <c r="AC40" i="5"/>
  <c r="AC41"/>
  <c r="AC42"/>
  <c r="AF42"/>
  <c r="Z42"/>
  <c r="W42"/>
  <c r="T42"/>
  <c r="K42"/>
  <c r="H42"/>
  <c r="E42"/>
  <c r="E304" i="4"/>
  <c r="S304"/>
  <c r="Q304"/>
  <c r="O304"/>
  <c r="M304"/>
  <c r="K304"/>
  <c r="C304"/>
  <c r="R252"/>
  <c r="T252"/>
  <c r="AC252"/>
  <c r="P252"/>
  <c r="N252"/>
  <c r="L252"/>
  <c r="J252"/>
  <c r="H252"/>
  <c r="F252"/>
  <c r="D252"/>
  <c r="S200"/>
  <c r="Q200"/>
  <c r="O200"/>
  <c r="M200"/>
  <c r="K200"/>
  <c r="G200"/>
  <c r="E200"/>
  <c r="R149"/>
  <c r="T149"/>
  <c r="AC149"/>
  <c r="P149"/>
  <c r="N149"/>
  <c r="L149"/>
  <c r="J149"/>
  <c r="H149"/>
  <c r="F149"/>
  <c r="D149"/>
  <c r="S96"/>
  <c r="Q96"/>
  <c r="O96"/>
  <c r="M96"/>
  <c r="K96"/>
  <c r="I96"/>
  <c r="G96"/>
  <c r="E96"/>
  <c r="C96"/>
  <c r="R40"/>
  <c r="T40"/>
  <c r="P40"/>
  <c r="N40"/>
  <c r="L40"/>
  <c r="J40"/>
  <c r="H40"/>
  <c r="F40"/>
  <c r="D40"/>
  <c r="N92" i="3"/>
  <c r="M92"/>
  <c r="I92"/>
  <c r="H92"/>
  <c r="D92"/>
  <c r="C92"/>
  <c r="B92"/>
  <c r="O38"/>
  <c r="P38"/>
  <c r="J38"/>
  <c r="K38"/>
  <c r="E38"/>
  <c r="F38"/>
  <c r="Q32" i="17" l="1"/>
  <c r="Q37"/>
  <c r="L38" i="3"/>
  <c r="K96"/>
  <c r="Q38"/>
  <c r="P96"/>
  <c r="G38"/>
  <c r="F96"/>
  <c r="Q34" i="17"/>
  <c r="Q39"/>
  <c r="Q42"/>
  <c r="Q33"/>
  <c r="Q36"/>
  <c r="Q38"/>
  <c r="Q40"/>
  <c r="Q45"/>
  <c r="Q6"/>
  <c r="Q8"/>
  <c r="Q10"/>
  <c r="Q12"/>
  <c r="Q14"/>
  <c r="Q16"/>
  <c r="Q5"/>
  <c r="Q7"/>
  <c r="Q9"/>
  <c r="Q11"/>
  <c r="Q13"/>
  <c r="Q15"/>
  <c r="Q17"/>
  <c r="T50" i="19"/>
  <c r="C50"/>
  <c r="G50" s="1"/>
  <c r="J50"/>
  <c r="Q50"/>
  <c r="AA50"/>
  <c r="Q41" i="17"/>
  <c r="Q43"/>
  <c r="Q47"/>
  <c r="Q19"/>
  <c r="Q44"/>
  <c r="Q46"/>
  <c r="Q48"/>
  <c r="Q18"/>
  <c r="E102" i="27"/>
  <c r="D102"/>
  <c r="C102"/>
  <c r="B102"/>
  <c r="F43"/>
  <c r="E43"/>
  <c r="D43"/>
  <c r="C43"/>
  <c r="C48" i="36"/>
  <c r="E48"/>
  <c r="G48"/>
  <c r="I48"/>
  <c r="K48"/>
  <c r="M48"/>
  <c r="O48"/>
  <c r="C17"/>
  <c r="E17"/>
  <c r="G17"/>
  <c r="I17"/>
  <c r="K17"/>
  <c r="M17"/>
  <c r="O17"/>
  <c r="D49" i="19"/>
  <c r="E49" s="1"/>
  <c r="F49"/>
  <c r="G49" s="1"/>
  <c r="H49"/>
  <c r="J49" s="1"/>
  <c r="M49"/>
  <c r="O49" s="1"/>
  <c r="R49"/>
  <c r="T49" s="1"/>
  <c r="W49"/>
  <c r="Y49" s="1"/>
  <c r="M46" i="18"/>
  <c r="F79" i="16"/>
  <c r="H79"/>
  <c r="J79"/>
  <c r="L79"/>
  <c r="O79"/>
  <c r="Q79"/>
  <c r="S79"/>
  <c r="U79"/>
  <c r="F32"/>
  <c r="H32"/>
  <c r="J32"/>
  <c r="L32"/>
  <c r="O32"/>
  <c r="Q32"/>
  <c r="S32"/>
  <c r="U32"/>
  <c r="W21" i="14"/>
  <c r="Z21"/>
  <c r="T21"/>
  <c r="Q21"/>
  <c r="N21"/>
  <c r="K21"/>
  <c r="H21"/>
  <c r="E21"/>
  <c r="Q55" i="13"/>
  <c r="O55"/>
  <c r="M55"/>
  <c r="K55"/>
  <c r="I55"/>
  <c r="G55"/>
  <c r="E55"/>
  <c r="D55"/>
  <c r="C55"/>
  <c r="B55"/>
  <c r="P20"/>
  <c r="P59" s="1"/>
  <c r="R20"/>
  <c r="R59" s="1"/>
  <c r="N20"/>
  <c r="N59" s="1"/>
  <c r="L20"/>
  <c r="L59" s="1"/>
  <c r="J20"/>
  <c r="J59" s="1"/>
  <c r="H20"/>
  <c r="H59" s="1"/>
  <c r="F20"/>
  <c r="F59" s="1"/>
  <c r="E51" i="35"/>
  <c r="O57"/>
  <c r="N57"/>
  <c r="J57"/>
  <c r="I57"/>
  <c r="E57"/>
  <c r="D57"/>
  <c r="C57"/>
  <c r="B57"/>
  <c r="Q20"/>
  <c r="Q61" s="1"/>
  <c r="L20"/>
  <c r="L61" s="1"/>
  <c r="G20"/>
  <c r="G61" s="1"/>
  <c r="O20"/>
  <c r="J20"/>
  <c r="E20"/>
  <c r="J97" i="11"/>
  <c r="O97"/>
  <c r="N97"/>
  <c r="I97"/>
  <c r="E97"/>
  <c r="D97"/>
  <c r="B97"/>
  <c r="Q40"/>
  <c r="Q101" s="1"/>
  <c r="O40"/>
  <c r="L40"/>
  <c r="L101" s="1"/>
  <c r="J40"/>
  <c r="E40"/>
  <c r="G40"/>
  <c r="G101" s="1"/>
  <c r="J97" i="10"/>
  <c r="N97"/>
  <c r="O97"/>
  <c r="I97"/>
  <c r="E97"/>
  <c r="D97"/>
  <c r="B97"/>
  <c r="Q40"/>
  <c r="Q101" s="1"/>
  <c r="O40"/>
  <c r="L40"/>
  <c r="L101" s="1"/>
  <c r="J40"/>
  <c r="G40"/>
  <c r="G101" s="1"/>
  <c r="E40"/>
  <c r="AC45" i="9"/>
  <c r="E45"/>
  <c r="AF45"/>
  <c r="Z45"/>
  <c r="W45"/>
  <c r="T45"/>
  <c r="Q45"/>
  <c r="K45"/>
  <c r="H45"/>
  <c r="Q295" i="8"/>
  <c r="O295"/>
  <c r="M295"/>
  <c r="K295"/>
  <c r="E295"/>
  <c r="C295"/>
  <c r="B295"/>
  <c r="Q294"/>
  <c r="O294"/>
  <c r="M294"/>
  <c r="K294"/>
  <c r="E294"/>
  <c r="B294"/>
  <c r="R243"/>
  <c r="T243"/>
  <c r="P243"/>
  <c r="N243"/>
  <c r="L243"/>
  <c r="J243"/>
  <c r="H243"/>
  <c r="F243"/>
  <c r="D243"/>
  <c r="Q192"/>
  <c r="O192"/>
  <c r="M192"/>
  <c r="K192"/>
  <c r="E192"/>
  <c r="B192"/>
  <c r="R141"/>
  <c r="T141"/>
  <c r="P141"/>
  <c r="N141"/>
  <c r="L141"/>
  <c r="J141"/>
  <c r="H141"/>
  <c r="F141"/>
  <c r="D141"/>
  <c r="Q88"/>
  <c r="O88"/>
  <c r="M88"/>
  <c r="K88"/>
  <c r="I88"/>
  <c r="E88"/>
  <c r="C88"/>
  <c r="B88"/>
  <c r="D36"/>
  <c r="F36"/>
  <c r="H36"/>
  <c r="J36"/>
  <c r="L36"/>
  <c r="N36"/>
  <c r="P36"/>
  <c r="R36"/>
  <c r="T36"/>
  <c r="I92" i="7"/>
  <c r="O92"/>
  <c r="N92"/>
  <c r="J92"/>
  <c r="E92"/>
  <c r="D92"/>
  <c r="B92"/>
  <c r="Q36"/>
  <c r="Q96" s="1"/>
  <c r="O36"/>
  <c r="L36"/>
  <c r="L96" s="1"/>
  <c r="J36"/>
  <c r="G36"/>
  <c r="G96" s="1"/>
  <c r="E36"/>
  <c r="E41" i="5"/>
  <c r="AF41"/>
  <c r="Z41"/>
  <c r="W41"/>
  <c r="T41"/>
  <c r="Q41"/>
  <c r="N41"/>
  <c r="K41"/>
  <c r="H41"/>
  <c r="E50" i="19" l="1"/>
  <c r="Q50" i="17"/>
  <c r="Q21"/>
  <c r="AA49" i="19"/>
  <c r="Q49"/>
  <c r="L49"/>
  <c r="V49"/>
  <c r="C303" i="4"/>
  <c r="S303"/>
  <c r="Q303"/>
  <c r="O303"/>
  <c r="M303"/>
  <c r="K303"/>
  <c r="E303"/>
  <c r="B303"/>
  <c r="R251"/>
  <c r="T251"/>
  <c r="AC251"/>
  <c r="P251"/>
  <c r="N251"/>
  <c r="L251"/>
  <c r="J251"/>
  <c r="H251"/>
  <c r="F251"/>
  <c r="D251"/>
  <c r="E199"/>
  <c r="K199"/>
  <c r="S199"/>
  <c r="Q199"/>
  <c r="O199"/>
  <c r="M199"/>
  <c r="C199"/>
  <c r="B199"/>
  <c r="R148"/>
  <c r="T148"/>
  <c r="AC148"/>
  <c r="P148"/>
  <c r="N148"/>
  <c r="L148"/>
  <c r="J148"/>
  <c r="H148"/>
  <c r="F148"/>
  <c r="D148"/>
  <c r="O93"/>
  <c r="Q93"/>
  <c r="B95"/>
  <c r="C95"/>
  <c r="E95"/>
  <c r="G95"/>
  <c r="I95"/>
  <c r="K95"/>
  <c r="M95"/>
  <c r="O95"/>
  <c r="S95"/>
  <c r="D39"/>
  <c r="F39"/>
  <c r="H39"/>
  <c r="J39"/>
  <c r="L39"/>
  <c r="N39"/>
  <c r="P39"/>
  <c r="R39"/>
  <c r="T39"/>
  <c r="C91" i="3" l="1"/>
  <c r="D91"/>
  <c r="H91"/>
  <c r="I91"/>
  <c r="M91"/>
  <c r="N91"/>
  <c r="O37"/>
  <c r="P37"/>
  <c r="J37"/>
  <c r="K37"/>
  <c r="E37"/>
  <c r="F37"/>
  <c r="G37" l="1"/>
  <c r="F95"/>
  <c r="L37"/>
  <c r="K95"/>
  <c r="Q37"/>
  <c r="P95"/>
  <c r="L41" i="30"/>
  <c r="K41"/>
  <c r="I41"/>
  <c r="H41"/>
  <c r="F41"/>
  <c r="E41"/>
  <c r="E40"/>
  <c r="F40"/>
  <c r="G41" i="27" l="1"/>
  <c r="M51" i="18"/>
  <c r="M50"/>
  <c r="M49"/>
  <c r="M48"/>
  <c r="M47"/>
  <c r="K44"/>
  <c r="L51" s="1"/>
  <c r="I44"/>
  <c r="J51" s="1"/>
  <c r="G44"/>
  <c r="H51" s="1"/>
  <c r="E44"/>
  <c r="F51" s="1"/>
  <c r="Q35" i="21"/>
  <c r="Q36"/>
  <c r="N35"/>
  <c r="N36"/>
  <c r="J35"/>
  <c r="K35"/>
  <c r="J36"/>
  <c r="K36"/>
  <c r="T124" i="20"/>
  <c r="P124"/>
  <c r="L124"/>
  <c r="H124"/>
  <c r="R124"/>
  <c r="N124"/>
  <c r="J124"/>
  <c r="F124"/>
  <c r="T157"/>
  <c r="P157"/>
  <c r="L157"/>
  <c r="H157"/>
  <c r="R157"/>
  <c r="N157"/>
  <c r="J157"/>
  <c r="F157"/>
  <c r="T91"/>
  <c r="P91"/>
  <c r="L91"/>
  <c r="H91"/>
  <c r="R91"/>
  <c r="N91"/>
  <c r="J91"/>
  <c r="F91"/>
  <c r="O57"/>
  <c r="M57"/>
  <c r="K57"/>
  <c r="I57"/>
  <c r="G57"/>
  <c r="E57"/>
  <c r="C57"/>
  <c r="L20"/>
  <c r="H20"/>
  <c r="P20"/>
  <c r="F20"/>
  <c r="N20"/>
  <c r="J20"/>
  <c r="D48" i="19"/>
  <c r="F48"/>
  <c r="H48"/>
  <c r="J48" s="1"/>
  <c r="M48"/>
  <c r="O48" s="1"/>
  <c r="R48"/>
  <c r="V48" s="1"/>
  <c r="W48"/>
  <c r="Y48" s="1"/>
  <c r="U78" i="16"/>
  <c r="S78"/>
  <c r="Q78"/>
  <c r="O78"/>
  <c r="L78"/>
  <c r="J78"/>
  <c r="H78"/>
  <c r="F78"/>
  <c r="U31"/>
  <c r="S31"/>
  <c r="Q31"/>
  <c r="O31"/>
  <c r="L31"/>
  <c r="J31"/>
  <c r="H31"/>
  <c r="F31"/>
  <c r="W20" i="14"/>
  <c r="Z20"/>
  <c r="T20"/>
  <c r="Q20"/>
  <c r="N20"/>
  <c r="K20"/>
  <c r="H20"/>
  <c r="E20"/>
  <c r="B54" i="13"/>
  <c r="C54"/>
  <c r="D54"/>
  <c r="E54"/>
  <c r="G54"/>
  <c r="I54"/>
  <c r="K54"/>
  <c r="M54"/>
  <c r="O54"/>
  <c r="Q54"/>
  <c r="P19"/>
  <c r="P58" s="1"/>
  <c r="R19"/>
  <c r="R58" s="1"/>
  <c r="N19"/>
  <c r="N58" s="1"/>
  <c r="L19"/>
  <c r="L58" s="1"/>
  <c r="J19"/>
  <c r="J58" s="1"/>
  <c r="H19"/>
  <c r="H58" s="1"/>
  <c r="F19"/>
  <c r="F58" s="1"/>
  <c r="Q19" i="35"/>
  <c r="Q60" s="1"/>
  <c r="L19"/>
  <c r="L60" s="1"/>
  <c r="O19"/>
  <c r="J19"/>
  <c r="G19"/>
  <c r="G60" s="1"/>
  <c r="E19"/>
  <c r="B56"/>
  <c r="C56"/>
  <c r="D56"/>
  <c r="E56"/>
  <c r="I56"/>
  <c r="J56"/>
  <c r="N56"/>
  <c r="O56"/>
  <c r="AC44" i="9"/>
  <c r="AF44"/>
  <c r="Z44"/>
  <c r="W44"/>
  <c r="T44"/>
  <c r="Q44"/>
  <c r="K44"/>
  <c r="H44"/>
  <c r="E44"/>
  <c r="R242" i="8"/>
  <c r="T242"/>
  <c r="P242"/>
  <c r="N242"/>
  <c r="L242"/>
  <c r="J242"/>
  <c r="H242"/>
  <c r="F242"/>
  <c r="D242"/>
  <c r="B191"/>
  <c r="E191"/>
  <c r="K191"/>
  <c r="O191"/>
  <c r="Q191"/>
  <c r="R140"/>
  <c r="T140"/>
  <c r="P140"/>
  <c r="N140"/>
  <c r="L140"/>
  <c r="J140"/>
  <c r="H140"/>
  <c r="F140"/>
  <c r="D140"/>
  <c r="B87"/>
  <c r="C87"/>
  <c r="E87"/>
  <c r="I87"/>
  <c r="K87"/>
  <c r="M87"/>
  <c r="O87"/>
  <c r="Q87"/>
  <c r="R35"/>
  <c r="T35"/>
  <c r="P35"/>
  <c r="N35"/>
  <c r="L35"/>
  <c r="J35"/>
  <c r="H35"/>
  <c r="F35"/>
  <c r="D35"/>
  <c r="Q35" i="7"/>
  <c r="Q95" s="1"/>
  <c r="L35"/>
  <c r="L95" s="1"/>
  <c r="O35"/>
  <c r="J35"/>
  <c r="G35"/>
  <c r="G95" s="1"/>
  <c r="E35"/>
  <c r="B91"/>
  <c r="D91"/>
  <c r="E91"/>
  <c r="I91"/>
  <c r="J91"/>
  <c r="N91"/>
  <c r="O91"/>
  <c r="C47" i="36"/>
  <c r="E47"/>
  <c r="G47"/>
  <c r="I47"/>
  <c r="K47"/>
  <c r="M47"/>
  <c r="O47"/>
  <c r="E16"/>
  <c r="O16"/>
  <c r="M16"/>
  <c r="K16"/>
  <c r="I16"/>
  <c r="G16"/>
  <c r="C16"/>
  <c r="Q39" i="11"/>
  <c r="Q100" s="1"/>
  <c r="O39"/>
  <c r="L39"/>
  <c r="L100" s="1"/>
  <c r="J39"/>
  <c r="G39"/>
  <c r="G100" s="1"/>
  <c r="E39"/>
  <c r="B96"/>
  <c r="D96"/>
  <c r="E96"/>
  <c r="I96"/>
  <c r="J96"/>
  <c r="N96"/>
  <c r="O96"/>
  <c r="Q39" i="10"/>
  <c r="Q100" s="1"/>
  <c r="O39"/>
  <c r="L39"/>
  <c r="L100" s="1"/>
  <c r="J39"/>
  <c r="G39"/>
  <c r="G100" s="1"/>
  <c r="E39"/>
  <c r="B96"/>
  <c r="D96"/>
  <c r="E96"/>
  <c r="I96"/>
  <c r="J96"/>
  <c r="N96"/>
  <c r="O96"/>
  <c r="E40" i="5"/>
  <c r="H40"/>
  <c r="K40"/>
  <c r="N40"/>
  <c r="Q40"/>
  <c r="T40"/>
  <c r="W40"/>
  <c r="Z40"/>
  <c r="AF40"/>
  <c r="E302" i="4"/>
  <c r="C302"/>
  <c r="B302"/>
  <c r="K302"/>
  <c r="M302"/>
  <c r="O302"/>
  <c r="Q302"/>
  <c r="S302"/>
  <c r="R250"/>
  <c r="T250"/>
  <c r="AC250"/>
  <c r="P250"/>
  <c r="N250"/>
  <c r="L250"/>
  <c r="J250"/>
  <c r="H250"/>
  <c r="F250"/>
  <c r="D250"/>
  <c r="S198"/>
  <c r="B198"/>
  <c r="C198"/>
  <c r="E198"/>
  <c r="G198"/>
  <c r="K198"/>
  <c r="M198"/>
  <c r="O198"/>
  <c r="Q198"/>
  <c r="R147"/>
  <c r="T147"/>
  <c r="AC147"/>
  <c r="P147"/>
  <c r="N147"/>
  <c r="L147"/>
  <c r="J147"/>
  <c r="H147"/>
  <c r="F147"/>
  <c r="D147"/>
  <c r="E94"/>
  <c r="O94"/>
  <c r="Q94"/>
  <c r="B94"/>
  <c r="C94"/>
  <c r="G94"/>
  <c r="I94"/>
  <c r="K94"/>
  <c r="M94"/>
  <c r="S94"/>
  <c r="R38"/>
  <c r="T38"/>
  <c r="P38"/>
  <c r="N38"/>
  <c r="L38"/>
  <c r="J38"/>
  <c r="H38"/>
  <c r="F38"/>
  <c r="D38"/>
  <c r="D90" i="3"/>
  <c r="C90"/>
  <c r="B90"/>
  <c r="H90"/>
  <c r="I90"/>
  <c r="M90"/>
  <c r="N90"/>
  <c r="O36"/>
  <c r="P36"/>
  <c r="J36"/>
  <c r="K36"/>
  <c r="E36"/>
  <c r="F36"/>
  <c r="L40" i="30"/>
  <c r="K40"/>
  <c r="I40"/>
  <c r="H40"/>
  <c r="F99" i="27"/>
  <c r="G40"/>
  <c r="G36" i="3" l="1"/>
  <c r="F94"/>
  <c r="L36"/>
  <c r="K94"/>
  <c r="Q36"/>
  <c r="P94"/>
  <c r="T48" i="19"/>
  <c r="L46" i="18"/>
  <c r="H46"/>
  <c r="M44"/>
  <c r="N51" s="1"/>
  <c r="H47"/>
  <c r="L47"/>
  <c r="H48"/>
  <c r="L48"/>
  <c r="H49"/>
  <c r="L49"/>
  <c r="H50"/>
  <c r="L50"/>
  <c r="F46"/>
  <c r="J46"/>
  <c r="F47"/>
  <c r="J47"/>
  <c r="F48"/>
  <c r="J48"/>
  <c r="F49"/>
  <c r="J49"/>
  <c r="F50"/>
  <c r="J50"/>
  <c r="Q48" i="19"/>
  <c r="C48"/>
  <c r="E48" s="1"/>
  <c r="AA48"/>
  <c r="L48"/>
  <c r="H113" i="38"/>
  <c r="G113"/>
  <c r="G116" s="1"/>
  <c r="F113"/>
  <c r="E113"/>
  <c r="D113"/>
  <c r="H112"/>
  <c r="H116" s="1"/>
  <c r="G112"/>
  <c r="F112"/>
  <c r="E112"/>
  <c r="E116" s="1"/>
  <c r="D112"/>
  <c r="H110"/>
  <c r="G110"/>
  <c r="F110"/>
  <c r="E110"/>
  <c r="C110" s="1"/>
  <c r="D110"/>
  <c r="H109"/>
  <c r="G109"/>
  <c r="F109"/>
  <c r="E109"/>
  <c r="D109"/>
  <c r="H108"/>
  <c r="G108"/>
  <c r="F108"/>
  <c r="E108"/>
  <c r="D108"/>
  <c r="H107"/>
  <c r="H111" s="1"/>
  <c r="G107"/>
  <c r="F107"/>
  <c r="E107"/>
  <c r="E111" s="1"/>
  <c r="D107"/>
  <c r="H105"/>
  <c r="G105"/>
  <c r="F105"/>
  <c r="E105"/>
  <c r="C105" s="1"/>
  <c r="D105"/>
  <c r="H104"/>
  <c r="G104"/>
  <c r="F104"/>
  <c r="E104"/>
  <c r="D104"/>
  <c r="H103"/>
  <c r="G103"/>
  <c r="G106" s="1"/>
  <c r="F103"/>
  <c r="E103"/>
  <c r="D103"/>
  <c r="H102"/>
  <c r="H106" s="1"/>
  <c r="G102"/>
  <c r="F102"/>
  <c r="E102"/>
  <c r="D102"/>
  <c r="H100"/>
  <c r="G100"/>
  <c r="F100"/>
  <c r="E100"/>
  <c r="C100" s="1"/>
  <c r="D100"/>
  <c r="H99"/>
  <c r="G99"/>
  <c r="F99"/>
  <c r="F101" s="1"/>
  <c r="E99"/>
  <c r="D99"/>
  <c r="H98"/>
  <c r="G98"/>
  <c r="G101" s="1"/>
  <c r="F98"/>
  <c r="E98"/>
  <c r="D98"/>
  <c r="H97"/>
  <c r="H101" s="1"/>
  <c r="G97"/>
  <c r="F97"/>
  <c r="E97"/>
  <c r="D97"/>
  <c r="H95"/>
  <c r="G95"/>
  <c r="F95"/>
  <c r="E95"/>
  <c r="C95" s="1"/>
  <c r="D95"/>
  <c r="H94"/>
  <c r="G94"/>
  <c r="F94"/>
  <c r="F96" s="1"/>
  <c r="E94"/>
  <c r="D94"/>
  <c r="H93"/>
  <c r="G93"/>
  <c r="G96" s="1"/>
  <c r="F93"/>
  <c r="E93"/>
  <c r="D93"/>
  <c r="H92"/>
  <c r="H96" s="1"/>
  <c r="G92"/>
  <c r="F92"/>
  <c r="E92"/>
  <c r="D92"/>
  <c r="C92" s="1"/>
  <c r="F90"/>
  <c r="E90"/>
  <c r="D90"/>
  <c r="C90" s="1"/>
  <c r="F89"/>
  <c r="C89" s="1"/>
  <c r="E89"/>
  <c r="D89"/>
  <c r="F88"/>
  <c r="E88"/>
  <c r="C88" s="1"/>
  <c r="D88"/>
  <c r="F87"/>
  <c r="E87"/>
  <c r="D87"/>
  <c r="F85"/>
  <c r="E85"/>
  <c r="D85"/>
  <c r="C85" s="1"/>
  <c r="F84"/>
  <c r="C84" s="1"/>
  <c r="E84"/>
  <c r="D84"/>
  <c r="F83"/>
  <c r="E83"/>
  <c r="C83" s="1"/>
  <c r="D83"/>
  <c r="F82"/>
  <c r="E82"/>
  <c r="D82"/>
  <c r="D86" s="1"/>
  <c r="F78"/>
  <c r="F79"/>
  <c r="F80"/>
  <c r="F77"/>
  <c r="F81" s="1"/>
  <c r="E78"/>
  <c r="E79"/>
  <c r="E80"/>
  <c r="E77"/>
  <c r="E81" s="1"/>
  <c r="D78"/>
  <c r="D79"/>
  <c r="D80"/>
  <c r="C80" s="1"/>
  <c r="D77"/>
  <c r="F116"/>
  <c r="D96"/>
  <c r="H91"/>
  <c r="G91"/>
  <c r="H86"/>
  <c r="G86"/>
  <c r="H81"/>
  <c r="G81"/>
  <c r="C115"/>
  <c r="C114"/>
  <c r="C94"/>
  <c r="C79"/>
  <c r="C78"/>
  <c r="E163"/>
  <c r="D163"/>
  <c r="E162"/>
  <c r="D162"/>
  <c r="E161"/>
  <c r="D161"/>
  <c r="E160"/>
  <c r="D160"/>
  <c r="E158"/>
  <c r="D158"/>
  <c r="E157"/>
  <c r="D157"/>
  <c r="E156"/>
  <c r="D156"/>
  <c r="E155"/>
  <c r="E159" s="1"/>
  <c r="D155"/>
  <c r="E153"/>
  <c r="D153"/>
  <c r="E152"/>
  <c r="D152"/>
  <c r="C152" s="1"/>
  <c r="E151"/>
  <c r="D151"/>
  <c r="E150"/>
  <c r="E154" s="1"/>
  <c r="D150"/>
  <c r="D154" s="1"/>
  <c r="C154" s="1"/>
  <c r="E148"/>
  <c r="D148"/>
  <c r="E147"/>
  <c r="D147"/>
  <c r="C147" s="1"/>
  <c r="E146"/>
  <c r="D146"/>
  <c r="E145"/>
  <c r="E149" s="1"/>
  <c r="D145"/>
  <c r="C280"/>
  <c r="C249"/>
  <c r="C192"/>
  <c r="E143"/>
  <c r="E142"/>
  <c r="E141"/>
  <c r="E140"/>
  <c r="D143"/>
  <c r="C143" s="1"/>
  <c r="D142"/>
  <c r="D141"/>
  <c r="D140"/>
  <c r="E138"/>
  <c r="D138"/>
  <c r="E137"/>
  <c r="D137"/>
  <c r="E136"/>
  <c r="D136"/>
  <c r="E135"/>
  <c r="D135"/>
  <c r="E133"/>
  <c r="C133" s="1"/>
  <c r="D133"/>
  <c r="E132"/>
  <c r="D132"/>
  <c r="C132" s="1"/>
  <c r="E131"/>
  <c r="D131"/>
  <c r="E130"/>
  <c r="D130"/>
  <c r="D134" s="1"/>
  <c r="E128"/>
  <c r="E127"/>
  <c r="E126"/>
  <c r="E125"/>
  <c r="D128"/>
  <c r="D127"/>
  <c r="D126"/>
  <c r="D125"/>
  <c r="D129" s="1"/>
  <c r="E164"/>
  <c r="D149"/>
  <c r="C149" s="1"/>
  <c r="E144"/>
  <c r="C163"/>
  <c r="C162"/>
  <c r="C161"/>
  <c r="C158"/>
  <c r="C157"/>
  <c r="C156"/>
  <c r="C153"/>
  <c r="C151"/>
  <c r="C150"/>
  <c r="C148"/>
  <c r="C146"/>
  <c r="C145"/>
  <c r="C142"/>
  <c r="C141"/>
  <c r="C138"/>
  <c r="C137"/>
  <c r="C130"/>
  <c r="C128"/>
  <c r="C127"/>
  <c r="C126"/>
  <c r="C173"/>
  <c r="E6" s="1"/>
  <c r="H212"/>
  <c r="G212"/>
  <c r="H207"/>
  <c r="G207"/>
  <c r="H202"/>
  <c r="G202"/>
  <c r="H197"/>
  <c r="G197"/>
  <c r="H192"/>
  <c r="G192"/>
  <c r="H187"/>
  <c r="G187"/>
  <c r="H182"/>
  <c r="G182"/>
  <c r="H177"/>
  <c r="G177"/>
  <c r="F212"/>
  <c r="E212"/>
  <c r="D212"/>
  <c r="F207"/>
  <c r="E207"/>
  <c r="D207"/>
  <c r="F202"/>
  <c r="E202"/>
  <c r="D202"/>
  <c r="F197"/>
  <c r="E197"/>
  <c r="D197"/>
  <c r="F192"/>
  <c r="E192"/>
  <c r="D192"/>
  <c r="F187"/>
  <c r="E187"/>
  <c r="D187"/>
  <c r="F182"/>
  <c r="E182"/>
  <c r="C182" s="1"/>
  <c r="D182"/>
  <c r="F177"/>
  <c r="E177"/>
  <c r="D177"/>
  <c r="C177" s="1"/>
  <c r="C211"/>
  <c r="E44" s="1"/>
  <c r="C210"/>
  <c r="E43" s="1"/>
  <c r="C209"/>
  <c r="E42" s="1"/>
  <c r="C208"/>
  <c r="E41" s="1"/>
  <c r="C206"/>
  <c r="E39" s="1"/>
  <c r="C205"/>
  <c r="E38" s="1"/>
  <c r="C204"/>
  <c r="E37" s="1"/>
  <c r="C203"/>
  <c r="E36" s="1"/>
  <c r="C201"/>
  <c r="E34" s="1"/>
  <c r="C200"/>
  <c r="E33" s="1"/>
  <c r="C199"/>
  <c r="E32" s="1"/>
  <c r="C198"/>
  <c r="E31" s="1"/>
  <c r="C196"/>
  <c r="E29" s="1"/>
  <c r="C195"/>
  <c r="E28" s="1"/>
  <c r="C194"/>
  <c r="E27" s="1"/>
  <c r="C193"/>
  <c r="E26" s="1"/>
  <c r="C191"/>
  <c r="E24" s="1"/>
  <c r="C190"/>
  <c r="E23" s="1"/>
  <c r="C189"/>
  <c r="E22" s="1"/>
  <c r="C188"/>
  <c r="E21" s="1"/>
  <c r="C187"/>
  <c r="C186"/>
  <c r="E19" s="1"/>
  <c r="C185"/>
  <c r="E18" s="1"/>
  <c r="C184"/>
  <c r="E17" s="1"/>
  <c r="C183"/>
  <c r="E16" s="1"/>
  <c r="C181"/>
  <c r="E14" s="1"/>
  <c r="C180"/>
  <c r="E13" s="1"/>
  <c r="C179"/>
  <c r="E12" s="1"/>
  <c r="C178"/>
  <c r="E11" s="1"/>
  <c r="C176"/>
  <c r="E9" s="1"/>
  <c r="C175"/>
  <c r="E8" s="1"/>
  <c r="C174"/>
  <c r="E7" s="1"/>
  <c r="C329"/>
  <c r="C328"/>
  <c r="C327"/>
  <c r="C326"/>
  <c r="C324"/>
  <c r="C323"/>
  <c r="C322"/>
  <c r="C321"/>
  <c r="C319"/>
  <c r="C318"/>
  <c r="C317"/>
  <c r="C316"/>
  <c r="C314"/>
  <c r="C313"/>
  <c r="C312"/>
  <c r="C311"/>
  <c r="C307"/>
  <c r="C308"/>
  <c r="C309"/>
  <c r="C306"/>
  <c r="H269"/>
  <c r="G269"/>
  <c r="F269"/>
  <c r="E269"/>
  <c r="D269"/>
  <c r="H264"/>
  <c r="G264"/>
  <c r="F264"/>
  <c r="E264"/>
  <c r="D264"/>
  <c r="H259"/>
  <c r="G259"/>
  <c r="F259"/>
  <c r="E259"/>
  <c r="D259"/>
  <c r="H254"/>
  <c r="G254"/>
  <c r="F254"/>
  <c r="E254"/>
  <c r="D254"/>
  <c r="H249"/>
  <c r="G249"/>
  <c r="F249"/>
  <c r="E249"/>
  <c r="D249"/>
  <c r="H244"/>
  <c r="G244"/>
  <c r="F244"/>
  <c r="E244"/>
  <c r="D244"/>
  <c r="H239"/>
  <c r="G239"/>
  <c r="F239"/>
  <c r="C239" s="1"/>
  <c r="E239"/>
  <c r="D239"/>
  <c r="H234"/>
  <c r="G234"/>
  <c r="F234"/>
  <c r="E234"/>
  <c r="D234"/>
  <c r="C269"/>
  <c r="C268"/>
  <c r="F44" s="1"/>
  <c r="C267"/>
  <c r="F43" s="1"/>
  <c r="C266"/>
  <c r="F42" s="1"/>
  <c r="C265"/>
  <c r="F41" s="1"/>
  <c r="C263"/>
  <c r="F39" s="1"/>
  <c r="C262"/>
  <c r="F38" s="1"/>
  <c r="C261"/>
  <c r="F37" s="1"/>
  <c r="C260"/>
  <c r="F36" s="1"/>
  <c r="C258"/>
  <c r="F34" s="1"/>
  <c r="C257"/>
  <c r="F33" s="1"/>
  <c r="C256"/>
  <c r="F32" s="1"/>
  <c r="C255"/>
  <c r="F31" s="1"/>
  <c r="C253"/>
  <c r="F29" s="1"/>
  <c r="C252"/>
  <c r="F28" s="1"/>
  <c r="C251"/>
  <c r="F27" s="1"/>
  <c r="C250"/>
  <c r="F26" s="1"/>
  <c r="C248"/>
  <c r="F24" s="1"/>
  <c r="C247"/>
  <c r="F23" s="1"/>
  <c r="C246"/>
  <c r="F22" s="1"/>
  <c r="C245"/>
  <c r="F21" s="1"/>
  <c r="C243"/>
  <c r="F19" s="1"/>
  <c r="C242"/>
  <c r="F18" s="1"/>
  <c r="C241"/>
  <c r="F17" s="1"/>
  <c r="C240"/>
  <c r="F16" s="1"/>
  <c r="C238"/>
  <c r="F14" s="1"/>
  <c r="C237"/>
  <c r="F13" s="1"/>
  <c r="C236"/>
  <c r="F12" s="1"/>
  <c r="C235"/>
  <c r="F11" s="1"/>
  <c r="C231"/>
  <c r="F7" s="1"/>
  <c r="C232"/>
  <c r="F8" s="1"/>
  <c r="C233"/>
  <c r="F9" s="1"/>
  <c r="C9" s="1"/>
  <c r="C230"/>
  <c r="F6" s="1"/>
  <c r="C299"/>
  <c r="G44" s="1"/>
  <c r="C298"/>
  <c r="G43" s="1"/>
  <c r="C297"/>
  <c r="G42" s="1"/>
  <c r="C296"/>
  <c r="G41" s="1"/>
  <c r="C294"/>
  <c r="G39" s="1"/>
  <c r="C293"/>
  <c r="G38" s="1"/>
  <c r="C292"/>
  <c r="G37" s="1"/>
  <c r="C291"/>
  <c r="G36" s="1"/>
  <c r="C289"/>
  <c r="G34" s="1"/>
  <c r="C288"/>
  <c r="G33" s="1"/>
  <c r="C287"/>
  <c r="G32" s="1"/>
  <c r="C286"/>
  <c r="G31" s="1"/>
  <c r="C284"/>
  <c r="G29" s="1"/>
  <c r="C283"/>
  <c r="G28" s="1"/>
  <c r="C282"/>
  <c r="G27" s="1"/>
  <c r="C281"/>
  <c r="G26" s="1"/>
  <c r="C277"/>
  <c r="G22" s="1"/>
  <c r="C278"/>
  <c r="G23" s="1"/>
  <c r="C279"/>
  <c r="G24" s="1"/>
  <c r="C276"/>
  <c r="G21" s="1"/>
  <c r="H300"/>
  <c r="G300"/>
  <c r="F300"/>
  <c r="E300"/>
  <c r="D300"/>
  <c r="C300" s="1"/>
  <c r="H295"/>
  <c r="G295"/>
  <c r="F295"/>
  <c r="E295"/>
  <c r="D295"/>
  <c r="H290"/>
  <c r="G290"/>
  <c r="F290"/>
  <c r="E290"/>
  <c r="D290"/>
  <c r="H285"/>
  <c r="G285"/>
  <c r="F285"/>
  <c r="E285"/>
  <c r="D285"/>
  <c r="F280"/>
  <c r="G280"/>
  <c r="H280"/>
  <c r="E280"/>
  <c r="D280"/>
  <c r="F330"/>
  <c r="E330"/>
  <c r="D330"/>
  <c r="C330" s="1"/>
  <c r="D325"/>
  <c r="C325" s="1"/>
  <c r="E325"/>
  <c r="D320"/>
  <c r="E320"/>
  <c r="D315"/>
  <c r="C315" s="1"/>
  <c r="E315"/>
  <c r="E310"/>
  <c r="D310"/>
  <c r="C310" s="1"/>
  <c r="F325"/>
  <c r="F320"/>
  <c r="F315"/>
  <c r="O46" i="36"/>
  <c r="M46"/>
  <c r="K46"/>
  <c r="I46"/>
  <c r="G46"/>
  <c r="E46"/>
  <c r="C46"/>
  <c r="O15"/>
  <c r="M15"/>
  <c r="K15"/>
  <c r="I15"/>
  <c r="G15"/>
  <c r="E15"/>
  <c r="C15"/>
  <c r="AC43" i="9"/>
  <c r="AF43"/>
  <c r="Z43"/>
  <c r="W43"/>
  <c r="T43"/>
  <c r="Q43"/>
  <c r="K43"/>
  <c r="H43"/>
  <c r="E43"/>
  <c r="B293" i="8"/>
  <c r="Q293"/>
  <c r="O293"/>
  <c r="M293"/>
  <c r="K293"/>
  <c r="E293"/>
  <c r="C293"/>
  <c r="C292"/>
  <c r="R241"/>
  <c r="T241"/>
  <c r="P241"/>
  <c r="N241"/>
  <c r="L241"/>
  <c r="J241"/>
  <c r="H241"/>
  <c r="F241"/>
  <c r="D241"/>
  <c r="C190"/>
  <c r="Q190"/>
  <c r="O190"/>
  <c r="M190"/>
  <c r="K190"/>
  <c r="E190"/>
  <c r="B190"/>
  <c r="R139"/>
  <c r="T139"/>
  <c r="P139"/>
  <c r="N139"/>
  <c r="L139"/>
  <c r="J139"/>
  <c r="H139"/>
  <c r="F139"/>
  <c r="D139"/>
  <c r="E86"/>
  <c r="Q86"/>
  <c r="O86"/>
  <c r="M86"/>
  <c r="K86"/>
  <c r="I86"/>
  <c r="C86"/>
  <c r="B86"/>
  <c r="R34"/>
  <c r="T34"/>
  <c r="P34"/>
  <c r="N34"/>
  <c r="L34"/>
  <c r="J34"/>
  <c r="H34"/>
  <c r="F34"/>
  <c r="D34"/>
  <c r="J90" i="7"/>
  <c r="E90"/>
  <c r="O90"/>
  <c r="N90"/>
  <c r="I90"/>
  <c r="D90"/>
  <c r="B90"/>
  <c r="Q34"/>
  <c r="Q94" s="1"/>
  <c r="L34"/>
  <c r="L94" s="1"/>
  <c r="G34"/>
  <c r="G94" s="1"/>
  <c r="O34"/>
  <c r="J34"/>
  <c r="E34"/>
  <c r="W47" i="19"/>
  <c r="Y47" s="1"/>
  <c r="R47"/>
  <c r="V47" s="1"/>
  <c r="M47"/>
  <c r="O47" s="1"/>
  <c r="H47"/>
  <c r="L47" s="1"/>
  <c r="F47"/>
  <c r="D47"/>
  <c r="M14" i="18"/>
  <c r="S30" i="16"/>
  <c r="U77"/>
  <c r="S77"/>
  <c r="Q77"/>
  <c r="O77"/>
  <c r="L77"/>
  <c r="J77"/>
  <c r="H77"/>
  <c r="F77"/>
  <c r="U30"/>
  <c r="Q30"/>
  <c r="O30"/>
  <c r="L30"/>
  <c r="J30"/>
  <c r="H30"/>
  <c r="F30"/>
  <c r="W19" i="14"/>
  <c r="Z19"/>
  <c r="T19"/>
  <c r="Q19"/>
  <c r="N19"/>
  <c r="K19"/>
  <c r="H19"/>
  <c r="E19"/>
  <c r="Q53" i="13"/>
  <c r="O53"/>
  <c r="M53"/>
  <c r="K53"/>
  <c r="I53"/>
  <c r="G53"/>
  <c r="E53"/>
  <c r="D53"/>
  <c r="C53"/>
  <c r="B53"/>
  <c r="P18"/>
  <c r="P57" s="1"/>
  <c r="R18"/>
  <c r="R57" s="1"/>
  <c r="N18"/>
  <c r="N57" s="1"/>
  <c r="L18"/>
  <c r="L57" s="1"/>
  <c r="J18"/>
  <c r="J57" s="1"/>
  <c r="H18"/>
  <c r="H57" s="1"/>
  <c r="F18"/>
  <c r="F57" s="1"/>
  <c r="D55" i="35"/>
  <c r="O55"/>
  <c r="N55"/>
  <c r="J55"/>
  <c r="I55"/>
  <c r="E55"/>
  <c r="C55"/>
  <c r="B55"/>
  <c r="Q18"/>
  <c r="Q59" s="1"/>
  <c r="L18"/>
  <c r="L59" s="1"/>
  <c r="G18"/>
  <c r="G59" s="1"/>
  <c r="O18"/>
  <c r="J18"/>
  <c r="E18"/>
  <c r="E95" i="11"/>
  <c r="O95"/>
  <c r="N95"/>
  <c r="J95"/>
  <c r="I95"/>
  <c r="D95"/>
  <c r="B95"/>
  <c r="Q38"/>
  <c r="Q99" s="1"/>
  <c r="L38"/>
  <c r="L99" s="1"/>
  <c r="G38"/>
  <c r="G99" s="1"/>
  <c r="O38"/>
  <c r="J38"/>
  <c r="E38"/>
  <c r="B95" i="10"/>
  <c r="O95"/>
  <c r="N95"/>
  <c r="J95"/>
  <c r="I95"/>
  <c r="E95"/>
  <c r="D95"/>
  <c r="O38"/>
  <c r="J38"/>
  <c r="Q38"/>
  <c r="Q99" s="1"/>
  <c r="L38"/>
  <c r="L99" s="1"/>
  <c r="G38"/>
  <c r="G99" s="1"/>
  <c r="E38"/>
  <c r="H39" i="5"/>
  <c r="K39"/>
  <c r="T39"/>
  <c r="W39"/>
  <c r="Z39"/>
  <c r="AF39"/>
  <c r="AF38"/>
  <c r="AC39"/>
  <c r="Q39"/>
  <c r="N39"/>
  <c r="E39"/>
  <c r="O301" i="4"/>
  <c r="M301"/>
  <c r="K301"/>
  <c r="E301"/>
  <c r="C301"/>
  <c r="S301"/>
  <c r="Q301"/>
  <c r="B301"/>
  <c r="R249"/>
  <c r="T249"/>
  <c r="AC249"/>
  <c r="P249"/>
  <c r="N249"/>
  <c r="L249"/>
  <c r="J249"/>
  <c r="H249"/>
  <c r="F249"/>
  <c r="D249"/>
  <c r="S197"/>
  <c r="G197"/>
  <c r="Q197"/>
  <c r="O197"/>
  <c r="M197"/>
  <c r="K197"/>
  <c r="E197"/>
  <c r="C197"/>
  <c r="B197"/>
  <c r="R146"/>
  <c r="T146"/>
  <c r="AC146"/>
  <c r="P146"/>
  <c r="N146"/>
  <c r="L146"/>
  <c r="J146"/>
  <c r="H146"/>
  <c r="F146"/>
  <c r="D146"/>
  <c r="S93"/>
  <c r="C93"/>
  <c r="M93"/>
  <c r="K93"/>
  <c r="I93"/>
  <c r="G93"/>
  <c r="E93"/>
  <c r="B93"/>
  <c r="R37"/>
  <c r="F37"/>
  <c r="R36"/>
  <c r="T37"/>
  <c r="P37"/>
  <c r="N37"/>
  <c r="L37"/>
  <c r="J37"/>
  <c r="H37"/>
  <c r="D37"/>
  <c r="M89" i="3"/>
  <c r="H89"/>
  <c r="D89"/>
  <c r="C89"/>
  <c r="B89"/>
  <c r="I89"/>
  <c r="N89"/>
  <c r="O35"/>
  <c r="P35"/>
  <c r="P93" s="1"/>
  <c r="J35"/>
  <c r="K35"/>
  <c r="K93" s="1"/>
  <c r="E35"/>
  <c r="F35"/>
  <c r="L38" i="30"/>
  <c r="K38"/>
  <c r="I38"/>
  <c r="H38"/>
  <c r="F38"/>
  <c r="E38"/>
  <c r="L39"/>
  <c r="K39"/>
  <c r="F39"/>
  <c r="E39"/>
  <c r="H39"/>
  <c r="I39"/>
  <c r="F98" i="27"/>
  <c r="E97"/>
  <c r="D97"/>
  <c r="C97"/>
  <c r="B97"/>
  <c r="F96"/>
  <c r="F38"/>
  <c r="E38"/>
  <c r="D38"/>
  <c r="C38"/>
  <c r="B38"/>
  <c r="G37"/>
  <c r="B33"/>
  <c r="P218" i="21"/>
  <c r="Q218"/>
  <c r="T218" s="1"/>
  <c r="R218"/>
  <c r="S218"/>
  <c r="P219"/>
  <c r="Q219"/>
  <c r="R219"/>
  <c r="S219"/>
  <c r="P220"/>
  <c r="Q220"/>
  <c r="R220"/>
  <c r="S220"/>
  <c r="N218"/>
  <c r="N219"/>
  <c r="N220"/>
  <c r="H218"/>
  <c r="H219"/>
  <c r="H220"/>
  <c r="U123"/>
  <c r="U124"/>
  <c r="U125"/>
  <c r="S123"/>
  <c r="S124"/>
  <c r="S125"/>
  <c r="Q123"/>
  <c r="Q124"/>
  <c r="Q125"/>
  <c r="O123"/>
  <c r="O124"/>
  <c r="O125"/>
  <c r="M123"/>
  <c r="M124"/>
  <c r="M125"/>
  <c r="K123"/>
  <c r="K124"/>
  <c r="K125"/>
  <c r="I123"/>
  <c r="I124"/>
  <c r="I125"/>
  <c r="G123"/>
  <c r="G124"/>
  <c r="G125"/>
  <c r="I76"/>
  <c r="G76"/>
  <c r="F76"/>
  <c r="P76"/>
  <c r="L76"/>
  <c r="M76"/>
  <c r="O76"/>
  <c r="P74"/>
  <c r="F74"/>
  <c r="G74"/>
  <c r="I74"/>
  <c r="L74"/>
  <c r="M74"/>
  <c r="O74"/>
  <c r="F75"/>
  <c r="G75"/>
  <c r="I75"/>
  <c r="L75"/>
  <c r="M75"/>
  <c r="O75"/>
  <c r="Q166"/>
  <c r="U164"/>
  <c r="U165"/>
  <c r="U166"/>
  <c r="S164"/>
  <c r="S165"/>
  <c r="S166"/>
  <c r="Q164"/>
  <c r="Q165"/>
  <c r="O164"/>
  <c r="O165"/>
  <c r="O166"/>
  <c r="M164"/>
  <c r="M165"/>
  <c r="M166"/>
  <c r="K164"/>
  <c r="K165"/>
  <c r="K166"/>
  <c r="I164"/>
  <c r="I165"/>
  <c r="I166"/>
  <c r="G164"/>
  <c r="G165"/>
  <c r="G166"/>
  <c r="Q34"/>
  <c r="N34"/>
  <c r="K34"/>
  <c r="H34"/>
  <c r="H76" s="1"/>
  <c r="K33"/>
  <c r="H33"/>
  <c r="H75" s="1"/>
  <c r="Q33"/>
  <c r="N33"/>
  <c r="K32"/>
  <c r="H32"/>
  <c r="J32" s="1"/>
  <c r="Q32"/>
  <c r="N32"/>
  <c r="AF42" i="9"/>
  <c r="Z42"/>
  <c r="W42"/>
  <c r="T42"/>
  <c r="Q42"/>
  <c r="K42"/>
  <c r="H42"/>
  <c r="AC42"/>
  <c r="E42"/>
  <c r="Q292" i="8"/>
  <c r="O292"/>
  <c r="K292"/>
  <c r="E292"/>
  <c r="M292"/>
  <c r="B292"/>
  <c r="R240"/>
  <c r="T240"/>
  <c r="P240"/>
  <c r="N240"/>
  <c r="L240"/>
  <c r="J240"/>
  <c r="H240"/>
  <c r="F240"/>
  <c r="D240"/>
  <c r="S189"/>
  <c r="Q189"/>
  <c r="O189"/>
  <c r="E189"/>
  <c r="M189"/>
  <c r="K189"/>
  <c r="B189"/>
  <c r="R138"/>
  <c r="T138"/>
  <c r="P138"/>
  <c r="N138"/>
  <c r="L138"/>
  <c r="J138"/>
  <c r="H138"/>
  <c r="F138"/>
  <c r="D138"/>
  <c r="K85"/>
  <c r="S85"/>
  <c r="O85"/>
  <c r="M85"/>
  <c r="I85"/>
  <c r="E85"/>
  <c r="C85"/>
  <c r="Q85"/>
  <c r="B85"/>
  <c r="R33"/>
  <c r="T33"/>
  <c r="P33"/>
  <c r="N33"/>
  <c r="L33"/>
  <c r="J33"/>
  <c r="H33"/>
  <c r="F33"/>
  <c r="D33"/>
  <c r="D89" i="7"/>
  <c r="N89"/>
  <c r="I89"/>
  <c r="J89"/>
  <c r="E89"/>
  <c r="B89"/>
  <c r="O89"/>
  <c r="Q33"/>
  <c r="Q93" s="1"/>
  <c r="L33"/>
  <c r="L93" s="1"/>
  <c r="G33"/>
  <c r="G93" s="1"/>
  <c r="O33"/>
  <c r="J33"/>
  <c r="E33"/>
  <c r="I38" i="36"/>
  <c r="I45"/>
  <c r="I44"/>
  <c r="I43"/>
  <c r="I42"/>
  <c r="I41"/>
  <c r="I40"/>
  <c r="I39"/>
  <c r="I7"/>
  <c r="I13"/>
  <c r="I12"/>
  <c r="I11"/>
  <c r="I10"/>
  <c r="I9"/>
  <c r="I8"/>
  <c r="I14"/>
  <c r="O14"/>
  <c r="M14"/>
  <c r="K14"/>
  <c r="G14"/>
  <c r="E14"/>
  <c r="C14"/>
  <c r="O45"/>
  <c r="M45"/>
  <c r="K45"/>
  <c r="G45"/>
  <c r="E45"/>
  <c r="C45"/>
  <c r="C56" i="20"/>
  <c r="D56"/>
  <c r="E44" i="19"/>
  <c r="F46"/>
  <c r="D46"/>
  <c r="W46"/>
  <c r="Y46" s="1"/>
  <c r="R46"/>
  <c r="T46" s="1"/>
  <c r="M46"/>
  <c r="Q46" s="1"/>
  <c r="H46"/>
  <c r="J46" s="1"/>
  <c r="AA46"/>
  <c r="V46"/>
  <c r="O46"/>
  <c r="L46"/>
  <c r="E52" i="18"/>
  <c r="R50" i="17"/>
  <c r="S40" s="1"/>
  <c r="N50"/>
  <c r="O33" s="1"/>
  <c r="N21"/>
  <c r="O5" s="1"/>
  <c r="U76" i="16"/>
  <c r="S76"/>
  <c r="Q76"/>
  <c r="O76"/>
  <c r="L76"/>
  <c r="J76"/>
  <c r="H76"/>
  <c r="F76"/>
  <c r="U29"/>
  <c r="S29"/>
  <c r="Q29"/>
  <c r="O29"/>
  <c r="L29"/>
  <c r="J29"/>
  <c r="H29"/>
  <c r="F29"/>
  <c r="W18" i="14"/>
  <c r="Z18"/>
  <c r="T18"/>
  <c r="Q18"/>
  <c r="N18"/>
  <c r="K18"/>
  <c r="H18"/>
  <c r="E18"/>
  <c r="I45" i="13"/>
  <c r="Q52"/>
  <c r="O52"/>
  <c r="M52"/>
  <c r="K52"/>
  <c r="I52"/>
  <c r="G52"/>
  <c r="E52"/>
  <c r="D52"/>
  <c r="C52"/>
  <c r="B52"/>
  <c r="P17"/>
  <c r="P56" s="1"/>
  <c r="R17"/>
  <c r="R56" s="1"/>
  <c r="N17"/>
  <c r="N56" s="1"/>
  <c r="L17"/>
  <c r="L56" s="1"/>
  <c r="J17"/>
  <c r="J56" s="1"/>
  <c r="H17"/>
  <c r="H56" s="1"/>
  <c r="F17"/>
  <c r="F56" s="1"/>
  <c r="O54" i="35"/>
  <c r="J54"/>
  <c r="E54"/>
  <c r="N54"/>
  <c r="I54"/>
  <c r="D54"/>
  <c r="C54"/>
  <c r="B54"/>
  <c r="Q17"/>
  <c r="Q58" s="1"/>
  <c r="L17"/>
  <c r="L58" s="1"/>
  <c r="G17"/>
  <c r="G58" s="1"/>
  <c r="O17"/>
  <c r="J17"/>
  <c r="E17"/>
  <c r="N94" i="11"/>
  <c r="J94"/>
  <c r="E94"/>
  <c r="D94"/>
  <c r="O94"/>
  <c r="I94"/>
  <c r="B94"/>
  <c r="O37"/>
  <c r="Q37"/>
  <c r="Q98" s="1"/>
  <c r="J37"/>
  <c r="L37"/>
  <c r="L98" s="1"/>
  <c r="E37"/>
  <c r="G37"/>
  <c r="G98" s="1"/>
  <c r="O93"/>
  <c r="N93"/>
  <c r="J93"/>
  <c r="I93"/>
  <c r="E93"/>
  <c r="D93"/>
  <c r="B93"/>
  <c r="B94" i="10"/>
  <c r="I94"/>
  <c r="N94"/>
  <c r="G72"/>
  <c r="G73"/>
  <c r="D13"/>
  <c r="G13" s="1"/>
  <c r="E94"/>
  <c r="D94"/>
  <c r="J94"/>
  <c r="O94"/>
  <c r="Q37"/>
  <c r="Q98" s="1"/>
  <c r="L37"/>
  <c r="L98" s="1"/>
  <c r="G37"/>
  <c r="G98" s="1"/>
  <c r="O37"/>
  <c r="J37"/>
  <c r="E37"/>
  <c r="AC38" i="5"/>
  <c r="Z38"/>
  <c r="W38"/>
  <c r="T38"/>
  <c r="Q38"/>
  <c r="N38"/>
  <c r="K38"/>
  <c r="H38"/>
  <c r="E38"/>
  <c r="S300" i="4"/>
  <c r="Q300"/>
  <c r="O300"/>
  <c r="K300"/>
  <c r="C300"/>
  <c r="M300"/>
  <c r="G300"/>
  <c r="E300"/>
  <c r="B300"/>
  <c r="R248"/>
  <c r="AC248"/>
  <c r="T248"/>
  <c r="P248"/>
  <c r="N248"/>
  <c r="L248"/>
  <c r="J248"/>
  <c r="H248"/>
  <c r="F248"/>
  <c r="D248"/>
  <c r="O196"/>
  <c r="K196"/>
  <c r="S196"/>
  <c r="Q196"/>
  <c r="M196"/>
  <c r="E196"/>
  <c r="C196"/>
  <c r="B196"/>
  <c r="R145"/>
  <c r="T145"/>
  <c r="AC145"/>
  <c r="P145"/>
  <c r="N145"/>
  <c r="L145"/>
  <c r="J145"/>
  <c r="H145"/>
  <c r="F145"/>
  <c r="D145"/>
  <c r="Q92"/>
  <c r="K92"/>
  <c r="C92"/>
  <c r="S92"/>
  <c r="O92"/>
  <c r="M92"/>
  <c r="I92"/>
  <c r="G92"/>
  <c r="E92"/>
  <c r="B92"/>
  <c r="F36"/>
  <c r="T36"/>
  <c r="P36"/>
  <c r="N36"/>
  <c r="L36"/>
  <c r="J36"/>
  <c r="H36"/>
  <c r="D36"/>
  <c r="N88" i="3"/>
  <c r="I88"/>
  <c r="D88"/>
  <c r="M88"/>
  <c r="H88"/>
  <c r="C88"/>
  <c r="B88"/>
  <c r="O34"/>
  <c r="P34"/>
  <c r="P92" s="1"/>
  <c r="J34"/>
  <c r="K34"/>
  <c r="E34"/>
  <c r="F34"/>
  <c r="F18" i="20"/>
  <c r="D156"/>
  <c r="H156" s="1"/>
  <c r="C156"/>
  <c r="D123"/>
  <c r="C123"/>
  <c r="N123" s="1"/>
  <c r="D90"/>
  <c r="T90" s="1"/>
  <c r="C90"/>
  <c r="F90" s="1"/>
  <c r="E55"/>
  <c r="J37" i="30"/>
  <c r="J32"/>
  <c r="G37"/>
  <c r="G32"/>
  <c r="D32"/>
  <c r="K36"/>
  <c r="L36"/>
  <c r="H36"/>
  <c r="I36"/>
  <c r="E36"/>
  <c r="F36"/>
  <c r="C13" i="36"/>
  <c r="C41"/>
  <c r="O44"/>
  <c r="M44"/>
  <c r="K44"/>
  <c r="G44"/>
  <c r="E44"/>
  <c r="C44"/>
  <c r="O13"/>
  <c r="M13"/>
  <c r="K13"/>
  <c r="G13"/>
  <c r="E13"/>
  <c r="G45" i="19"/>
  <c r="E45"/>
  <c r="Y45"/>
  <c r="AA45"/>
  <c r="T45"/>
  <c r="V45"/>
  <c r="O45"/>
  <c r="Q45"/>
  <c r="J45"/>
  <c r="L45"/>
  <c r="U75" i="16"/>
  <c r="S75"/>
  <c r="Q75"/>
  <c r="O75"/>
  <c r="L75"/>
  <c r="J75"/>
  <c r="H75"/>
  <c r="F75"/>
  <c r="U28"/>
  <c r="S28"/>
  <c r="Q28"/>
  <c r="O28"/>
  <c r="L28"/>
  <c r="J28"/>
  <c r="H28"/>
  <c r="F28"/>
  <c r="W17" i="14"/>
  <c r="Z17"/>
  <c r="T17"/>
  <c r="Q17"/>
  <c r="N17"/>
  <c r="K17"/>
  <c r="H17"/>
  <c r="E17"/>
  <c r="B51" i="13"/>
  <c r="Q51"/>
  <c r="O51"/>
  <c r="M51"/>
  <c r="K51"/>
  <c r="I51"/>
  <c r="G51"/>
  <c r="E51"/>
  <c r="D51"/>
  <c r="C51"/>
  <c r="P16"/>
  <c r="P55" s="1"/>
  <c r="R16"/>
  <c r="R55" s="1"/>
  <c r="N16"/>
  <c r="N55" s="1"/>
  <c r="L16"/>
  <c r="L55" s="1"/>
  <c r="J16"/>
  <c r="J55" s="1"/>
  <c r="H16"/>
  <c r="H55" s="1"/>
  <c r="F16"/>
  <c r="F55" s="1"/>
  <c r="B53" i="35"/>
  <c r="O53"/>
  <c r="N53"/>
  <c r="J53"/>
  <c r="I53"/>
  <c r="E53"/>
  <c r="D53"/>
  <c r="C53"/>
  <c r="Q16"/>
  <c r="Q57" s="1"/>
  <c r="L16"/>
  <c r="L57" s="1"/>
  <c r="E16"/>
  <c r="G16"/>
  <c r="G57" s="1"/>
  <c r="O16"/>
  <c r="J16"/>
  <c r="E71" i="11"/>
  <c r="J36"/>
  <c r="O36"/>
  <c r="Q36"/>
  <c r="Q97" s="1"/>
  <c r="L36"/>
  <c r="L97" s="1"/>
  <c r="G36"/>
  <c r="G97" s="1"/>
  <c r="E36"/>
  <c r="B93" i="10"/>
  <c r="O93"/>
  <c r="N93"/>
  <c r="J93"/>
  <c r="I93"/>
  <c r="E93"/>
  <c r="D93"/>
  <c r="O36"/>
  <c r="J36"/>
  <c r="Q36"/>
  <c r="Q97" s="1"/>
  <c r="L36"/>
  <c r="L97" s="1"/>
  <c r="G36"/>
  <c r="G97" s="1"/>
  <c r="E36"/>
  <c r="AC41" i="9"/>
  <c r="AF41"/>
  <c r="Z41"/>
  <c r="W41"/>
  <c r="T41"/>
  <c r="Q41"/>
  <c r="N41"/>
  <c r="K41"/>
  <c r="H41"/>
  <c r="E41"/>
  <c r="B291" i="8"/>
  <c r="Q291"/>
  <c r="O291"/>
  <c r="M291"/>
  <c r="K291"/>
  <c r="E291"/>
  <c r="R239"/>
  <c r="T239"/>
  <c r="P239"/>
  <c r="N239"/>
  <c r="L239"/>
  <c r="J239"/>
  <c r="H239"/>
  <c r="F239"/>
  <c r="D239"/>
  <c r="O188"/>
  <c r="B188"/>
  <c r="Q188"/>
  <c r="M188"/>
  <c r="K188"/>
  <c r="E188"/>
  <c r="R137"/>
  <c r="T137"/>
  <c r="P137"/>
  <c r="N137"/>
  <c r="L137"/>
  <c r="J137"/>
  <c r="H137"/>
  <c r="F137"/>
  <c r="D137"/>
  <c r="S83"/>
  <c r="B84"/>
  <c r="Q84"/>
  <c r="O84"/>
  <c r="M84"/>
  <c r="K84"/>
  <c r="I84"/>
  <c r="E84"/>
  <c r="C84"/>
  <c r="R32"/>
  <c r="F32"/>
  <c r="T32"/>
  <c r="P32"/>
  <c r="N32"/>
  <c r="L32"/>
  <c r="H32"/>
  <c r="J32"/>
  <c r="D32"/>
  <c r="B88" i="7"/>
  <c r="O88"/>
  <c r="N88"/>
  <c r="J88"/>
  <c r="I88"/>
  <c r="E88"/>
  <c r="D88"/>
  <c r="O32"/>
  <c r="Q32"/>
  <c r="Q92" s="1"/>
  <c r="J32"/>
  <c r="L32"/>
  <c r="L92" s="1"/>
  <c r="G32"/>
  <c r="G92" s="1"/>
  <c r="E32"/>
  <c r="O31"/>
  <c r="Q37" i="5"/>
  <c r="N37"/>
  <c r="AF37"/>
  <c r="AC37"/>
  <c r="Z37"/>
  <c r="W37"/>
  <c r="T37"/>
  <c r="K37"/>
  <c r="H37"/>
  <c r="E37"/>
  <c r="B299" i="4"/>
  <c r="S299"/>
  <c r="Q299"/>
  <c r="O299"/>
  <c r="M299"/>
  <c r="K299"/>
  <c r="G299"/>
  <c r="E299"/>
  <c r="C299"/>
  <c r="R247"/>
  <c r="AC247"/>
  <c r="T247"/>
  <c r="P247"/>
  <c r="N247"/>
  <c r="L247"/>
  <c r="J247"/>
  <c r="H247"/>
  <c r="F247"/>
  <c r="D247"/>
  <c r="I185"/>
  <c r="I182"/>
  <c r="B195"/>
  <c r="S195"/>
  <c r="Q195"/>
  <c r="O195"/>
  <c r="M195"/>
  <c r="K195"/>
  <c r="G195"/>
  <c r="E195"/>
  <c r="C195"/>
  <c r="B194"/>
  <c r="R144"/>
  <c r="AC144"/>
  <c r="AC143"/>
  <c r="T144"/>
  <c r="P144"/>
  <c r="N144"/>
  <c r="L144"/>
  <c r="J144"/>
  <c r="H144"/>
  <c r="F144"/>
  <c r="D144"/>
  <c r="AC246"/>
  <c r="I91"/>
  <c r="G91"/>
  <c r="S91"/>
  <c r="O91"/>
  <c r="M91"/>
  <c r="K91"/>
  <c r="E91"/>
  <c r="C91"/>
  <c r="B90"/>
  <c r="Q35"/>
  <c r="Q95" s="1"/>
  <c r="F35"/>
  <c r="T35"/>
  <c r="P35"/>
  <c r="N35"/>
  <c r="L35"/>
  <c r="J35"/>
  <c r="H35"/>
  <c r="D35"/>
  <c r="C87" i="3"/>
  <c r="B87"/>
  <c r="D87"/>
  <c r="H87"/>
  <c r="I87"/>
  <c r="M87"/>
  <c r="N87"/>
  <c r="O33"/>
  <c r="P33"/>
  <c r="J33"/>
  <c r="K33"/>
  <c r="K91" s="1"/>
  <c r="E33"/>
  <c r="F33"/>
  <c r="F91" s="1"/>
  <c r="C295" i="23"/>
  <c r="D295"/>
  <c r="E295"/>
  <c r="F295"/>
  <c r="H270"/>
  <c r="G270"/>
  <c r="F270"/>
  <c r="E270"/>
  <c r="D270"/>
  <c r="C270"/>
  <c r="H244"/>
  <c r="G244"/>
  <c r="F244"/>
  <c r="E244"/>
  <c r="D244"/>
  <c r="C244"/>
  <c r="H192"/>
  <c r="G192"/>
  <c r="F192"/>
  <c r="E192"/>
  <c r="D192"/>
  <c r="C192"/>
  <c r="F149"/>
  <c r="E149"/>
  <c r="D149"/>
  <c r="C149"/>
  <c r="H106"/>
  <c r="G106"/>
  <c r="F106"/>
  <c r="E106"/>
  <c r="D106"/>
  <c r="C106"/>
  <c r="D39"/>
  <c r="G40"/>
  <c r="F40"/>
  <c r="E40"/>
  <c r="C40"/>
  <c r="F95" i="27"/>
  <c r="G36"/>
  <c r="Q46" i="13"/>
  <c r="O46"/>
  <c r="M46"/>
  <c r="K46"/>
  <c r="G46"/>
  <c r="I46"/>
  <c r="F132" i="8"/>
  <c r="G158" i="16"/>
  <c r="G157"/>
  <c r="G156"/>
  <c r="G155"/>
  <c r="G154"/>
  <c r="G153"/>
  <c r="G152"/>
  <c r="G151"/>
  <c r="G150"/>
  <c r="O43" i="36"/>
  <c r="M43"/>
  <c r="K43"/>
  <c r="G43"/>
  <c r="E43"/>
  <c r="C43"/>
  <c r="O12"/>
  <c r="M12"/>
  <c r="K12"/>
  <c r="G12"/>
  <c r="E12"/>
  <c r="C12"/>
  <c r="C11"/>
  <c r="D155" i="20"/>
  <c r="C155"/>
  <c r="J155" s="1"/>
  <c r="D122"/>
  <c r="T122" s="1"/>
  <c r="C122"/>
  <c r="F122" s="1"/>
  <c r="D89"/>
  <c r="C89"/>
  <c r="R89" s="1"/>
  <c r="C88"/>
  <c r="J88" s="1"/>
  <c r="O55"/>
  <c r="M55"/>
  <c r="K55"/>
  <c r="I55"/>
  <c r="G55"/>
  <c r="C55"/>
  <c r="F9"/>
  <c r="H17"/>
  <c r="D18"/>
  <c r="D55" s="1"/>
  <c r="J18"/>
  <c r="N18"/>
  <c r="N217" i="21"/>
  <c r="N214"/>
  <c r="R217"/>
  <c r="S217"/>
  <c r="Q217"/>
  <c r="P217"/>
  <c r="T217" s="1"/>
  <c r="Q216"/>
  <c r="N216"/>
  <c r="N215"/>
  <c r="S216"/>
  <c r="R216"/>
  <c r="P216"/>
  <c r="Q208"/>
  <c r="H217"/>
  <c r="H216"/>
  <c r="E163"/>
  <c r="U163" s="1"/>
  <c r="D163"/>
  <c r="Q163"/>
  <c r="I163"/>
  <c r="E169"/>
  <c r="E162"/>
  <c r="U162" s="1"/>
  <c r="D162"/>
  <c r="O162" s="1"/>
  <c r="S162"/>
  <c r="Q162"/>
  <c r="K162"/>
  <c r="I162"/>
  <c r="G162"/>
  <c r="E122"/>
  <c r="U122"/>
  <c r="D122"/>
  <c r="Q122"/>
  <c r="M122"/>
  <c r="I122"/>
  <c r="G122"/>
  <c r="E121"/>
  <c r="U121" s="1"/>
  <c r="D121"/>
  <c r="S121" s="1"/>
  <c r="I121"/>
  <c r="D120"/>
  <c r="G121"/>
  <c r="O73"/>
  <c r="O72"/>
  <c r="Q31"/>
  <c r="Q27"/>
  <c r="Q73"/>
  <c r="Q29"/>
  <c r="P72"/>
  <c r="N30"/>
  <c r="N26"/>
  <c r="N31"/>
  <c r="N27"/>
  <c r="M72"/>
  <c r="M73"/>
  <c r="L72"/>
  <c r="L73"/>
  <c r="K30"/>
  <c r="K26"/>
  <c r="K31"/>
  <c r="K27"/>
  <c r="J30"/>
  <c r="J26"/>
  <c r="J72"/>
  <c r="J31"/>
  <c r="J27"/>
  <c r="I72"/>
  <c r="I73"/>
  <c r="H72"/>
  <c r="H73"/>
  <c r="G72"/>
  <c r="G73"/>
  <c r="F73"/>
  <c r="F72"/>
  <c r="F71"/>
  <c r="Q30"/>
  <c r="N155" i="20"/>
  <c r="L122"/>
  <c r="AA44" i="19"/>
  <c r="Y44"/>
  <c r="V44"/>
  <c r="T44"/>
  <c r="Q44"/>
  <c r="O44"/>
  <c r="L44"/>
  <c r="J44"/>
  <c r="G44"/>
  <c r="O74" i="16"/>
  <c r="Q74"/>
  <c r="S74"/>
  <c r="U74"/>
  <c r="L74"/>
  <c r="J74"/>
  <c r="H74"/>
  <c r="F74"/>
  <c r="U27"/>
  <c r="S27"/>
  <c r="Q27"/>
  <c r="O27"/>
  <c r="L27"/>
  <c r="J27"/>
  <c r="H27"/>
  <c r="F27"/>
  <c r="W16" i="14"/>
  <c r="E16"/>
  <c r="Z16"/>
  <c r="T16"/>
  <c r="Q16"/>
  <c r="N16"/>
  <c r="K16"/>
  <c r="H16"/>
  <c r="Q50" i="13"/>
  <c r="O50"/>
  <c r="M50"/>
  <c r="K50"/>
  <c r="I50"/>
  <c r="G50"/>
  <c r="E50"/>
  <c r="D50"/>
  <c r="C50"/>
  <c r="B50"/>
  <c r="P15"/>
  <c r="P54" s="1"/>
  <c r="R15"/>
  <c r="R54" s="1"/>
  <c r="N15"/>
  <c r="N54" s="1"/>
  <c r="L15"/>
  <c r="L54" s="1"/>
  <c r="J15"/>
  <c r="J54" s="1"/>
  <c r="H15"/>
  <c r="H54" s="1"/>
  <c r="F15"/>
  <c r="F54" s="1"/>
  <c r="F10"/>
  <c r="O52" i="35"/>
  <c r="N52"/>
  <c r="J52"/>
  <c r="I52"/>
  <c r="E52"/>
  <c r="D52"/>
  <c r="C52"/>
  <c r="B52"/>
  <c r="Q15"/>
  <c r="Q56" s="1"/>
  <c r="L15"/>
  <c r="L56" s="1"/>
  <c r="G15"/>
  <c r="G56" s="1"/>
  <c r="O15"/>
  <c r="J15"/>
  <c r="E15"/>
  <c r="O92" i="11"/>
  <c r="N92"/>
  <c r="J92"/>
  <c r="I92"/>
  <c r="E92"/>
  <c r="D92"/>
  <c r="B92"/>
  <c r="B91"/>
  <c r="Q35"/>
  <c r="Q96" s="1"/>
  <c r="L35"/>
  <c r="L96" s="1"/>
  <c r="G35"/>
  <c r="G96" s="1"/>
  <c r="O35"/>
  <c r="J35"/>
  <c r="E35"/>
  <c r="O92" i="10"/>
  <c r="N92"/>
  <c r="J92"/>
  <c r="I92"/>
  <c r="E92"/>
  <c r="D92"/>
  <c r="B92"/>
  <c r="O35"/>
  <c r="J35"/>
  <c r="E35"/>
  <c r="O34"/>
  <c r="Q35"/>
  <c r="Q96" s="1"/>
  <c r="L35"/>
  <c r="L96" s="1"/>
  <c r="G35"/>
  <c r="G96" s="1"/>
  <c r="AC40" i="9"/>
  <c r="AF40"/>
  <c r="Z40"/>
  <c r="W40"/>
  <c r="T40"/>
  <c r="Q40"/>
  <c r="N40"/>
  <c r="K40"/>
  <c r="H40"/>
  <c r="E40"/>
  <c r="Q290" i="8"/>
  <c r="O290"/>
  <c r="M290"/>
  <c r="K290"/>
  <c r="E290"/>
  <c r="B290"/>
  <c r="R238"/>
  <c r="T238"/>
  <c r="P238"/>
  <c r="N238"/>
  <c r="L238"/>
  <c r="J238"/>
  <c r="H238"/>
  <c r="F238"/>
  <c r="D238"/>
  <c r="C186"/>
  <c r="S187"/>
  <c r="Q187"/>
  <c r="M187"/>
  <c r="K187"/>
  <c r="E187"/>
  <c r="B187"/>
  <c r="R136"/>
  <c r="T136"/>
  <c r="P136"/>
  <c r="N136"/>
  <c r="J136"/>
  <c r="H136"/>
  <c r="L136"/>
  <c r="F136"/>
  <c r="D136"/>
  <c r="Q83"/>
  <c r="O83"/>
  <c r="M83"/>
  <c r="K83"/>
  <c r="I83"/>
  <c r="E83"/>
  <c r="C83"/>
  <c r="B83"/>
  <c r="R31"/>
  <c r="T31"/>
  <c r="P31"/>
  <c r="N31"/>
  <c r="L31"/>
  <c r="J31"/>
  <c r="H31"/>
  <c r="F31"/>
  <c r="D31"/>
  <c r="O87" i="7"/>
  <c r="N87"/>
  <c r="J87"/>
  <c r="I87"/>
  <c r="E87"/>
  <c r="D87"/>
  <c r="D86"/>
  <c r="B87"/>
  <c r="B86"/>
  <c r="Q31"/>
  <c r="Q91" s="1"/>
  <c r="L31"/>
  <c r="L91" s="1"/>
  <c r="J31"/>
  <c r="E31"/>
  <c r="E30"/>
  <c r="G31"/>
  <c r="G91" s="1"/>
  <c r="G19"/>
  <c r="Q36" i="5"/>
  <c r="N36"/>
  <c r="N35"/>
  <c r="AC36"/>
  <c r="E36"/>
  <c r="AF36"/>
  <c r="Z36"/>
  <c r="W36"/>
  <c r="T36"/>
  <c r="K36"/>
  <c r="H36"/>
  <c r="Q298" i="4"/>
  <c r="S298"/>
  <c r="O298"/>
  <c r="M298"/>
  <c r="K298"/>
  <c r="G191"/>
  <c r="G185"/>
  <c r="G186"/>
  <c r="G192"/>
  <c r="G194"/>
  <c r="G298"/>
  <c r="G295"/>
  <c r="E298"/>
  <c r="C298"/>
  <c r="B298"/>
  <c r="R246"/>
  <c r="T246"/>
  <c r="P246"/>
  <c r="N246"/>
  <c r="L246"/>
  <c r="J246"/>
  <c r="H246"/>
  <c r="F246"/>
  <c r="D246"/>
  <c r="O194"/>
  <c r="Q194"/>
  <c r="S194"/>
  <c r="M194"/>
  <c r="K194"/>
  <c r="E193"/>
  <c r="E194"/>
  <c r="C194"/>
  <c r="R143"/>
  <c r="T143"/>
  <c r="P143"/>
  <c r="N143"/>
  <c r="L143"/>
  <c r="J143"/>
  <c r="H143"/>
  <c r="F143"/>
  <c r="D143"/>
  <c r="S90"/>
  <c r="Q90"/>
  <c r="O90"/>
  <c r="M90"/>
  <c r="K90"/>
  <c r="I89"/>
  <c r="I90"/>
  <c r="G90"/>
  <c r="E90"/>
  <c r="C90"/>
  <c r="B89"/>
  <c r="R34"/>
  <c r="D34"/>
  <c r="F34"/>
  <c r="H34"/>
  <c r="J34"/>
  <c r="L34"/>
  <c r="N34"/>
  <c r="P34"/>
  <c r="T34"/>
  <c r="N86" i="3"/>
  <c r="M86"/>
  <c r="I86"/>
  <c r="H86"/>
  <c r="D86"/>
  <c r="C86"/>
  <c r="B86"/>
  <c r="C85"/>
  <c r="B85"/>
  <c r="O32"/>
  <c r="P32"/>
  <c r="P90" s="1"/>
  <c r="J32"/>
  <c r="K32"/>
  <c r="K90" s="1"/>
  <c r="E32"/>
  <c r="F32"/>
  <c r="F90" s="1"/>
  <c r="P31"/>
  <c r="Q31" s="1"/>
  <c r="D37" i="23"/>
  <c r="D38"/>
  <c r="L32" i="3"/>
  <c r="F94" i="27"/>
  <c r="G35"/>
  <c r="E35" i="30"/>
  <c r="F35"/>
  <c r="I35"/>
  <c r="H35"/>
  <c r="L35"/>
  <c r="K35"/>
  <c r="L34"/>
  <c r="K34"/>
  <c r="I34"/>
  <c r="H34"/>
  <c r="F34"/>
  <c r="F33"/>
  <c r="E34"/>
  <c r="E33"/>
  <c r="O42" i="36"/>
  <c r="O41"/>
  <c r="O40"/>
  <c r="O39"/>
  <c r="O38"/>
  <c r="M42"/>
  <c r="M41"/>
  <c r="M40"/>
  <c r="M39"/>
  <c r="M38"/>
  <c r="K42"/>
  <c r="K41"/>
  <c r="K40"/>
  <c r="K39"/>
  <c r="K38"/>
  <c r="G42"/>
  <c r="G41"/>
  <c r="G40"/>
  <c r="G39"/>
  <c r="G38"/>
  <c r="E42"/>
  <c r="E41"/>
  <c r="E40"/>
  <c r="E39"/>
  <c r="E38"/>
  <c r="C42"/>
  <c r="C40"/>
  <c r="C39"/>
  <c r="C38"/>
  <c r="O11"/>
  <c r="O10"/>
  <c r="O9"/>
  <c r="O8"/>
  <c r="O7"/>
  <c r="M11"/>
  <c r="M10"/>
  <c r="M9"/>
  <c r="M8"/>
  <c r="M7"/>
  <c r="K11"/>
  <c r="K10"/>
  <c r="K9"/>
  <c r="K8"/>
  <c r="K7"/>
  <c r="G11"/>
  <c r="G10"/>
  <c r="G9"/>
  <c r="G8"/>
  <c r="G7"/>
  <c r="E11"/>
  <c r="E10"/>
  <c r="E9"/>
  <c r="E8"/>
  <c r="E7"/>
  <c r="C10"/>
  <c r="C9"/>
  <c r="C8"/>
  <c r="C7"/>
  <c r="N14" i="14"/>
  <c r="E50" i="35"/>
  <c r="R14" i="13"/>
  <c r="P14"/>
  <c r="N14"/>
  <c r="L14"/>
  <c r="J14"/>
  <c r="H14"/>
  <c r="F14"/>
  <c r="P13"/>
  <c r="R13"/>
  <c r="N13"/>
  <c r="L13"/>
  <c r="L52" s="1"/>
  <c r="J13"/>
  <c r="H13"/>
  <c r="F13"/>
  <c r="Z15" i="14"/>
  <c r="Z14"/>
  <c r="W15"/>
  <c r="W14"/>
  <c r="T15"/>
  <c r="T14"/>
  <c r="Q15"/>
  <c r="Q14"/>
  <c r="N15"/>
  <c r="K15"/>
  <c r="K14"/>
  <c r="H14"/>
  <c r="H15"/>
  <c r="E14"/>
  <c r="E15"/>
  <c r="B48" i="13"/>
  <c r="C48"/>
  <c r="D48"/>
  <c r="E48"/>
  <c r="G48"/>
  <c r="I48"/>
  <c r="K48"/>
  <c r="M48"/>
  <c r="O48"/>
  <c r="B49"/>
  <c r="C49"/>
  <c r="D49"/>
  <c r="E49"/>
  <c r="G49"/>
  <c r="I49"/>
  <c r="K49"/>
  <c r="M49"/>
  <c r="O49"/>
  <c r="Q49"/>
  <c r="O51" i="35"/>
  <c r="N51"/>
  <c r="J51"/>
  <c r="I51"/>
  <c r="D51"/>
  <c r="C51"/>
  <c r="B51"/>
  <c r="O50"/>
  <c r="N50"/>
  <c r="J50"/>
  <c r="I50"/>
  <c r="D50"/>
  <c r="C50"/>
  <c r="B50"/>
  <c r="J13"/>
  <c r="L13"/>
  <c r="O13"/>
  <c r="Q13"/>
  <c r="J14"/>
  <c r="L14"/>
  <c r="O14"/>
  <c r="Q14"/>
  <c r="E13"/>
  <c r="E14"/>
  <c r="G13"/>
  <c r="G14"/>
  <c r="G55" s="1"/>
  <c r="F43" i="19"/>
  <c r="G43" s="1"/>
  <c r="W43"/>
  <c r="D43"/>
  <c r="E43" s="1"/>
  <c r="R43"/>
  <c r="T43" s="1"/>
  <c r="M43"/>
  <c r="H43"/>
  <c r="F73" i="16"/>
  <c r="H73"/>
  <c r="J73"/>
  <c r="L73"/>
  <c r="O73"/>
  <c r="Q73"/>
  <c r="U73"/>
  <c r="U26"/>
  <c r="O26"/>
  <c r="Q26"/>
  <c r="L26"/>
  <c r="J26"/>
  <c r="H26"/>
  <c r="F26"/>
  <c r="O91" i="11"/>
  <c r="N91"/>
  <c r="J91"/>
  <c r="I91"/>
  <c r="E91"/>
  <c r="D91"/>
  <c r="O34"/>
  <c r="J34"/>
  <c r="E34"/>
  <c r="G34"/>
  <c r="L34"/>
  <c r="Q34"/>
  <c r="O91" i="10"/>
  <c r="O90"/>
  <c r="N91"/>
  <c r="J91"/>
  <c r="I91"/>
  <c r="E91"/>
  <c r="D91"/>
  <c r="B91"/>
  <c r="J34"/>
  <c r="Q34"/>
  <c r="L34"/>
  <c r="G34"/>
  <c r="E34"/>
  <c r="S73" i="16"/>
  <c r="S26"/>
  <c r="AF39" i="9"/>
  <c r="AC39"/>
  <c r="Z39"/>
  <c r="W39"/>
  <c r="T39"/>
  <c r="Q39"/>
  <c r="N39"/>
  <c r="K39"/>
  <c r="H39"/>
  <c r="E39"/>
  <c r="Q287" i="8"/>
  <c r="B289"/>
  <c r="C289"/>
  <c r="E289"/>
  <c r="K289"/>
  <c r="M289"/>
  <c r="O289"/>
  <c r="Q289"/>
  <c r="S289"/>
  <c r="R237"/>
  <c r="T237"/>
  <c r="P237"/>
  <c r="N237"/>
  <c r="L237"/>
  <c r="J237"/>
  <c r="H237"/>
  <c r="F237"/>
  <c r="D237"/>
  <c r="E183"/>
  <c r="B186"/>
  <c r="E186"/>
  <c r="K186"/>
  <c r="M186"/>
  <c r="O186"/>
  <c r="Q186"/>
  <c r="R135"/>
  <c r="T135"/>
  <c r="P135"/>
  <c r="N135"/>
  <c r="L135"/>
  <c r="J135"/>
  <c r="H135"/>
  <c r="F135"/>
  <c r="D135"/>
  <c r="C82"/>
  <c r="E82"/>
  <c r="I82"/>
  <c r="K82"/>
  <c r="M82"/>
  <c r="Q82"/>
  <c r="O82"/>
  <c r="O81"/>
  <c r="B82"/>
  <c r="R30"/>
  <c r="T30"/>
  <c r="P30"/>
  <c r="N30"/>
  <c r="L30"/>
  <c r="J30"/>
  <c r="H30"/>
  <c r="F30"/>
  <c r="D30"/>
  <c r="J86" i="7"/>
  <c r="J83"/>
  <c r="O86"/>
  <c r="N86"/>
  <c r="I86"/>
  <c r="E86"/>
  <c r="O30"/>
  <c r="J30"/>
  <c r="Q30"/>
  <c r="L30"/>
  <c r="G30"/>
  <c r="G90" s="1"/>
  <c r="AC35" i="5"/>
  <c r="AF35"/>
  <c r="Z35"/>
  <c r="W35"/>
  <c r="T35"/>
  <c r="Q35"/>
  <c r="K35"/>
  <c r="H35"/>
  <c r="E35"/>
  <c r="E295" i="4"/>
  <c r="B297"/>
  <c r="C297"/>
  <c r="E297"/>
  <c r="K297"/>
  <c r="M297"/>
  <c r="O297"/>
  <c r="Q297"/>
  <c r="S297"/>
  <c r="AC141"/>
  <c r="AC142"/>
  <c r="AC245"/>
  <c r="R245"/>
  <c r="T245"/>
  <c r="P245"/>
  <c r="N245"/>
  <c r="L245"/>
  <c r="J245"/>
  <c r="H245"/>
  <c r="F245"/>
  <c r="D245"/>
  <c r="M193"/>
  <c r="S193"/>
  <c r="B193"/>
  <c r="C193"/>
  <c r="K193"/>
  <c r="O193"/>
  <c r="Q193"/>
  <c r="F136"/>
  <c r="R142"/>
  <c r="T142"/>
  <c r="P142"/>
  <c r="N142"/>
  <c r="L142"/>
  <c r="J142"/>
  <c r="H142"/>
  <c r="F142"/>
  <c r="D142"/>
  <c r="G89"/>
  <c r="S89"/>
  <c r="M88"/>
  <c r="M89"/>
  <c r="C89"/>
  <c r="E89"/>
  <c r="K89"/>
  <c r="O89"/>
  <c r="Q89"/>
  <c r="R33"/>
  <c r="T33"/>
  <c r="P33"/>
  <c r="N33"/>
  <c r="L33"/>
  <c r="J33"/>
  <c r="H33"/>
  <c r="F33"/>
  <c r="D33"/>
  <c r="D85" i="3"/>
  <c r="H85"/>
  <c r="I85"/>
  <c r="M85"/>
  <c r="N85"/>
  <c r="O31"/>
  <c r="J31"/>
  <c r="K31"/>
  <c r="E31"/>
  <c r="F31"/>
  <c r="L31"/>
  <c r="F93" i="27"/>
  <c r="G34"/>
  <c r="S17" i="21"/>
  <c r="R17"/>
  <c r="P17"/>
  <c r="O17"/>
  <c r="M17"/>
  <c r="M59" s="1"/>
  <c r="L17"/>
  <c r="I17"/>
  <c r="H17"/>
  <c r="G17"/>
  <c r="K17" s="1"/>
  <c r="F17"/>
  <c r="J17" s="1"/>
  <c r="L68"/>
  <c r="O71"/>
  <c r="P70"/>
  <c r="O70"/>
  <c r="O69"/>
  <c r="G71"/>
  <c r="H71"/>
  <c r="I71"/>
  <c r="L71"/>
  <c r="M71"/>
  <c r="T108"/>
  <c r="R108"/>
  <c r="P108"/>
  <c r="N108"/>
  <c r="L108"/>
  <c r="J108"/>
  <c r="H108"/>
  <c r="F108"/>
  <c r="U148"/>
  <c r="Q148"/>
  <c r="M148"/>
  <c r="I148"/>
  <c r="G148"/>
  <c r="T149"/>
  <c r="P149"/>
  <c r="L149"/>
  <c r="H149"/>
  <c r="R149"/>
  <c r="N149"/>
  <c r="J149"/>
  <c r="F149"/>
  <c r="J203"/>
  <c r="M203"/>
  <c r="L203"/>
  <c r="K203"/>
  <c r="E203"/>
  <c r="F203"/>
  <c r="G203"/>
  <c r="D203"/>
  <c r="S215"/>
  <c r="R215"/>
  <c r="Q215"/>
  <c r="P215"/>
  <c r="T215" s="1"/>
  <c r="E160"/>
  <c r="E161"/>
  <c r="Q161" s="1"/>
  <c r="D161"/>
  <c r="D149" s="1"/>
  <c r="S160"/>
  <c r="S159"/>
  <c r="S158"/>
  <c r="S157"/>
  <c r="S156"/>
  <c r="S155"/>
  <c r="S154"/>
  <c r="N29"/>
  <c r="K29"/>
  <c r="J29"/>
  <c r="E120"/>
  <c r="E108" s="1"/>
  <c r="K28"/>
  <c r="K70" s="1"/>
  <c r="H97" i="22"/>
  <c r="G97"/>
  <c r="F97"/>
  <c r="H91"/>
  <c r="H95"/>
  <c r="F40"/>
  <c r="H96"/>
  <c r="F96"/>
  <c r="G96"/>
  <c r="R153" i="20"/>
  <c r="D154"/>
  <c r="P154" s="1"/>
  <c r="C154"/>
  <c r="D121"/>
  <c r="C121"/>
  <c r="R121" s="1"/>
  <c r="J87"/>
  <c r="D88"/>
  <c r="L88" s="1"/>
  <c r="N88"/>
  <c r="L33" i="30"/>
  <c r="I33"/>
  <c r="K33"/>
  <c r="H33"/>
  <c r="E31"/>
  <c r="L154" i="20"/>
  <c r="D108" i="21"/>
  <c r="S120"/>
  <c r="M120"/>
  <c r="U120"/>
  <c r="G161"/>
  <c r="O161"/>
  <c r="M161"/>
  <c r="U161"/>
  <c r="Q17"/>
  <c r="I120"/>
  <c r="Q120"/>
  <c r="K161"/>
  <c r="S161"/>
  <c r="I161"/>
  <c r="C54" i="20"/>
  <c r="D54"/>
  <c r="E54"/>
  <c r="G54"/>
  <c r="I54"/>
  <c r="K54"/>
  <c r="M54"/>
  <c r="O54"/>
  <c r="N17"/>
  <c r="P17"/>
  <c r="L17"/>
  <c r="J17"/>
  <c r="F17"/>
  <c r="F16"/>
  <c r="D42" i="19"/>
  <c r="E42" s="1"/>
  <c r="F42"/>
  <c r="G42" s="1"/>
  <c r="H42"/>
  <c r="J42" s="1"/>
  <c r="M42"/>
  <c r="O42" s="1"/>
  <c r="R42"/>
  <c r="T42" s="1"/>
  <c r="W42"/>
  <c r="Y42" s="1"/>
  <c r="M35" i="18"/>
  <c r="M34"/>
  <c r="M33"/>
  <c r="M32"/>
  <c r="M31"/>
  <c r="M30"/>
  <c r="K28"/>
  <c r="L35" s="1"/>
  <c r="I28"/>
  <c r="J30" s="1"/>
  <c r="G28"/>
  <c r="H35" s="1"/>
  <c r="E28"/>
  <c r="F35" s="1"/>
  <c r="L50" i="17"/>
  <c r="M33" s="1"/>
  <c r="L21"/>
  <c r="M17" s="1"/>
  <c r="D72" i="16"/>
  <c r="F72" s="1"/>
  <c r="M72"/>
  <c r="Q72" s="1"/>
  <c r="M25"/>
  <c r="U25" s="1"/>
  <c r="D25"/>
  <c r="F25" s="1"/>
  <c r="E49" i="35"/>
  <c r="H38" i="9"/>
  <c r="AF38"/>
  <c r="AC38"/>
  <c r="Z38"/>
  <c r="W38"/>
  <c r="T38"/>
  <c r="Q38"/>
  <c r="N38"/>
  <c r="K38"/>
  <c r="E38"/>
  <c r="S288" i="8"/>
  <c r="C288"/>
  <c r="B288"/>
  <c r="E288"/>
  <c r="K288"/>
  <c r="M288"/>
  <c r="O288"/>
  <c r="Q288"/>
  <c r="T236"/>
  <c r="R236"/>
  <c r="P236"/>
  <c r="N236"/>
  <c r="L236"/>
  <c r="J236"/>
  <c r="H236"/>
  <c r="F236"/>
  <c r="D236"/>
  <c r="M185"/>
  <c r="B185"/>
  <c r="E185"/>
  <c r="K185"/>
  <c r="O185"/>
  <c r="Q185"/>
  <c r="T134"/>
  <c r="R134"/>
  <c r="P134"/>
  <c r="N134"/>
  <c r="L134"/>
  <c r="J134"/>
  <c r="H134"/>
  <c r="F134"/>
  <c r="D134"/>
  <c r="C81"/>
  <c r="B81"/>
  <c r="E81"/>
  <c r="I81"/>
  <c r="K81"/>
  <c r="M81"/>
  <c r="Q81"/>
  <c r="R29"/>
  <c r="T29"/>
  <c r="P29"/>
  <c r="N29"/>
  <c r="L29"/>
  <c r="J29"/>
  <c r="H29"/>
  <c r="F29"/>
  <c r="D29"/>
  <c r="O85" i="7"/>
  <c r="B85"/>
  <c r="D85"/>
  <c r="E85"/>
  <c r="I85"/>
  <c r="J85"/>
  <c r="N85"/>
  <c r="Q29"/>
  <c r="L29"/>
  <c r="G29"/>
  <c r="J29"/>
  <c r="O29"/>
  <c r="E29"/>
  <c r="B90" i="11"/>
  <c r="D90"/>
  <c r="E90"/>
  <c r="I90"/>
  <c r="J90"/>
  <c r="N90"/>
  <c r="O90"/>
  <c r="Q33"/>
  <c r="L33"/>
  <c r="G33"/>
  <c r="O33"/>
  <c r="J33"/>
  <c r="E33"/>
  <c r="J90" i="10"/>
  <c r="N90"/>
  <c r="B90"/>
  <c r="D90"/>
  <c r="E90"/>
  <c r="I90"/>
  <c r="Q33"/>
  <c r="L33"/>
  <c r="O33"/>
  <c r="J33"/>
  <c r="G33"/>
  <c r="E33"/>
  <c r="AC34" i="5"/>
  <c r="Q34"/>
  <c r="N34"/>
  <c r="AF34"/>
  <c r="Z34"/>
  <c r="W34"/>
  <c r="T34"/>
  <c r="K34"/>
  <c r="H34"/>
  <c r="E34"/>
  <c r="S296" i="4"/>
  <c r="B296"/>
  <c r="C296"/>
  <c r="E296"/>
  <c r="K296"/>
  <c r="M296"/>
  <c r="O296"/>
  <c r="Q296"/>
  <c r="R244"/>
  <c r="T244"/>
  <c r="P244"/>
  <c r="N244"/>
  <c r="L244"/>
  <c r="J244"/>
  <c r="H244"/>
  <c r="F244"/>
  <c r="D244"/>
  <c r="K192"/>
  <c r="B192"/>
  <c r="C192"/>
  <c r="E192"/>
  <c r="M192"/>
  <c r="O192"/>
  <c r="Q192"/>
  <c r="S192"/>
  <c r="R141"/>
  <c r="T141"/>
  <c r="P141"/>
  <c r="N141"/>
  <c r="L141"/>
  <c r="J141"/>
  <c r="H141"/>
  <c r="F141"/>
  <c r="D141"/>
  <c r="G88"/>
  <c r="O88"/>
  <c r="Q88"/>
  <c r="S88"/>
  <c r="B88"/>
  <c r="C88"/>
  <c r="E88"/>
  <c r="I88"/>
  <c r="K88"/>
  <c r="T32"/>
  <c r="R32"/>
  <c r="P32"/>
  <c r="N32"/>
  <c r="L32"/>
  <c r="J32"/>
  <c r="H32"/>
  <c r="F32"/>
  <c r="D32"/>
  <c r="D84" i="3"/>
  <c r="N84"/>
  <c r="M84"/>
  <c r="I84"/>
  <c r="H84"/>
  <c r="C84"/>
  <c r="B84"/>
  <c r="O30"/>
  <c r="P30"/>
  <c r="Q30" s="1"/>
  <c r="J30"/>
  <c r="K30"/>
  <c r="E30"/>
  <c r="F30"/>
  <c r="Q42" i="19"/>
  <c r="L42"/>
  <c r="M46" i="17"/>
  <c r="V42" i="19"/>
  <c r="F31" i="18"/>
  <c r="J34"/>
  <c r="J31"/>
  <c r="F34"/>
  <c r="E8" i="28"/>
  <c r="E13"/>
  <c r="D35"/>
  <c r="C30"/>
  <c r="C129"/>
  <c r="F129"/>
  <c r="G128"/>
  <c r="H128"/>
  <c r="D128"/>
  <c r="E128"/>
  <c r="E94"/>
  <c r="D94"/>
  <c r="H94"/>
  <c r="G94"/>
  <c r="F95"/>
  <c r="G95" s="1"/>
  <c r="C95"/>
  <c r="D95" s="1"/>
  <c r="E33"/>
  <c r="E34"/>
  <c r="C35"/>
  <c r="E35" s="1"/>
  <c r="D121" i="29"/>
  <c r="E121"/>
  <c r="H120"/>
  <c r="H121"/>
  <c r="G120"/>
  <c r="G121"/>
  <c r="F122"/>
  <c r="C122"/>
  <c r="E122" s="1"/>
  <c r="H90"/>
  <c r="G90"/>
  <c r="E90"/>
  <c r="D90"/>
  <c r="F91"/>
  <c r="G91" s="1"/>
  <c r="C91"/>
  <c r="D91" s="1"/>
  <c r="G25"/>
  <c r="H25" s="1"/>
  <c r="E27"/>
  <c r="D28"/>
  <c r="G28" s="1"/>
  <c r="D23"/>
  <c r="G23"/>
  <c r="W13" i="14"/>
  <c r="Z13"/>
  <c r="T13"/>
  <c r="Q13"/>
  <c r="N13"/>
  <c r="K13"/>
  <c r="H13"/>
  <c r="E13"/>
  <c r="D47" i="13"/>
  <c r="I47"/>
  <c r="Q47"/>
  <c r="B47"/>
  <c r="C47"/>
  <c r="E47"/>
  <c r="G47"/>
  <c r="K47"/>
  <c r="M47"/>
  <c r="O47"/>
  <c r="P12"/>
  <c r="H12"/>
  <c r="R12"/>
  <c r="R51" s="1"/>
  <c r="N12"/>
  <c r="N51" s="1"/>
  <c r="L12"/>
  <c r="J12"/>
  <c r="F12"/>
  <c r="O49" i="35"/>
  <c r="O12"/>
  <c r="J12"/>
  <c r="Q12"/>
  <c r="Q53" s="1"/>
  <c r="L12"/>
  <c r="G12"/>
  <c r="E12"/>
  <c r="B49"/>
  <c r="C49"/>
  <c r="D49"/>
  <c r="I49"/>
  <c r="J49"/>
  <c r="N49"/>
  <c r="B82" i="27"/>
  <c r="E87"/>
  <c r="E82"/>
  <c r="D92"/>
  <c r="E92"/>
  <c r="F91"/>
  <c r="D33"/>
  <c r="G32"/>
  <c r="C92"/>
  <c r="B92"/>
  <c r="F33"/>
  <c r="E33"/>
  <c r="C33"/>
  <c r="H119" i="29"/>
  <c r="E120"/>
  <c r="E119"/>
  <c r="G119"/>
  <c r="D119"/>
  <c r="D120"/>
  <c r="D118"/>
  <c r="H89"/>
  <c r="H88"/>
  <c r="E89"/>
  <c r="E88"/>
  <c r="G88"/>
  <c r="G89"/>
  <c r="G87"/>
  <c r="D88"/>
  <c r="D89"/>
  <c r="D87"/>
  <c r="E26"/>
  <c r="E25"/>
  <c r="G19"/>
  <c r="H93" i="28"/>
  <c r="H92"/>
  <c r="G93"/>
  <c r="G92"/>
  <c r="E93"/>
  <c r="E91"/>
  <c r="E92"/>
  <c r="D91"/>
  <c r="D92"/>
  <c r="D93"/>
  <c r="E125"/>
  <c r="E126"/>
  <c r="E127"/>
  <c r="H127"/>
  <c r="H126"/>
  <c r="H125"/>
  <c r="G126"/>
  <c r="G127"/>
  <c r="G125"/>
  <c r="D126"/>
  <c r="D127"/>
  <c r="D125"/>
  <c r="G122"/>
  <c r="E32"/>
  <c r="L31" i="30"/>
  <c r="K31"/>
  <c r="F31"/>
  <c r="H31"/>
  <c r="I31"/>
  <c r="H30"/>
  <c r="I30"/>
  <c r="K30"/>
  <c r="L30"/>
  <c r="F30"/>
  <c r="E30"/>
  <c r="J27"/>
  <c r="D27"/>
  <c r="E32" s="1"/>
  <c r="W12" i="14"/>
  <c r="Z12"/>
  <c r="T12"/>
  <c r="Q12"/>
  <c r="N12"/>
  <c r="K12"/>
  <c r="H12"/>
  <c r="E12"/>
  <c r="B46" i="13"/>
  <c r="C46"/>
  <c r="D46"/>
  <c r="E46"/>
  <c r="P11"/>
  <c r="H11"/>
  <c r="R11"/>
  <c r="N11"/>
  <c r="L11"/>
  <c r="J11"/>
  <c r="F11"/>
  <c r="J48" i="35"/>
  <c r="E48"/>
  <c r="D48"/>
  <c r="B48"/>
  <c r="C48"/>
  <c r="I48"/>
  <c r="N48"/>
  <c r="O48"/>
  <c r="O11"/>
  <c r="J11"/>
  <c r="E11"/>
  <c r="L11"/>
  <c r="Q11"/>
  <c r="G11"/>
  <c r="C82" i="27"/>
  <c r="D87"/>
  <c r="F88"/>
  <c r="F90"/>
  <c r="F89"/>
  <c r="G31"/>
  <c r="G30"/>
  <c r="F290" i="23"/>
  <c r="E290"/>
  <c r="D290"/>
  <c r="C290"/>
  <c r="C265"/>
  <c r="H265"/>
  <c r="G265"/>
  <c r="F265"/>
  <c r="E265"/>
  <c r="D265"/>
  <c r="H239"/>
  <c r="G239"/>
  <c r="F239"/>
  <c r="E239"/>
  <c r="D239"/>
  <c r="C239"/>
  <c r="H187"/>
  <c r="G187"/>
  <c r="F187"/>
  <c r="E187"/>
  <c r="D187"/>
  <c r="C187"/>
  <c r="F144"/>
  <c r="E144"/>
  <c r="D144"/>
  <c r="C144"/>
  <c r="H101"/>
  <c r="G101"/>
  <c r="F101"/>
  <c r="E101"/>
  <c r="D101"/>
  <c r="C101"/>
  <c r="E35"/>
  <c r="C33"/>
  <c r="D33" s="1"/>
  <c r="C34"/>
  <c r="D36" s="1"/>
  <c r="G35"/>
  <c r="F35"/>
  <c r="F39" i="22"/>
  <c r="F38"/>
  <c r="E38" i="19"/>
  <c r="F39"/>
  <c r="G39" s="1"/>
  <c r="F40"/>
  <c r="G40" s="1"/>
  <c r="F41"/>
  <c r="G41" s="1"/>
  <c r="D40"/>
  <c r="E40" s="1"/>
  <c r="D41"/>
  <c r="E41" s="1"/>
  <c r="D39"/>
  <c r="E39" s="1"/>
  <c r="W41"/>
  <c r="Y41" s="1"/>
  <c r="W40"/>
  <c r="AA40" s="1"/>
  <c r="W39"/>
  <c r="Y39" s="1"/>
  <c r="R41"/>
  <c r="R40"/>
  <c r="T40" s="1"/>
  <c r="R39"/>
  <c r="M41"/>
  <c r="O41" s="1"/>
  <c r="M40"/>
  <c r="O40" s="1"/>
  <c r="M39"/>
  <c r="O39" s="1"/>
  <c r="H39"/>
  <c r="J39" s="1"/>
  <c r="H40"/>
  <c r="J40" s="1"/>
  <c r="H41"/>
  <c r="J41" s="1"/>
  <c r="F71" i="16"/>
  <c r="H71"/>
  <c r="J71"/>
  <c r="L71"/>
  <c r="O71"/>
  <c r="Q71"/>
  <c r="S71"/>
  <c r="U71"/>
  <c r="F24"/>
  <c r="H24"/>
  <c r="J24"/>
  <c r="L24"/>
  <c r="O24"/>
  <c r="Q24"/>
  <c r="S24"/>
  <c r="U24"/>
  <c r="K35" i="9"/>
  <c r="AF37"/>
  <c r="AC37"/>
  <c r="Z37"/>
  <c r="W37"/>
  <c r="T37"/>
  <c r="Q37"/>
  <c r="N37"/>
  <c r="K37"/>
  <c r="H37"/>
  <c r="E35"/>
  <c r="E37"/>
  <c r="E36"/>
  <c r="AF36"/>
  <c r="AC36"/>
  <c r="Z36"/>
  <c r="W36"/>
  <c r="T36"/>
  <c r="Q36"/>
  <c r="N36"/>
  <c r="K36"/>
  <c r="H36"/>
  <c r="S286" i="8"/>
  <c r="O287"/>
  <c r="E285"/>
  <c r="B285"/>
  <c r="C284"/>
  <c r="B182"/>
  <c r="B184"/>
  <c r="S182"/>
  <c r="S184"/>
  <c r="Q183"/>
  <c r="Q184"/>
  <c r="O183"/>
  <c r="O184"/>
  <c r="M182"/>
  <c r="K183"/>
  <c r="K184"/>
  <c r="E184"/>
  <c r="K182"/>
  <c r="Q182"/>
  <c r="O182"/>
  <c r="E182"/>
  <c r="C180"/>
  <c r="B181"/>
  <c r="B183"/>
  <c r="S79"/>
  <c r="S80"/>
  <c r="S78"/>
  <c r="Q79"/>
  <c r="Q80"/>
  <c r="Q78"/>
  <c r="O79"/>
  <c r="O80"/>
  <c r="O78"/>
  <c r="M79"/>
  <c r="M80"/>
  <c r="M78"/>
  <c r="K79"/>
  <c r="K80"/>
  <c r="K78"/>
  <c r="I79"/>
  <c r="I80"/>
  <c r="I78"/>
  <c r="E80"/>
  <c r="E79"/>
  <c r="E78"/>
  <c r="E77"/>
  <c r="C79"/>
  <c r="C80"/>
  <c r="C78"/>
  <c r="C77"/>
  <c r="B77"/>
  <c r="B78"/>
  <c r="B79"/>
  <c r="B80"/>
  <c r="B287"/>
  <c r="E287"/>
  <c r="K287"/>
  <c r="M287"/>
  <c r="D235"/>
  <c r="F235"/>
  <c r="H235"/>
  <c r="J235"/>
  <c r="L235"/>
  <c r="N235"/>
  <c r="P235"/>
  <c r="R235"/>
  <c r="T235"/>
  <c r="T132"/>
  <c r="R132"/>
  <c r="P132"/>
  <c r="N132"/>
  <c r="L132"/>
  <c r="J132"/>
  <c r="H132"/>
  <c r="D132"/>
  <c r="T131"/>
  <c r="R131"/>
  <c r="P131"/>
  <c r="N131"/>
  <c r="L131"/>
  <c r="J131"/>
  <c r="H131"/>
  <c r="F131"/>
  <c r="D131"/>
  <c r="T27"/>
  <c r="R27"/>
  <c r="P27"/>
  <c r="N27"/>
  <c r="L27"/>
  <c r="J27"/>
  <c r="H27"/>
  <c r="F27"/>
  <c r="D27"/>
  <c r="T26"/>
  <c r="R26"/>
  <c r="P26"/>
  <c r="N26"/>
  <c r="L26"/>
  <c r="J26"/>
  <c r="H26"/>
  <c r="F26"/>
  <c r="D26"/>
  <c r="O84" i="7"/>
  <c r="O83"/>
  <c r="N84"/>
  <c r="N83"/>
  <c r="J84"/>
  <c r="I84"/>
  <c r="I83"/>
  <c r="E84"/>
  <c r="E83"/>
  <c r="D84"/>
  <c r="D83"/>
  <c r="B84"/>
  <c r="B83"/>
  <c r="B82"/>
  <c r="B81"/>
  <c r="Q28"/>
  <c r="Q88" s="1"/>
  <c r="O28"/>
  <c r="L28"/>
  <c r="J28"/>
  <c r="G28"/>
  <c r="E28"/>
  <c r="Q27"/>
  <c r="O27"/>
  <c r="L27"/>
  <c r="L87" s="1"/>
  <c r="J27"/>
  <c r="G27"/>
  <c r="G87" s="1"/>
  <c r="E27"/>
  <c r="D89" i="10"/>
  <c r="D88"/>
  <c r="B88"/>
  <c r="O88" i="11"/>
  <c r="N88"/>
  <c r="J88"/>
  <c r="I88"/>
  <c r="E88"/>
  <c r="E89"/>
  <c r="D88"/>
  <c r="B88"/>
  <c r="B89"/>
  <c r="D89"/>
  <c r="I89"/>
  <c r="J89"/>
  <c r="N89"/>
  <c r="O89"/>
  <c r="G32"/>
  <c r="Q32"/>
  <c r="L32"/>
  <c r="E32"/>
  <c r="O32"/>
  <c r="J32"/>
  <c r="Q31"/>
  <c r="O31"/>
  <c r="L31"/>
  <c r="J31"/>
  <c r="G31"/>
  <c r="E31"/>
  <c r="N89" i="10"/>
  <c r="O89"/>
  <c r="J89"/>
  <c r="E89"/>
  <c r="I89"/>
  <c r="B89"/>
  <c r="O88"/>
  <c r="N88"/>
  <c r="J88"/>
  <c r="I88"/>
  <c r="I87"/>
  <c r="E88"/>
  <c r="D87"/>
  <c r="B87"/>
  <c r="E32"/>
  <c r="G32"/>
  <c r="J32"/>
  <c r="L32"/>
  <c r="O32"/>
  <c r="Q32"/>
  <c r="Q93" s="1"/>
  <c r="AC33" i="5"/>
  <c r="AF33"/>
  <c r="Z33"/>
  <c r="W33"/>
  <c r="T33"/>
  <c r="K33"/>
  <c r="H33"/>
  <c r="E33"/>
  <c r="I295" i="4"/>
  <c r="B295"/>
  <c r="C295"/>
  <c r="K295"/>
  <c r="M295"/>
  <c r="O295"/>
  <c r="Q295"/>
  <c r="S295"/>
  <c r="D243"/>
  <c r="F243"/>
  <c r="H243"/>
  <c r="J243"/>
  <c r="L243"/>
  <c r="N243"/>
  <c r="P243"/>
  <c r="R243"/>
  <c r="T243"/>
  <c r="O29" i="3"/>
  <c r="P29"/>
  <c r="Q29" s="1"/>
  <c r="S191" i="4"/>
  <c r="B191"/>
  <c r="C191"/>
  <c r="E191"/>
  <c r="K191"/>
  <c r="M191"/>
  <c r="O191"/>
  <c r="Q191"/>
  <c r="D140"/>
  <c r="F140"/>
  <c r="H140"/>
  <c r="J140"/>
  <c r="L140"/>
  <c r="N140"/>
  <c r="P140"/>
  <c r="R140"/>
  <c r="T140"/>
  <c r="S87"/>
  <c r="C87"/>
  <c r="E87"/>
  <c r="G87"/>
  <c r="I87"/>
  <c r="K87"/>
  <c r="M87"/>
  <c r="O87"/>
  <c r="Q87"/>
  <c r="B31"/>
  <c r="P31" s="1"/>
  <c r="J29" i="3"/>
  <c r="K29"/>
  <c r="L29" s="1"/>
  <c r="E29"/>
  <c r="F29"/>
  <c r="G29" s="1"/>
  <c r="B83"/>
  <c r="C83"/>
  <c r="D83"/>
  <c r="H83"/>
  <c r="I83"/>
  <c r="M83"/>
  <c r="N83"/>
  <c r="G95" i="22"/>
  <c r="F95"/>
  <c r="H118" i="29"/>
  <c r="G118"/>
  <c r="E118"/>
  <c r="H87"/>
  <c r="E87"/>
  <c r="S214" i="21"/>
  <c r="R214"/>
  <c r="Q214"/>
  <c r="P214"/>
  <c r="O160"/>
  <c r="Q160"/>
  <c r="M160"/>
  <c r="K160"/>
  <c r="G160"/>
  <c r="U160"/>
  <c r="Q119"/>
  <c r="O119"/>
  <c r="M119"/>
  <c r="K119"/>
  <c r="I119"/>
  <c r="G119"/>
  <c r="M70"/>
  <c r="L70"/>
  <c r="I70"/>
  <c r="H70"/>
  <c r="G70"/>
  <c r="F70"/>
  <c r="Q28"/>
  <c r="N28"/>
  <c r="J28"/>
  <c r="L29" i="30"/>
  <c r="K29"/>
  <c r="I29"/>
  <c r="H29"/>
  <c r="F29"/>
  <c r="E29"/>
  <c r="V40" i="19"/>
  <c r="L40"/>
  <c r="U70" i="16"/>
  <c r="S70"/>
  <c r="Q70"/>
  <c r="O70"/>
  <c r="L70"/>
  <c r="J70"/>
  <c r="H70"/>
  <c r="F70"/>
  <c r="U23"/>
  <c r="S23"/>
  <c r="Q23"/>
  <c r="O23"/>
  <c r="L23"/>
  <c r="J23"/>
  <c r="H23"/>
  <c r="F23"/>
  <c r="W11" i="14"/>
  <c r="Z11"/>
  <c r="T11"/>
  <c r="Q11"/>
  <c r="N11"/>
  <c r="K11"/>
  <c r="H11"/>
  <c r="E11"/>
  <c r="G45" i="13"/>
  <c r="E45"/>
  <c r="D45"/>
  <c r="C45"/>
  <c r="B45"/>
  <c r="P10"/>
  <c r="R10"/>
  <c r="R49" s="1"/>
  <c r="N10"/>
  <c r="N49"/>
  <c r="L10"/>
  <c r="J10"/>
  <c r="J49" s="1"/>
  <c r="H10"/>
  <c r="F49"/>
  <c r="O47" i="35"/>
  <c r="N47"/>
  <c r="J47"/>
  <c r="I47"/>
  <c r="E47"/>
  <c r="D47"/>
  <c r="C47"/>
  <c r="B47"/>
  <c r="O10"/>
  <c r="J10"/>
  <c r="Q10"/>
  <c r="L10"/>
  <c r="G10"/>
  <c r="G51" s="1"/>
  <c r="E10"/>
  <c r="Q31" i="10"/>
  <c r="Q92" s="1"/>
  <c r="L31"/>
  <c r="G31"/>
  <c r="O31"/>
  <c r="E31"/>
  <c r="J31"/>
  <c r="Q286" i="8"/>
  <c r="O286"/>
  <c r="M286"/>
  <c r="K286"/>
  <c r="E286"/>
  <c r="B286"/>
  <c r="R234"/>
  <c r="T234"/>
  <c r="P234"/>
  <c r="N234"/>
  <c r="L234"/>
  <c r="J234"/>
  <c r="H234"/>
  <c r="F234"/>
  <c r="D234"/>
  <c r="J133"/>
  <c r="H133"/>
  <c r="H28"/>
  <c r="AF32" i="5"/>
  <c r="AC32"/>
  <c r="Z32"/>
  <c r="W32"/>
  <c r="T32"/>
  <c r="K32"/>
  <c r="H32"/>
  <c r="E32"/>
  <c r="S294" i="4"/>
  <c r="Q294"/>
  <c r="O294"/>
  <c r="M294"/>
  <c r="K294"/>
  <c r="E294"/>
  <c r="C294"/>
  <c r="B294"/>
  <c r="R242"/>
  <c r="T242"/>
  <c r="P242"/>
  <c r="N242"/>
  <c r="L242"/>
  <c r="J242"/>
  <c r="H242"/>
  <c r="F242"/>
  <c r="D242"/>
  <c r="S190"/>
  <c r="Q190"/>
  <c r="O190"/>
  <c r="M190"/>
  <c r="K190"/>
  <c r="E190"/>
  <c r="C190"/>
  <c r="B190"/>
  <c r="R139"/>
  <c r="T139"/>
  <c r="P139"/>
  <c r="N139"/>
  <c r="L139"/>
  <c r="J139"/>
  <c r="H139"/>
  <c r="F139"/>
  <c r="D139"/>
  <c r="S86"/>
  <c r="Q86"/>
  <c r="K86"/>
  <c r="O86"/>
  <c r="M86"/>
  <c r="I86"/>
  <c r="G86"/>
  <c r="E86"/>
  <c r="C86"/>
  <c r="B86"/>
  <c r="R30"/>
  <c r="T30"/>
  <c r="P30"/>
  <c r="N30"/>
  <c r="L30"/>
  <c r="J30"/>
  <c r="H30"/>
  <c r="F30"/>
  <c r="D30"/>
  <c r="N82" i="3"/>
  <c r="M82"/>
  <c r="I82"/>
  <c r="H82"/>
  <c r="D82"/>
  <c r="C82"/>
  <c r="B82"/>
  <c r="O28"/>
  <c r="P28"/>
  <c r="J28"/>
  <c r="K28"/>
  <c r="E28"/>
  <c r="F28"/>
  <c r="H94" i="22"/>
  <c r="G94"/>
  <c r="F94"/>
  <c r="F37"/>
  <c r="N213" i="21"/>
  <c r="S213"/>
  <c r="R213"/>
  <c r="Q213"/>
  <c r="P213"/>
  <c r="N212"/>
  <c r="N203" s="1"/>
  <c r="S212"/>
  <c r="S203" s="1"/>
  <c r="R212"/>
  <c r="Q212"/>
  <c r="Q203"/>
  <c r="P212"/>
  <c r="P203" s="1"/>
  <c r="H212"/>
  <c r="H203" s="1"/>
  <c r="I159"/>
  <c r="M159"/>
  <c r="Q159"/>
  <c r="U159"/>
  <c r="G159"/>
  <c r="K159"/>
  <c r="U158"/>
  <c r="O157"/>
  <c r="O154"/>
  <c r="O158"/>
  <c r="Q158"/>
  <c r="M158"/>
  <c r="K158"/>
  <c r="I158"/>
  <c r="G158"/>
  <c r="I118"/>
  <c r="M118"/>
  <c r="Q118"/>
  <c r="G118"/>
  <c r="K118"/>
  <c r="O118"/>
  <c r="U117"/>
  <c r="S117"/>
  <c r="Q117"/>
  <c r="O117"/>
  <c r="K117"/>
  <c r="M117"/>
  <c r="I117"/>
  <c r="G117"/>
  <c r="M68"/>
  <c r="M69"/>
  <c r="L69"/>
  <c r="I68"/>
  <c r="I69"/>
  <c r="H68"/>
  <c r="H69"/>
  <c r="G68"/>
  <c r="G69"/>
  <c r="F68"/>
  <c r="F69"/>
  <c r="Q26"/>
  <c r="T153" i="20"/>
  <c r="P153"/>
  <c r="N153"/>
  <c r="L153"/>
  <c r="J153"/>
  <c r="H153"/>
  <c r="F153"/>
  <c r="T120"/>
  <c r="R120"/>
  <c r="P120"/>
  <c r="N120"/>
  <c r="L120"/>
  <c r="J120"/>
  <c r="H120"/>
  <c r="F120"/>
  <c r="T87"/>
  <c r="R87"/>
  <c r="P87"/>
  <c r="N87"/>
  <c r="L87"/>
  <c r="H87"/>
  <c r="F87"/>
  <c r="O53"/>
  <c r="M53"/>
  <c r="K53"/>
  <c r="I53"/>
  <c r="G53"/>
  <c r="E53"/>
  <c r="D53"/>
  <c r="C53"/>
  <c r="P16"/>
  <c r="N16"/>
  <c r="L16"/>
  <c r="J16"/>
  <c r="H16"/>
  <c r="U69" i="16"/>
  <c r="S69"/>
  <c r="Q69"/>
  <c r="O69"/>
  <c r="L69"/>
  <c r="J69"/>
  <c r="H69"/>
  <c r="F69"/>
  <c r="U22"/>
  <c r="S22"/>
  <c r="Q22"/>
  <c r="O22"/>
  <c r="F22"/>
  <c r="H22"/>
  <c r="J22"/>
  <c r="L22"/>
  <c r="W10" i="14"/>
  <c r="Z10"/>
  <c r="T10"/>
  <c r="Q10"/>
  <c r="N10"/>
  <c r="K10"/>
  <c r="E10"/>
  <c r="H10"/>
  <c r="Q44" i="13"/>
  <c r="O44"/>
  <c r="M44"/>
  <c r="K44"/>
  <c r="I44"/>
  <c r="G44"/>
  <c r="E44"/>
  <c r="D44"/>
  <c r="C44"/>
  <c r="B44"/>
  <c r="P9"/>
  <c r="R9"/>
  <c r="R48" s="1"/>
  <c r="N9"/>
  <c r="L9"/>
  <c r="L48" s="1"/>
  <c r="J9"/>
  <c r="H9"/>
  <c r="H48" s="1"/>
  <c r="F9"/>
  <c r="O46" i="35"/>
  <c r="N46"/>
  <c r="J46"/>
  <c r="I46"/>
  <c r="G9"/>
  <c r="E46"/>
  <c r="D46"/>
  <c r="C46"/>
  <c r="B46"/>
  <c r="O9"/>
  <c r="J9"/>
  <c r="Q9"/>
  <c r="L9"/>
  <c r="E9"/>
  <c r="O87" i="11"/>
  <c r="J87"/>
  <c r="E87"/>
  <c r="Q30"/>
  <c r="L30"/>
  <c r="G30"/>
  <c r="O285" i="8"/>
  <c r="Q285"/>
  <c r="M285"/>
  <c r="K285"/>
  <c r="T233"/>
  <c r="R233"/>
  <c r="P233"/>
  <c r="N233"/>
  <c r="L233"/>
  <c r="J233"/>
  <c r="H233"/>
  <c r="F233"/>
  <c r="D233"/>
  <c r="F86" i="27"/>
  <c r="F83"/>
  <c r="F78"/>
  <c r="Q30" i="10"/>
  <c r="Q26"/>
  <c r="O87"/>
  <c r="L30"/>
  <c r="L26"/>
  <c r="J87"/>
  <c r="G30"/>
  <c r="G26"/>
  <c r="E87"/>
  <c r="O30"/>
  <c r="J30"/>
  <c r="T133" i="8"/>
  <c r="R133"/>
  <c r="P133"/>
  <c r="N133"/>
  <c r="L133"/>
  <c r="F133"/>
  <c r="D133"/>
  <c r="Q26" i="7"/>
  <c r="Q22"/>
  <c r="O82"/>
  <c r="L26"/>
  <c r="L22"/>
  <c r="J82"/>
  <c r="G26"/>
  <c r="G22"/>
  <c r="E82"/>
  <c r="O26"/>
  <c r="J26"/>
  <c r="E26"/>
  <c r="G24" i="29"/>
  <c r="H24" s="1"/>
  <c r="E24"/>
  <c r="G91" i="28"/>
  <c r="H91"/>
  <c r="E31"/>
  <c r="N87" i="11"/>
  <c r="I87"/>
  <c r="D87"/>
  <c r="B87"/>
  <c r="J30"/>
  <c r="O30"/>
  <c r="E30"/>
  <c r="N87" i="10"/>
  <c r="E30"/>
  <c r="T28" i="8"/>
  <c r="R28"/>
  <c r="P28"/>
  <c r="N28"/>
  <c r="L28"/>
  <c r="J28"/>
  <c r="F28"/>
  <c r="D28"/>
  <c r="N82" i="7"/>
  <c r="I82"/>
  <c r="D82"/>
  <c r="AF31" i="5"/>
  <c r="AC31"/>
  <c r="Z31"/>
  <c r="W31"/>
  <c r="T31"/>
  <c r="K31"/>
  <c r="H31"/>
  <c r="E31"/>
  <c r="Q293" i="4"/>
  <c r="O293"/>
  <c r="M293"/>
  <c r="K293"/>
  <c r="E293"/>
  <c r="C293"/>
  <c r="B293"/>
  <c r="T241"/>
  <c r="R241"/>
  <c r="P241"/>
  <c r="N241"/>
  <c r="L241"/>
  <c r="J241"/>
  <c r="H241"/>
  <c r="F241"/>
  <c r="D241"/>
  <c r="G29" i="27"/>
  <c r="G24"/>
  <c r="S189" i="4"/>
  <c r="Q189"/>
  <c r="O189"/>
  <c r="M189"/>
  <c r="K189"/>
  <c r="E189"/>
  <c r="C189"/>
  <c r="B189"/>
  <c r="R138"/>
  <c r="T138"/>
  <c r="P138"/>
  <c r="N138"/>
  <c r="L138"/>
  <c r="J138"/>
  <c r="H138"/>
  <c r="F138"/>
  <c r="D138"/>
  <c r="S85"/>
  <c r="Q85"/>
  <c r="O85"/>
  <c r="M85"/>
  <c r="K85"/>
  <c r="I85"/>
  <c r="G85"/>
  <c r="E85"/>
  <c r="C85"/>
  <c r="B85"/>
  <c r="R29"/>
  <c r="T29"/>
  <c r="P29"/>
  <c r="N29"/>
  <c r="L29"/>
  <c r="J29"/>
  <c r="H29"/>
  <c r="F29"/>
  <c r="D29"/>
  <c r="P27" i="3"/>
  <c r="Q27" s="1"/>
  <c r="P23"/>
  <c r="N81"/>
  <c r="M81"/>
  <c r="K27"/>
  <c r="K23"/>
  <c r="I81"/>
  <c r="H81"/>
  <c r="F27"/>
  <c r="F23"/>
  <c r="D81"/>
  <c r="C81"/>
  <c r="B81"/>
  <c r="O27"/>
  <c r="J27"/>
  <c r="E27"/>
  <c r="D7" i="23"/>
  <c r="D8"/>
  <c r="D9"/>
  <c r="C32"/>
  <c r="H93" i="22"/>
  <c r="G93"/>
  <c r="F93"/>
  <c r="F28" i="30"/>
  <c r="E28"/>
  <c r="I28"/>
  <c r="H28"/>
  <c r="L28"/>
  <c r="K28"/>
  <c r="J22"/>
  <c r="K27" s="1"/>
  <c r="G27"/>
  <c r="G22"/>
  <c r="H24" s="1"/>
  <c r="D22"/>
  <c r="E26"/>
  <c r="F26"/>
  <c r="H26"/>
  <c r="I26"/>
  <c r="K26"/>
  <c r="L26"/>
  <c r="F16"/>
  <c r="W38" i="19"/>
  <c r="Y38" s="1"/>
  <c r="R38"/>
  <c r="T38" s="1"/>
  <c r="M38"/>
  <c r="O38" s="1"/>
  <c r="H38"/>
  <c r="L38" s="1"/>
  <c r="G38"/>
  <c r="V38"/>
  <c r="K52" i="18"/>
  <c r="I52"/>
  <c r="G52"/>
  <c r="M27"/>
  <c r="M22"/>
  <c r="M23"/>
  <c r="M24"/>
  <c r="M25"/>
  <c r="M26"/>
  <c r="K20"/>
  <c r="L27" s="1"/>
  <c r="I20"/>
  <c r="J27" s="1"/>
  <c r="G20"/>
  <c r="H27" s="1"/>
  <c r="E20"/>
  <c r="F27" s="1"/>
  <c r="F68" i="16"/>
  <c r="H68"/>
  <c r="J68"/>
  <c r="L68"/>
  <c r="O68"/>
  <c r="Q68"/>
  <c r="S68"/>
  <c r="U68"/>
  <c r="L21"/>
  <c r="F21"/>
  <c r="H21"/>
  <c r="J21"/>
  <c r="O21"/>
  <c r="Q21"/>
  <c r="S21"/>
  <c r="U21"/>
  <c r="Q9" i="14"/>
  <c r="N9"/>
  <c r="K9"/>
  <c r="H9"/>
  <c r="P8" i="13"/>
  <c r="R8"/>
  <c r="R47" s="1"/>
  <c r="N8"/>
  <c r="L8"/>
  <c r="J8"/>
  <c r="H8"/>
  <c r="F8"/>
  <c r="Q8" i="14"/>
  <c r="N8"/>
  <c r="K8"/>
  <c r="H8"/>
  <c r="P7" i="13"/>
  <c r="R7"/>
  <c r="N7"/>
  <c r="L7"/>
  <c r="J7"/>
  <c r="J46" s="1"/>
  <c r="H7"/>
  <c r="F7"/>
  <c r="F46" s="1"/>
  <c r="Q7" i="14"/>
  <c r="N7"/>
  <c r="K7"/>
  <c r="H7"/>
  <c r="P6" i="13"/>
  <c r="R6"/>
  <c r="R45" s="1"/>
  <c r="N6"/>
  <c r="L6"/>
  <c r="L45" s="1"/>
  <c r="J6"/>
  <c r="H6"/>
  <c r="F6"/>
  <c r="Q6" i="14"/>
  <c r="N6"/>
  <c r="K6"/>
  <c r="H6"/>
  <c r="P5" i="13"/>
  <c r="P44" s="1"/>
  <c r="R5"/>
  <c r="N5"/>
  <c r="N44" s="1"/>
  <c r="L5"/>
  <c r="J5"/>
  <c r="H5"/>
  <c r="F5"/>
  <c r="W6" i="14"/>
  <c r="W7"/>
  <c r="W8"/>
  <c r="W9"/>
  <c r="Z6"/>
  <c r="Z7"/>
  <c r="Z8"/>
  <c r="Z9"/>
  <c r="T6"/>
  <c r="T7"/>
  <c r="T8"/>
  <c r="T9"/>
  <c r="E6"/>
  <c r="E7"/>
  <c r="E8"/>
  <c r="E9"/>
  <c r="D26" i="23"/>
  <c r="C31"/>
  <c r="D31" s="1"/>
  <c r="Q8" i="35"/>
  <c r="Q49" s="1"/>
  <c r="O8"/>
  <c r="L8"/>
  <c r="J8"/>
  <c r="G8"/>
  <c r="G49" s="1"/>
  <c r="E8"/>
  <c r="Q7"/>
  <c r="Q48" s="1"/>
  <c r="O7"/>
  <c r="L7"/>
  <c r="J7"/>
  <c r="G7"/>
  <c r="E7"/>
  <c r="Q6"/>
  <c r="O6"/>
  <c r="L6"/>
  <c r="J6"/>
  <c r="G6"/>
  <c r="G47" s="1"/>
  <c r="E6"/>
  <c r="Q5"/>
  <c r="O5"/>
  <c r="L5"/>
  <c r="J5"/>
  <c r="G5"/>
  <c r="G46" s="1"/>
  <c r="E5"/>
  <c r="Q29" i="11"/>
  <c r="O29"/>
  <c r="J29"/>
  <c r="L29"/>
  <c r="G29"/>
  <c r="G25"/>
  <c r="E29"/>
  <c r="B86"/>
  <c r="D86"/>
  <c r="E86"/>
  <c r="I86"/>
  <c r="J86"/>
  <c r="L25"/>
  <c r="N86"/>
  <c r="O86"/>
  <c r="Q25"/>
  <c r="Q29" i="10"/>
  <c r="Q90" s="1"/>
  <c r="L29"/>
  <c r="G29"/>
  <c r="O29"/>
  <c r="J29"/>
  <c r="E29"/>
  <c r="B86"/>
  <c r="D86"/>
  <c r="E86"/>
  <c r="I86"/>
  <c r="J86"/>
  <c r="N86"/>
  <c r="O86"/>
  <c r="AF34" i="9"/>
  <c r="AC34"/>
  <c r="Z34"/>
  <c r="W34"/>
  <c r="T34"/>
  <c r="N30"/>
  <c r="Q34"/>
  <c r="N34"/>
  <c r="K34"/>
  <c r="H34"/>
  <c r="E34"/>
  <c r="B284" i="8"/>
  <c r="E284"/>
  <c r="K284"/>
  <c r="M284"/>
  <c r="Q284"/>
  <c r="T232"/>
  <c r="R232"/>
  <c r="P232"/>
  <c r="N232"/>
  <c r="L232"/>
  <c r="J232"/>
  <c r="H232"/>
  <c r="F232"/>
  <c r="D232"/>
  <c r="O179"/>
  <c r="O180"/>
  <c r="O181"/>
  <c r="M181"/>
  <c r="E181"/>
  <c r="K181"/>
  <c r="Q181"/>
  <c r="T130"/>
  <c r="R130"/>
  <c r="P130"/>
  <c r="N130"/>
  <c r="L130"/>
  <c r="J130"/>
  <c r="H130"/>
  <c r="F130"/>
  <c r="D130"/>
  <c r="I75"/>
  <c r="I76"/>
  <c r="I77"/>
  <c r="S77"/>
  <c r="K77"/>
  <c r="M77"/>
  <c r="O77"/>
  <c r="Q77"/>
  <c r="T25"/>
  <c r="R25"/>
  <c r="P25"/>
  <c r="N25"/>
  <c r="L25"/>
  <c r="J25"/>
  <c r="H25"/>
  <c r="F25"/>
  <c r="D25"/>
  <c r="O25" i="7"/>
  <c r="Q25"/>
  <c r="Q85" s="1"/>
  <c r="J25"/>
  <c r="L25"/>
  <c r="L85" s="1"/>
  <c r="G25"/>
  <c r="G21"/>
  <c r="E25"/>
  <c r="D81"/>
  <c r="E81"/>
  <c r="I81"/>
  <c r="J81"/>
  <c r="L21"/>
  <c r="N81"/>
  <c r="O81"/>
  <c r="Q21"/>
  <c r="AF30" i="5"/>
  <c r="AC30"/>
  <c r="Z30"/>
  <c r="W30"/>
  <c r="T30"/>
  <c r="Q30"/>
  <c r="N30"/>
  <c r="K30"/>
  <c r="H30"/>
  <c r="E30"/>
  <c r="E292" i="4"/>
  <c r="B292"/>
  <c r="C292"/>
  <c r="K292"/>
  <c r="M292"/>
  <c r="O292"/>
  <c r="Q292"/>
  <c r="S292"/>
  <c r="T240"/>
  <c r="R240"/>
  <c r="P240"/>
  <c r="N240"/>
  <c r="L240"/>
  <c r="J240"/>
  <c r="H240"/>
  <c r="F240"/>
  <c r="D240"/>
  <c r="B188"/>
  <c r="C188"/>
  <c r="E188"/>
  <c r="K188"/>
  <c r="M188"/>
  <c r="O188"/>
  <c r="Q188"/>
  <c r="S188"/>
  <c r="T137"/>
  <c r="R137"/>
  <c r="P137"/>
  <c r="N137"/>
  <c r="L137"/>
  <c r="J137"/>
  <c r="H137"/>
  <c r="F137"/>
  <c r="D137"/>
  <c r="B84"/>
  <c r="C84"/>
  <c r="E84"/>
  <c r="G84"/>
  <c r="I84"/>
  <c r="K84"/>
  <c r="M84"/>
  <c r="O84"/>
  <c r="Q84"/>
  <c r="S84"/>
  <c r="R28"/>
  <c r="J28"/>
  <c r="H28"/>
  <c r="F28"/>
  <c r="T28"/>
  <c r="P28"/>
  <c r="N28"/>
  <c r="L28"/>
  <c r="D28"/>
  <c r="O26" i="3"/>
  <c r="P26"/>
  <c r="P84" s="1"/>
  <c r="J26"/>
  <c r="K26"/>
  <c r="L26" s="1"/>
  <c r="E26"/>
  <c r="F26"/>
  <c r="F84" s="1"/>
  <c r="B80"/>
  <c r="C80"/>
  <c r="D80"/>
  <c r="F22"/>
  <c r="G22" s="1"/>
  <c r="H80"/>
  <c r="I80"/>
  <c r="M80"/>
  <c r="N80"/>
  <c r="P22"/>
  <c r="C87" i="27"/>
  <c r="B87"/>
  <c r="F28"/>
  <c r="E28"/>
  <c r="D28"/>
  <c r="C28"/>
  <c r="C23"/>
  <c r="B28"/>
  <c r="G27"/>
  <c r="G22"/>
  <c r="E35" i="22"/>
  <c r="G40" s="1"/>
  <c r="E34"/>
  <c r="G39" s="1"/>
  <c r="N42"/>
  <c r="H92"/>
  <c r="G91"/>
  <c r="G92"/>
  <c r="F91"/>
  <c r="F92"/>
  <c r="G16" i="21"/>
  <c r="G59" s="1"/>
  <c r="H16"/>
  <c r="H59" s="1"/>
  <c r="I16"/>
  <c r="I59"/>
  <c r="L16"/>
  <c r="L59" s="1"/>
  <c r="M16"/>
  <c r="O16"/>
  <c r="O59" s="1"/>
  <c r="P16"/>
  <c r="P59" s="1"/>
  <c r="R16"/>
  <c r="S16"/>
  <c r="T16"/>
  <c r="F16"/>
  <c r="F59" s="1"/>
  <c r="E202"/>
  <c r="F202"/>
  <c r="G202"/>
  <c r="J202"/>
  <c r="K202"/>
  <c r="L202"/>
  <c r="M202"/>
  <c r="D202"/>
  <c r="E201"/>
  <c r="F201"/>
  <c r="G201"/>
  <c r="J201"/>
  <c r="K201"/>
  <c r="L201"/>
  <c r="M201"/>
  <c r="D201"/>
  <c r="E107"/>
  <c r="F107"/>
  <c r="H107"/>
  <c r="J107"/>
  <c r="L107"/>
  <c r="M107" s="1"/>
  <c r="N107"/>
  <c r="P107"/>
  <c r="Q107" s="1"/>
  <c r="R107"/>
  <c r="T107"/>
  <c r="D107"/>
  <c r="E106"/>
  <c r="I106" s="1"/>
  <c r="F106"/>
  <c r="H106"/>
  <c r="J106"/>
  <c r="L106"/>
  <c r="N106"/>
  <c r="P106"/>
  <c r="R106"/>
  <c r="T106"/>
  <c r="U106" s="1"/>
  <c r="D106"/>
  <c r="L15"/>
  <c r="L57" s="1"/>
  <c r="M15"/>
  <c r="M57" s="1"/>
  <c r="O15"/>
  <c r="O57" s="1"/>
  <c r="P15"/>
  <c r="P57" s="1"/>
  <c r="R15"/>
  <c r="S15"/>
  <c r="I15"/>
  <c r="H15"/>
  <c r="H57" s="1"/>
  <c r="G15"/>
  <c r="G57" s="1"/>
  <c r="F15"/>
  <c r="F58" s="1"/>
  <c r="J7"/>
  <c r="K7"/>
  <c r="N7"/>
  <c r="Q7"/>
  <c r="T7"/>
  <c r="J8"/>
  <c r="K8"/>
  <c r="N8"/>
  <c r="Q8"/>
  <c r="T8"/>
  <c r="J9"/>
  <c r="K9"/>
  <c r="N9"/>
  <c r="Q9"/>
  <c r="T9"/>
  <c r="J10"/>
  <c r="K10"/>
  <c r="N10"/>
  <c r="Q10"/>
  <c r="T10"/>
  <c r="G98"/>
  <c r="I98"/>
  <c r="K98"/>
  <c r="M98"/>
  <c r="O98"/>
  <c r="Q98"/>
  <c r="S98"/>
  <c r="U98"/>
  <c r="G99"/>
  <c r="I99"/>
  <c r="K99"/>
  <c r="M99"/>
  <c r="O99"/>
  <c r="Q99"/>
  <c r="S99"/>
  <c r="U99"/>
  <c r="G100"/>
  <c r="I100"/>
  <c r="K100"/>
  <c r="M100"/>
  <c r="O100"/>
  <c r="Q100"/>
  <c r="S100"/>
  <c r="U100"/>
  <c r="G101"/>
  <c r="I101"/>
  <c r="K101"/>
  <c r="M101"/>
  <c r="O101"/>
  <c r="Q101"/>
  <c r="S101"/>
  <c r="U101"/>
  <c r="G139"/>
  <c r="I139"/>
  <c r="K139"/>
  <c r="M139"/>
  <c r="O139"/>
  <c r="Q139"/>
  <c r="S139"/>
  <c r="U139"/>
  <c r="G140"/>
  <c r="I140"/>
  <c r="K140"/>
  <c r="M140"/>
  <c r="O140"/>
  <c r="Q140"/>
  <c r="S140"/>
  <c r="U140"/>
  <c r="G141"/>
  <c r="I141"/>
  <c r="K141"/>
  <c r="M141"/>
  <c r="O141"/>
  <c r="Q141"/>
  <c r="S141"/>
  <c r="U141"/>
  <c r="G142"/>
  <c r="I142"/>
  <c r="K142"/>
  <c r="M142"/>
  <c r="O142"/>
  <c r="Q142"/>
  <c r="S142"/>
  <c r="U142"/>
  <c r="Q157"/>
  <c r="M157"/>
  <c r="K157"/>
  <c r="I157"/>
  <c r="G157"/>
  <c r="U157"/>
  <c r="U156"/>
  <c r="Q156"/>
  <c r="M156"/>
  <c r="K156"/>
  <c r="I156"/>
  <c r="G156"/>
  <c r="K25"/>
  <c r="K71" s="1"/>
  <c r="K24"/>
  <c r="U116"/>
  <c r="S116"/>
  <c r="Q116"/>
  <c r="O116"/>
  <c r="M116"/>
  <c r="K116"/>
  <c r="I116"/>
  <c r="G116"/>
  <c r="U115"/>
  <c r="S115"/>
  <c r="Q115"/>
  <c r="O115"/>
  <c r="M115"/>
  <c r="K115"/>
  <c r="I115"/>
  <c r="G115"/>
  <c r="I113"/>
  <c r="F66"/>
  <c r="G66"/>
  <c r="H66"/>
  <c r="I66"/>
  <c r="L66"/>
  <c r="M66"/>
  <c r="F67"/>
  <c r="G67"/>
  <c r="H67"/>
  <c r="I67"/>
  <c r="L67"/>
  <c r="M67"/>
  <c r="N211"/>
  <c r="T211" s="1"/>
  <c r="S211"/>
  <c r="R211"/>
  <c r="Q211"/>
  <c r="P211"/>
  <c r="N210"/>
  <c r="S210"/>
  <c r="R210"/>
  <c r="Q210"/>
  <c r="Q202" s="1"/>
  <c r="P210"/>
  <c r="H211"/>
  <c r="H210"/>
  <c r="Q25"/>
  <c r="Q71" s="1"/>
  <c r="N25"/>
  <c r="N71" s="1"/>
  <c r="N24"/>
  <c r="Q24"/>
  <c r="J25"/>
  <c r="J71" s="1"/>
  <c r="J24"/>
  <c r="J70" s="1"/>
  <c r="T152" i="20"/>
  <c r="P152"/>
  <c r="N152"/>
  <c r="L152"/>
  <c r="J152"/>
  <c r="H152"/>
  <c r="F152"/>
  <c r="T119"/>
  <c r="R119"/>
  <c r="P119"/>
  <c r="N119"/>
  <c r="L119"/>
  <c r="J119"/>
  <c r="H119"/>
  <c r="F119"/>
  <c r="T86"/>
  <c r="R86"/>
  <c r="P86"/>
  <c r="N86"/>
  <c r="L86"/>
  <c r="J86"/>
  <c r="H86"/>
  <c r="F86"/>
  <c r="C52"/>
  <c r="D52"/>
  <c r="E52"/>
  <c r="G52"/>
  <c r="I52"/>
  <c r="K52"/>
  <c r="M52"/>
  <c r="O52"/>
  <c r="P15"/>
  <c r="N15"/>
  <c r="L15"/>
  <c r="J15"/>
  <c r="H15"/>
  <c r="F15"/>
  <c r="H115" i="29"/>
  <c r="H116"/>
  <c r="G115"/>
  <c r="G116"/>
  <c r="E115"/>
  <c r="E116"/>
  <c r="D115"/>
  <c r="D116"/>
  <c r="G21"/>
  <c r="G16"/>
  <c r="H21" s="1"/>
  <c r="G22"/>
  <c r="H22" s="1"/>
  <c r="E21"/>
  <c r="E22"/>
  <c r="F86"/>
  <c r="G86" s="1"/>
  <c r="C86"/>
  <c r="H84"/>
  <c r="H85"/>
  <c r="G84"/>
  <c r="G85"/>
  <c r="E84"/>
  <c r="E85"/>
  <c r="D84"/>
  <c r="D85"/>
  <c r="F117"/>
  <c r="G117" s="1"/>
  <c r="C23"/>
  <c r="C117"/>
  <c r="D117"/>
  <c r="H123" i="28"/>
  <c r="G123"/>
  <c r="E123"/>
  <c r="D123"/>
  <c r="F124"/>
  <c r="H129" s="1"/>
  <c r="C124"/>
  <c r="H89"/>
  <c r="G89"/>
  <c r="E89"/>
  <c r="D89"/>
  <c r="F90"/>
  <c r="H95" s="1"/>
  <c r="C90"/>
  <c r="G29"/>
  <c r="E29"/>
  <c r="D30"/>
  <c r="Y37" i="19"/>
  <c r="AA37"/>
  <c r="T37"/>
  <c r="V37"/>
  <c r="O37"/>
  <c r="Q37"/>
  <c r="J37"/>
  <c r="L37"/>
  <c r="F37"/>
  <c r="G37" s="1"/>
  <c r="E37"/>
  <c r="J21" i="17"/>
  <c r="J50"/>
  <c r="U67" i="16"/>
  <c r="S67"/>
  <c r="Q67"/>
  <c r="O67"/>
  <c r="L67"/>
  <c r="J67"/>
  <c r="H67"/>
  <c r="F67"/>
  <c r="U20"/>
  <c r="S20"/>
  <c r="Q20"/>
  <c r="O20"/>
  <c r="L20"/>
  <c r="J20"/>
  <c r="H20"/>
  <c r="F20"/>
  <c r="E88" i="28"/>
  <c r="B85" i="11"/>
  <c r="D85"/>
  <c r="I85"/>
  <c r="J85"/>
  <c r="Q28"/>
  <c r="Q24"/>
  <c r="E85"/>
  <c r="G28"/>
  <c r="G24"/>
  <c r="L28"/>
  <c r="L24"/>
  <c r="N85"/>
  <c r="O85"/>
  <c r="O28"/>
  <c r="J28"/>
  <c r="E28"/>
  <c r="I85" i="10"/>
  <c r="E85"/>
  <c r="B85"/>
  <c r="D85"/>
  <c r="J85"/>
  <c r="N85"/>
  <c r="O85"/>
  <c r="Q28"/>
  <c r="O28"/>
  <c r="L28"/>
  <c r="J28"/>
  <c r="G28"/>
  <c r="E28"/>
  <c r="AF33" i="9"/>
  <c r="AC33"/>
  <c r="Z33"/>
  <c r="W33"/>
  <c r="T33"/>
  <c r="K33"/>
  <c r="H33"/>
  <c r="E33"/>
  <c r="S280" i="8"/>
  <c r="Q282"/>
  <c r="O282"/>
  <c r="O283"/>
  <c r="O281"/>
  <c r="M283"/>
  <c r="K283"/>
  <c r="E283"/>
  <c r="B283"/>
  <c r="Q283"/>
  <c r="T231"/>
  <c r="R231"/>
  <c r="P231"/>
  <c r="N231"/>
  <c r="L231"/>
  <c r="J231"/>
  <c r="H231"/>
  <c r="F231"/>
  <c r="D231"/>
  <c r="C178"/>
  <c r="B179"/>
  <c r="E179"/>
  <c r="K179"/>
  <c r="M179"/>
  <c r="Q179"/>
  <c r="B180"/>
  <c r="E180"/>
  <c r="K180"/>
  <c r="Q180"/>
  <c r="T129"/>
  <c r="R129"/>
  <c r="P129"/>
  <c r="N129"/>
  <c r="L129"/>
  <c r="J129"/>
  <c r="H129"/>
  <c r="F129"/>
  <c r="D129"/>
  <c r="B76"/>
  <c r="E76"/>
  <c r="Q76"/>
  <c r="S76"/>
  <c r="C76"/>
  <c r="K76"/>
  <c r="M76"/>
  <c r="O76"/>
  <c r="T24"/>
  <c r="R24"/>
  <c r="P24"/>
  <c r="N24"/>
  <c r="L24"/>
  <c r="J24"/>
  <c r="H24"/>
  <c r="F24"/>
  <c r="D24"/>
  <c r="D80" i="7"/>
  <c r="I80"/>
  <c r="N80"/>
  <c r="O80"/>
  <c r="J80"/>
  <c r="E80"/>
  <c r="B80"/>
  <c r="G24"/>
  <c r="G20"/>
  <c r="L24"/>
  <c r="L20"/>
  <c r="Q24"/>
  <c r="Q20"/>
  <c r="O24"/>
  <c r="J24"/>
  <c r="E24"/>
  <c r="AF29" i="5"/>
  <c r="AC29"/>
  <c r="Z29"/>
  <c r="W29"/>
  <c r="T29"/>
  <c r="Q29"/>
  <c r="N29"/>
  <c r="K29"/>
  <c r="H29"/>
  <c r="E29"/>
  <c r="B291" i="4"/>
  <c r="E291"/>
  <c r="K291"/>
  <c r="S291"/>
  <c r="C291"/>
  <c r="M291"/>
  <c r="O291"/>
  <c r="Q291"/>
  <c r="T239"/>
  <c r="R239"/>
  <c r="P239"/>
  <c r="N239"/>
  <c r="L239"/>
  <c r="J239"/>
  <c r="H239"/>
  <c r="F239"/>
  <c r="D239"/>
  <c r="C187"/>
  <c r="E187"/>
  <c r="S187"/>
  <c r="K187"/>
  <c r="M187"/>
  <c r="O187"/>
  <c r="Q187"/>
  <c r="T136"/>
  <c r="R136"/>
  <c r="P136"/>
  <c r="N136"/>
  <c r="L136"/>
  <c r="J136"/>
  <c r="H136"/>
  <c r="D136"/>
  <c r="M83"/>
  <c r="G83"/>
  <c r="I79"/>
  <c r="I80"/>
  <c r="I81"/>
  <c r="I82"/>
  <c r="I83"/>
  <c r="S83"/>
  <c r="B83"/>
  <c r="C83"/>
  <c r="E83"/>
  <c r="K83"/>
  <c r="O83"/>
  <c r="Q83"/>
  <c r="T27"/>
  <c r="R27"/>
  <c r="P27"/>
  <c r="N27"/>
  <c r="L27"/>
  <c r="J27"/>
  <c r="H27"/>
  <c r="F27"/>
  <c r="D27"/>
  <c r="D79" i="3"/>
  <c r="H79"/>
  <c r="B79"/>
  <c r="C79"/>
  <c r="I79"/>
  <c r="M79"/>
  <c r="N79"/>
  <c r="P25"/>
  <c r="Q25" s="1"/>
  <c r="P21"/>
  <c r="O25"/>
  <c r="K25"/>
  <c r="K83" s="1"/>
  <c r="K21"/>
  <c r="J25"/>
  <c r="F25"/>
  <c r="F83" s="1"/>
  <c r="F21"/>
  <c r="E25"/>
  <c r="H122" i="28"/>
  <c r="D122"/>
  <c r="E122"/>
  <c r="H88"/>
  <c r="G88"/>
  <c r="D88"/>
  <c r="G28"/>
  <c r="E28"/>
  <c r="G26" i="27"/>
  <c r="G25"/>
  <c r="F85"/>
  <c r="D29" i="23"/>
  <c r="AA36" i="19"/>
  <c r="Y36"/>
  <c r="V36"/>
  <c r="T36"/>
  <c r="Q36"/>
  <c r="O36"/>
  <c r="L36"/>
  <c r="J36"/>
  <c r="E36"/>
  <c r="G36"/>
  <c r="U66" i="16"/>
  <c r="S66"/>
  <c r="Q66"/>
  <c r="O66"/>
  <c r="L66"/>
  <c r="J66"/>
  <c r="H66"/>
  <c r="F66"/>
  <c r="U19"/>
  <c r="S19"/>
  <c r="Q19"/>
  <c r="O19"/>
  <c r="L19"/>
  <c r="J19"/>
  <c r="H19"/>
  <c r="F19"/>
  <c r="AF32" i="9"/>
  <c r="AC32"/>
  <c r="Z32"/>
  <c r="W32"/>
  <c r="T32"/>
  <c r="K32"/>
  <c r="H32"/>
  <c r="E32"/>
  <c r="B282" i="8"/>
  <c r="E282"/>
  <c r="K282"/>
  <c r="M282"/>
  <c r="P230"/>
  <c r="T230"/>
  <c r="R230"/>
  <c r="N230"/>
  <c r="L230"/>
  <c r="J230"/>
  <c r="H230"/>
  <c r="F230"/>
  <c r="D230"/>
  <c r="T128"/>
  <c r="R128"/>
  <c r="P128"/>
  <c r="N128"/>
  <c r="L128"/>
  <c r="J128"/>
  <c r="H128"/>
  <c r="F128"/>
  <c r="D128"/>
  <c r="B75"/>
  <c r="C75"/>
  <c r="E75"/>
  <c r="K75"/>
  <c r="M75"/>
  <c r="O75"/>
  <c r="Q75"/>
  <c r="S75"/>
  <c r="T23"/>
  <c r="R23"/>
  <c r="P23"/>
  <c r="N23"/>
  <c r="L23"/>
  <c r="H23"/>
  <c r="J23"/>
  <c r="F23"/>
  <c r="D23"/>
  <c r="B79" i="7"/>
  <c r="D79"/>
  <c r="E79"/>
  <c r="G23"/>
  <c r="I79"/>
  <c r="J79"/>
  <c r="L23"/>
  <c r="L19"/>
  <c r="N79"/>
  <c r="O79"/>
  <c r="Q23"/>
  <c r="Q19"/>
  <c r="O23"/>
  <c r="J23"/>
  <c r="E23"/>
  <c r="B84" i="11"/>
  <c r="D84"/>
  <c r="E84"/>
  <c r="G27"/>
  <c r="G23"/>
  <c r="I84"/>
  <c r="J84"/>
  <c r="L27"/>
  <c r="L23"/>
  <c r="N84"/>
  <c r="O84"/>
  <c r="Q27"/>
  <c r="Q23"/>
  <c r="O27"/>
  <c r="J27"/>
  <c r="E27"/>
  <c r="B84" i="10"/>
  <c r="D84"/>
  <c r="E84"/>
  <c r="I84"/>
  <c r="J84"/>
  <c r="N84"/>
  <c r="O84"/>
  <c r="Q27"/>
  <c r="L27"/>
  <c r="G27"/>
  <c r="E27"/>
  <c r="O27"/>
  <c r="J27"/>
  <c r="AC28" i="5"/>
  <c r="AF28"/>
  <c r="Z28"/>
  <c r="W28"/>
  <c r="T28"/>
  <c r="Q28"/>
  <c r="N28"/>
  <c r="K28"/>
  <c r="H28"/>
  <c r="E28"/>
  <c r="B290" i="4"/>
  <c r="C290"/>
  <c r="E290"/>
  <c r="K290"/>
  <c r="M290"/>
  <c r="O290"/>
  <c r="Q290"/>
  <c r="S290"/>
  <c r="T238"/>
  <c r="R238"/>
  <c r="P238"/>
  <c r="N238"/>
  <c r="L238"/>
  <c r="J238"/>
  <c r="H238"/>
  <c r="F238"/>
  <c r="D238"/>
  <c r="B186"/>
  <c r="C186"/>
  <c r="E186"/>
  <c r="K186"/>
  <c r="M186"/>
  <c r="O186"/>
  <c r="Q186"/>
  <c r="S186"/>
  <c r="T135"/>
  <c r="R135"/>
  <c r="P135"/>
  <c r="N135"/>
  <c r="L135"/>
  <c r="J135"/>
  <c r="H135"/>
  <c r="F135"/>
  <c r="D135"/>
  <c r="B82"/>
  <c r="C82"/>
  <c r="E82"/>
  <c r="G82"/>
  <c r="K82"/>
  <c r="M82"/>
  <c r="O82"/>
  <c r="Q82"/>
  <c r="S82"/>
  <c r="T26"/>
  <c r="R26"/>
  <c r="P26"/>
  <c r="N26"/>
  <c r="L26"/>
  <c r="J26"/>
  <c r="H26"/>
  <c r="F26"/>
  <c r="D26"/>
  <c r="B78" i="3"/>
  <c r="C78"/>
  <c r="D78"/>
  <c r="H78"/>
  <c r="I78"/>
  <c r="M78"/>
  <c r="N78"/>
  <c r="O24"/>
  <c r="P24"/>
  <c r="Q24" s="1"/>
  <c r="P20"/>
  <c r="Q20" s="1"/>
  <c r="J24"/>
  <c r="K24"/>
  <c r="L24" s="1"/>
  <c r="K20"/>
  <c r="L20" s="1"/>
  <c r="E24"/>
  <c r="F24"/>
  <c r="G24" s="1"/>
  <c r="F20"/>
  <c r="D28" i="23"/>
  <c r="O5" i="3"/>
  <c r="J5"/>
  <c r="F84" i="27"/>
  <c r="H121" i="28"/>
  <c r="G121"/>
  <c r="D121"/>
  <c r="E121"/>
  <c r="G87"/>
  <c r="H87"/>
  <c r="E87"/>
  <c r="D87"/>
  <c r="G27"/>
  <c r="E27"/>
  <c r="H113" i="29"/>
  <c r="H114"/>
  <c r="G113"/>
  <c r="G114"/>
  <c r="E113"/>
  <c r="E114"/>
  <c r="D113"/>
  <c r="D114"/>
  <c r="G83"/>
  <c r="H82"/>
  <c r="H83"/>
  <c r="G82"/>
  <c r="E82"/>
  <c r="E83"/>
  <c r="D83"/>
  <c r="D82"/>
  <c r="G20"/>
  <c r="H20" s="1"/>
  <c r="E20"/>
  <c r="L25" i="30"/>
  <c r="K25"/>
  <c r="I25"/>
  <c r="H25"/>
  <c r="F25"/>
  <c r="E25"/>
  <c r="N209" i="21"/>
  <c r="S209"/>
  <c r="R209"/>
  <c r="Q209"/>
  <c r="P209"/>
  <c r="N208"/>
  <c r="N202" s="1"/>
  <c r="S208"/>
  <c r="R208"/>
  <c r="R202" s="1"/>
  <c r="P208"/>
  <c r="H209"/>
  <c r="H208"/>
  <c r="U155"/>
  <c r="Q155"/>
  <c r="M155"/>
  <c r="K155"/>
  <c r="I155"/>
  <c r="G155"/>
  <c r="U154"/>
  <c r="Q154"/>
  <c r="M154"/>
  <c r="K154"/>
  <c r="I154"/>
  <c r="G154"/>
  <c r="U114"/>
  <c r="S114"/>
  <c r="Q114"/>
  <c r="O114"/>
  <c r="M114"/>
  <c r="K114"/>
  <c r="I114"/>
  <c r="G114"/>
  <c r="U113"/>
  <c r="S113"/>
  <c r="Q113"/>
  <c r="O113"/>
  <c r="M113"/>
  <c r="K113"/>
  <c r="G113"/>
  <c r="F64"/>
  <c r="G64"/>
  <c r="H64"/>
  <c r="I64"/>
  <c r="L64"/>
  <c r="M64"/>
  <c r="F65"/>
  <c r="G65"/>
  <c r="H65"/>
  <c r="I65"/>
  <c r="L65"/>
  <c r="M65"/>
  <c r="Q23"/>
  <c r="Q22"/>
  <c r="N23"/>
  <c r="N22"/>
  <c r="N68" s="1"/>
  <c r="K23"/>
  <c r="J23"/>
  <c r="K22"/>
  <c r="J22"/>
  <c r="J64" s="1"/>
  <c r="U153"/>
  <c r="S153"/>
  <c r="Q153"/>
  <c r="O153"/>
  <c r="M153"/>
  <c r="K153"/>
  <c r="I153"/>
  <c r="G153"/>
  <c r="U112"/>
  <c r="S112"/>
  <c r="Q112"/>
  <c r="O112"/>
  <c r="M112"/>
  <c r="K112"/>
  <c r="I112"/>
  <c r="G112"/>
  <c r="Q21"/>
  <c r="N21"/>
  <c r="K21"/>
  <c r="J21"/>
  <c r="J67" s="1"/>
  <c r="T151" i="20"/>
  <c r="P151"/>
  <c r="N151"/>
  <c r="L151"/>
  <c r="J151"/>
  <c r="H151"/>
  <c r="F151"/>
  <c r="T118"/>
  <c r="R118"/>
  <c r="P118"/>
  <c r="N118"/>
  <c r="L118"/>
  <c r="J118"/>
  <c r="H118"/>
  <c r="F118"/>
  <c r="T85"/>
  <c r="R85"/>
  <c r="P85"/>
  <c r="N85"/>
  <c r="L85"/>
  <c r="J85"/>
  <c r="H85"/>
  <c r="F85"/>
  <c r="O51"/>
  <c r="M51"/>
  <c r="K51"/>
  <c r="I51"/>
  <c r="G51"/>
  <c r="E51"/>
  <c r="D51"/>
  <c r="C51"/>
  <c r="P14"/>
  <c r="N14"/>
  <c r="L14"/>
  <c r="J14"/>
  <c r="H14"/>
  <c r="F14"/>
  <c r="T25" i="4"/>
  <c r="R25"/>
  <c r="P25"/>
  <c r="N25"/>
  <c r="L25"/>
  <c r="J25"/>
  <c r="H25"/>
  <c r="F25"/>
  <c r="D25"/>
  <c r="T24"/>
  <c r="R24"/>
  <c r="P24"/>
  <c r="N24"/>
  <c r="L24"/>
  <c r="J24"/>
  <c r="H24"/>
  <c r="F24"/>
  <c r="D24"/>
  <c r="T23"/>
  <c r="R23"/>
  <c r="P23"/>
  <c r="N23"/>
  <c r="L23"/>
  <c r="J23"/>
  <c r="H23"/>
  <c r="F23"/>
  <c r="D23"/>
  <c r="T22"/>
  <c r="R22"/>
  <c r="P22"/>
  <c r="N22"/>
  <c r="L22"/>
  <c r="J22"/>
  <c r="H22"/>
  <c r="F22"/>
  <c r="D22"/>
  <c r="T21"/>
  <c r="R21"/>
  <c r="P21"/>
  <c r="N21"/>
  <c r="L21"/>
  <c r="J21"/>
  <c r="H21"/>
  <c r="F21"/>
  <c r="D21"/>
  <c r="T20"/>
  <c r="R20"/>
  <c r="P20"/>
  <c r="N20"/>
  <c r="L20"/>
  <c r="J20"/>
  <c r="H20"/>
  <c r="F20"/>
  <c r="D20"/>
  <c r="F285" i="23"/>
  <c r="E285"/>
  <c r="D285"/>
  <c r="C285"/>
  <c r="H260"/>
  <c r="G260"/>
  <c r="F260"/>
  <c r="E260"/>
  <c r="D260"/>
  <c r="C260"/>
  <c r="H234"/>
  <c r="G234"/>
  <c r="F234"/>
  <c r="E234"/>
  <c r="D234"/>
  <c r="C234"/>
  <c r="H182"/>
  <c r="G182"/>
  <c r="F182"/>
  <c r="E182"/>
  <c r="D182"/>
  <c r="C182"/>
  <c r="F139"/>
  <c r="E139"/>
  <c r="D139"/>
  <c r="C139"/>
  <c r="H96"/>
  <c r="G96"/>
  <c r="F96"/>
  <c r="E96"/>
  <c r="D96"/>
  <c r="C96"/>
  <c r="D27"/>
  <c r="D25"/>
  <c r="D23"/>
  <c r="D24"/>
  <c r="D22"/>
  <c r="D21"/>
  <c r="D20"/>
  <c r="D19"/>
  <c r="D18"/>
  <c r="D17"/>
  <c r="D16"/>
  <c r="D15"/>
  <c r="D14"/>
  <c r="D13"/>
  <c r="D12"/>
  <c r="D11"/>
  <c r="G30"/>
  <c r="F30"/>
  <c r="E30"/>
  <c r="C30"/>
  <c r="D30"/>
  <c r="H90" i="22"/>
  <c r="G90"/>
  <c r="F90"/>
  <c r="E33"/>
  <c r="AA35" i="19"/>
  <c r="Y35"/>
  <c r="V35"/>
  <c r="T35"/>
  <c r="Q35"/>
  <c r="O35"/>
  <c r="L35"/>
  <c r="J35"/>
  <c r="G35"/>
  <c r="U65" i="16"/>
  <c r="S65"/>
  <c r="Q65"/>
  <c r="L65"/>
  <c r="J65"/>
  <c r="H65"/>
  <c r="Q18"/>
  <c r="U18"/>
  <c r="S18"/>
  <c r="L18"/>
  <c r="J18"/>
  <c r="H18"/>
  <c r="O18"/>
  <c r="O65"/>
  <c r="F65"/>
  <c r="F18"/>
  <c r="AC31" i="9"/>
  <c r="Z31"/>
  <c r="W31"/>
  <c r="T31"/>
  <c r="K31"/>
  <c r="H31"/>
  <c r="AF31"/>
  <c r="E31"/>
  <c r="B281" i="8"/>
  <c r="C281"/>
  <c r="E281"/>
  <c r="K281"/>
  <c r="M281"/>
  <c r="Q281"/>
  <c r="R229"/>
  <c r="T229"/>
  <c r="P229"/>
  <c r="N229"/>
  <c r="L229"/>
  <c r="J229"/>
  <c r="H229"/>
  <c r="F229"/>
  <c r="D229"/>
  <c r="K178"/>
  <c r="M178"/>
  <c r="Q178"/>
  <c r="S178"/>
  <c r="R127"/>
  <c r="T127"/>
  <c r="P127"/>
  <c r="N127"/>
  <c r="L127"/>
  <c r="J127"/>
  <c r="H127"/>
  <c r="F127"/>
  <c r="D127"/>
  <c r="B74"/>
  <c r="C74"/>
  <c r="E74"/>
  <c r="K74"/>
  <c r="M74"/>
  <c r="O74"/>
  <c r="Q74"/>
  <c r="S74"/>
  <c r="R22"/>
  <c r="T22"/>
  <c r="P22"/>
  <c r="N22"/>
  <c r="L22"/>
  <c r="J22"/>
  <c r="H22"/>
  <c r="F22"/>
  <c r="D22"/>
  <c r="S165"/>
  <c r="S166"/>
  <c r="S168"/>
  <c r="S177"/>
  <c r="S173"/>
  <c r="S170"/>
  <c r="S171"/>
  <c r="Q177"/>
  <c r="M177"/>
  <c r="K177"/>
  <c r="E177"/>
  <c r="E178"/>
  <c r="C177"/>
  <c r="B178"/>
  <c r="B78" i="7"/>
  <c r="D78"/>
  <c r="E78"/>
  <c r="I78"/>
  <c r="J78"/>
  <c r="N78"/>
  <c r="O78"/>
  <c r="Q18"/>
  <c r="L18"/>
  <c r="G18"/>
  <c r="G78" s="1"/>
  <c r="O22"/>
  <c r="J22"/>
  <c r="E22"/>
  <c r="B83" i="11"/>
  <c r="D83"/>
  <c r="E83"/>
  <c r="G26"/>
  <c r="G22"/>
  <c r="I83"/>
  <c r="J83"/>
  <c r="L26"/>
  <c r="L22"/>
  <c r="N83"/>
  <c r="O83"/>
  <c r="Q26"/>
  <c r="Q22"/>
  <c r="O26"/>
  <c r="J26"/>
  <c r="E26"/>
  <c r="B83" i="10"/>
  <c r="D83"/>
  <c r="E83"/>
  <c r="I83"/>
  <c r="J83"/>
  <c r="N83"/>
  <c r="O83"/>
  <c r="Q25"/>
  <c r="L25"/>
  <c r="G25"/>
  <c r="J26"/>
  <c r="O26"/>
  <c r="E26"/>
  <c r="N27" i="5"/>
  <c r="Q27"/>
  <c r="AF27"/>
  <c r="AC27"/>
  <c r="Z27"/>
  <c r="W27"/>
  <c r="T27"/>
  <c r="K27"/>
  <c r="H27"/>
  <c r="E27"/>
  <c r="B289" i="4"/>
  <c r="C289"/>
  <c r="E289"/>
  <c r="K289"/>
  <c r="M289"/>
  <c r="O289"/>
  <c r="Q289"/>
  <c r="S289"/>
  <c r="R237"/>
  <c r="T237"/>
  <c r="P237"/>
  <c r="N237"/>
  <c r="L237"/>
  <c r="J237"/>
  <c r="H237"/>
  <c r="F237"/>
  <c r="D237"/>
  <c r="B185"/>
  <c r="C185"/>
  <c r="E185"/>
  <c r="K185"/>
  <c r="M185"/>
  <c r="O185"/>
  <c r="Q185"/>
  <c r="S185"/>
  <c r="J134"/>
  <c r="H134"/>
  <c r="R134"/>
  <c r="T134"/>
  <c r="P134"/>
  <c r="N134"/>
  <c r="L134"/>
  <c r="F134"/>
  <c r="D134"/>
  <c r="B81"/>
  <c r="C81"/>
  <c r="E81"/>
  <c r="G81"/>
  <c r="K81"/>
  <c r="M81"/>
  <c r="O81"/>
  <c r="Q81"/>
  <c r="S81"/>
  <c r="B77" i="3"/>
  <c r="C77"/>
  <c r="D77"/>
  <c r="H77"/>
  <c r="I77"/>
  <c r="M77"/>
  <c r="N77"/>
  <c r="O23"/>
  <c r="Q23"/>
  <c r="J23"/>
  <c r="E23"/>
  <c r="G23"/>
  <c r="L24" i="30"/>
  <c r="I24"/>
  <c r="F24"/>
  <c r="E19" i="29"/>
  <c r="H120" i="28"/>
  <c r="G120"/>
  <c r="E120"/>
  <c r="D120"/>
  <c r="H86"/>
  <c r="G86"/>
  <c r="E86"/>
  <c r="D86"/>
  <c r="G26"/>
  <c r="E26"/>
  <c r="F4" i="4"/>
  <c r="J4"/>
  <c r="F5"/>
  <c r="J5"/>
  <c r="F6"/>
  <c r="J6"/>
  <c r="F7"/>
  <c r="J7"/>
  <c r="D8"/>
  <c r="F8"/>
  <c r="J8"/>
  <c r="L8"/>
  <c r="N8"/>
  <c r="P8"/>
  <c r="R8"/>
  <c r="T8"/>
  <c r="D9"/>
  <c r="F9"/>
  <c r="J9"/>
  <c r="L9"/>
  <c r="N9"/>
  <c r="P9"/>
  <c r="R9"/>
  <c r="T9"/>
  <c r="D10"/>
  <c r="F10"/>
  <c r="J10"/>
  <c r="L10"/>
  <c r="N10"/>
  <c r="P10"/>
  <c r="R10"/>
  <c r="T10"/>
  <c r="D11"/>
  <c r="J11"/>
  <c r="L11"/>
  <c r="N11"/>
  <c r="P11"/>
  <c r="R11"/>
  <c r="T11"/>
  <c r="C12"/>
  <c r="D12" s="1"/>
  <c r="F12"/>
  <c r="J12"/>
  <c r="L12"/>
  <c r="N12"/>
  <c r="P12"/>
  <c r="Q12"/>
  <c r="R12" s="1"/>
  <c r="T12"/>
  <c r="D13"/>
  <c r="F13"/>
  <c r="J13"/>
  <c r="L13"/>
  <c r="N13"/>
  <c r="P13"/>
  <c r="R13"/>
  <c r="T13"/>
  <c r="D14"/>
  <c r="F14"/>
  <c r="J14"/>
  <c r="L14"/>
  <c r="N14"/>
  <c r="P14"/>
  <c r="R14"/>
  <c r="T14"/>
  <c r="D15"/>
  <c r="F15"/>
  <c r="J15"/>
  <c r="L15"/>
  <c r="N15"/>
  <c r="P15"/>
  <c r="R15"/>
  <c r="T15"/>
  <c r="D16"/>
  <c r="F16"/>
  <c r="J16"/>
  <c r="L16"/>
  <c r="N16"/>
  <c r="P16"/>
  <c r="R16"/>
  <c r="T16"/>
  <c r="D17"/>
  <c r="F17"/>
  <c r="J17"/>
  <c r="L17"/>
  <c r="N17"/>
  <c r="P17"/>
  <c r="R17"/>
  <c r="T17"/>
  <c r="D18"/>
  <c r="F18"/>
  <c r="J18"/>
  <c r="L18"/>
  <c r="N18"/>
  <c r="P18"/>
  <c r="R18"/>
  <c r="T18"/>
  <c r="D19"/>
  <c r="F19"/>
  <c r="J19"/>
  <c r="L19"/>
  <c r="N19"/>
  <c r="P19"/>
  <c r="R19"/>
  <c r="T19"/>
  <c r="B64"/>
  <c r="C64"/>
  <c r="E64"/>
  <c r="G64"/>
  <c r="K64"/>
  <c r="M64"/>
  <c r="O64"/>
  <c r="Q64"/>
  <c r="S64"/>
  <c r="B65"/>
  <c r="C65"/>
  <c r="E65"/>
  <c r="G65"/>
  <c r="K65"/>
  <c r="M65"/>
  <c r="O65"/>
  <c r="Q65"/>
  <c r="S65"/>
  <c r="B66"/>
  <c r="C66"/>
  <c r="E66"/>
  <c r="G66"/>
  <c r="K66"/>
  <c r="M66"/>
  <c r="O66"/>
  <c r="Q66"/>
  <c r="S66"/>
  <c r="B67"/>
  <c r="C67"/>
  <c r="E67"/>
  <c r="G67"/>
  <c r="K67"/>
  <c r="M67"/>
  <c r="O67"/>
  <c r="Q67"/>
  <c r="S67"/>
  <c r="B68"/>
  <c r="E68"/>
  <c r="G68"/>
  <c r="K68"/>
  <c r="M68"/>
  <c r="O68"/>
  <c r="Q68"/>
  <c r="S68"/>
  <c r="B69"/>
  <c r="C69"/>
  <c r="E69"/>
  <c r="G69"/>
  <c r="K69"/>
  <c r="M69"/>
  <c r="O69"/>
  <c r="Q69"/>
  <c r="S69"/>
  <c r="B70"/>
  <c r="C70"/>
  <c r="E70"/>
  <c r="G70"/>
  <c r="K70"/>
  <c r="M70"/>
  <c r="O70"/>
  <c r="Q70"/>
  <c r="S70"/>
  <c r="B71"/>
  <c r="C71"/>
  <c r="E71"/>
  <c r="G71"/>
  <c r="K71"/>
  <c r="M71"/>
  <c r="O71"/>
  <c r="Q71"/>
  <c r="S71"/>
  <c r="B72"/>
  <c r="E72"/>
  <c r="G72"/>
  <c r="K72"/>
  <c r="M72"/>
  <c r="O72"/>
  <c r="S72"/>
  <c r="B73"/>
  <c r="C73"/>
  <c r="E73"/>
  <c r="G73"/>
  <c r="K73"/>
  <c r="M73"/>
  <c r="O73"/>
  <c r="Q73"/>
  <c r="S73"/>
  <c r="B74"/>
  <c r="C74"/>
  <c r="E74"/>
  <c r="G74"/>
  <c r="K74"/>
  <c r="M74"/>
  <c r="O74"/>
  <c r="Q74"/>
  <c r="S74"/>
  <c r="B75"/>
  <c r="C75"/>
  <c r="E75"/>
  <c r="G75"/>
  <c r="K75"/>
  <c r="M75"/>
  <c r="O75"/>
  <c r="Q75"/>
  <c r="S75"/>
  <c r="B76"/>
  <c r="C76"/>
  <c r="E76"/>
  <c r="G76"/>
  <c r="K76"/>
  <c r="M76"/>
  <c r="O76"/>
  <c r="Q76"/>
  <c r="S76"/>
  <c r="B77"/>
  <c r="C77"/>
  <c r="E77"/>
  <c r="G77"/>
  <c r="K77"/>
  <c r="M77"/>
  <c r="O77"/>
  <c r="Q77"/>
  <c r="S77"/>
  <c r="B78"/>
  <c r="C78"/>
  <c r="E78"/>
  <c r="G78"/>
  <c r="I78"/>
  <c r="K78"/>
  <c r="M78"/>
  <c r="O78"/>
  <c r="Q78"/>
  <c r="S78"/>
  <c r="B79"/>
  <c r="C79"/>
  <c r="E79"/>
  <c r="G79"/>
  <c r="K79"/>
  <c r="M79"/>
  <c r="O79"/>
  <c r="Q79"/>
  <c r="S79"/>
  <c r="B80"/>
  <c r="C80"/>
  <c r="E80"/>
  <c r="G80"/>
  <c r="K80"/>
  <c r="M80"/>
  <c r="O80"/>
  <c r="Q80"/>
  <c r="S80"/>
  <c r="D117"/>
  <c r="F117"/>
  <c r="J117"/>
  <c r="L117"/>
  <c r="N117"/>
  <c r="P117"/>
  <c r="R117"/>
  <c r="T117"/>
  <c r="D118"/>
  <c r="F118"/>
  <c r="J118"/>
  <c r="L118"/>
  <c r="N118"/>
  <c r="P118"/>
  <c r="R118"/>
  <c r="T118"/>
  <c r="D119"/>
  <c r="F119"/>
  <c r="J119"/>
  <c r="L119"/>
  <c r="N119"/>
  <c r="P119"/>
  <c r="R119"/>
  <c r="T119"/>
  <c r="D120"/>
  <c r="F120"/>
  <c r="J120"/>
  <c r="L120"/>
  <c r="N120"/>
  <c r="P120"/>
  <c r="R120"/>
  <c r="T120"/>
  <c r="D121"/>
  <c r="F121"/>
  <c r="J121"/>
  <c r="L121"/>
  <c r="N121"/>
  <c r="P121"/>
  <c r="R121"/>
  <c r="T121"/>
  <c r="D122"/>
  <c r="F122"/>
  <c r="J122"/>
  <c r="L122"/>
  <c r="N122"/>
  <c r="P122"/>
  <c r="R122"/>
  <c r="T122"/>
  <c r="D123"/>
  <c r="F123"/>
  <c r="J123"/>
  <c r="L123"/>
  <c r="N123"/>
  <c r="P123"/>
  <c r="R123"/>
  <c r="T123"/>
  <c r="D124"/>
  <c r="F124"/>
  <c r="J124"/>
  <c r="L124"/>
  <c r="N124"/>
  <c r="P124"/>
  <c r="R124"/>
  <c r="T124"/>
  <c r="D125"/>
  <c r="F125"/>
  <c r="J125"/>
  <c r="L125"/>
  <c r="N125"/>
  <c r="P125"/>
  <c r="R125"/>
  <c r="T125"/>
  <c r="D126"/>
  <c r="F126"/>
  <c r="J126"/>
  <c r="L126"/>
  <c r="N126"/>
  <c r="P126"/>
  <c r="R126"/>
  <c r="T126"/>
  <c r="D127"/>
  <c r="F127"/>
  <c r="J127"/>
  <c r="L127"/>
  <c r="N127"/>
  <c r="P127"/>
  <c r="R127"/>
  <c r="T127"/>
  <c r="D128"/>
  <c r="F128"/>
  <c r="J128"/>
  <c r="L128"/>
  <c r="N128"/>
  <c r="P128"/>
  <c r="R128"/>
  <c r="T128"/>
  <c r="D129"/>
  <c r="F129"/>
  <c r="J129"/>
  <c r="L129"/>
  <c r="N129"/>
  <c r="P129"/>
  <c r="R129"/>
  <c r="T129"/>
  <c r="D130"/>
  <c r="F130"/>
  <c r="J130"/>
  <c r="L130"/>
  <c r="N130"/>
  <c r="P130"/>
  <c r="R130"/>
  <c r="T130"/>
  <c r="D131"/>
  <c r="F131"/>
  <c r="H131"/>
  <c r="J131"/>
  <c r="L131"/>
  <c r="N131"/>
  <c r="P131"/>
  <c r="R131"/>
  <c r="T131"/>
  <c r="D132"/>
  <c r="F132"/>
  <c r="H132"/>
  <c r="J132"/>
  <c r="L132"/>
  <c r="N132"/>
  <c r="P132"/>
  <c r="R132"/>
  <c r="T132"/>
  <c r="D133"/>
  <c r="F133"/>
  <c r="H133"/>
  <c r="J133"/>
  <c r="L133"/>
  <c r="N133"/>
  <c r="P133"/>
  <c r="R133"/>
  <c r="T133"/>
  <c r="B172"/>
  <c r="C172"/>
  <c r="E172"/>
  <c r="K172"/>
  <c r="M172"/>
  <c r="O172"/>
  <c r="Q172"/>
  <c r="S172"/>
  <c r="B173"/>
  <c r="C173"/>
  <c r="E173"/>
  <c r="K173"/>
  <c r="M173"/>
  <c r="O173"/>
  <c r="Q173"/>
  <c r="S173"/>
  <c r="B174"/>
  <c r="C174"/>
  <c r="E174"/>
  <c r="K174"/>
  <c r="M174"/>
  <c r="O174"/>
  <c r="Q174"/>
  <c r="S174"/>
  <c r="B175"/>
  <c r="C175"/>
  <c r="E175"/>
  <c r="K175"/>
  <c r="M175"/>
  <c r="O175"/>
  <c r="Q175"/>
  <c r="S175"/>
  <c r="B176"/>
  <c r="C176"/>
  <c r="E176"/>
  <c r="G176"/>
  <c r="K176"/>
  <c r="M176"/>
  <c r="O176"/>
  <c r="Q176"/>
  <c r="S176"/>
  <c r="B177"/>
  <c r="C177"/>
  <c r="E177"/>
  <c r="K177"/>
  <c r="M177"/>
  <c r="O177"/>
  <c r="Q177"/>
  <c r="S177"/>
  <c r="B178"/>
  <c r="C178"/>
  <c r="E178"/>
  <c r="K178"/>
  <c r="M178"/>
  <c r="O178"/>
  <c r="Q178"/>
  <c r="S178"/>
  <c r="B179"/>
  <c r="C179"/>
  <c r="E179"/>
  <c r="K179"/>
  <c r="M179"/>
  <c r="O179"/>
  <c r="Q179"/>
  <c r="S179"/>
  <c r="B180"/>
  <c r="C180"/>
  <c r="E180"/>
  <c r="K180"/>
  <c r="M180"/>
  <c r="O180"/>
  <c r="Q180"/>
  <c r="S180"/>
  <c r="B181"/>
  <c r="C181"/>
  <c r="E181"/>
  <c r="G181"/>
  <c r="K181"/>
  <c r="M181"/>
  <c r="O181"/>
  <c r="Q181"/>
  <c r="S181"/>
  <c r="B182"/>
  <c r="C182"/>
  <c r="E182"/>
  <c r="G182"/>
  <c r="K182"/>
  <c r="M182"/>
  <c r="O182"/>
  <c r="Q182"/>
  <c r="S182"/>
  <c r="B183"/>
  <c r="C183"/>
  <c r="E183"/>
  <c r="K183"/>
  <c r="M183"/>
  <c r="O183"/>
  <c r="Q183"/>
  <c r="S183"/>
  <c r="B184"/>
  <c r="C184"/>
  <c r="E184"/>
  <c r="K184"/>
  <c r="M184"/>
  <c r="O184"/>
  <c r="Q184"/>
  <c r="S184"/>
  <c r="D220"/>
  <c r="F220"/>
  <c r="J220"/>
  <c r="L220"/>
  <c r="N220"/>
  <c r="P220"/>
  <c r="R220"/>
  <c r="T220"/>
  <c r="D221"/>
  <c r="F221"/>
  <c r="J221"/>
  <c r="L221"/>
  <c r="N221"/>
  <c r="P221"/>
  <c r="R221"/>
  <c r="T221"/>
  <c r="D222"/>
  <c r="F222"/>
  <c r="J222"/>
  <c r="L222"/>
  <c r="N222"/>
  <c r="P222"/>
  <c r="R222"/>
  <c r="T222"/>
  <c r="D223"/>
  <c r="F223"/>
  <c r="J223"/>
  <c r="L223"/>
  <c r="N223"/>
  <c r="P223"/>
  <c r="R223"/>
  <c r="T223"/>
  <c r="D224"/>
  <c r="F224"/>
  <c r="J224"/>
  <c r="L224"/>
  <c r="N224"/>
  <c r="P224"/>
  <c r="R224"/>
  <c r="T224"/>
  <c r="D225"/>
  <c r="F225"/>
  <c r="J225"/>
  <c r="L225"/>
  <c r="N225"/>
  <c r="P225"/>
  <c r="R225"/>
  <c r="T225"/>
  <c r="D226"/>
  <c r="F226"/>
  <c r="J226"/>
  <c r="L226"/>
  <c r="N226"/>
  <c r="P226"/>
  <c r="R226"/>
  <c r="T226"/>
  <c r="D227"/>
  <c r="F227"/>
  <c r="J227"/>
  <c r="L227"/>
  <c r="N227"/>
  <c r="P227"/>
  <c r="R227"/>
  <c r="T227"/>
  <c r="D228"/>
  <c r="F228"/>
  <c r="J228"/>
  <c r="L228"/>
  <c r="N228"/>
  <c r="P228"/>
  <c r="R228"/>
  <c r="T228"/>
  <c r="D229"/>
  <c r="F229"/>
  <c r="J229"/>
  <c r="L229"/>
  <c r="N229"/>
  <c r="P229"/>
  <c r="R229"/>
  <c r="T229"/>
  <c r="D230"/>
  <c r="F230"/>
  <c r="J230"/>
  <c r="L230"/>
  <c r="N230"/>
  <c r="P230"/>
  <c r="R230"/>
  <c r="T230"/>
  <c r="D231"/>
  <c r="F231"/>
  <c r="J231"/>
  <c r="L231"/>
  <c r="N231"/>
  <c r="P231"/>
  <c r="R231"/>
  <c r="T231"/>
  <c r="D232"/>
  <c r="F232"/>
  <c r="J232"/>
  <c r="L232"/>
  <c r="N232"/>
  <c r="P232"/>
  <c r="R232"/>
  <c r="T232"/>
  <c r="D233"/>
  <c r="F233"/>
  <c r="J233"/>
  <c r="L233"/>
  <c r="N233"/>
  <c r="P233"/>
  <c r="R233"/>
  <c r="T233"/>
  <c r="D234"/>
  <c r="F234"/>
  <c r="H234"/>
  <c r="J234"/>
  <c r="L234"/>
  <c r="N234"/>
  <c r="P234"/>
  <c r="R234"/>
  <c r="T234"/>
  <c r="D235"/>
  <c r="F235"/>
  <c r="H235"/>
  <c r="J235"/>
  <c r="L235"/>
  <c r="N235"/>
  <c r="P235"/>
  <c r="R235"/>
  <c r="T235"/>
  <c r="D236"/>
  <c r="F236"/>
  <c r="H236"/>
  <c r="J236"/>
  <c r="L236"/>
  <c r="N236"/>
  <c r="P236"/>
  <c r="R236"/>
  <c r="T236"/>
  <c r="B280"/>
  <c r="C280"/>
  <c r="E280"/>
  <c r="K280"/>
  <c r="M280"/>
  <c r="O280"/>
  <c r="Q280"/>
  <c r="S280"/>
  <c r="B281"/>
  <c r="C281"/>
  <c r="E281"/>
  <c r="G281"/>
  <c r="K281"/>
  <c r="M281"/>
  <c r="O281"/>
  <c r="Q281"/>
  <c r="S281"/>
  <c r="B282"/>
  <c r="C282"/>
  <c r="E282"/>
  <c r="K282"/>
  <c r="M282"/>
  <c r="O282"/>
  <c r="Q282"/>
  <c r="S282"/>
  <c r="B283"/>
  <c r="C283"/>
  <c r="E283"/>
  <c r="K283"/>
  <c r="M283"/>
  <c r="O283"/>
  <c r="Q283"/>
  <c r="S283"/>
  <c r="B284"/>
  <c r="C284"/>
  <c r="E284"/>
  <c r="K284"/>
  <c r="M284"/>
  <c r="O284"/>
  <c r="Q284"/>
  <c r="S284"/>
  <c r="B285"/>
  <c r="C285"/>
  <c r="E285"/>
  <c r="G285"/>
  <c r="K285"/>
  <c r="M285"/>
  <c r="O285"/>
  <c r="Q285"/>
  <c r="S285"/>
  <c r="B286"/>
  <c r="C286"/>
  <c r="E286"/>
  <c r="K286"/>
  <c r="M286"/>
  <c r="O286"/>
  <c r="Q286"/>
  <c r="S286"/>
  <c r="B287"/>
  <c r="C287"/>
  <c r="E287"/>
  <c r="K287"/>
  <c r="M287"/>
  <c r="O287"/>
  <c r="Q287"/>
  <c r="S287"/>
  <c r="B288"/>
  <c r="C288"/>
  <c r="E288"/>
  <c r="K288"/>
  <c r="M288"/>
  <c r="O288"/>
  <c r="Q288"/>
  <c r="S288"/>
  <c r="G24" i="28"/>
  <c r="H29" s="1"/>
  <c r="G102" i="29"/>
  <c r="G109"/>
  <c r="G111"/>
  <c r="G108"/>
  <c r="G110"/>
  <c r="G106"/>
  <c r="G103"/>
  <c r="G104"/>
  <c r="G105"/>
  <c r="D108"/>
  <c r="D109"/>
  <c r="D110"/>
  <c r="D111"/>
  <c r="D106"/>
  <c r="D105"/>
  <c r="D104"/>
  <c r="D103"/>
  <c r="D102"/>
  <c r="D77"/>
  <c r="D75"/>
  <c r="E82" i="11"/>
  <c r="N82"/>
  <c r="O82"/>
  <c r="J82"/>
  <c r="I82"/>
  <c r="D82"/>
  <c r="B82"/>
  <c r="B81"/>
  <c r="E24"/>
  <c r="E25"/>
  <c r="O25"/>
  <c r="J25"/>
  <c r="F112" i="29"/>
  <c r="C112"/>
  <c r="F81"/>
  <c r="D18"/>
  <c r="C81"/>
  <c r="G18"/>
  <c r="D13"/>
  <c r="G13" s="1"/>
  <c r="C18"/>
  <c r="G80"/>
  <c r="H80"/>
  <c r="E80"/>
  <c r="D80"/>
  <c r="E111"/>
  <c r="H111"/>
  <c r="G17"/>
  <c r="E17"/>
  <c r="G17" i="30"/>
  <c r="I17" s="1"/>
  <c r="C107" i="29"/>
  <c r="F107"/>
  <c r="H107" s="1"/>
  <c r="F76"/>
  <c r="C76"/>
  <c r="E76" s="1"/>
  <c r="C176" i="8"/>
  <c r="N76" i="3"/>
  <c r="N75"/>
  <c r="E33" i="19"/>
  <c r="W34"/>
  <c r="Y34" s="1"/>
  <c r="R34"/>
  <c r="V34" s="1"/>
  <c r="M34"/>
  <c r="O34" s="1"/>
  <c r="H34"/>
  <c r="J34" s="1"/>
  <c r="F34"/>
  <c r="D34"/>
  <c r="E12" i="18"/>
  <c r="F19" s="1"/>
  <c r="M64" i="16"/>
  <c r="S64" s="1"/>
  <c r="D64"/>
  <c r="J64" s="1"/>
  <c r="M17"/>
  <c r="D17"/>
  <c r="L17" s="1"/>
  <c r="O82" i="10"/>
  <c r="N82"/>
  <c r="J82"/>
  <c r="I82"/>
  <c r="E81"/>
  <c r="E82"/>
  <c r="D82"/>
  <c r="B82"/>
  <c r="O25"/>
  <c r="J25"/>
  <c r="E25"/>
  <c r="N29" i="9"/>
  <c r="N28"/>
  <c r="Q29"/>
  <c r="Q30"/>
  <c r="Q28"/>
  <c r="P26"/>
  <c r="P6"/>
  <c r="P7"/>
  <c r="P8"/>
  <c r="P9"/>
  <c r="P10"/>
  <c r="P11"/>
  <c r="P12"/>
  <c r="P13"/>
  <c r="P14"/>
  <c r="P15"/>
  <c r="P16"/>
  <c r="P17"/>
  <c r="P18"/>
  <c r="P19"/>
  <c r="P20"/>
  <c r="P21"/>
  <c r="P22"/>
  <c r="P23"/>
  <c r="P24"/>
  <c r="P25"/>
  <c r="P5"/>
  <c r="E61" i="8"/>
  <c r="H227"/>
  <c r="H228"/>
  <c r="H226"/>
  <c r="J227"/>
  <c r="J228"/>
  <c r="J226"/>
  <c r="J213"/>
  <c r="J214"/>
  <c r="J215"/>
  <c r="J216"/>
  <c r="J217"/>
  <c r="J218"/>
  <c r="J219"/>
  <c r="J220"/>
  <c r="J221"/>
  <c r="J222"/>
  <c r="J223"/>
  <c r="J224"/>
  <c r="J225"/>
  <c r="J212"/>
  <c r="H125"/>
  <c r="H126"/>
  <c r="H124"/>
  <c r="J125"/>
  <c r="J126"/>
  <c r="J124"/>
  <c r="J115"/>
  <c r="J116"/>
  <c r="J117"/>
  <c r="J118"/>
  <c r="J119"/>
  <c r="J120"/>
  <c r="J121"/>
  <c r="J122"/>
  <c r="J123"/>
  <c r="J110"/>
  <c r="J111"/>
  <c r="J112"/>
  <c r="J113"/>
  <c r="J114"/>
  <c r="F114"/>
  <c r="H20"/>
  <c r="H21"/>
  <c r="H19"/>
  <c r="J20"/>
  <c r="J21"/>
  <c r="J19"/>
  <c r="J9"/>
  <c r="J10"/>
  <c r="J11"/>
  <c r="J12"/>
  <c r="J13"/>
  <c r="J14"/>
  <c r="J15"/>
  <c r="J16"/>
  <c r="J17"/>
  <c r="J18"/>
  <c r="J6"/>
  <c r="J7"/>
  <c r="J8"/>
  <c r="J5"/>
  <c r="F6"/>
  <c r="F7"/>
  <c r="F8"/>
  <c r="F5"/>
  <c r="F9"/>
  <c r="K5" i="5"/>
  <c r="K6"/>
  <c r="K7"/>
  <c r="K8"/>
  <c r="N25"/>
  <c r="N26"/>
  <c r="Q25"/>
  <c r="Q26"/>
  <c r="Q24"/>
  <c r="N24"/>
  <c r="P22"/>
  <c r="P6"/>
  <c r="P7"/>
  <c r="P8"/>
  <c r="P9"/>
  <c r="P10"/>
  <c r="P11"/>
  <c r="P12"/>
  <c r="P13"/>
  <c r="P14"/>
  <c r="P15"/>
  <c r="P16"/>
  <c r="P17"/>
  <c r="P18"/>
  <c r="P19"/>
  <c r="P20"/>
  <c r="P21"/>
  <c r="P5"/>
  <c r="F119" i="28"/>
  <c r="C119"/>
  <c r="H118"/>
  <c r="G118"/>
  <c r="E118"/>
  <c r="D118"/>
  <c r="H117"/>
  <c r="G117"/>
  <c r="E117"/>
  <c r="D117"/>
  <c r="H116"/>
  <c r="G116"/>
  <c r="E116"/>
  <c r="D116"/>
  <c r="H115"/>
  <c r="G115"/>
  <c r="E115"/>
  <c r="D115"/>
  <c r="F114"/>
  <c r="C114"/>
  <c r="E114" s="1"/>
  <c r="H113"/>
  <c r="G113"/>
  <c r="E113"/>
  <c r="D113"/>
  <c r="H112"/>
  <c r="G112"/>
  <c r="E112"/>
  <c r="D112"/>
  <c r="H111"/>
  <c r="G111"/>
  <c r="E111"/>
  <c r="D111"/>
  <c r="H110"/>
  <c r="G110"/>
  <c r="E110"/>
  <c r="D110"/>
  <c r="H109"/>
  <c r="E109"/>
  <c r="G108"/>
  <c r="D108"/>
  <c r="G107"/>
  <c r="D107"/>
  <c r="G106"/>
  <c r="D106"/>
  <c r="G105"/>
  <c r="D105"/>
  <c r="G104"/>
  <c r="D104"/>
  <c r="F85"/>
  <c r="H85" s="1"/>
  <c r="C85"/>
  <c r="H84"/>
  <c r="G84"/>
  <c r="E84"/>
  <c r="D84"/>
  <c r="H83"/>
  <c r="G83"/>
  <c r="E83"/>
  <c r="D83"/>
  <c r="H82"/>
  <c r="G82"/>
  <c r="E82"/>
  <c r="D82"/>
  <c r="H81"/>
  <c r="G81"/>
  <c r="E81"/>
  <c r="D81"/>
  <c r="F80"/>
  <c r="C80"/>
  <c r="H79"/>
  <c r="G79"/>
  <c r="E79"/>
  <c r="D79"/>
  <c r="H78"/>
  <c r="G78"/>
  <c r="E78"/>
  <c r="D78"/>
  <c r="H77"/>
  <c r="G77"/>
  <c r="E77"/>
  <c r="D77"/>
  <c r="H76"/>
  <c r="G76"/>
  <c r="E76"/>
  <c r="D76"/>
  <c r="H75"/>
  <c r="E75"/>
  <c r="G74"/>
  <c r="D74"/>
  <c r="G73"/>
  <c r="D73"/>
  <c r="G72"/>
  <c r="D72"/>
  <c r="G71"/>
  <c r="D71"/>
  <c r="G70"/>
  <c r="D70"/>
  <c r="D25"/>
  <c r="G25" s="1"/>
  <c r="C25"/>
  <c r="E24"/>
  <c r="G23"/>
  <c r="E23"/>
  <c r="G22"/>
  <c r="E22"/>
  <c r="G21"/>
  <c r="E21"/>
  <c r="D20"/>
  <c r="G20"/>
  <c r="C20"/>
  <c r="G19"/>
  <c r="H24" s="1"/>
  <c r="E19"/>
  <c r="G18"/>
  <c r="E18"/>
  <c r="G17"/>
  <c r="E17"/>
  <c r="G16"/>
  <c r="E16"/>
  <c r="D15"/>
  <c r="G15" s="1"/>
  <c r="C15"/>
  <c r="D109" s="1"/>
  <c r="G14"/>
  <c r="H19" s="1"/>
  <c r="E14"/>
  <c r="G13"/>
  <c r="G12"/>
  <c r="H12" s="1"/>
  <c r="E12"/>
  <c r="G11"/>
  <c r="E11"/>
  <c r="G10"/>
  <c r="E10"/>
  <c r="G9"/>
  <c r="E9"/>
  <c r="G8"/>
  <c r="H9" s="1"/>
  <c r="G7"/>
  <c r="E7"/>
  <c r="G6"/>
  <c r="H7" s="1"/>
  <c r="E6"/>
  <c r="G5"/>
  <c r="K23" i="30"/>
  <c r="H23"/>
  <c r="E23"/>
  <c r="L23"/>
  <c r="I23"/>
  <c r="F23"/>
  <c r="F23" i="27"/>
  <c r="D23"/>
  <c r="B23"/>
  <c r="E23"/>
  <c r="F81"/>
  <c r="D82"/>
  <c r="H89" i="22"/>
  <c r="G89"/>
  <c r="F89"/>
  <c r="E32"/>
  <c r="G36" s="1"/>
  <c r="E23"/>
  <c r="E22"/>
  <c r="O22" i="3"/>
  <c r="Q22"/>
  <c r="Q280" i="8"/>
  <c r="Q275"/>
  <c r="Q274"/>
  <c r="Q273"/>
  <c r="O279"/>
  <c r="Q279"/>
  <c r="Q278"/>
  <c r="Q277"/>
  <c r="Q276"/>
  <c r="AF30" i="9"/>
  <c r="AC30"/>
  <c r="Z30"/>
  <c r="W30"/>
  <c r="T30"/>
  <c r="K30"/>
  <c r="H30"/>
  <c r="E30"/>
  <c r="O77" i="7"/>
  <c r="N77"/>
  <c r="J77"/>
  <c r="I77"/>
  <c r="E77"/>
  <c r="B77"/>
  <c r="D77"/>
  <c r="O21"/>
  <c r="J21"/>
  <c r="E21"/>
  <c r="E280" i="8"/>
  <c r="K280"/>
  <c r="M280"/>
  <c r="C280"/>
  <c r="B280"/>
  <c r="T228"/>
  <c r="R228"/>
  <c r="P228"/>
  <c r="N228"/>
  <c r="L228"/>
  <c r="F228"/>
  <c r="D228"/>
  <c r="C166"/>
  <c r="C168"/>
  <c r="C169"/>
  <c r="C170"/>
  <c r="C173"/>
  <c r="C165"/>
  <c r="B177"/>
  <c r="T126"/>
  <c r="R126"/>
  <c r="P126"/>
  <c r="N126"/>
  <c r="L126"/>
  <c r="F126"/>
  <c r="D126"/>
  <c r="E73"/>
  <c r="K73"/>
  <c r="M73"/>
  <c r="O73"/>
  <c r="Q73"/>
  <c r="S73"/>
  <c r="C73"/>
  <c r="B73"/>
  <c r="T21"/>
  <c r="R21"/>
  <c r="P21"/>
  <c r="N21"/>
  <c r="L21"/>
  <c r="F21"/>
  <c r="D21"/>
  <c r="AF26" i="5"/>
  <c r="AC26"/>
  <c r="Z26"/>
  <c r="W26"/>
  <c r="T26"/>
  <c r="K26"/>
  <c r="H26"/>
  <c r="E26"/>
  <c r="M76" i="3"/>
  <c r="I76"/>
  <c r="H76"/>
  <c r="D75"/>
  <c r="D76"/>
  <c r="C76"/>
  <c r="B76"/>
  <c r="J22"/>
  <c r="K22"/>
  <c r="E22"/>
  <c r="E14"/>
  <c r="F14"/>
  <c r="J14"/>
  <c r="K14"/>
  <c r="L14" s="1"/>
  <c r="O14"/>
  <c r="P14"/>
  <c r="E15"/>
  <c r="F15"/>
  <c r="G15" s="1"/>
  <c r="J15"/>
  <c r="K15"/>
  <c r="O15"/>
  <c r="Q15"/>
  <c r="E16"/>
  <c r="F16"/>
  <c r="J16"/>
  <c r="K16"/>
  <c r="L16" s="1"/>
  <c r="O16"/>
  <c r="P16"/>
  <c r="Q16" s="1"/>
  <c r="E17"/>
  <c r="F17"/>
  <c r="F71" s="1"/>
  <c r="J17"/>
  <c r="K17"/>
  <c r="L17" s="1"/>
  <c r="O17"/>
  <c r="P17"/>
  <c r="Q17" s="1"/>
  <c r="E18"/>
  <c r="F18"/>
  <c r="G18" s="1"/>
  <c r="J18"/>
  <c r="K18"/>
  <c r="O18"/>
  <c r="P18"/>
  <c r="Q18" s="1"/>
  <c r="E19"/>
  <c r="F19"/>
  <c r="J19"/>
  <c r="K19"/>
  <c r="L19" s="1"/>
  <c r="O19"/>
  <c r="P19"/>
  <c r="E20"/>
  <c r="J20"/>
  <c r="O20"/>
  <c r="E21"/>
  <c r="J21"/>
  <c r="O21"/>
  <c r="B68"/>
  <c r="C68"/>
  <c r="D68"/>
  <c r="H68"/>
  <c r="I68"/>
  <c r="M68"/>
  <c r="N68"/>
  <c r="B69"/>
  <c r="C69"/>
  <c r="D69"/>
  <c r="H69"/>
  <c r="I69"/>
  <c r="M69"/>
  <c r="N69"/>
  <c r="P69"/>
  <c r="B70"/>
  <c r="C70"/>
  <c r="D70"/>
  <c r="H70"/>
  <c r="I70"/>
  <c r="M70"/>
  <c r="N70"/>
  <c r="B71"/>
  <c r="C71"/>
  <c r="D71"/>
  <c r="H71"/>
  <c r="I71"/>
  <c r="M71"/>
  <c r="N71"/>
  <c r="B72"/>
  <c r="C72"/>
  <c r="D72"/>
  <c r="H72"/>
  <c r="I72"/>
  <c r="M72"/>
  <c r="N72"/>
  <c r="B73"/>
  <c r="C73"/>
  <c r="D73"/>
  <c r="H73"/>
  <c r="I73"/>
  <c r="M73"/>
  <c r="N73"/>
  <c r="B74"/>
  <c r="C74"/>
  <c r="D74"/>
  <c r="H74"/>
  <c r="I74"/>
  <c r="M74"/>
  <c r="N74"/>
  <c r="B75"/>
  <c r="C75"/>
  <c r="H75"/>
  <c r="I75"/>
  <c r="M75"/>
  <c r="E9" i="5"/>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E17"/>
  <c r="H17"/>
  <c r="K17"/>
  <c r="T17"/>
  <c r="W17"/>
  <c r="Z17"/>
  <c r="AC17"/>
  <c r="AF17"/>
  <c r="E18"/>
  <c r="H18"/>
  <c r="K18"/>
  <c r="T18"/>
  <c r="W18"/>
  <c r="Z18"/>
  <c r="AC18"/>
  <c r="AF18"/>
  <c r="E19"/>
  <c r="H19"/>
  <c r="K19"/>
  <c r="T19"/>
  <c r="W19"/>
  <c r="Z19"/>
  <c r="AC19"/>
  <c r="AF19"/>
  <c r="E20"/>
  <c r="H20"/>
  <c r="K20"/>
  <c r="T20"/>
  <c r="W20"/>
  <c r="Z20"/>
  <c r="AC20"/>
  <c r="AF20"/>
  <c r="E21"/>
  <c r="H21"/>
  <c r="K21"/>
  <c r="T21"/>
  <c r="W21"/>
  <c r="Z21"/>
  <c r="AC21"/>
  <c r="AF21"/>
  <c r="E22"/>
  <c r="H22"/>
  <c r="K22"/>
  <c r="T22"/>
  <c r="W22"/>
  <c r="Z22"/>
  <c r="AC22"/>
  <c r="AF22"/>
  <c r="E24"/>
  <c r="H24"/>
  <c r="K24"/>
  <c r="T24"/>
  <c r="W24"/>
  <c r="Z24"/>
  <c r="AC24"/>
  <c r="AF24"/>
  <c r="E25"/>
  <c r="H25"/>
  <c r="K25"/>
  <c r="T25"/>
  <c r="W25"/>
  <c r="Z25"/>
  <c r="AC25"/>
  <c r="AF25"/>
  <c r="G14" i="27"/>
  <c r="G15"/>
  <c r="G16"/>
  <c r="G17"/>
  <c r="B18"/>
  <c r="C18"/>
  <c r="D18"/>
  <c r="E18"/>
  <c r="F18"/>
  <c r="G19"/>
  <c r="G20"/>
  <c r="G21"/>
  <c r="F79"/>
  <c r="F80"/>
  <c r="E12" i="29"/>
  <c r="G12"/>
  <c r="H12" s="1"/>
  <c r="C13"/>
  <c r="E13"/>
  <c r="E14"/>
  <c r="G14"/>
  <c r="H14" s="1"/>
  <c r="E15"/>
  <c r="G15"/>
  <c r="H15" s="1"/>
  <c r="E16"/>
  <c r="H16"/>
  <c r="G75"/>
  <c r="G76"/>
  <c r="H76"/>
  <c r="E77"/>
  <c r="G77"/>
  <c r="H77"/>
  <c r="D78"/>
  <c r="E78"/>
  <c r="G78"/>
  <c r="H78"/>
  <c r="D79"/>
  <c r="E79"/>
  <c r="G79"/>
  <c r="H79"/>
  <c r="E107"/>
  <c r="E108"/>
  <c r="H108"/>
  <c r="E109"/>
  <c r="H109"/>
  <c r="E110"/>
  <c r="H110"/>
  <c r="E9" i="7"/>
  <c r="G9"/>
  <c r="G65" s="1"/>
  <c r="J9"/>
  <c r="L9"/>
  <c r="L65" s="1"/>
  <c r="O9"/>
  <c r="Q9"/>
  <c r="Q69" s="1"/>
  <c r="E10"/>
  <c r="G10"/>
  <c r="G66" s="1"/>
  <c r="J10"/>
  <c r="L10"/>
  <c r="L66" s="1"/>
  <c r="O10"/>
  <c r="Q10"/>
  <c r="Q66" s="1"/>
  <c r="E11"/>
  <c r="J11"/>
  <c r="O11"/>
  <c r="E12"/>
  <c r="J12"/>
  <c r="O12"/>
  <c r="E13"/>
  <c r="G13"/>
  <c r="G69" s="1"/>
  <c r="J13"/>
  <c r="L13"/>
  <c r="O13"/>
  <c r="E14"/>
  <c r="G14"/>
  <c r="J14"/>
  <c r="L14"/>
  <c r="O14"/>
  <c r="Q14"/>
  <c r="E15"/>
  <c r="G15"/>
  <c r="J15"/>
  <c r="L15"/>
  <c r="L71" s="1"/>
  <c r="O15"/>
  <c r="Q15"/>
  <c r="Q71" s="1"/>
  <c r="E16"/>
  <c r="G16"/>
  <c r="G72" s="1"/>
  <c r="J16"/>
  <c r="L16"/>
  <c r="L72" s="1"/>
  <c r="O16"/>
  <c r="Q16"/>
  <c r="Q76" s="1"/>
  <c r="E17"/>
  <c r="G17"/>
  <c r="J17"/>
  <c r="L17"/>
  <c r="O17"/>
  <c r="E18"/>
  <c r="J18"/>
  <c r="O18"/>
  <c r="E19"/>
  <c r="J19"/>
  <c r="O19"/>
  <c r="E20"/>
  <c r="J20"/>
  <c r="O20"/>
  <c r="B65"/>
  <c r="D65"/>
  <c r="E65"/>
  <c r="I65"/>
  <c r="J65"/>
  <c r="N65"/>
  <c r="O65"/>
  <c r="B66"/>
  <c r="D66"/>
  <c r="E66"/>
  <c r="I66"/>
  <c r="J66"/>
  <c r="N66"/>
  <c r="O66"/>
  <c r="B67"/>
  <c r="D67"/>
  <c r="E67"/>
  <c r="G67"/>
  <c r="I67"/>
  <c r="J67"/>
  <c r="L67"/>
  <c r="N67"/>
  <c r="O67"/>
  <c r="Q67"/>
  <c r="B68"/>
  <c r="D68"/>
  <c r="E68"/>
  <c r="G68"/>
  <c r="I68"/>
  <c r="J68"/>
  <c r="L68"/>
  <c r="N68"/>
  <c r="O68"/>
  <c r="Q68"/>
  <c r="B69"/>
  <c r="D69"/>
  <c r="E69"/>
  <c r="I69"/>
  <c r="J69"/>
  <c r="N69"/>
  <c r="O69"/>
  <c r="B70"/>
  <c r="D70"/>
  <c r="I70"/>
  <c r="J70"/>
  <c r="N70"/>
  <c r="O70"/>
  <c r="B71"/>
  <c r="D71"/>
  <c r="E71"/>
  <c r="I71"/>
  <c r="J71"/>
  <c r="N71"/>
  <c r="O71"/>
  <c r="B72"/>
  <c r="D72"/>
  <c r="E72"/>
  <c r="I72"/>
  <c r="J72"/>
  <c r="N72"/>
  <c r="O72"/>
  <c r="B73"/>
  <c r="D73"/>
  <c r="E73"/>
  <c r="I73"/>
  <c r="J73"/>
  <c r="N73"/>
  <c r="O73"/>
  <c r="Q73"/>
  <c r="B74"/>
  <c r="D74"/>
  <c r="E74"/>
  <c r="I74"/>
  <c r="J74"/>
  <c r="N74"/>
  <c r="O74"/>
  <c r="B75"/>
  <c r="D75"/>
  <c r="E75"/>
  <c r="I75"/>
  <c r="J75"/>
  <c r="N75"/>
  <c r="O75"/>
  <c r="B76"/>
  <c r="D76"/>
  <c r="E76"/>
  <c r="I76"/>
  <c r="J76"/>
  <c r="N76"/>
  <c r="O76"/>
  <c r="D9" i="8"/>
  <c r="L9"/>
  <c r="N9"/>
  <c r="P9"/>
  <c r="R9"/>
  <c r="T9"/>
  <c r="D10"/>
  <c r="L10"/>
  <c r="N10"/>
  <c r="P10"/>
  <c r="R10"/>
  <c r="T10"/>
  <c r="D11"/>
  <c r="F11"/>
  <c r="L11"/>
  <c r="N11"/>
  <c r="P11"/>
  <c r="R11"/>
  <c r="T11"/>
  <c r="D12"/>
  <c r="F12"/>
  <c r="L12"/>
  <c r="N12"/>
  <c r="P12"/>
  <c r="R12"/>
  <c r="T12"/>
  <c r="D13"/>
  <c r="F13"/>
  <c r="L13"/>
  <c r="N13"/>
  <c r="P13"/>
  <c r="R13"/>
  <c r="T13"/>
  <c r="D14"/>
  <c r="F14"/>
  <c r="L14"/>
  <c r="N14"/>
  <c r="P14"/>
  <c r="R14"/>
  <c r="T14"/>
  <c r="D15"/>
  <c r="F15"/>
  <c r="L15"/>
  <c r="N15"/>
  <c r="P15"/>
  <c r="R15"/>
  <c r="T15"/>
  <c r="D16"/>
  <c r="F16"/>
  <c r="L16"/>
  <c r="N16"/>
  <c r="P16"/>
  <c r="R16"/>
  <c r="T16"/>
  <c r="D17"/>
  <c r="F17"/>
  <c r="L17"/>
  <c r="N17"/>
  <c r="P17"/>
  <c r="R17"/>
  <c r="T17"/>
  <c r="D18"/>
  <c r="F18"/>
  <c r="L18"/>
  <c r="N18"/>
  <c r="P18"/>
  <c r="R18"/>
  <c r="T18"/>
  <c r="D19"/>
  <c r="F19"/>
  <c r="L19"/>
  <c r="N19"/>
  <c r="P19"/>
  <c r="R19"/>
  <c r="T19"/>
  <c r="D20"/>
  <c r="F20"/>
  <c r="L20"/>
  <c r="N20"/>
  <c r="P20"/>
  <c r="R20"/>
  <c r="T20"/>
  <c r="B61"/>
  <c r="C61"/>
  <c r="K61"/>
  <c r="M61"/>
  <c r="O61"/>
  <c r="Q61"/>
  <c r="S61"/>
  <c r="B62"/>
  <c r="C62"/>
  <c r="E62"/>
  <c r="K62"/>
  <c r="M62"/>
  <c r="O62"/>
  <c r="Q62"/>
  <c r="S62"/>
  <c r="B63"/>
  <c r="C63"/>
  <c r="E63"/>
  <c r="K63"/>
  <c r="M63"/>
  <c r="O63"/>
  <c r="Q63"/>
  <c r="S63"/>
  <c r="B64"/>
  <c r="C64"/>
  <c r="E64"/>
  <c r="K64"/>
  <c r="M64"/>
  <c r="O64"/>
  <c r="Q64"/>
  <c r="S64"/>
  <c r="B65"/>
  <c r="C65"/>
  <c r="E65"/>
  <c r="K65"/>
  <c r="M65"/>
  <c r="O65"/>
  <c r="Q65"/>
  <c r="S65"/>
  <c r="B66"/>
  <c r="C66"/>
  <c r="E66"/>
  <c r="K66"/>
  <c r="M66"/>
  <c r="O66"/>
  <c r="Q66"/>
  <c r="S66"/>
  <c r="B67"/>
  <c r="C67"/>
  <c r="E67"/>
  <c r="K67"/>
  <c r="M67"/>
  <c r="O67"/>
  <c r="Q67"/>
  <c r="S67"/>
  <c r="B68"/>
  <c r="C68"/>
  <c r="E68"/>
  <c r="K68"/>
  <c r="M68"/>
  <c r="O68"/>
  <c r="Q68"/>
  <c r="S68"/>
  <c r="B69"/>
  <c r="C69"/>
  <c r="E69"/>
  <c r="K69"/>
  <c r="M69"/>
  <c r="O69"/>
  <c r="Q69"/>
  <c r="S69"/>
  <c r="B70"/>
  <c r="C70"/>
  <c r="E70"/>
  <c r="K70"/>
  <c r="M70"/>
  <c r="O70"/>
  <c r="Q70"/>
  <c r="S70"/>
  <c r="B71"/>
  <c r="C71"/>
  <c r="E71"/>
  <c r="K71"/>
  <c r="M71"/>
  <c r="O71"/>
  <c r="Q71"/>
  <c r="S71"/>
  <c r="B72"/>
  <c r="C72"/>
  <c r="E72"/>
  <c r="K72"/>
  <c r="M72"/>
  <c r="O72"/>
  <c r="Q72"/>
  <c r="S72"/>
  <c r="D114"/>
  <c r="L114"/>
  <c r="N114"/>
  <c r="P114"/>
  <c r="R114"/>
  <c r="T114"/>
  <c r="D115"/>
  <c r="F115"/>
  <c r="L115"/>
  <c r="N115"/>
  <c r="P115"/>
  <c r="R115"/>
  <c r="T115"/>
  <c r="D116"/>
  <c r="F116"/>
  <c r="L116"/>
  <c r="N116"/>
  <c r="P116"/>
  <c r="R116"/>
  <c r="T116"/>
  <c r="D117"/>
  <c r="F117"/>
  <c r="L117"/>
  <c r="N117"/>
  <c r="P117"/>
  <c r="R117"/>
  <c r="T117"/>
  <c r="D118"/>
  <c r="F118"/>
  <c r="L118"/>
  <c r="N118"/>
  <c r="P118"/>
  <c r="R118"/>
  <c r="T118"/>
  <c r="D119"/>
  <c r="F119"/>
  <c r="L119"/>
  <c r="N119"/>
  <c r="P119"/>
  <c r="R119"/>
  <c r="T119"/>
  <c r="D120"/>
  <c r="F120"/>
  <c r="L120"/>
  <c r="N120"/>
  <c r="P120"/>
  <c r="R120"/>
  <c r="T120"/>
  <c r="D121"/>
  <c r="F121"/>
  <c r="L121"/>
  <c r="N121"/>
  <c r="P121"/>
  <c r="R121"/>
  <c r="T121"/>
  <c r="D122"/>
  <c r="F122"/>
  <c r="L122"/>
  <c r="N122"/>
  <c r="P122"/>
  <c r="R122"/>
  <c r="T122"/>
  <c r="D123"/>
  <c r="F123"/>
  <c r="L123"/>
  <c r="N123"/>
  <c r="P123"/>
  <c r="R123"/>
  <c r="T123"/>
  <c r="D124"/>
  <c r="F124"/>
  <c r="L124"/>
  <c r="N124"/>
  <c r="P124"/>
  <c r="R124"/>
  <c r="T124"/>
  <c r="D125"/>
  <c r="F125"/>
  <c r="L125"/>
  <c r="N125"/>
  <c r="P125"/>
  <c r="R125"/>
  <c r="T125"/>
  <c r="B165"/>
  <c r="E165"/>
  <c r="K165"/>
  <c r="M165"/>
  <c r="Q165"/>
  <c r="B166"/>
  <c r="E166"/>
  <c r="K166"/>
  <c r="M166"/>
  <c r="Q166"/>
  <c r="B167"/>
  <c r="E167"/>
  <c r="K167"/>
  <c r="M167"/>
  <c r="Q167"/>
  <c r="B168"/>
  <c r="E168"/>
  <c r="K168"/>
  <c r="M168"/>
  <c r="Q168"/>
  <c r="B169"/>
  <c r="E169"/>
  <c r="K169"/>
  <c r="M169"/>
  <c r="Q169"/>
  <c r="B170"/>
  <c r="E170"/>
  <c r="K170"/>
  <c r="M170"/>
  <c r="Q170"/>
  <c r="B171"/>
  <c r="E171"/>
  <c r="K171"/>
  <c r="M171"/>
  <c r="Q171"/>
  <c r="B172"/>
  <c r="E172"/>
  <c r="K172"/>
  <c r="M172"/>
  <c r="Q172"/>
  <c r="B173"/>
  <c r="E173"/>
  <c r="K173"/>
  <c r="M173"/>
  <c r="Q173"/>
  <c r="B174"/>
  <c r="E174"/>
  <c r="K174"/>
  <c r="M174"/>
  <c r="Q174"/>
  <c r="B175"/>
  <c r="E175"/>
  <c r="K175"/>
  <c r="M175"/>
  <c r="Q175"/>
  <c r="B176"/>
  <c r="E176"/>
  <c r="K176"/>
  <c r="M176"/>
  <c r="Q176"/>
  <c r="D216"/>
  <c r="F216"/>
  <c r="L216"/>
  <c r="N216"/>
  <c r="P216"/>
  <c r="R216"/>
  <c r="T216"/>
  <c r="D217"/>
  <c r="F217"/>
  <c r="L217"/>
  <c r="N217"/>
  <c r="P217"/>
  <c r="R217"/>
  <c r="T217"/>
  <c r="D218"/>
  <c r="F218"/>
  <c r="L218"/>
  <c r="N218"/>
  <c r="P218"/>
  <c r="R218"/>
  <c r="T218"/>
  <c r="D219"/>
  <c r="F219"/>
  <c r="L219"/>
  <c r="N219"/>
  <c r="P219"/>
  <c r="R219"/>
  <c r="T219"/>
  <c r="D220"/>
  <c r="F220"/>
  <c r="L220"/>
  <c r="N220"/>
  <c r="P220"/>
  <c r="R220"/>
  <c r="T220"/>
  <c r="D221"/>
  <c r="F221"/>
  <c r="L221"/>
  <c r="N221"/>
  <c r="P221"/>
  <c r="R221"/>
  <c r="T221"/>
  <c r="D222"/>
  <c r="F222"/>
  <c r="L222"/>
  <c r="N222"/>
  <c r="P222"/>
  <c r="R222"/>
  <c r="T222"/>
  <c r="D223"/>
  <c r="F223"/>
  <c r="L223"/>
  <c r="N223"/>
  <c r="P223"/>
  <c r="R223"/>
  <c r="T223"/>
  <c r="D224"/>
  <c r="F224"/>
  <c r="L224"/>
  <c r="N224"/>
  <c r="P224"/>
  <c r="R224"/>
  <c r="T224"/>
  <c r="D225"/>
  <c r="F225"/>
  <c r="L225"/>
  <c r="N225"/>
  <c r="P225"/>
  <c r="R225"/>
  <c r="T225"/>
  <c r="D226"/>
  <c r="F226"/>
  <c r="L226"/>
  <c r="N226"/>
  <c r="P226"/>
  <c r="R226"/>
  <c r="T226"/>
  <c r="D227"/>
  <c r="F227"/>
  <c r="L227"/>
  <c r="N227"/>
  <c r="P227"/>
  <c r="R227"/>
  <c r="T227"/>
  <c r="B268"/>
  <c r="C268"/>
  <c r="E268"/>
  <c r="K268"/>
  <c r="M268"/>
  <c r="O268"/>
  <c r="Q268"/>
  <c r="B269"/>
  <c r="C269"/>
  <c r="E269"/>
  <c r="K269"/>
  <c r="M269"/>
  <c r="O269"/>
  <c r="Q269"/>
  <c r="B270"/>
  <c r="C270"/>
  <c r="E270"/>
  <c r="K270"/>
  <c r="M270"/>
  <c r="Q270"/>
  <c r="B271"/>
  <c r="E271"/>
  <c r="K271"/>
  <c r="M271"/>
  <c r="Q271"/>
  <c r="B272"/>
  <c r="C272"/>
  <c r="E272"/>
  <c r="K272"/>
  <c r="M272"/>
  <c r="O272"/>
  <c r="Q272"/>
  <c r="B273"/>
  <c r="C273"/>
  <c r="E273"/>
  <c r="K273"/>
  <c r="M273"/>
  <c r="B274"/>
  <c r="C274"/>
  <c r="E274"/>
  <c r="K274"/>
  <c r="M274"/>
  <c r="B275"/>
  <c r="C275"/>
  <c r="E275"/>
  <c r="K275"/>
  <c r="M275"/>
  <c r="B276"/>
  <c r="C276"/>
  <c r="E276"/>
  <c r="K276"/>
  <c r="M276"/>
  <c r="B277"/>
  <c r="C277"/>
  <c r="E277"/>
  <c r="K277"/>
  <c r="M277"/>
  <c r="B278"/>
  <c r="E278"/>
  <c r="K278"/>
  <c r="M278"/>
  <c r="B279"/>
  <c r="E279"/>
  <c r="K279"/>
  <c r="M279"/>
  <c r="E9" i="9"/>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C17"/>
  <c r="D17"/>
  <c r="F17"/>
  <c r="G17"/>
  <c r="I17"/>
  <c r="J17"/>
  <c r="R17"/>
  <c r="S17"/>
  <c r="U17"/>
  <c r="V17"/>
  <c r="X17"/>
  <c r="Y17"/>
  <c r="AA17"/>
  <c r="AB17"/>
  <c r="AD17"/>
  <c r="AE17"/>
  <c r="C18"/>
  <c r="D18"/>
  <c r="F18"/>
  <c r="G18"/>
  <c r="I18"/>
  <c r="J18"/>
  <c r="R18"/>
  <c r="S18"/>
  <c r="U18"/>
  <c r="V18"/>
  <c r="X18"/>
  <c r="Y18"/>
  <c r="AA18"/>
  <c r="AB18"/>
  <c r="AD18"/>
  <c r="AE18"/>
  <c r="E19"/>
  <c r="H19"/>
  <c r="K19"/>
  <c r="T19"/>
  <c r="W19"/>
  <c r="Z19"/>
  <c r="AC19"/>
  <c r="AF19"/>
  <c r="E20"/>
  <c r="H20"/>
  <c r="K20"/>
  <c r="T20"/>
  <c r="W20"/>
  <c r="Z20"/>
  <c r="AC20"/>
  <c r="AF20"/>
  <c r="E21"/>
  <c r="H21"/>
  <c r="K21"/>
  <c r="T21"/>
  <c r="W21"/>
  <c r="Z21"/>
  <c r="AC21"/>
  <c r="AF21"/>
  <c r="E22"/>
  <c r="H22"/>
  <c r="K22"/>
  <c r="T22"/>
  <c r="W22"/>
  <c r="Z22"/>
  <c r="AC22"/>
  <c r="AF22"/>
  <c r="E23"/>
  <c r="H23"/>
  <c r="K23"/>
  <c r="T23"/>
  <c r="W23"/>
  <c r="Z23"/>
  <c r="AC23"/>
  <c r="AF23"/>
  <c r="E24"/>
  <c r="H24"/>
  <c r="K24"/>
  <c r="T24"/>
  <c r="W24"/>
  <c r="Z24"/>
  <c r="AC24"/>
  <c r="AF24"/>
  <c r="E25"/>
  <c r="H25"/>
  <c r="K25"/>
  <c r="T25"/>
  <c r="W25"/>
  <c r="Z25"/>
  <c r="AC25"/>
  <c r="AF25"/>
  <c r="E26"/>
  <c r="H26"/>
  <c r="K26"/>
  <c r="T26"/>
  <c r="W26"/>
  <c r="Z26"/>
  <c r="AC26"/>
  <c r="AF26"/>
  <c r="E28"/>
  <c r="H28"/>
  <c r="K28"/>
  <c r="T28"/>
  <c r="W28"/>
  <c r="Z28"/>
  <c r="AC28"/>
  <c r="AF28"/>
  <c r="E29"/>
  <c r="H29"/>
  <c r="K29"/>
  <c r="T29"/>
  <c r="W29"/>
  <c r="Z29"/>
  <c r="AC29"/>
  <c r="AF29"/>
  <c r="E9" i="10"/>
  <c r="J9"/>
  <c r="O9"/>
  <c r="E10"/>
  <c r="J10"/>
  <c r="O10"/>
  <c r="E11"/>
  <c r="J11"/>
  <c r="O11"/>
  <c r="E12"/>
  <c r="J12"/>
  <c r="O12"/>
  <c r="B13"/>
  <c r="B70" s="1"/>
  <c r="C13"/>
  <c r="H13"/>
  <c r="I13"/>
  <c r="I74" s="1"/>
  <c r="N13"/>
  <c r="O13" s="1"/>
  <c r="E14"/>
  <c r="G14"/>
  <c r="G71" s="1"/>
  <c r="J14"/>
  <c r="L14"/>
  <c r="L71" s="1"/>
  <c r="O14"/>
  <c r="Q14"/>
  <c r="E15"/>
  <c r="J15"/>
  <c r="O15"/>
  <c r="E16"/>
  <c r="J16"/>
  <c r="O16"/>
  <c r="E17"/>
  <c r="G17"/>
  <c r="J17"/>
  <c r="L17"/>
  <c r="O17"/>
  <c r="E18"/>
  <c r="G18"/>
  <c r="J18"/>
  <c r="L18"/>
  <c r="O18"/>
  <c r="Q18"/>
  <c r="E19"/>
  <c r="G19"/>
  <c r="G76" s="1"/>
  <c r="J19"/>
  <c r="L19"/>
  <c r="L76" s="1"/>
  <c r="O19"/>
  <c r="Q19"/>
  <c r="Q76" s="1"/>
  <c r="E20"/>
  <c r="G20"/>
  <c r="G77" s="1"/>
  <c r="J20"/>
  <c r="L20"/>
  <c r="L77" s="1"/>
  <c r="O20"/>
  <c r="Q20"/>
  <c r="Q77" s="1"/>
  <c r="E21"/>
  <c r="G21"/>
  <c r="J21"/>
  <c r="L21"/>
  <c r="L82" s="1"/>
  <c r="O21"/>
  <c r="Q21"/>
  <c r="E22"/>
  <c r="G22"/>
  <c r="J22"/>
  <c r="L22"/>
  <c r="L83" s="1"/>
  <c r="O22"/>
  <c r="Q22"/>
  <c r="Q83" s="1"/>
  <c r="E23"/>
  <c r="G23"/>
  <c r="J23"/>
  <c r="L23"/>
  <c r="L84" s="1"/>
  <c r="O23"/>
  <c r="Q23"/>
  <c r="E24"/>
  <c r="G24"/>
  <c r="J24"/>
  <c r="L24"/>
  <c r="O24"/>
  <c r="Q24"/>
  <c r="Q85" s="1"/>
  <c r="E70"/>
  <c r="J70"/>
  <c r="O70"/>
  <c r="B71"/>
  <c r="D71"/>
  <c r="E71"/>
  <c r="I71"/>
  <c r="J71"/>
  <c r="N71"/>
  <c r="O71"/>
  <c r="Q71"/>
  <c r="B72"/>
  <c r="D72"/>
  <c r="E72"/>
  <c r="I72"/>
  <c r="J72"/>
  <c r="L72"/>
  <c r="N72"/>
  <c r="O72"/>
  <c r="Q72"/>
  <c r="B73"/>
  <c r="D73"/>
  <c r="E73"/>
  <c r="I73"/>
  <c r="J73"/>
  <c r="L73"/>
  <c r="N73"/>
  <c r="O73"/>
  <c r="Q73"/>
  <c r="E74"/>
  <c r="J74"/>
  <c r="O74"/>
  <c r="B75"/>
  <c r="D75"/>
  <c r="E75"/>
  <c r="I75"/>
  <c r="J75"/>
  <c r="N75"/>
  <c r="O75"/>
  <c r="B76"/>
  <c r="D76"/>
  <c r="E76"/>
  <c r="I76"/>
  <c r="J76"/>
  <c r="N76"/>
  <c r="O76"/>
  <c r="B77"/>
  <c r="D77"/>
  <c r="E77"/>
  <c r="I77"/>
  <c r="J77"/>
  <c r="N77"/>
  <c r="O77"/>
  <c r="B78"/>
  <c r="D78"/>
  <c r="E78"/>
  <c r="I78"/>
  <c r="J78"/>
  <c r="N78"/>
  <c r="O78"/>
  <c r="B79"/>
  <c r="D79"/>
  <c r="E79"/>
  <c r="I79"/>
  <c r="J79"/>
  <c r="N79"/>
  <c r="O79"/>
  <c r="B80"/>
  <c r="D80"/>
  <c r="E80"/>
  <c r="I80"/>
  <c r="J80"/>
  <c r="N80"/>
  <c r="O80"/>
  <c r="B81"/>
  <c r="D81"/>
  <c r="I81"/>
  <c r="J81"/>
  <c r="N81"/>
  <c r="O81"/>
  <c r="E9" i="11"/>
  <c r="J9"/>
  <c r="O9"/>
  <c r="E10"/>
  <c r="J10"/>
  <c r="O10"/>
  <c r="E11"/>
  <c r="J11"/>
  <c r="O11"/>
  <c r="E12"/>
  <c r="G12"/>
  <c r="G73" s="1"/>
  <c r="J12"/>
  <c r="L12"/>
  <c r="L73" s="1"/>
  <c r="O12"/>
  <c r="Q12"/>
  <c r="Q73" s="1"/>
  <c r="E13"/>
  <c r="G13"/>
  <c r="G70" s="1"/>
  <c r="J13"/>
  <c r="L13"/>
  <c r="O13"/>
  <c r="Q13"/>
  <c r="Q70" s="1"/>
  <c r="E14"/>
  <c r="G14"/>
  <c r="G71" s="1"/>
  <c r="J14"/>
  <c r="L14"/>
  <c r="L71" s="1"/>
  <c r="O14"/>
  <c r="Q14"/>
  <c r="E15"/>
  <c r="J15"/>
  <c r="O15"/>
  <c r="E16"/>
  <c r="J16"/>
  <c r="O16"/>
  <c r="E17"/>
  <c r="G17"/>
  <c r="J17"/>
  <c r="L17"/>
  <c r="O17"/>
  <c r="Q17"/>
  <c r="E18"/>
  <c r="G18"/>
  <c r="J18"/>
  <c r="L18"/>
  <c r="O18"/>
  <c r="Q18"/>
  <c r="E19"/>
  <c r="G19"/>
  <c r="G76" s="1"/>
  <c r="J19"/>
  <c r="L19"/>
  <c r="L76" s="1"/>
  <c r="O19"/>
  <c r="Q19"/>
  <c r="Q76" s="1"/>
  <c r="E20"/>
  <c r="G20"/>
  <c r="G77" s="1"/>
  <c r="J20"/>
  <c r="L20"/>
  <c r="O20"/>
  <c r="Q20"/>
  <c r="Q77" s="1"/>
  <c r="E21"/>
  <c r="G21"/>
  <c r="J21"/>
  <c r="L21"/>
  <c r="L78" s="1"/>
  <c r="O21"/>
  <c r="Q21"/>
  <c r="E22"/>
  <c r="J22"/>
  <c r="O22"/>
  <c r="E23"/>
  <c r="J23"/>
  <c r="O23"/>
  <c r="J24"/>
  <c r="O24"/>
  <c r="B70"/>
  <c r="D70"/>
  <c r="E70"/>
  <c r="I70"/>
  <c r="J70"/>
  <c r="N70"/>
  <c r="O70"/>
  <c r="B71"/>
  <c r="D71"/>
  <c r="I71"/>
  <c r="J71"/>
  <c r="N71"/>
  <c r="O71"/>
  <c r="B72"/>
  <c r="D72"/>
  <c r="E72"/>
  <c r="G72"/>
  <c r="I72"/>
  <c r="J72"/>
  <c r="L72"/>
  <c r="N72"/>
  <c r="O72"/>
  <c r="Q72"/>
  <c r="B73"/>
  <c r="D73"/>
  <c r="E73"/>
  <c r="I73"/>
  <c r="J73"/>
  <c r="N73"/>
  <c r="O73"/>
  <c r="B74"/>
  <c r="D74"/>
  <c r="E74"/>
  <c r="I74"/>
  <c r="J74"/>
  <c r="N74"/>
  <c r="O74"/>
  <c r="B75"/>
  <c r="D75"/>
  <c r="E75"/>
  <c r="I75"/>
  <c r="J75"/>
  <c r="N75"/>
  <c r="O75"/>
  <c r="B76"/>
  <c r="D76"/>
  <c r="E76"/>
  <c r="I76"/>
  <c r="J76"/>
  <c r="N76"/>
  <c r="O76"/>
  <c r="B77"/>
  <c r="D77"/>
  <c r="E77"/>
  <c r="I77"/>
  <c r="J77"/>
  <c r="N77"/>
  <c r="O77"/>
  <c r="B78"/>
  <c r="D78"/>
  <c r="E78"/>
  <c r="I78"/>
  <c r="J78"/>
  <c r="N78"/>
  <c r="O78"/>
  <c r="B79"/>
  <c r="D79"/>
  <c r="E79"/>
  <c r="I79"/>
  <c r="J79"/>
  <c r="N79"/>
  <c r="O79"/>
  <c r="B80"/>
  <c r="D80"/>
  <c r="E80"/>
  <c r="I80"/>
  <c r="J80"/>
  <c r="N80"/>
  <c r="O80"/>
  <c r="D81"/>
  <c r="E81"/>
  <c r="I81"/>
  <c r="J81"/>
  <c r="N81"/>
  <c r="O81"/>
  <c r="H21" i="17"/>
  <c r="I11" s="1"/>
  <c r="H50"/>
  <c r="I49" s="1"/>
  <c r="F6" i="18"/>
  <c r="H6"/>
  <c r="J6"/>
  <c r="L6"/>
  <c r="N6"/>
  <c r="F7"/>
  <c r="H7"/>
  <c r="J7"/>
  <c r="L7"/>
  <c r="N7"/>
  <c r="H8"/>
  <c r="J8"/>
  <c r="L8"/>
  <c r="N8"/>
  <c r="H9"/>
  <c r="J9"/>
  <c r="L9"/>
  <c r="N9"/>
  <c r="F10"/>
  <c r="H10"/>
  <c r="J10"/>
  <c r="L10"/>
  <c r="N10"/>
  <c r="F11"/>
  <c r="H11"/>
  <c r="J11"/>
  <c r="L11"/>
  <c r="N11"/>
  <c r="G12"/>
  <c r="H15" s="1"/>
  <c r="I12"/>
  <c r="J14" s="1"/>
  <c r="K12"/>
  <c r="L18" s="1"/>
  <c r="M15"/>
  <c r="M16"/>
  <c r="M17"/>
  <c r="M18"/>
  <c r="M19"/>
  <c r="E10" i="19"/>
  <c r="G10"/>
  <c r="J10"/>
  <c r="L10"/>
  <c r="O10"/>
  <c r="Q10"/>
  <c r="T10"/>
  <c r="V10"/>
  <c r="Y10"/>
  <c r="AA10"/>
  <c r="E11"/>
  <c r="G11"/>
  <c r="J11"/>
  <c r="L11"/>
  <c r="O11"/>
  <c r="Q11"/>
  <c r="T11"/>
  <c r="V11"/>
  <c r="Y11"/>
  <c r="AA11"/>
  <c r="E12"/>
  <c r="G12"/>
  <c r="J12"/>
  <c r="L12"/>
  <c r="O12"/>
  <c r="Q12"/>
  <c r="T12"/>
  <c r="V12"/>
  <c r="Y12"/>
  <c r="AA12"/>
  <c r="E13"/>
  <c r="G13"/>
  <c r="J13"/>
  <c r="L13"/>
  <c r="O13"/>
  <c r="Q13"/>
  <c r="T13"/>
  <c r="V13"/>
  <c r="Y13"/>
  <c r="AA13"/>
  <c r="E14"/>
  <c r="G14"/>
  <c r="J14"/>
  <c r="L14"/>
  <c r="O14"/>
  <c r="Q14"/>
  <c r="T14"/>
  <c r="V14"/>
  <c r="Y14"/>
  <c r="AA14"/>
  <c r="E15"/>
  <c r="G15"/>
  <c r="J15"/>
  <c r="L15"/>
  <c r="O15"/>
  <c r="Q15"/>
  <c r="T15"/>
  <c r="V15"/>
  <c r="Y15"/>
  <c r="AA15"/>
  <c r="E16"/>
  <c r="G16"/>
  <c r="J16"/>
  <c r="L16"/>
  <c r="O16"/>
  <c r="Q16"/>
  <c r="T16"/>
  <c r="V16"/>
  <c r="Y16"/>
  <c r="AA16"/>
  <c r="E17"/>
  <c r="G17"/>
  <c r="J17"/>
  <c r="L17"/>
  <c r="O17"/>
  <c r="Q17"/>
  <c r="T17"/>
  <c r="V17"/>
  <c r="Y17"/>
  <c r="AA17"/>
  <c r="E18"/>
  <c r="G18"/>
  <c r="J18"/>
  <c r="L18"/>
  <c r="O18"/>
  <c r="Q18"/>
  <c r="T18"/>
  <c r="V18"/>
  <c r="Y18"/>
  <c r="AA18"/>
  <c r="E19"/>
  <c r="G19"/>
  <c r="J19"/>
  <c r="L19"/>
  <c r="O19"/>
  <c r="Q19"/>
  <c r="T19"/>
  <c r="V19"/>
  <c r="Y19"/>
  <c r="AA19"/>
  <c r="E20"/>
  <c r="G20"/>
  <c r="J20"/>
  <c r="L20"/>
  <c r="O20"/>
  <c r="Q20"/>
  <c r="T20"/>
  <c r="V20"/>
  <c r="Y20"/>
  <c r="AA20"/>
  <c r="E21"/>
  <c r="G21"/>
  <c r="J21"/>
  <c r="L21"/>
  <c r="O21"/>
  <c r="Q21"/>
  <c r="T21"/>
  <c r="V21"/>
  <c r="Y21"/>
  <c r="AA21"/>
  <c r="E22"/>
  <c r="G22"/>
  <c r="J22"/>
  <c r="L22"/>
  <c r="O22"/>
  <c r="Q22"/>
  <c r="T22"/>
  <c r="V22"/>
  <c r="Y22"/>
  <c r="AA22"/>
  <c r="E23"/>
  <c r="G23"/>
  <c r="J23"/>
  <c r="L23"/>
  <c r="O23"/>
  <c r="Q23"/>
  <c r="T23"/>
  <c r="V23"/>
  <c r="Y23"/>
  <c r="AA23"/>
  <c r="E24"/>
  <c r="G24"/>
  <c r="J24"/>
  <c r="L24"/>
  <c r="O24"/>
  <c r="Q24"/>
  <c r="T24"/>
  <c r="V24"/>
  <c r="Y24"/>
  <c r="AA24"/>
  <c r="E25"/>
  <c r="G25"/>
  <c r="J25"/>
  <c r="L25"/>
  <c r="O25"/>
  <c r="Q25"/>
  <c r="T25"/>
  <c r="V25"/>
  <c r="Y25"/>
  <c r="AA25"/>
  <c r="E26"/>
  <c r="G26"/>
  <c r="J26"/>
  <c r="L26"/>
  <c r="O26"/>
  <c r="Q26"/>
  <c r="T26"/>
  <c r="V26"/>
  <c r="Y26"/>
  <c r="AA26"/>
  <c r="E27"/>
  <c r="G27"/>
  <c r="J27"/>
  <c r="L27"/>
  <c r="O27"/>
  <c r="Q27"/>
  <c r="T27"/>
  <c r="V27"/>
  <c r="Y27"/>
  <c r="AA27"/>
  <c r="E28"/>
  <c r="G28"/>
  <c r="J28"/>
  <c r="L28"/>
  <c r="O28"/>
  <c r="Q28"/>
  <c r="T28"/>
  <c r="V28"/>
  <c r="Y28"/>
  <c r="AA28"/>
  <c r="E29"/>
  <c r="G29"/>
  <c r="J29"/>
  <c r="L29"/>
  <c r="O29"/>
  <c r="Q29"/>
  <c r="T29"/>
  <c r="V29"/>
  <c r="Y29"/>
  <c r="AA29"/>
  <c r="E30"/>
  <c r="G30"/>
  <c r="J30"/>
  <c r="L30"/>
  <c r="O30"/>
  <c r="Q30"/>
  <c r="T30"/>
  <c r="V30"/>
  <c r="Y30"/>
  <c r="AA30"/>
  <c r="E31"/>
  <c r="G31"/>
  <c r="J31"/>
  <c r="L31"/>
  <c r="O31"/>
  <c r="Q31"/>
  <c r="T31"/>
  <c r="V31"/>
  <c r="Y31"/>
  <c r="AA31"/>
  <c r="E32"/>
  <c r="G32"/>
  <c r="J32"/>
  <c r="L32"/>
  <c r="O32"/>
  <c r="Q32"/>
  <c r="T32"/>
  <c r="V32"/>
  <c r="Y32"/>
  <c r="AA32"/>
  <c r="G33"/>
  <c r="J33"/>
  <c r="L33"/>
  <c r="O33"/>
  <c r="Q33"/>
  <c r="T33"/>
  <c r="V33"/>
  <c r="Y33"/>
  <c r="AA33"/>
  <c r="F8" i="20"/>
  <c r="H8"/>
  <c r="J8"/>
  <c r="L8"/>
  <c r="N8"/>
  <c r="P8"/>
  <c r="H9"/>
  <c r="J9"/>
  <c r="L9"/>
  <c r="N9"/>
  <c r="P9"/>
  <c r="F10"/>
  <c r="H10"/>
  <c r="J10"/>
  <c r="L10"/>
  <c r="N10"/>
  <c r="P10"/>
  <c r="F11"/>
  <c r="H11"/>
  <c r="J11"/>
  <c r="L11"/>
  <c r="N11"/>
  <c r="P11"/>
  <c r="F12"/>
  <c r="H12"/>
  <c r="J12"/>
  <c r="L12"/>
  <c r="N12"/>
  <c r="P12"/>
  <c r="F13"/>
  <c r="H13"/>
  <c r="J13"/>
  <c r="L13"/>
  <c r="N13"/>
  <c r="P13"/>
  <c r="C45"/>
  <c r="D45"/>
  <c r="E45"/>
  <c r="G45"/>
  <c r="I45"/>
  <c r="K45"/>
  <c r="M45"/>
  <c r="O45"/>
  <c r="C46"/>
  <c r="D46"/>
  <c r="E46"/>
  <c r="G46"/>
  <c r="I46"/>
  <c r="K46"/>
  <c r="M46"/>
  <c r="O46"/>
  <c r="C47"/>
  <c r="D47"/>
  <c r="E47"/>
  <c r="G47"/>
  <c r="I47"/>
  <c r="K47"/>
  <c r="M47"/>
  <c r="O47"/>
  <c r="C48"/>
  <c r="D48"/>
  <c r="E48"/>
  <c r="G48"/>
  <c r="I48"/>
  <c r="K48"/>
  <c r="M48"/>
  <c r="O48"/>
  <c r="C49"/>
  <c r="D49"/>
  <c r="E49"/>
  <c r="G49"/>
  <c r="I49"/>
  <c r="K49"/>
  <c r="M49"/>
  <c r="O49"/>
  <c r="C50"/>
  <c r="D50"/>
  <c r="E50"/>
  <c r="G50"/>
  <c r="I50"/>
  <c r="K50"/>
  <c r="M50"/>
  <c r="O50"/>
  <c r="F79"/>
  <c r="H79"/>
  <c r="J79"/>
  <c r="L79"/>
  <c r="N79"/>
  <c r="P79"/>
  <c r="R79"/>
  <c r="T79"/>
  <c r="F80"/>
  <c r="H80"/>
  <c r="J80"/>
  <c r="L80"/>
  <c r="N80"/>
  <c r="P80"/>
  <c r="R80"/>
  <c r="T80"/>
  <c r="F81"/>
  <c r="H81"/>
  <c r="J81"/>
  <c r="L81"/>
  <c r="N81"/>
  <c r="P81"/>
  <c r="R81"/>
  <c r="T81"/>
  <c r="F82"/>
  <c r="H82"/>
  <c r="J82"/>
  <c r="L82"/>
  <c r="N82"/>
  <c r="P82"/>
  <c r="R82"/>
  <c r="T82"/>
  <c r="F83"/>
  <c r="H83"/>
  <c r="J83"/>
  <c r="L83"/>
  <c r="N83"/>
  <c r="P83"/>
  <c r="R83"/>
  <c r="T83"/>
  <c r="F84"/>
  <c r="H84"/>
  <c r="J84"/>
  <c r="L84"/>
  <c r="N84"/>
  <c r="P84"/>
  <c r="R84"/>
  <c r="T84"/>
  <c r="F111"/>
  <c r="H111"/>
  <c r="J111"/>
  <c r="L111"/>
  <c r="N111"/>
  <c r="P111"/>
  <c r="R111"/>
  <c r="T111"/>
  <c r="F112"/>
  <c r="H112"/>
  <c r="J112"/>
  <c r="L112"/>
  <c r="N112"/>
  <c r="P112"/>
  <c r="R112"/>
  <c r="T112"/>
  <c r="F113"/>
  <c r="H113"/>
  <c r="J113"/>
  <c r="L113"/>
  <c r="N113"/>
  <c r="P113"/>
  <c r="R113"/>
  <c r="T113"/>
  <c r="F114"/>
  <c r="H114"/>
  <c r="J114"/>
  <c r="L114"/>
  <c r="N114"/>
  <c r="P114"/>
  <c r="R114"/>
  <c r="T114"/>
  <c r="F115"/>
  <c r="H115"/>
  <c r="J115"/>
  <c r="L115"/>
  <c r="N115"/>
  <c r="P115"/>
  <c r="R115"/>
  <c r="T115"/>
  <c r="F116"/>
  <c r="H116"/>
  <c r="J116"/>
  <c r="L116"/>
  <c r="N116"/>
  <c r="P116"/>
  <c r="R116"/>
  <c r="T116"/>
  <c r="F117"/>
  <c r="H117"/>
  <c r="J117"/>
  <c r="L117"/>
  <c r="N117"/>
  <c r="P117"/>
  <c r="R117"/>
  <c r="T117"/>
  <c r="F145"/>
  <c r="H145"/>
  <c r="J145"/>
  <c r="L145"/>
  <c r="N145"/>
  <c r="P145"/>
  <c r="R145"/>
  <c r="T145"/>
  <c r="F146"/>
  <c r="H146"/>
  <c r="J146"/>
  <c r="L146"/>
  <c r="N146"/>
  <c r="P146"/>
  <c r="R146"/>
  <c r="T146"/>
  <c r="F147"/>
  <c r="H147"/>
  <c r="J147"/>
  <c r="L147"/>
  <c r="N147"/>
  <c r="P147"/>
  <c r="R147"/>
  <c r="T147"/>
  <c r="F148"/>
  <c r="H148"/>
  <c r="J148"/>
  <c r="L148"/>
  <c r="N148"/>
  <c r="P148"/>
  <c r="R148"/>
  <c r="T148"/>
  <c r="F149"/>
  <c r="H149"/>
  <c r="J149"/>
  <c r="L149"/>
  <c r="N149"/>
  <c r="P149"/>
  <c r="R149"/>
  <c r="T149"/>
  <c r="F150"/>
  <c r="H150"/>
  <c r="J150"/>
  <c r="L150"/>
  <c r="N150"/>
  <c r="P150"/>
  <c r="R150"/>
  <c r="T150"/>
  <c r="J11" i="21"/>
  <c r="K11"/>
  <c r="N11"/>
  <c r="Q11"/>
  <c r="T11"/>
  <c r="J18"/>
  <c r="K18"/>
  <c r="K64" s="1"/>
  <c r="N18"/>
  <c r="N64" s="1"/>
  <c r="Q18"/>
  <c r="T18"/>
  <c r="J19"/>
  <c r="K19"/>
  <c r="K65" s="1"/>
  <c r="N19"/>
  <c r="Q19"/>
  <c r="T19"/>
  <c r="J20"/>
  <c r="J66" s="1"/>
  <c r="K20"/>
  <c r="K66" s="1"/>
  <c r="N20"/>
  <c r="Q20"/>
  <c r="T20"/>
  <c r="G102"/>
  <c r="I102"/>
  <c r="K102"/>
  <c r="M102"/>
  <c r="O102"/>
  <c r="Q102"/>
  <c r="S102"/>
  <c r="U102"/>
  <c r="G109"/>
  <c r="I109"/>
  <c r="K109"/>
  <c r="M109"/>
  <c r="O109"/>
  <c r="Q109"/>
  <c r="S109"/>
  <c r="U109"/>
  <c r="G110"/>
  <c r="I110"/>
  <c r="K110"/>
  <c r="M110"/>
  <c r="O110"/>
  <c r="Q110"/>
  <c r="S110"/>
  <c r="U110"/>
  <c r="G111"/>
  <c r="I111"/>
  <c r="K111"/>
  <c r="M111"/>
  <c r="O111"/>
  <c r="Q111"/>
  <c r="S111"/>
  <c r="U111"/>
  <c r="G143"/>
  <c r="I143"/>
  <c r="K143"/>
  <c r="M143"/>
  <c r="O143"/>
  <c r="Q143"/>
  <c r="S143"/>
  <c r="U143"/>
  <c r="G150"/>
  <c r="I150"/>
  <c r="K150"/>
  <c r="M150"/>
  <c r="O150"/>
  <c r="Q150"/>
  <c r="S150"/>
  <c r="U150"/>
  <c r="G151"/>
  <c r="I151"/>
  <c r="K151"/>
  <c r="M151"/>
  <c r="O151"/>
  <c r="Q151"/>
  <c r="S151"/>
  <c r="U151"/>
  <c r="G152"/>
  <c r="I152"/>
  <c r="K152"/>
  <c r="M152"/>
  <c r="O152"/>
  <c r="Q152"/>
  <c r="S152"/>
  <c r="U152"/>
  <c r="H193"/>
  <c r="N193"/>
  <c r="S193"/>
  <c r="H194"/>
  <c r="N194"/>
  <c r="S194"/>
  <c r="H195"/>
  <c r="N195"/>
  <c r="S195"/>
  <c r="H196"/>
  <c r="N196"/>
  <c r="S196"/>
  <c r="H197"/>
  <c r="N197"/>
  <c r="S197"/>
  <c r="H204"/>
  <c r="N204"/>
  <c r="P204"/>
  <c r="Q204"/>
  <c r="R204"/>
  <c r="S204"/>
  <c r="H205"/>
  <c r="N205"/>
  <c r="N201" s="1"/>
  <c r="P205"/>
  <c r="Q205"/>
  <c r="R205"/>
  <c r="S205"/>
  <c r="H206"/>
  <c r="T206" s="1"/>
  <c r="N206"/>
  <c r="P206"/>
  <c r="Q206"/>
  <c r="R206"/>
  <c r="S206"/>
  <c r="H207"/>
  <c r="N207"/>
  <c r="T207" s="1"/>
  <c r="P207"/>
  <c r="Q207"/>
  <c r="R207"/>
  <c r="S207"/>
  <c r="E12" i="22"/>
  <c r="E13"/>
  <c r="E14"/>
  <c r="E15"/>
  <c r="G15" s="1"/>
  <c r="F15"/>
  <c r="N18"/>
  <c r="E16"/>
  <c r="F17" s="1"/>
  <c r="F16"/>
  <c r="E17"/>
  <c r="G17" s="1"/>
  <c r="E18"/>
  <c r="E19"/>
  <c r="F19" s="1"/>
  <c r="N22"/>
  <c r="E20"/>
  <c r="E21"/>
  <c r="N26"/>
  <c r="E24"/>
  <c r="E25"/>
  <c r="E26"/>
  <c r="F26" s="1"/>
  <c r="G26"/>
  <c r="E27"/>
  <c r="G27" s="1"/>
  <c r="N30"/>
  <c r="E28"/>
  <c r="E29"/>
  <c r="G29" s="1"/>
  <c r="E30"/>
  <c r="E31"/>
  <c r="N34"/>
  <c r="F69"/>
  <c r="G69"/>
  <c r="H69"/>
  <c r="F70"/>
  <c r="G70"/>
  <c r="H70"/>
  <c r="F71"/>
  <c r="G71"/>
  <c r="H71"/>
  <c r="F72"/>
  <c r="G72"/>
  <c r="H72"/>
  <c r="F73"/>
  <c r="G73"/>
  <c r="H73"/>
  <c r="F74"/>
  <c r="G74"/>
  <c r="H74"/>
  <c r="F75"/>
  <c r="G75"/>
  <c r="H75"/>
  <c r="F76"/>
  <c r="G76"/>
  <c r="H76"/>
  <c r="F77"/>
  <c r="G77"/>
  <c r="H77"/>
  <c r="F78"/>
  <c r="G78"/>
  <c r="H78"/>
  <c r="F79"/>
  <c r="G79"/>
  <c r="H79"/>
  <c r="F80"/>
  <c r="G80"/>
  <c r="H80"/>
  <c r="F81"/>
  <c r="G81"/>
  <c r="H81"/>
  <c r="F82"/>
  <c r="G82"/>
  <c r="H82"/>
  <c r="F83"/>
  <c r="G83"/>
  <c r="H83"/>
  <c r="F84"/>
  <c r="G84"/>
  <c r="H84"/>
  <c r="F85"/>
  <c r="G85"/>
  <c r="H85"/>
  <c r="F86"/>
  <c r="G86"/>
  <c r="H86"/>
  <c r="F87"/>
  <c r="G87"/>
  <c r="H87"/>
  <c r="F88"/>
  <c r="G88"/>
  <c r="H88"/>
  <c r="E13" i="30"/>
  <c r="F13"/>
  <c r="H13"/>
  <c r="I13"/>
  <c r="K13"/>
  <c r="L13"/>
  <c r="E14"/>
  <c r="F14"/>
  <c r="H14"/>
  <c r="I14"/>
  <c r="K14"/>
  <c r="L14"/>
  <c r="E15"/>
  <c r="F15"/>
  <c r="H15"/>
  <c r="I15"/>
  <c r="K15"/>
  <c r="L15"/>
  <c r="E16"/>
  <c r="H16"/>
  <c r="I16"/>
  <c r="K16"/>
  <c r="L16"/>
  <c r="D17"/>
  <c r="F17" s="1"/>
  <c r="H17"/>
  <c r="J17"/>
  <c r="E18"/>
  <c r="F18"/>
  <c r="H18"/>
  <c r="I18"/>
  <c r="K18"/>
  <c r="L18"/>
  <c r="E19"/>
  <c r="F19"/>
  <c r="H19"/>
  <c r="I19"/>
  <c r="K19"/>
  <c r="L19"/>
  <c r="E20"/>
  <c r="F20"/>
  <c r="H20"/>
  <c r="I20"/>
  <c r="K20"/>
  <c r="L20"/>
  <c r="E21"/>
  <c r="F21"/>
  <c r="H21"/>
  <c r="I21"/>
  <c r="K21"/>
  <c r="L21"/>
  <c r="K24"/>
  <c r="I42" i="17"/>
  <c r="I7"/>
  <c r="F32" i="22"/>
  <c r="G22"/>
  <c r="F23"/>
  <c r="F18"/>
  <c r="K74" i="3"/>
  <c r="K71"/>
  <c r="K70"/>
  <c r="K68"/>
  <c r="L22"/>
  <c r="E15" i="28"/>
  <c r="E20"/>
  <c r="D75"/>
  <c r="G80"/>
  <c r="D85"/>
  <c r="D114"/>
  <c r="G114"/>
  <c r="D119"/>
  <c r="D107" i="29"/>
  <c r="H17"/>
  <c r="D81"/>
  <c r="D112"/>
  <c r="H112"/>
  <c r="H13"/>
  <c r="E81"/>
  <c r="E112"/>
  <c r="D76"/>
  <c r="G112"/>
  <c r="H10" i="28"/>
  <c r="E85"/>
  <c r="H8"/>
  <c r="H14"/>
  <c r="H23"/>
  <c r="G75"/>
  <c r="AA34" i="19"/>
  <c r="J65" i="21"/>
  <c r="E17" i="30"/>
  <c r="H19" i="29"/>
  <c r="H114" i="28"/>
  <c r="H27"/>
  <c r="H22"/>
  <c r="E25"/>
  <c r="H80"/>
  <c r="H26"/>
  <c r="K77" i="3"/>
  <c r="P76"/>
  <c r="L23"/>
  <c r="Q84" i="10"/>
  <c r="H28" i="28"/>
  <c r="K37" i="17"/>
  <c r="K36"/>
  <c r="E23" i="29"/>
  <c r="E18"/>
  <c r="E124" i="28"/>
  <c r="E90"/>
  <c r="T210" i="21"/>
  <c r="S201"/>
  <c r="H202"/>
  <c r="Q15"/>
  <c r="Q57" s="1"/>
  <c r="N15"/>
  <c r="N57" s="1"/>
  <c r="N65"/>
  <c r="T205"/>
  <c r="N67"/>
  <c r="N66"/>
  <c r="G35" i="22"/>
  <c r="H23" i="29"/>
  <c r="E117"/>
  <c r="H117"/>
  <c r="H11" i="28"/>
  <c r="H17"/>
  <c r="H21"/>
  <c r="G90"/>
  <c r="G124"/>
  <c r="E30"/>
  <c r="Q38" i="19"/>
  <c r="L23" i="18"/>
  <c r="J22"/>
  <c r="J26"/>
  <c r="K5" i="17"/>
  <c r="K14"/>
  <c r="K6"/>
  <c r="K15"/>
  <c r="L27" i="30"/>
  <c r="O58" i="21"/>
  <c r="L58"/>
  <c r="H58"/>
  <c r="P58"/>
  <c r="M58"/>
  <c r="G58"/>
  <c r="F57"/>
  <c r="G32" i="22"/>
  <c r="G18"/>
  <c r="F34"/>
  <c r="G14"/>
  <c r="G19"/>
  <c r="D32" i="23"/>
  <c r="F26" i="18"/>
  <c r="F22"/>
  <c r="H23"/>
  <c r="S7" i="17"/>
  <c r="S10"/>
  <c r="S12"/>
  <c r="S14"/>
  <c r="S16"/>
  <c r="S18"/>
  <c r="S20"/>
  <c r="S6"/>
  <c r="S9"/>
  <c r="S11"/>
  <c r="S13"/>
  <c r="S15"/>
  <c r="S17"/>
  <c r="O64" i="16"/>
  <c r="F14" i="22"/>
  <c r="G20"/>
  <c r="Q39" i="19"/>
  <c r="AA39"/>
  <c r="S44" i="17"/>
  <c r="L31" i="4"/>
  <c r="I32" i="30"/>
  <c r="H25" i="28"/>
  <c r="C28" i="29"/>
  <c r="D122" s="1"/>
  <c r="I16" i="17"/>
  <c r="F25" i="18"/>
  <c r="J23"/>
  <c r="M20"/>
  <c r="N25" s="1"/>
  <c r="L28" i="3"/>
  <c r="K86"/>
  <c r="P83"/>
  <c r="G26"/>
  <c r="K81"/>
  <c r="G28"/>
  <c r="N69" i="21"/>
  <c r="T212"/>
  <c r="N70"/>
  <c r="S106"/>
  <c r="O106"/>
  <c r="K106"/>
  <c r="G106"/>
  <c r="S107"/>
  <c r="O107"/>
  <c r="K107"/>
  <c r="Q69"/>
  <c r="Q70"/>
  <c r="J31" i="4"/>
  <c r="F44" i="13"/>
  <c r="L47"/>
  <c r="N45"/>
  <c r="R46"/>
  <c r="P47"/>
  <c r="R44"/>
  <c r="H46"/>
  <c r="N47"/>
  <c r="Q46" i="35"/>
  <c r="L46"/>
  <c r="L47"/>
  <c r="AA41" i="19"/>
  <c r="T34"/>
  <c r="L34"/>
  <c r="L41"/>
  <c r="H25" i="18"/>
  <c r="L25"/>
  <c r="S19" i="17"/>
  <c r="F35" i="22"/>
  <c r="F36"/>
  <c r="M106" i="21"/>
  <c r="Q106"/>
  <c r="K15"/>
  <c r="K57" s="1"/>
  <c r="J69"/>
  <c r="K68"/>
  <c r="K69"/>
  <c r="F32" i="30"/>
  <c r="Q34" i="19"/>
  <c r="Q41"/>
  <c r="H22" i="18"/>
  <c r="H24"/>
  <c r="H26"/>
  <c r="L26"/>
  <c r="L24"/>
  <c r="L22"/>
  <c r="F15"/>
  <c r="L73" i="7"/>
  <c r="Q77"/>
  <c r="G79"/>
  <c r="L81"/>
  <c r="Q82"/>
  <c r="L83"/>
  <c r="L84"/>
  <c r="P79" i="3"/>
  <c r="P82"/>
  <c r="F82"/>
  <c r="Q74" i="11" l="1"/>
  <c r="G74"/>
  <c r="Q80" i="7"/>
  <c r="E27" i="30"/>
  <c r="F87" i="27"/>
  <c r="G28"/>
  <c r="G18"/>
  <c r="S72" i="16"/>
  <c r="F32" i="18"/>
  <c r="F30"/>
  <c r="F33"/>
  <c r="AA38" i="19"/>
  <c r="C34"/>
  <c r="G34" s="1"/>
  <c r="J18" i="18"/>
  <c r="H14"/>
  <c r="K41" i="17"/>
  <c r="K44"/>
  <c r="K46"/>
  <c r="K40"/>
  <c r="K32"/>
  <c r="K33"/>
  <c r="M6"/>
  <c r="M38"/>
  <c r="Q72" i="4"/>
  <c r="R31"/>
  <c r="B91"/>
  <c r="T31"/>
  <c r="M39" i="17"/>
  <c r="M47"/>
  <c r="L46" i="13"/>
  <c r="F47"/>
  <c r="R53"/>
  <c r="F45"/>
  <c r="L25" i="3"/>
  <c r="Q40" i="19"/>
  <c r="N23" i="18"/>
  <c r="L33"/>
  <c r="H19"/>
  <c r="L17"/>
  <c r="L31"/>
  <c r="J19"/>
  <c r="N26"/>
  <c r="N27"/>
  <c r="N22"/>
  <c r="J15"/>
  <c r="L34"/>
  <c r="L32"/>
  <c r="L30"/>
  <c r="G73" i="7"/>
  <c r="Q70"/>
  <c r="L70"/>
  <c r="G70"/>
  <c r="Q79"/>
  <c r="G82"/>
  <c r="L82"/>
  <c r="K85" i="3"/>
  <c r="F86"/>
  <c r="P86"/>
  <c r="I42" i="30"/>
  <c r="H42"/>
  <c r="K42"/>
  <c r="L42"/>
  <c r="F102" i="27"/>
  <c r="L48" i="35"/>
  <c r="L49"/>
  <c r="G54"/>
  <c r="G76" i="7"/>
  <c r="L75"/>
  <c r="Q72"/>
  <c r="Q83"/>
  <c r="L75" i="10"/>
  <c r="P80" i="3"/>
  <c r="K75"/>
  <c r="P71"/>
  <c r="F69"/>
  <c r="Q26"/>
  <c r="M52" i="18"/>
  <c r="N55" s="1"/>
  <c r="J17" i="16"/>
  <c r="F17"/>
  <c r="J72"/>
  <c r="Q79" i="11"/>
  <c r="G87"/>
  <c r="L86" i="10"/>
  <c r="L85"/>
  <c r="D31" i="4"/>
  <c r="F31"/>
  <c r="N31"/>
  <c r="B87"/>
  <c r="H31"/>
  <c r="D74" i="10"/>
  <c r="H54" i="18"/>
  <c r="H55"/>
  <c r="H56"/>
  <c r="H57"/>
  <c r="H58"/>
  <c r="H59"/>
  <c r="L54"/>
  <c r="L55"/>
  <c r="L56"/>
  <c r="L57"/>
  <c r="L58"/>
  <c r="L59"/>
  <c r="F54"/>
  <c r="F55"/>
  <c r="F56"/>
  <c r="F57"/>
  <c r="F58"/>
  <c r="F59"/>
  <c r="J54"/>
  <c r="J55"/>
  <c r="J56"/>
  <c r="J57"/>
  <c r="J58"/>
  <c r="J59"/>
  <c r="G80" i="11"/>
  <c r="R88" i="20"/>
  <c r="G43" i="27"/>
  <c r="F27" i="30"/>
  <c r="H22"/>
  <c r="F121" i="20"/>
  <c r="J89"/>
  <c r="H154"/>
  <c r="F88"/>
  <c r="P122"/>
  <c r="H122"/>
  <c r="J121"/>
  <c r="N121"/>
  <c r="F155"/>
  <c r="R155"/>
  <c r="N89"/>
  <c r="Y40" i="19"/>
  <c r="AA42"/>
  <c r="M12" i="18"/>
  <c r="N15" s="1"/>
  <c r="N24"/>
  <c r="F16"/>
  <c r="H16"/>
  <c r="F18"/>
  <c r="F14"/>
  <c r="J25"/>
  <c r="F23"/>
  <c r="H18"/>
  <c r="F24"/>
  <c r="J24"/>
  <c r="F17"/>
  <c r="H17"/>
  <c r="H34"/>
  <c r="H33"/>
  <c r="H32"/>
  <c r="H31"/>
  <c r="H30"/>
  <c r="K49" i="17"/>
  <c r="K47"/>
  <c r="K42"/>
  <c r="K38"/>
  <c r="K34"/>
  <c r="K48"/>
  <c r="K43"/>
  <c r="K39"/>
  <c r="K35"/>
  <c r="I19"/>
  <c r="M35"/>
  <c r="M43"/>
  <c r="M34"/>
  <c r="M42"/>
  <c r="M32"/>
  <c r="S37"/>
  <c r="S38"/>
  <c r="S43"/>
  <c r="S47"/>
  <c r="S46"/>
  <c r="S35"/>
  <c r="S36"/>
  <c r="K19"/>
  <c r="K11"/>
  <c r="K18"/>
  <c r="K10"/>
  <c r="M14"/>
  <c r="M15"/>
  <c r="S45"/>
  <c r="I18"/>
  <c r="I6"/>
  <c r="S42"/>
  <c r="S33"/>
  <c r="S41"/>
  <c r="S48"/>
  <c r="S39"/>
  <c r="S49"/>
  <c r="K17"/>
  <c r="K13"/>
  <c r="K9"/>
  <c r="K20"/>
  <c r="K16"/>
  <c r="K12"/>
  <c r="K7"/>
  <c r="I17"/>
  <c r="M16"/>
  <c r="M9"/>
  <c r="L64" i="16"/>
  <c r="F64"/>
  <c r="H17"/>
  <c r="H64"/>
  <c r="O25"/>
  <c r="L72"/>
  <c r="U64"/>
  <c r="Q64"/>
  <c r="H25"/>
  <c r="H44" i="13"/>
  <c r="F48"/>
  <c r="N48"/>
  <c r="P48"/>
  <c r="H49"/>
  <c r="L49"/>
  <c r="P49"/>
  <c r="N46"/>
  <c r="J47"/>
  <c r="H47"/>
  <c r="J53"/>
  <c r="L44"/>
  <c r="P45"/>
  <c r="J45"/>
  <c r="P46"/>
  <c r="F51"/>
  <c r="Q47" i="35"/>
  <c r="G48"/>
  <c r="L50"/>
  <c r="L83" i="11"/>
  <c r="G79"/>
  <c r="G85"/>
  <c r="L90"/>
  <c r="L87"/>
  <c r="L88"/>
  <c r="G81"/>
  <c r="G83"/>
  <c r="L80"/>
  <c r="G84"/>
  <c r="L85"/>
  <c r="L82"/>
  <c r="G86"/>
  <c r="Q86"/>
  <c r="Q87"/>
  <c r="L94"/>
  <c r="L90" i="10"/>
  <c r="L91"/>
  <c r="D70"/>
  <c r="Q79"/>
  <c r="G87"/>
  <c r="Q87"/>
  <c r="L89"/>
  <c r="W17" i="9"/>
  <c r="Q84" i="7"/>
  <c r="G83"/>
  <c r="L78"/>
  <c r="L76"/>
  <c r="L77"/>
  <c r="L86"/>
  <c r="L79"/>
  <c r="G77"/>
  <c r="C68" i="4"/>
  <c r="C72"/>
  <c r="Q91"/>
  <c r="E13" i="10"/>
  <c r="K79" i="3"/>
  <c r="L33"/>
  <c r="G35"/>
  <c r="F93"/>
  <c r="P74"/>
  <c r="F81"/>
  <c r="P85"/>
  <c r="G32"/>
  <c r="G34"/>
  <c r="F92"/>
  <c r="L34"/>
  <c r="K92"/>
  <c r="F80"/>
  <c r="K80"/>
  <c r="F76"/>
  <c r="L21"/>
  <c r="G25"/>
  <c r="F87"/>
  <c r="F88"/>
  <c r="F89"/>
  <c r="O32" i="17"/>
  <c r="O49"/>
  <c r="O48"/>
  <c r="O47"/>
  <c r="G159" i="16"/>
  <c r="N70" i="10"/>
  <c r="O46" i="17"/>
  <c r="O45"/>
  <c r="O20"/>
  <c r="O44"/>
  <c r="O42"/>
  <c r="F12" i="22"/>
  <c r="G12"/>
  <c r="P201" i="21"/>
  <c r="H201"/>
  <c r="T204"/>
  <c r="T201" s="1"/>
  <c r="L15" i="18"/>
  <c r="L14"/>
  <c r="L19"/>
  <c r="I45" i="17"/>
  <c r="I48"/>
  <c r="I43"/>
  <c r="I39"/>
  <c r="I35"/>
  <c r="I47"/>
  <c r="I41"/>
  <c r="I36"/>
  <c r="I33"/>
  <c r="I38"/>
  <c r="I32"/>
  <c r="I46"/>
  <c r="I40"/>
  <c r="I34"/>
  <c r="I44"/>
  <c r="Q78" i="11"/>
  <c r="Q82"/>
  <c r="G78"/>
  <c r="G82"/>
  <c r="L77"/>
  <c r="L81"/>
  <c r="L75"/>
  <c r="L79"/>
  <c r="Q71"/>
  <c r="Q75"/>
  <c r="L74"/>
  <c r="L70"/>
  <c r="F82" i="27"/>
  <c r="G23"/>
  <c r="R201" i="21"/>
  <c r="I37" i="17"/>
  <c r="K17" i="30"/>
  <c r="K22"/>
  <c r="L17"/>
  <c r="F30" i="22"/>
  <c r="G34"/>
  <c r="G30"/>
  <c r="F24"/>
  <c r="G24"/>
  <c r="T15" i="21"/>
  <c r="J15"/>
  <c r="J57" s="1"/>
  <c r="G19" i="3"/>
  <c r="F73"/>
  <c r="F77"/>
  <c r="L18"/>
  <c r="K76"/>
  <c r="L15"/>
  <c r="K73"/>
  <c r="G14"/>
  <c r="F68"/>
  <c r="F72"/>
  <c r="H18" i="28"/>
  <c r="H13"/>
  <c r="Q78" i="7"/>
  <c r="Q74"/>
  <c r="G37" i="22"/>
  <c r="G33"/>
  <c r="P91" i="3"/>
  <c r="Q33"/>
  <c r="D106" i="38"/>
  <c r="C102"/>
  <c r="C104"/>
  <c r="F106"/>
  <c r="D111"/>
  <c r="C107"/>
  <c r="C109"/>
  <c r="F111"/>
  <c r="K82" i="3"/>
  <c r="H6" i="28"/>
  <c r="Q201" i="21"/>
  <c r="Q78" i="10"/>
  <c r="Q82"/>
  <c r="S17" i="16"/>
  <c r="Q17"/>
  <c r="U17"/>
  <c r="G81" i="29"/>
  <c r="H81"/>
  <c r="E91"/>
  <c r="D86"/>
  <c r="I57" i="21"/>
  <c r="I58"/>
  <c r="E19" i="20"/>
  <c r="E56" s="1"/>
  <c r="R90"/>
  <c r="E91" i="38"/>
  <c r="F86"/>
  <c r="C93"/>
  <c r="E101"/>
  <c r="C103"/>
  <c r="C108"/>
  <c r="C113"/>
  <c r="J16" i="18"/>
  <c r="F92" i="27"/>
  <c r="H90" i="28"/>
  <c r="K69" i="3"/>
  <c r="F28" i="22"/>
  <c r="G28"/>
  <c r="G21"/>
  <c r="F21"/>
  <c r="G25"/>
  <c r="Q75" i="7"/>
  <c r="E80" i="28"/>
  <c r="D80"/>
  <c r="Q21" i="3"/>
  <c r="P75"/>
  <c r="G30" i="28"/>
  <c r="H30" s="1"/>
  <c r="D90"/>
  <c r="G107" i="21"/>
  <c r="G27" i="3"/>
  <c r="F85"/>
  <c r="J48" i="13"/>
  <c r="J44"/>
  <c r="G108" i="21"/>
  <c r="O108"/>
  <c r="K108"/>
  <c r="S108"/>
  <c r="J43" i="19"/>
  <c r="L43"/>
  <c r="Y43"/>
  <c r="AA43"/>
  <c r="T89" i="20"/>
  <c r="H89"/>
  <c r="L89"/>
  <c r="P89"/>
  <c r="H155"/>
  <c r="P155"/>
  <c r="T155"/>
  <c r="L155"/>
  <c r="Q19" i="3"/>
  <c r="P73"/>
  <c r="G16"/>
  <c r="F70"/>
  <c r="Q14"/>
  <c r="P68"/>
  <c r="P72"/>
  <c r="F78"/>
  <c r="F74"/>
  <c r="G20"/>
  <c r="K19" i="20"/>
  <c r="P123"/>
  <c r="L123"/>
  <c r="D81" i="38"/>
  <c r="C81" s="1"/>
  <c r="C77"/>
  <c r="D91"/>
  <c r="C87"/>
  <c r="C97"/>
  <c r="D101"/>
  <c r="C101" s="1"/>
  <c r="D116"/>
  <c r="C116" s="1"/>
  <c r="C112"/>
  <c r="K78" i="3"/>
  <c r="L86" i="11"/>
  <c r="K72" i="3"/>
  <c r="I9" i="17"/>
  <c r="I15"/>
  <c r="I5"/>
  <c r="I14"/>
  <c r="G71" i="7"/>
  <c r="G75"/>
  <c r="H119" i="28"/>
  <c r="G119"/>
  <c r="H124"/>
  <c r="V39" i="19"/>
  <c r="T39"/>
  <c r="K37" i="30"/>
  <c r="L37"/>
  <c r="N156" i="20"/>
  <c r="R156"/>
  <c r="F156"/>
  <c r="M19"/>
  <c r="N19" s="1"/>
  <c r="C99" i="38"/>
  <c r="E86"/>
  <c r="F91"/>
  <c r="E96"/>
  <c r="C96" s="1"/>
  <c r="C98"/>
  <c r="E106"/>
  <c r="L39" i="19"/>
  <c r="H45" i="13"/>
  <c r="I12" i="17"/>
  <c r="L32" i="30"/>
  <c r="G16" i="22"/>
  <c r="G23"/>
  <c r="G107" i="29"/>
  <c r="J17" i="18"/>
  <c r="J68" i="21"/>
  <c r="I22" i="30"/>
  <c r="I20" i="17"/>
  <c r="I10"/>
  <c r="O17" i="16"/>
  <c r="F33" i="22"/>
  <c r="H86" i="29"/>
  <c r="P77" i="3"/>
  <c r="G85" i="28"/>
  <c r="I13" i="17"/>
  <c r="F20" i="22"/>
  <c r="F13"/>
  <c r="G13"/>
  <c r="L80" i="10"/>
  <c r="L79"/>
  <c r="L81"/>
  <c r="Q80"/>
  <c r="G74" i="7"/>
  <c r="G109" i="28"/>
  <c r="S202" i="21"/>
  <c r="Q88" i="10"/>
  <c r="Q85" i="11"/>
  <c r="Q81"/>
  <c r="G81" i="7"/>
  <c r="L27" i="3"/>
  <c r="L30"/>
  <c r="K84"/>
  <c r="C82" i="38"/>
  <c r="F25" i="22"/>
  <c r="G80" i="10"/>
  <c r="Q81"/>
  <c r="Q75"/>
  <c r="G75"/>
  <c r="Q65" i="7"/>
  <c r="Q16" i="21"/>
  <c r="Q89" i="11"/>
  <c r="V41" i="19"/>
  <c r="T41"/>
  <c r="T121" i="20"/>
  <c r="H121"/>
  <c r="L121"/>
  <c r="O43" i="19"/>
  <c r="Q43"/>
  <c r="S163" i="21"/>
  <c r="G163"/>
  <c r="D57" i="20"/>
  <c r="H18"/>
  <c r="P18"/>
  <c r="L18"/>
  <c r="R122"/>
  <c r="J122"/>
  <c r="N122"/>
  <c r="S32" i="17"/>
  <c r="S34"/>
  <c r="C244" i="38"/>
  <c r="C264"/>
  <c r="C131"/>
  <c r="E134"/>
  <c r="C134" s="1"/>
  <c r="C136"/>
  <c r="E139"/>
  <c r="C155"/>
  <c r="D159"/>
  <c r="C159" s="1"/>
  <c r="D164"/>
  <c r="C164" s="1"/>
  <c r="C160"/>
  <c r="L69" i="7"/>
  <c r="E86" i="29"/>
  <c r="P78" i="3"/>
  <c r="F79"/>
  <c r="G21"/>
  <c r="G84" i="7"/>
  <c r="G80"/>
  <c r="E95" i="28"/>
  <c r="L88" i="10"/>
  <c r="M7" i="17"/>
  <c r="M5"/>
  <c r="M13"/>
  <c r="M20"/>
  <c r="M12"/>
  <c r="M19"/>
  <c r="M11"/>
  <c r="M18"/>
  <c r="M10"/>
  <c r="J35" i="18"/>
  <c r="M28"/>
  <c r="J33"/>
  <c r="J32"/>
  <c r="T88" i="20"/>
  <c r="H88"/>
  <c r="R154"/>
  <c r="F154"/>
  <c r="J154"/>
  <c r="N154"/>
  <c r="C135" i="38"/>
  <c r="D139"/>
  <c r="C139" s="1"/>
  <c r="D144"/>
  <c r="C144" s="1"/>
  <c r="C140"/>
  <c r="H16" i="28"/>
  <c r="K67" i="21"/>
  <c r="K16"/>
  <c r="T209"/>
  <c r="Q84" i="11"/>
  <c r="L84"/>
  <c r="L80" i="7"/>
  <c r="G89" i="11"/>
  <c r="D124" i="28"/>
  <c r="U107" i="21"/>
  <c r="G30" i="3"/>
  <c r="T219" i="21"/>
  <c r="C7" i="38"/>
  <c r="Q86" i="10"/>
  <c r="Q83" i="11"/>
  <c r="P202" i="21"/>
  <c r="Q81" i="7"/>
  <c r="C35" i="23"/>
  <c r="D35" s="1"/>
  <c r="G91" i="11"/>
  <c r="R203" i="21"/>
  <c r="G88" i="11"/>
  <c r="Q88"/>
  <c r="L89"/>
  <c r="K32" i="30"/>
  <c r="H28" i="29"/>
  <c r="G129" i="28"/>
  <c r="I160" i="21"/>
  <c r="E149"/>
  <c r="N17"/>
  <c r="T17"/>
  <c r="G120"/>
  <c r="O120"/>
  <c r="K120"/>
  <c r="S122"/>
  <c r="O122"/>
  <c r="C285" i="38"/>
  <c r="K72" i="21"/>
  <c r="N72"/>
  <c r="G33" i="3"/>
  <c r="R35" i="4"/>
  <c r="T220" i="21"/>
  <c r="E129" i="38"/>
  <c r="G89" i="7"/>
  <c r="K73" i="21"/>
  <c r="N73"/>
  <c r="M163"/>
  <c r="P88" i="3"/>
  <c r="F25" i="38"/>
  <c r="F30"/>
  <c r="F35"/>
  <c r="F40"/>
  <c r="G111"/>
  <c r="H18" i="29"/>
  <c r="L74" i="7"/>
  <c r="F31" i="22"/>
  <c r="F27"/>
  <c r="G31"/>
  <c r="F29"/>
  <c r="L78" i="10"/>
  <c r="G81"/>
  <c r="G79"/>
  <c r="G78"/>
  <c r="AC18" i="9"/>
  <c r="F22" i="22"/>
  <c r="L16" i="18"/>
  <c r="Q80" i="11"/>
  <c r="G75"/>
  <c r="H15" i="28"/>
  <c r="H20"/>
  <c r="G122" i="29"/>
  <c r="E28"/>
  <c r="G17" i="3"/>
  <c r="E119" i="28"/>
  <c r="G82" i="10"/>
  <c r="G38" i="22"/>
  <c r="G84" i="10"/>
  <c r="G85"/>
  <c r="G86"/>
  <c r="J38" i="19"/>
  <c r="G83" i="10"/>
  <c r="H122" i="29"/>
  <c r="D40" i="23"/>
  <c r="P87" i="3"/>
  <c r="L51" i="13"/>
  <c r="L19" i="20"/>
  <c r="K88" i="3"/>
  <c r="G90" i="11"/>
  <c r="G91" i="10"/>
  <c r="Q91" i="11"/>
  <c r="L51" i="35"/>
  <c r="K87" i="3"/>
  <c r="L93" i="10"/>
  <c r="G53" i="35"/>
  <c r="F75" i="3"/>
  <c r="P70"/>
  <c r="J16" i="21"/>
  <c r="J59" s="1"/>
  <c r="I107"/>
  <c r="P81" i="3"/>
  <c r="Q28"/>
  <c r="G89" i="10"/>
  <c r="Q89"/>
  <c r="H91" i="29"/>
  <c r="E129" i="28"/>
  <c r="D129"/>
  <c r="Q86" i="7"/>
  <c r="L91" i="11"/>
  <c r="G88" i="7"/>
  <c r="H51" i="13"/>
  <c r="T208" i="21"/>
  <c r="T202" s="1"/>
  <c r="L87" i="10"/>
  <c r="G88"/>
  <c r="D34" i="23"/>
  <c r="G90" i="10"/>
  <c r="Q90" i="11"/>
  <c r="Q91" i="10"/>
  <c r="Q51" i="35"/>
  <c r="Q50"/>
  <c r="L88" i="7"/>
  <c r="L53" i="35"/>
  <c r="J51" i="13"/>
  <c r="P51"/>
  <c r="V43" i="19"/>
  <c r="Q32" i="3"/>
  <c r="L92" i="11"/>
  <c r="G92"/>
  <c r="G52" i="35"/>
  <c r="Q52"/>
  <c r="F50" i="13"/>
  <c r="J50"/>
  <c r="N50"/>
  <c r="P50"/>
  <c r="Q121" i="21"/>
  <c r="M162"/>
  <c r="F89" i="20"/>
  <c r="H90"/>
  <c r="J90"/>
  <c r="R123"/>
  <c r="T123"/>
  <c r="J156"/>
  <c r="L156"/>
  <c r="G19"/>
  <c r="O19"/>
  <c r="L94" i="10"/>
  <c r="J52" i="13"/>
  <c r="P52"/>
  <c r="L89" i="7"/>
  <c r="L95" i="10"/>
  <c r="Q95" i="11"/>
  <c r="L55" i="35"/>
  <c r="P53" i="13"/>
  <c r="Q90" i="7"/>
  <c r="C14" i="38"/>
  <c r="C19"/>
  <c r="D21" s="1"/>
  <c r="C23"/>
  <c r="C28"/>
  <c r="C33"/>
  <c r="O61" s="1"/>
  <c r="C38"/>
  <c r="C43"/>
  <c r="O69" s="1"/>
  <c r="G85" i="7"/>
  <c r="T154" i="20"/>
  <c r="P121"/>
  <c r="P88"/>
  <c r="G31" i="3"/>
  <c r="Q87" i="7"/>
  <c r="L92" i="10"/>
  <c r="J73" i="21"/>
  <c r="K122"/>
  <c r="T216"/>
  <c r="G93" i="11"/>
  <c r="E37" i="30"/>
  <c r="L90" i="20"/>
  <c r="N90"/>
  <c r="F123"/>
  <c r="H123"/>
  <c r="P156"/>
  <c r="I19"/>
  <c r="I58" s="1"/>
  <c r="Q94" i="10"/>
  <c r="Q54" i="35"/>
  <c r="Q89" i="7"/>
  <c r="P89" i="3"/>
  <c r="Q95" i="10"/>
  <c r="Q55" i="35"/>
  <c r="L53" i="13"/>
  <c r="F45" i="38"/>
  <c r="E15"/>
  <c r="C11"/>
  <c r="D11" s="1"/>
  <c r="E20"/>
  <c r="C16"/>
  <c r="C24"/>
  <c r="C25" s="1"/>
  <c r="C29"/>
  <c r="C34"/>
  <c r="C39"/>
  <c r="C44"/>
  <c r="O70" s="1"/>
  <c r="T203" i="21"/>
  <c r="G50" i="35"/>
  <c r="Q92" i="11"/>
  <c r="L52" i="35"/>
  <c r="H50" i="13"/>
  <c r="L50"/>
  <c r="R50"/>
  <c r="G93" i="10"/>
  <c r="L93" i="11"/>
  <c r="P90" i="20"/>
  <c r="J123"/>
  <c r="T156"/>
  <c r="Q34" i="3"/>
  <c r="G92" i="10"/>
  <c r="F52" i="13"/>
  <c r="N52"/>
  <c r="G95" i="11"/>
  <c r="F53" i="13"/>
  <c r="N53"/>
  <c r="C21" i="38"/>
  <c r="O51" s="1"/>
  <c r="G25"/>
  <c r="G30"/>
  <c r="G35"/>
  <c r="G40"/>
  <c r="G45"/>
  <c r="F10"/>
  <c r="F15"/>
  <c r="C12"/>
  <c r="C17"/>
  <c r="D17" s="1"/>
  <c r="E25"/>
  <c r="E30"/>
  <c r="C26"/>
  <c r="E35"/>
  <c r="C31"/>
  <c r="O59" s="1"/>
  <c r="E40"/>
  <c r="C36"/>
  <c r="O63" s="1"/>
  <c r="E45"/>
  <c r="C41"/>
  <c r="O67" s="1"/>
  <c r="C6"/>
  <c r="C10" s="1"/>
  <c r="E10"/>
  <c r="G86" i="7"/>
  <c r="M121" i="21"/>
  <c r="Q93" i="11"/>
  <c r="G160" i="16"/>
  <c r="H37" i="30"/>
  <c r="G94" i="10"/>
  <c r="G94" i="11"/>
  <c r="Q94"/>
  <c r="H52" i="13"/>
  <c r="R52"/>
  <c r="K89" i="3"/>
  <c r="G95" i="10"/>
  <c r="L95" i="11"/>
  <c r="H53" i="13"/>
  <c r="L90" i="7"/>
  <c r="F20" i="38"/>
  <c r="C8"/>
  <c r="C13"/>
  <c r="D13" s="1"/>
  <c r="C18"/>
  <c r="D18" s="1"/>
  <c r="C22"/>
  <c r="O52" s="1"/>
  <c r="C27"/>
  <c r="C32"/>
  <c r="O60" s="1"/>
  <c r="C37"/>
  <c r="C40" s="1"/>
  <c r="C42"/>
  <c r="O68" s="1"/>
  <c r="L54" i="35"/>
  <c r="O16" i="17"/>
  <c r="N74" i="21"/>
  <c r="N75"/>
  <c r="K75"/>
  <c r="L35" i="3"/>
  <c r="Q75" i="21"/>
  <c r="O19" i="17"/>
  <c r="J74" i="21"/>
  <c r="J33"/>
  <c r="J75" s="1"/>
  <c r="K76"/>
  <c r="C320" i="38"/>
  <c r="C290"/>
  <c r="C125"/>
  <c r="O18" i="17"/>
  <c r="C46" i="19"/>
  <c r="E46" s="1"/>
  <c r="K74" i="21"/>
  <c r="N76"/>
  <c r="Q35" i="3"/>
  <c r="C295" i="38"/>
  <c r="N50" i="18"/>
  <c r="N49"/>
  <c r="N48"/>
  <c r="N47"/>
  <c r="N46"/>
  <c r="H18" i="9"/>
  <c r="M108" i="21"/>
  <c r="U108"/>
  <c r="I108"/>
  <c r="Q108"/>
  <c r="J58"/>
  <c r="K149"/>
  <c r="O149"/>
  <c r="S149"/>
  <c r="G149"/>
  <c r="K121"/>
  <c r="O121"/>
  <c r="H74"/>
  <c r="N16"/>
  <c r="N58" s="1"/>
  <c r="K163"/>
  <c r="O163"/>
  <c r="J34"/>
  <c r="J76" s="1"/>
  <c r="G48" i="19"/>
  <c r="O14" i="17"/>
  <c r="O40"/>
  <c r="O12"/>
  <c r="O43"/>
  <c r="O41"/>
  <c r="O38"/>
  <c r="M37"/>
  <c r="M41"/>
  <c r="M45"/>
  <c r="M49"/>
  <c r="M36"/>
  <c r="M40"/>
  <c r="M44"/>
  <c r="M48"/>
  <c r="O10"/>
  <c r="O36"/>
  <c r="O7"/>
  <c r="O39"/>
  <c r="O37"/>
  <c r="O34"/>
  <c r="O17"/>
  <c r="O15"/>
  <c r="O13"/>
  <c r="O11"/>
  <c r="O9"/>
  <c r="O6"/>
  <c r="O35"/>
  <c r="W18" i="9"/>
  <c r="AC17"/>
  <c r="K17"/>
  <c r="E17"/>
  <c r="C45" i="38"/>
  <c r="D22"/>
  <c r="C129"/>
  <c r="C202"/>
  <c r="C212"/>
  <c r="C197"/>
  <c r="C207"/>
  <c r="D32"/>
  <c r="C234"/>
  <c r="C254"/>
  <c r="C259"/>
  <c r="AF18" i="9"/>
  <c r="Z18"/>
  <c r="T18"/>
  <c r="K18"/>
  <c r="E18"/>
  <c r="AF17"/>
  <c r="Z17"/>
  <c r="T17"/>
  <c r="H17"/>
  <c r="T47" i="19"/>
  <c r="C47"/>
  <c r="G47" s="1"/>
  <c r="J47"/>
  <c r="Q47"/>
  <c r="AA47"/>
  <c r="Q25" i="16"/>
  <c r="S25"/>
  <c r="U72"/>
  <c r="H72"/>
  <c r="L25"/>
  <c r="J25"/>
  <c r="O72"/>
  <c r="J13" i="10"/>
  <c r="B74"/>
  <c r="H27" i="30"/>
  <c r="I37"/>
  <c r="H32"/>
  <c r="F22"/>
  <c r="L22"/>
  <c r="E22"/>
  <c r="E24"/>
  <c r="I27"/>
  <c r="F37"/>
  <c r="F97" i="27"/>
  <c r="G38"/>
  <c r="G74" i="10"/>
  <c r="G70"/>
  <c r="I70"/>
  <c r="Q13"/>
  <c r="N74"/>
  <c r="L13"/>
  <c r="G33" i="27"/>
  <c r="O58" i="20" l="1"/>
  <c r="G58"/>
  <c r="E47" i="19"/>
  <c r="E34"/>
  <c r="N14" i="18"/>
  <c r="N17"/>
  <c r="N54"/>
  <c r="O50" i="17"/>
  <c r="N18" i="18"/>
  <c r="N16"/>
  <c r="N19"/>
  <c r="N58"/>
  <c r="N56"/>
  <c r="N59"/>
  <c r="N57"/>
  <c r="K56" i="20"/>
  <c r="K58"/>
  <c r="M56"/>
  <c r="M58"/>
  <c r="F19"/>
  <c r="E58"/>
  <c r="S50" i="17"/>
  <c r="M50"/>
  <c r="O21"/>
  <c r="N33" i="18"/>
  <c r="N35"/>
  <c r="N30"/>
  <c r="N34"/>
  <c r="N32"/>
  <c r="D34" i="38"/>
  <c r="N31" i="18"/>
  <c r="C111" i="38"/>
  <c r="C86"/>
  <c r="M149" i="21"/>
  <c r="Q149"/>
  <c r="U149"/>
  <c r="K59"/>
  <c r="K58"/>
  <c r="Q59"/>
  <c r="Q58"/>
  <c r="D31" i="38"/>
  <c r="D33"/>
  <c r="C35"/>
  <c r="D40" s="1"/>
  <c r="D12"/>
  <c r="I149" i="21"/>
  <c r="C91" i="38"/>
  <c r="C106"/>
  <c r="C30"/>
  <c r="O55"/>
  <c r="D26"/>
  <c r="O54"/>
  <c r="D24"/>
  <c r="O53"/>
  <c r="D23"/>
  <c r="G56" i="20"/>
  <c r="H19"/>
  <c r="O64" i="38"/>
  <c r="D37"/>
  <c r="O66"/>
  <c r="D39"/>
  <c r="C20"/>
  <c r="D16"/>
  <c r="G46" i="19"/>
  <c r="I56" i="20"/>
  <c r="J19"/>
  <c r="O65" i="38"/>
  <c r="D38"/>
  <c r="D19"/>
  <c r="D36"/>
  <c r="O62"/>
  <c r="D14"/>
  <c r="D25"/>
  <c r="O56"/>
  <c r="D27"/>
  <c r="O58"/>
  <c r="D29"/>
  <c r="C15"/>
  <c r="D15" s="1"/>
  <c r="O57"/>
  <c r="D28"/>
  <c r="O56" i="20"/>
  <c r="P19"/>
  <c r="N59" i="21"/>
  <c r="L70" i="10"/>
  <c r="L74"/>
  <c r="Q70"/>
  <c r="Q74"/>
  <c r="D20" i="38" l="1"/>
  <c r="D30"/>
  <c r="D35"/>
  <c r="M116" i="27"/>
  <c r="M114"/>
  <c r="N116"/>
  <c r="F110"/>
  <c r="N115" s="1"/>
  <c r="M115"/>
  <c r="F109"/>
  <c r="E112"/>
  <c r="M117" s="1"/>
  <c r="F112" l="1"/>
  <c r="N117" s="1"/>
  <c r="M112"/>
  <c r="N114"/>
  <c r="N112" l="1"/>
  <c r="AO69" i="6"/>
</calcChain>
</file>

<file path=xl/sharedStrings.xml><?xml version="1.0" encoding="utf-8"?>
<sst xmlns="http://schemas.openxmlformats.org/spreadsheetml/2006/main" count="9725" uniqueCount="1037">
  <si>
    <t xml:space="preserve">Alberghi e attività dei servizi di ristorazione </t>
  </si>
  <si>
    <t>Tav. 14.2</t>
  </si>
  <si>
    <t>Tav. 14.3</t>
  </si>
  <si>
    <t xml:space="preserve">IMPORTAZIONI  IN  VALORE  PER  PAESE  DI  PROVENIENZA  </t>
  </si>
  <si>
    <t>ESPORTAZIONI  IN  VALORE  PER  PAESE  DI  PROVENIENZA</t>
  </si>
  <si>
    <t>IMPORTAZIONI   IN  VALORE  PER  TIPOLOGIA  DI  MERCE</t>
  </si>
  <si>
    <t>ESPORTAZIONI   IN  VALORE  PER  TIPOLOGIA  DI  MERCE</t>
  </si>
  <si>
    <t>Tav. 1.1</t>
  </si>
  <si>
    <t>Tav. 1.3</t>
  </si>
  <si>
    <t>Tav. 1.2</t>
  </si>
  <si>
    <t>IMPRESE ATTIVE PER SETTORE NEL REGISTRO DELLE IMPRESE IN PROVINCIA DI SONDRIO</t>
  </si>
  <si>
    <t>IMPRESE ATTIVE, ISCRITTE E CESSATE NEL REGISTRO DELLE IMPRESE IN PROVINCIA DI SONDRIO - Tassi tendenziali</t>
  </si>
  <si>
    <t>Tav. 1.3.1</t>
  </si>
  <si>
    <t>IMPRESE ATTIVE PER SETTORE NEL REGISTRO DELLE IMPRESE IN PROVINCIA DI SONDRIO  - Tassi tendenziali</t>
  </si>
  <si>
    <t>Tav. 1.4</t>
  </si>
  <si>
    <t>Tav. 1.4.1</t>
  </si>
  <si>
    <t>Tav. 1.5</t>
  </si>
  <si>
    <t>Tav. 1.5.1</t>
  </si>
  <si>
    <t>IMPRESE ISCRITTE PER SETTORE NEL REGISTRO DELLE IMPRESE IN PROVINCIA DI SONDRIO</t>
  </si>
  <si>
    <t>IMPRESE ISCRITTE PER SETTORE NEL REGISTRO DELLE IMPRESE IN PROVINCIA DI SONDRIO  - Tassi tendenziali</t>
  </si>
  <si>
    <t>IMPRESE CESSATE PER SETTORE NEL REGISTRO DELLE IMPRESE IN PROVINCIA DI SONDRIO  - Tassi tendenziali</t>
  </si>
  <si>
    <t>Tav. 1.6</t>
  </si>
  <si>
    <t>Tav. 1.6.1</t>
  </si>
  <si>
    <t xml:space="preserve">Tav. 2.1 </t>
  </si>
  <si>
    <t>Tav. 2.2</t>
  </si>
  <si>
    <t>Tav. 2.3</t>
  </si>
  <si>
    <t>Tav. 2.3.1</t>
  </si>
  <si>
    <t>Tav. 2.4</t>
  </si>
  <si>
    <t>Tav. 2.4.1</t>
  </si>
  <si>
    <t>Tav. 2.5</t>
  </si>
  <si>
    <t>Tav. 2.5.1</t>
  </si>
  <si>
    <t>Tav.  2.6</t>
  </si>
  <si>
    <t xml:space="preserve">Tav. 3.1 </t>
  </si>
  <si>
    <t xml:space="preserve">Tav. 4.1 </t>
  </si>
  <si>
    <t>Tav. 3.2</t>
  </si>
  <si>
    <t>Tav. 4.2</t>
  </si>
  <si>
    <t>Tav.  5.3</t>
  </si>
  <si>
    <t>IMPRESE  FEMMINILI</t>
  </si>
  <si>
    <t>Tav.  5.4</t>
  </si>
  <si>
    <t xml:space="preserve">Tav.  5.5 </t>
  </si>
  <si>
    <t>Tav. 6.1</t>
  </si>
  <si>
    <t>Tav.6.2</t>
  </si>
  <si>
    <t>Tav. 6.3</t>
  </si>
  <si>
    <t>Tav. 6.3a</t>
  </si>
  <si>
    <t>Tav. 6.3b</t>
  </si>
  <si>
    <t>Tav. 6.4</t>
  </si>
  <si>
    <t>Tav. 6.5</t>
  </si>
  <si>
    <t xml:space="preserve">Tav.   7.1 </t>
  </si>
  <si>
    <t xml:space="preserve">ESERCIZI COMMERCIALI AL DETTAGLIO IN SEDE FISSA     </t>
  </si>
  <si>
    <t>Tav.    7.2</t>
  </si>
  <si>
    <t xml:space="preserve">Tav.  7.3 </t>
  </si>
  <si>
    <t>Tav.   7.4</t>
  </si>
  <si>
    <t xml:space="preserve">Tav.   8.1 </t>
  </si>
  <si>
    <t>Tav. 9.1</t>
  </si>
  <si>
    <t>Tav. 9.2</t>
  </si>
  <si>
    <t>Tav. 9.3</t>
  </si>
  <si>
    <t>Tav. 10.1</t>
  </si>
  <si>
    <t>Totale AA</t>
  </si>
  <si>
    <t xml:space="preserve">  Movimprese, a partire dal III trimestre 2009, ha adottato la nuova classificazione delle attività economiche Ateco 2007. </t>
  </si>
  <si>
    <t xml:space="preserve">Alberghi e attività dei servizi di ristorazione  </t>
  </si>
  <si>
    <t>Alberghi e attività dei servizi di ristorazione</t>
  </si>
  <si>
    <t>3-2009 *</t>
  </si>
  <si>
    <t xml:space="preserve"> (*)  Movimprese, a partire dal III trimestre 2009, ha adottato la nuova classificazione delle attività economiche Ateco 2007. </t>
  </si>
  <si>
    <t xml:space="preserve"> (*) Movimprese, a partire dal III trimestre 2009, ha adottato la nuova classificazione delle attività economiche Ateco 2007. </t>
  </si>
  <si>
    <t xml:space="preserve">(*) Movimprese, a partire dal III trimestre 2009, ha adottato la nuova classificazione delle attività economiche Ateco 2007. </t>
  </si>
  <si>
    <t xml:space="preserve">(*)  Movimprese, a partire dal III trimestre 2009, ha adottato la nuova classificazione delle attività economiche Ateco 2007. </t>
  </si>
  <si>
    <t>DEPOSITI, IMPIEGHI E SOFFERENZE NEL SISTEMA CREDITIZIO IN PROVINCIA DI SONDRIO</t>
  </si>
  <si>
    <t>SALDO   PER  SETTORE  NEL  REGISTRO  DELLE  IMPRESE  IN  PROVINCIA  DI  SONDRIO</t>
  </si>
  <si>
    <t>SALDO  NATI-MORTALITA'  REGISTRO DELLE IMPRESE IN PROVINCIA DI SONDRIO</t>
  </si>
  <si>
    <t>IMPRESE ATTIVE, ISCRITTE E CESSATE NEL REGISTRO DELLE IMPRESE IN PROVINCIA DI SONDRIO</t>
  </si>
  <si>
    <t>IMPRESE CESSATE PER SETTORE NEL REGISTRO DELLE IMPRESE  IN PROVINCIA DI SONDRIO</t>
  </si>
  <si>
    <t>IMPRESE ATTIVE,  ISCRITTE E CESSATE NEL REGISTRO DELLE IMPRESE IN PROVINCIA DI SONDRIO</t>
  </si>
  <si>
    <t>IIMPRESE ISCRITTE PER SETTORE NEL REGISTRO DELLE IMPRESE IN PROVINCIA DI SONDRIO</t>
  </si>
  <si>
    <t xml:space="preserve">CONSISTENZA TITOLARI  EXTRA COMUNITARIA  PER SETTORE IN PROVINCIA DI SONDRIO   </t>
  </si>
  <si>
    <t xml:space="preserve">CONSISTENZA AMMINISTRATORI  EXTRA COMUNITARIA  PER SETTORE IN PROVINCIA DI SONDRIO   </t>
  </si>
  <si>
    <t>PROTESTI  CAMBIARI     - Numero effetti  e valori assoluti -</t>
  </si>
  <si>
    <t>PROTESTI CAMBIARI   -  Variazioni tendenziali  -</t>
  </si>
  <si>
    <t>IMPORTAZIONI E ESPORTAZIONI IN COMPLESSO E NELL' U.E.  IN  PROVINCIA DI SONDRIO</t>
  </si>
  <si>
    <t>SALDO  PER SETTORE NEL REGISTRO DELLE IMPRESE IN PROVINCIA DI SONDRIO -  IMPRESE FEMMINILI -</t>
  </si>
  <si>
    <t xml:space="preserve">SALDO PER SETTORE NEL REGISTRO DELLE IMPRESE IN PROVINCIA DI SONDRIO  -  SETTORE  ARTIGIANO  </t>
  </si>
  <si>
    <t xml:space="preserve">SETTORE  ARTIGIANO   </t>
  </si>
  <si>
    <t xml:space="preserve"> SETTORE  ARTIGIANO   </t>
  </si>
  <si>
    <t xml:space="preserve">Tav. 5.1 </t>
  </si>
  <si>
    <t>Tav. 5.2</t>
  </si>
  <si>
    <t>Tassi tendenziali</t>
  </si>
  <si>
    <t xml:space="preserve">IMPRESE  FEMMINILI           </t>
  </si>
  <si>
    <t xml:space="preserve">SETTORE COSTRUZIONI                     </t>
  </si>
  <si>
    <t xml:space="preserve"> SETTORE  TURISMO                              </t>
  </si>
  <si>
    <t xml:space="preserve">   Tassi tendenziali</t>
  </si>
  <si>
    <t>CONSISTENZA IMPRENDITORI PER SESSO IN PROVINCIA DI SONDRIO      -       Dati complessivi</t>
  </si>
  <si>
    <t>CONSISTENZA IMPRENDITORI PER CLASSE DI ETA' IN PROVINCIA DI SONDRIO     -     Dati complessivi</t>
  </si>
  <si>
    <t>CONSISTENZA IMPRENDITORI PER NAZIONALITA' IN PROVINCIA DI SONDRIO  -  Dati complessivi</t>
  </si>
  <si>
    <t>CONSISTENZA IMPRENDITORI PER CARICA IN PROVINCIA DI SONDRIO  -  Dati complessivi</t>
  </si>
  <si>
    <t xml:space="preserve">ESERCIZI COMMERCIALI AL DETTAGLIO IN SEDE FISSA  - </t>
  </si>
  <si>
    <t xml:space="preserve">ESERCIZI COMMERCIALI AL DETTAGLIO IN SEDE FISSA  -  </t>
  </si>
  <si>
    <t xml:space="preserve">ESERCIZI COMMERCIALI AL DETTAGLIO IN SEDE FISSA  -    </t>
  </si>
  <si>
    <t xml:space="preserve">IMPRESE ATTIVE, ISCRITTE E CESSATE NEL REGISTRO DELLE IMPRESE IN PROVINCIA DI SONDRIO   </t>
  </si>
  <si>
    <t xml:space="preserve">Indice tavole indicatori economici </t>
  </si>
  <si>
    <t xml:space="preserve">  IMPRESE ATTIVE, ISCRITTE E CESSATE NEL REGISTRO DELLE IMPRESE IN PROVINCIA DI SONDRIO</t>
  </si>
  <si>
    <t xml:space="preserve"> </t>
  </si>
  <si>
    <t>IMPRESE REGISTRATE</t>
  </si>
  <si>
    <t xml:space="preserve">               IMPRESE  ATTIVE</t>
  </si>
  <si>
    <t>IMPRESE  ISCRITTE</t>
  </si>
  <si>
    <t>IMPRESE  CESSATE</t>
  </si>
  <si>
    <t>Trimestre</t>
  </si>
  <si>
    <t>Totale</t>
  </si>
  <si>
    <t>%</t>
  </si>
  <si>
    <t>di cui: Società ed Altre forme</t>
  </si>
  <si>
    <t>Totale**</t>
  </si>
  <si>
    <t>2-2001</t>
  </si>
  <si>
    <t>3-2001</t>
  </si>
  <si>
    <t>4-2001</t>
  </si>
  <si>
    <t>1-2002</t>
  </si>
  <si>
    <t>2-2002</t>
  </si>
  <si>
    <t>3-2002</t>
  </si>
  <si>
    <t>4-2002</t>
  </si>
  <si>
    <t>1-2003</t>
  </si>
  <si>
    <t>2-2003</t>
  </si>
  <si>
    <t>3-2003</t>
  </si>
  <si>
    <t>4-2003</t>
  </si>
  <si>
    <t>1-2004</t>
  </si>
  <si>
    <t>2-2004</t>
  </si>
  <si>
    <t>3-2004</t>
  </si>
  <si>
    <t>4-2004</t>
  </si>
  <si>
    <t>1-2005</t>
  </si>
  <si>
    <t>2-2005</t>
  </si>
  <si>
    <t>3-2005</t>
  </si>
  <si>
    <t>4-2005</t>
  </si>
  <si>
    <t>1-2006</t>
  </si>
  <si>
    <t>2-2006</t>
  </si>
  <si>
    <t>3-2006</t>
  </si>
  <si>
    <t>Fonte:    Movimprese,  elaborazioni Ufficio Statistica CCIAA di Sondrio</t>
  </si>
  <si>
    <t xml:space="preserve"> IMPRESE ATTIVE, ISCRITTE E CESSATE NEL REGISTRO DELLE IMPRESE IN PROVINCIA DI SONDRIO</t>
  </si>
  <si>
    <t xml:space="preserve">           -  TASSI  TENDENZIALI  -</t>
  </si>
  <si>
    <t>di cui:            Società ed                  Altre forme</t>
  </si>
  <si>
    <t>di cui:               Società ed          Altre forme</t>
  </si>
  <si>
    <t>di cui:              Società ed            Altre forme</t>
  </si>
  <si>
    <r>
      <t xml:space="preserve">-  T O T A L E  - </t>
    </r>
    <r>
      <rPr>
        <b/>
        <i/>
        <sz val="8"/>
        <rFont val="Arial"/>
        <family val="2"/>
      </rPr>
      <t xml:space="preserve">  </t>
    </r>
  </si>
  <si>
    <t xml:space="preserve">     IMPRESE ATTIVE PER SETTORE NEL REGISTRO DELLE IMPRESE IN PROVINCIA DI SONDRIO</t>
  </si>
  <si>
    <t xml:space="preserve">                                    di  cui  per  settore</t>
  </si>
  <si>
    <t>Agricolt.     caccia e pesca</t>
  </si>
  <si>
    <t>Industria manifat.</t>
  </si>
  <si>
    <t>Costruzioni</t>
  </si>
  <si>
    <t>Commercio</t>
  </si>
  <si>
    <t>Altre attività terziarie</t>
  </si>
  <si>
    <t>Imprese non classificate</t>
  </si>
  <si>
    <t>Fonte:  Movimprese,  elaborazioni Ufficio Statistica CCIAA di Sondrio</t>
  </si>
  <si>
    <t>-  TASSI  TENDENZIALI  -</t>
  </si>
  <si>
    <t>n.d.</t>
  </si>
  <si>
    <t xml:space="preserve">     IMPRESE ISCRITTE PER SETTORE NEL REGISTRO DELLE IMPRESE IN PROVINCIA DI SONDRIO</t>
  </si>
  <si>
    <t xml:space="preserve">     IMPRESE CESSATE PER SETTORE NEL REGISTRO DELLE IMPRESE  IN PROVINCIA DI SONDRIO</t>
  </si>
  <si>
    <t xml:space="preserve">     IMPRESE CESSATE PER SETTORE NEL REGISTRO DELLE IMPRESE IN PROVINCIA DI SONDRIO</t>
  </si>
  <si>
    <t>2-3006</t>
  </si>
  <si>
    <t>3° trimestre 2009</t>
  </si>
  <si>
    <t xml:space="preserve">    SALDO   PER  SETTORE  NEL  REGISTRO  DELLE  IMPRESE  IN  PROVINCIA  DI  SONDRIO</t>
  </si>
  <si>
    <t>di  cui  per  settore</t>
  </si>
  <si>
    <t>TOTALE</t>
  </si>
  <si>
    <t>Agricoltura  Caccia e Pesca</t>
  </si>
  <si>
    <t>Iscriite</t>
  </si>
  <si>
    <t>2.2009</t>
  </si>
  <si>
    <t>Cessate</t>
  </si>
  <si>
    <t>SALDO</t>
  </si>
  <si>
    <t>1-2001</t>
  </si>
  <si>
    <t xml:space="preserve"> SALDO  NATI-MORTALITA'  REGISTRO DELLE IMPRESE IN PROVINCIA DI SONDRIO</t>
  </si>
  <si>
    <t>SOCIETA'  DI  CAPITALE</t>
  </si>
  <si>
    <t>SOCIETA' DI  PERSONE</t>
  </si>
  <si>
    <t>SOCIETA'  DI  PERSONE</t>
  </si>
  <si>
    <t>IMPRESE  INDIVIDUALI</t>
  </si>
  <si>
    <t>ALTRE   FORME</t>
  </si>
  <si>
    <t>Iscrizioni</t>
  </si>
  <si>
    <t>Cessazioni</t>
  </si>
  <si>
    <t>Saldo</t>
  </si>
  <si>
    <t>Agricoltura, caccia e silvicoltura</t>
  </si>
  <si>
    <t>Pesca,piscicoltura e servizi connessi</t>
  </si>
  <si>
    <t>. Agricoltura, Caccia e Pesca</t>
  </si>
  <si>
    <t>Estrazione di minerali</t>
  </si>
  <si>
    <t>Attivita' manifatturiere</t>
  </si>
  <si>
    <t>Prod.e distrib.energ.elettr.,gas e acqua</t>
  </si>
  <si>
    <t>. Attività manifatturiera</t>
  </si>
  <si>
    <t>. Costruzioni</t>
  </si>
  <si>
    <t>. Commercio</t>
  </si>
  <si>
    <t>. Alberghi e ristoranti</t>
  </si>
  <si>
    <t>Trasporti,magazzinaggio e comunicaz.</t>
  </si>
  <si>
    <t>Intermediaz.monetaria e finanziaria</t>
  </si>
  <si>
    <t>Attiv.immob.,noleggio,informat.,ricerca</t>
  </si>
  <si>
    <t>Istruzione</t>
  </si>
  <si>
    <t>Sanita' e altri servizi sociali</t>
  </si>
  <si>
    <t>Altri servizi pubblici,sociali e personali</t>
  </si>
  <si>
    <t>. Altre Attività terziarie</t>
  </si>
  <si>
    <t>. Imprese non classificate</t>
  </si>
  <si>
    <t>Fonte:  Stock View,  elaborazioni Ufficio Statistica CCIAA di Sondrio</t>
  </si>
  <si>
    <t xml:space="preserve">        IMPRESE ATTIVE, ISCRITTE E CESSATE NEL REGISTRO DELLE IMPRESE IN PROVINCIA DI SONDRIO</t>
  </si>
  <si>
    <t>-6,90</t>
  </si>
  <si>
    <t>-15,25</t>
  </si>
  <si>
    <t>TOTALE REGISTRATE</t>
  </si>
  <si>
    <t xml:space="preserve">                  IMPRESE  ATTIVE</t>
  </si>
  <si>
    <t xml:space="preserve"> IMPRESE  ISCRITTE</t>
  </si>
  <si>
    <t xml:space="preserve">               IMPRESE  CESSATE</t>
  </si>
  <si>
    <t>di cui:  Artigiane</t>
  </si>
  <si>
    <t>incidenza %             su  tot.</t>
  </si>
  <si>
    <t>di cui:   Imprese individuali</t>
  </si>
  <si>
    <t>di cui: Artigiane</t>
  </si>
  <si>
    <t xml:space="preserve">       IMPRESE ATTIVE,  ISCRITTE E CESSATE NEL REGISTRO DELLE IMPRESE IN PROVINCIA DI SONDRIO</t>
  </si>
  <si>
    <t>IMPRESE  REGISTRATE</t>
  </si>
  <si>
    <t>IMPRESE  ATTIVE</t>
  </si>
  <si>
    <t>di cui:                     Imprese individuali</t>
  </si>
  <si>
    <t xml:space="preserve"> di cui:                  Società ed                 Altre forme</t>
  </si>
  <si>
    <t>di cui:                 Imprese individuali</t>
  </si>
  <si>
    <t>di cui:                  Società ed              Altre  forme</t>
  </si>
  <si>
    <t>di cui:                Imprese individuali</t>
  </si>
  <si>
    <t xml:space="preserve"> di cui:                   Società ed              Altre forme</t>
  </si>
  <si>
    <t>2-2009</t>
  </si>
  <si>
    <t>-  SETTORE  ARTIGIANO  -</t>
  </si>
  <si>
    <t>-  SETTORE  ARTIGIANO  -    TASSI TENDENZIALI  -</t>
  </si>
  <si>
    <t>- SETTORE  ARTIGIANO -     TASSI  TENDENZIALI  -</t>
  </si>
  <si>
    <t xml:space="preserve">        -  SETTORE  ARTIGIANO  -</t>
  </si>
  <si>
    <t xml:space="preserve">    SALDO   PER  SETTORE  NEL  REGISTRO  DELLE  IMPRESE  IN  PROVINCIA  DI  SONDRIO        -  SETTORE  ARTIGIANO  -</t>
  </si>
  <si>
    <t>Totale Registrate</t>
  </si>
  <si>
    <t>di cui:  Costruzioni</t>
  </si>
  <si>
    <t>incidenza  %               su  tot.</t>
  </si>
  <si>
    <t>di cui: Costruzioni</t>
  </si>
  <si>
    <t>di cui:                    Imprese individuali</t>
  </si>
  <si>
    <t xml:space="preserve"> di cui:                  Società ed                Altre forme</t>
  </si>
  <si>
    <t>di cui:  Turismo</t>
  </si>
  <si>
    <t>incidenza %            su  tot.</t>
  </si>
  <si>
    <t>di cui: Turismo</t>
  </si>
  <si>
    <t>di cui:                   Imprese individuali</t>
  </si>
  <si>
    <t xml:space="preserve"> di cui:                    Società ed                      Altre forme</t>
  </si>
  <si>
    <t xml:space="preserve"> di cui:                    Società ed                    Altre forme</t>
  </si>
  <si>
    <t xml:space="preserve"> di cui:                    Società ed               Altre forme</t>
  </si>
  <si>
    <t xml:space="preserve">Totale Movimprese  </t>
  </si>
  <si>
    <t xml:space="preserve"> IMPRESE  ATTIVE</t>
  </si>
  <si>
    <t>Semestre</t>
  </si>
  <si>
    <t>Totale registrate</t>
  </si>
  <si>
    <t>Totale attive</t>
  </si>
  <si>
    <t>di cui:  Imprese Femminili</t>
  </si>
  <si>
    <t>Imprese Femminili Attive</t>
  </si>
  <si>
    <t>1°sem.2004</t>
  </si>
  <si>
    <t>1°sem.2005</t>
  </si>
  <si>
    <t>Extra Comunitaria:   Situazione  al 31.03.2009</t>
  </si>
  <si>
    <t>SERBIA E MONTENEGRO</t>
  </si>
  <si>
    <t>31.12.2008</t>
  </si>
  <si>
    <t xml:space="preserve">    SALDO   PER  SETTORE  NEL  REGISTRO  DELLE  IMPRESE  IN  PROVINCIA  DI  SONDRIO        -  IMPRESE FEMMINILI -</t>
  </si>
  <si>
    <t xml:space="preserve">    CONSISTENZA IMPRENDITORI PER NAZIONALITA' IN PROVINCIA DI SONDRIO  -  DATI COMPLESSIVI</t>
  </si>
  <si>
    <t>TOTALE  PERSONE  NAZIONALITA'</t>
  </si>
  <si>
    <t>Comuni-taria</t>
  </si>
  <si>
    <t>% su totale</t>
  </si>
  <si>
    <t>Extra Comunitaria:   Situazione  al 31.12.2008</t>
  </si>
  <si>
    <t>SERBIA e  MONTENEGRO</t>
  </si>
  <si>
    <t>2008</t>
  </si>
  <si>
    <t>Extra-Comunitaria</t>
  </si>
  <si>
    <t>Italiana</t>
  </si>
  <si>
    <t>Non Classificata</t>
  </si>
  <si>
    <t>-14,37</t>
  </si>
  <si>
    <t>Fonte:  Stock View  -  "Persone" fornisce informazioni su tutte le persone con carica appartenenti a sedi o unità locali non cessate (Registrate) presenti nelle diverse province; ad ogni persona viene associata la prima carica ricoperta in ciasuna impresa</t>
  </si>
  <si>
    <t xml:space="preserve">     CONSISTENZA IMPRENDITORI PER CARICA IN PROVINCIA DI SONDRIO  -  DATI COMPLESSIVI</t>
  </si>
  <si>
    <t>TOTALE  PERSONE PER  CARICA</t>
  </si>
  <si>
    <t>Comunitaria</t>
  </si>
  <si>
    <t>Cariche</t>
  </si>
  <si>
    <t>Totale    di cui:</t>
  </si>
  <si>
    <t>Titolare</t>
  </si>
  <si>
    <t>Socio</t>
  </si>
  <si>
    <t>Ammini- stratore</t>
  </si>
  <si>
    <t>Altre Cariche</t>
  </si>
  <si>
    <t>Totale   di cui:</t>
  </si>
  <si>
    <t>Titolari</t>
  </si>
  <si>
    <t>% su tot.</t>
  </si>
  <si>
    <t xml:space="preserve"> SVIZZERA</t>
  </si>
  <si>
    <t xml:space="preserve"> MAROCCO</t>
  </si>
  <si>
    <t xml:space="preserve"> CINA</t>
  </si>
  <si>
    <t xml:space="preserve"> SENEGAL</t>
  </si>
  <si>
    <t>ALBANIA</t>
  </si>
  <si>
    <t>ROMANIA</t>
  </si>
  <si>
    <t>MACEDONIA</t>
  </si>
  <si>
    <t>AUSTRALIA</t>
  </si>
  <si>
    <t>LIBANO</t>
  </si>
  <si>
    <t>ARGENTINA</t>
  </si>
  <si>
    <t xml:space="preserve"> ALTRI</t>
  </si>
  <si>
    <t xml:space="preserve"> TOTALE</t>
  </si>
  <si>
    <t>SETTORE</t>
  </si>
  <si>
    <t xml:space="preserve">Titolare  </t>
  </si>
  <si>
    <t xml:space="preserve"> % sut tot.</t>
  </si>
  <si>
    <t>F  Costruzioni</t>
  </si>
  <si>
    <t>G  Comm.ingr.e dett. - rip.beni pers. e per la casa</t>
  </si>
  <si>
    <t xml:space="preserve">        %  trimestre  precedente</t>
  </si>
  <si>
    <t xml:space="preserve">        %  trimestre    precedente</t>
  </si>
  <si>
    <t>X  Imprese non classificate</t>
  </si>
  <si>
    <t>CONSISTENZA IMPRENDITORI PER CLASSE DI ETA' IN PROVINCIA DI SONDRIO        -         DATI COMPLESSIVI</t>
  </si>
  <si>
    <t>TOTALE  PERSONE PER  CLASSE DI ETA'</t>
  </si>
  <si>
    <t>Anno</t>
  </si>
  <si>
    <t>Età</t>
  </si>
  <si>
    <t>Totale  di cui:</t>
  </si>
  <si>
    <t>n.c.</t>
  </si>
  <si>
    <t>&lt; 18 anni</t>
  </si>
  <si>
    <t xml:space="preserve">da 18 a 29  </t>
  </si>
  <si>
    <t xml:space="preserve">da 30 a 49 </t>
  </si>
  <si>
    <t>da 50 a 69</t>
  </si>
  <si>
    <t>&gt;=70 anni</t>
  </si>
  <si>
    <t>2005</t>
  </si>
  <si>
    <t xml:space="preserve">     CONSISTENZA IMPRENDITORI PER SESSO IN PROVINCIA DI SONDRIO           -           DATI COMPLESSIVI</t>
  </si>
  <si>
    <t>TOTALE  PERSONE PER  SESSO</t>
  </si>
  <si>
    <t>TOTALE   v.a.</t>
  </si>
  <si>
    <t>F</t>
  </si>
  <si>
    <t>M</t>
  </si>
  <si>
    <t xml:space="preserve">Totale  </t>
  </si>
  <si>
    <t>Vicinato</t>
  </si>
  <si>
    <t>Media distribuzione</t>
  </si>
  <si>
    <t>Grande distribuzione</t>
  </si>
  <si>
    <t>Totale esercizi</t>
  </si>
  <si>
    <t>Totale mq</t>
  </si>
  <si>
    <t>esercizi</t>
  </si>
  <si>
    <t>superficie mq.</t>
  </si>
  <si>
    <t>1°sem 2006</t>
  </si>
  <si>
    <t>Fonte:   Osservatorio del Commercio,  elaborazioni Ufficio Statistica CCIAA di Sondrio</t>
  </si>
  <si>
    <t xml:space="preserve">ESERCIZIO DI VICINATO  </t>
  </si>
  <si>
    <t>imprese individuali</t>
  </si>
  <si>
    <t>società di capitale</t>
  </si>
  <si>
    <t>società di persone</t>
  </si>
  <si>
    <t>altre forme</t>
  </si>
  <si>
    <t xml:space="preserve">MEDIE STRUTTURE DI VENDITA </t>
  </si>
  <si>
    <t>Medie strutture</t>
  </si>
  <si>
    <t xml:space="preserve">GRANDI STRUTTURE DI VENDITA </t>
  </si>
  <si>
    <t>Grandi strutture</t>
  </si>
  <si>
    <r>
      <t xml:space="preserve">Esercizi di vicinato: </t>
    </r>
    <r>
      <rPr>
        <sz val="8"/>
        <rFont val="Arial"/>
        <family val="2"/>
      </rPr>
      <t>quelli aventi superficie di  vendita non superiore a 150 mq nei comuni con popolazione residende inferiore a 10.000 abitanti e a 250 mq nei comuni con popolazione residente superiore a 10.000 abitanti.</t>
    </r>
  </si>
  <si>
    <r>
      <t xml:space="preserve">Grandi strutture di vendita: </t>
    </r>
    <r>
      <rPr>
        <sz val="8"/>
        <rFont val="Arial"/>
        <family val="2"/>
      </rPr>
      <t xml:space="preserve">gli esercizi aventi superficie di  vendita superiore ai limiti delle medie strutture di vendita. </t>
    </r>
  </si>
  <si>
    <t xml:space="preserve">       MOVIMENTAZIONE DEI LAVORATORI ISCRITTI ALLA CASSA EDILE DI ASSISTENZA  </t>
  </si>
  <si>
    <t xml:space="preserve">       IN PROVINCIA DI SONDRIO</t>
  </si>
  <si>
    <t xml:space="preserve">                          TOTALE</t>
  </si>
  <si>
    <t>Movimentazione</t>
  </si>
  <si>
    <t xml:space="preserve">           % trim.</t>
  </si>
  <si>
    <t xml:space="preserve">           % stesso </t>
  </si>
  <si>
    <t xml:space="preserve">Operai  </t>
  </si>
  <si>
    <t>3-2009</t>
  </si>
  <si>
    <t>(media mensile)</t>
  </si>
  <si>
    <t xml:space="preserve">  precedente</t>
  </si>
  <si>
    <t xml:space="preserve"> trim. anno preced.</t>
  </si>
  <si>
    <t>3.2003</t>
  </si>
  <si>
    <t>2.2005</t>
  </si>
  <si>
    <t>Fonte:  Cassa Edile di Assistenza - Sondrio</t>
  </si>
  <si>
    <t xml:space="preserve">    ORE ORDINARIE DI LAVORO DEI LAVORATORI ISCRITTI ALLA CASSA EDILE DI ASSISTENZA  </t>
  </si>
  <si>
    <t xml:space="preserve">    IN PROVINCIA DI SONDRIO</t>
  </si>
  <si>
    <t xml:space="preserve">TOTALE    </t>
  </si>
  <si>
    <t>L’evoluzione del sistema economico provinciale</t>
  </si>
  <si>
    <t xml:space="preserve"> sulla base di alcuni indicatori economici reali</t>
  </si>
  <si>
    <t>Ore ordinarie</t>
  </si>
  <si>
    <t xml:space="preserve">          % trim.</t>
  </si>
  <si>
    <t xml:space="preserve">          % stesso </t>
  </si>
  <si>
    <t>Ore di lavoro         pro capite  mensili</t>
  </si>
  <si>
    <t>di lavoro</t>
  </si>
  <si>
    <t>(ore)</t>
  </si>
  <si>
    <t>Industria</t>
  </si>
  <si>
    <t>Edilizia</t>
  </si>
  <si>
    <t>Impiegati</t>
  </si>
  <si>
    <t>Operai</t>
  </si>
  <si>
    <t>Fonte:  Inps Sondrio</t>
  </si>
  <si>
    <t>Situazione</t>
  </si>
  <si>
    <t xml:space="preserve">            DEPOSITI</t>
  </si>
  <si>
    <t xml:space="preserve">            IMPIEGHI</t>
  </si>
  <si>
    <t>al</t>
  </si>
  <si>
    <t>valori assoluti</t>
  </si>
  <si>
    <t>n. indice</t>
  </si>
  <si>
    <t>31.12.2000</t>
  </si>
  <si>
    <t>31.12.2001</t>
  </si>
  <si>
    <t>31.12.2002</t>
  </si>
  <si>
    <t>31.12.2003</t>
  </si>
  <si>
    <t>31.12.2004</t>
  </si>
  <si>
    <t>31.12.2005</t>
  </si>
  <si>
    <t>(I valori sono espressi in milioni di Euro)</t>
  </si>
  <si>
    <t xml:space="preserve">          PROTESTI  CAMBIARI     - Numero effetti  e valori assoluti -</t>
  </si>
  <si>
    <t>Trimestri</t>
  </si>
  <si>
    <t xml:space="preserve">Assegno bancari    </t>
  </si>
  <si>
    <t>importi</t>
  </si>
  <si>
    <t>Cambiale ordinaria</t>
  </si>
  <si>
    <t>Tratta non accettata</t>
  </si>
  <si>
    <t>Tratta accettata</t>
  </si>
  <si>
    <t xml:space="preserve">Totale protesti </t>
  </si>
  <si>
    <t>Assegno bancario</t>
  </si>
  <si>
    <t>n° titoli</t>
  </si>
  <si>
    <t>valore</t>
  </si>
  <si>
    <t>Fonte:  Ufficio Statistica C.C.I.A.A. di Sondrio</t>
  </si>
  <si>
    <t xml:space="preserve"> PROTESTI CAMBIARI   -  Variazioni tendenziali  -</t>
  </si>
  <si>
    <t>(variazione % rispetto stesso trimestre anno precedente)</t>
  </si>
  <si>
    <t>Totale attive R.I.</t>
  </si>
  <si>
    <t>Totale iscritte R.I.</t>
  </si>
  <si>
    <t>Totale cessate R.I.</t>
  </si>
  <si>
    <t xml:space="preserve">                  IMPORTAZIONI E ESPORTAZIONI IN COMPLESSO E NELL' U.E.  IN  PROVINCIA DI SONDRIO</t>
  </si>
  <si>
    <t>IMPORT</t>
  </si>
  <si>
    <t>EXPORT</t>
  </si>
  <si>
    <t>Saldo  %</t>
  </si>
  <si>
    <t xml:space="preserve">Fonte: Istat -  Banca dati del Commercio con l'Estero  </t>
  </si>
  <si>
    <t>TOTALE  CLIENTI</t>
  </si>
  <si>
    <t xml:space="preserve"> SETTORE ARTIGIANATO                   </t>
  </si>
  <si>
    <t>Indice</t>
  </si>
  <si>
    <t xml:space="preserve">Tav. 8.2   </t>
  </si>
  <si>
    <t>Tav. 7.2</t>
  </si>
  <si>
    <t>Tav. 7.4</t>
  </si>
  <si>
    <t xml:space="preserve">Tav. 7.3 </t>
  </si>
  <si>
    <t xml:space="preserve">Tav. 7.1 </t>
  </si>
  <si>
    <t>Tav. 7.1a</t>
  </si>
  <si>
    <t>Tav .6.2</t>
  </si>
  <si>
    <t>Tav.  6.1</t>
  </si>
  <si>
    <t>Tav. 5.3</t>
  </si>
  <si>
    <t>Tav. 5.4</t>
  </si>
  <si>
    <t xml:space="preserve">Tav. 5.5 </t>
  </si>
  <si>
    <t>Tav. 14.1</t>
  </si>
  <si>
    <t>4-2006</t>
  </si>
  <si>
    <t xml:space="preserve">          FORMALITA' PRA AUTOVETTURE  IN   PROVINCIA  DI  SONDRIO</t>
  </si>
  <si>
    <t>PRIME   ISCRIZIONI</t>
  </si>
  <si>
    <t>PASSAGGI    DI    PROPRIETA'                     al netto delle minivolture</t>
  </si>
  <si>
    <t xml:space="preserve">  RADIAZIONI</t>
  </si>
  <si>
    <t>Numero</t>
  </si>
  <si>
    <t xml:space="preserve">        %  trimestre anno precedente</t>
  </si>
  <si>
    <t>FORMALITA'  PRA AUTOVETTURE IN PROVINCIA DI SONDRIO</t>
  </si>
  <si>
    <t>31.12.2006</t>
  </si>
  <si>
    <t>1° trimestre 2009</t>
  </si>
  <si>
    <t xml:space="preserve">        -  SETTORE  ARTIGIANO  -   TASSI  TENDENZIALI  -</t>
  </si>
  <si>
    <t>1-2009</t>
  </si>
  <si>
    <t>1° sem. 2009</t>
  </si>
  <si>
    <t>31.12.2009</t>
  </si>
  <si>
    <t>1°sem 2009</t>
  </si>
  <si>
    <r>
      <t xml:space="preserve">Medie strutture di vendita: </t>
    </r>
    <r>
      <rPr>
        <sz val="8"/>
        <rFont val="Arial"/>
        <family val="2"/>
      </rPr>
      <t>gli esercizi aventi superficie di  vendita superiore ai limiti degli esercizi di vicinato e fino a 1.500 mq nei comuni con  popolazione residende inferiore a 10.000 abitanti e a 2.500 mq nei comuni con popolazione residente superiore a 10.000 abitanti.</t>
    </r>
  </si>
  <si>
    <t>4.2006</t>
  </si>
  <si>
    <t>2006</t>
  </si>
  <si>
    <r>
      <t xml:space="preserve">Esercizi di vicinato: </t>
    </r>
    <r>
      <rPr>
        <sz val="8"/>
        <rFont val="Arial"/>
        <family val="2"/>
      </rPr>
      <t>quelli aventi superficie di  vendita non superiore a 150 mq nei comuni con popolazione residente inferiore a 10.000 abitanti e a 250 mq nei comuni con popolazione residente superiore a 10.000 abitanti.</t>
    </r>
  </si>
  <si>
    <r>
      <t xml:space="preserve">Medie strutture di vendita: </t>
    </r>
    <r>
      <rPr>
        <sz val="8"/>
        <rFont val="Arial"/>
        <family val="2"/>
      </rPr>
      <t>gli esercizi aventi superficie di  vendita superiore ai limiti degli esercizi di vicinato e fino a 1.500 mq nei comuni con  popolazione residente inferiore a 10.000 abitanti e a 2.500 mq nei comuni con popolazione residente superiore a 10.000 abitanti.</t>
    </r>
  </si>
  <si>
    <t>1-2007</t>
  </si>
  <si>
    <t>3-2007</t>
  </si>
  <si>
    <t>1° sem. 2007</t>
  </si>
  <si>
    <t>4-2008</t>
  </si>
  <si>
    <t xml:space="preserve">     MOVIMENTO TURISTICO NEGLI ESERCIZI ALBERGHIERI IN PROVINCIA DI SONDRIO  -  LIVIGNO</t>
  </si>
  <si>
    <t xml:space="preserve">     MOVIMENTO TURISTICO NEGLI ESERCIZI ALBERGHIERI IN PROVINCIA DI SONDRIO   -  LIVIGNO</t>
  </si>
  <si>
    <t>Tav. 14.4</t>
  </si>
  <si>
    <t>Tav. 14.5</t>
  </si>
  <si>
    <t>Tav. 14.6</t>
  </si>
  <si>
    <t>Extra Comunitaria:   Situazione  al 30.09.2008</t>
  </si>
  <si>
    <t>Extra Comunitaria:   Situazione  al 30.09.2007</t>
  </si>
  <si>
    <t>Extra Comunitaria:   Situazione  al 31.03.2007</t>
  </si>
  <si>
    <t>A Agricoltura, silvicoltura pesca</t>
  </si>
  <si>
    <t>B Estrazione di minerali da cave e miniere</t>
  </si>
  <si>
    <t>C Attività manifatturiere</t>
  </si>
  <si>
    <t>D Fornitura di energia elettrica, gas, vapore e aria condiz...</t>
  </si>
  <si>
    <t>E Fornitura di acqua; reti fognarie, attività di gestione d...</t>
  </si>
  <si>
    <t>F Costruzioni</t>
  </si>
  <si>
    <t>G Commercio all'ingrosso e al dettaglio; riparazione di aut...</t>
  </si>
  <si>
    <t>H Trasporto e magazzinaggio</t>
  </si>
  <si>
    <t>I Attività dei servizi alloggio e ristorazione</t>
  </si>
  <si>
    <t>J Servizi di informazione e comunicazione</t>
  </si>
  <si>
    <t>K Attività finanziarie e assicurative</t>
  </si>
  <si>
    <t>L Attivita' immobiliari</t>
  </si>
  <si>
    <t>M Attività professionali, scientifiche e tecniche</t>
  </si>
  <si>
    <t>N Noleggio, agenzie di viaggio, servizi di supporto alle im...</t>
  </si>
  <si>
    <t>P Istruzione</t>
  </si>
  <si>
    <t>Q Sanita' e assistenza sociale</t>
  </si>
  <si>
    <t>S Altre attività di servizi</t>
  </si>
  <si>
    <t>X Imprese non classificate</t>
  </si>
  <si>
    <t>O Amministrazione pubblica e difesa; assic.sociale...</t>
  </si>
  <si>
    <t>U Organizzazioni e organismi extraterritoriali</t>
  </si>
  <si>
    <t>T Attività di famiglie e convivenze come datori di lavoro</t>
  </si>
  <si>
    <t xml:space="preserve">R Attività artistiche, sportive, di intrattenimento </t>
  </si>
  <si>
    <t>Fonte:  Stock View  -  "Persone" fornisce informazioni su tutte le persone con carica appartenenti a sedi o unità locali non cessate (Registrate) presenti nelle diverse province; ad ogni persona viene associata la prima carica ricoperta in ciasuna impresa.</t>
  </si>
  <si>
    <t>1°sem 2007</t>
  </si>
  <si>
    <t>ANNI</t>
  </si>
  <si>
    <t>TOTALE    APERTURE</t>
  </si>
  <si>
    <t>TOTALE    CESSAZIONI</t>
  </si>
  <si>
    <t>Aperture</t>
  </si>
  <si>
    <t>Alim. e non alim.</t>
  </si>
  <si>
    <t>Alimentare</t>
  </si>
  <si>
    <t>Non alimentare</t>
  </si>
  <si>
    <t>Tav.   7.5</t>
  </si>
  <si>
    <t>APERTURE  E  CESSAZIONI   PER  TIPOLOGIA  DI  ESERCIZIO</t>
  </si>
  <si>
    <t>Tav.   7.6</t>
  </si>
  <si>
    <t>APERTURE  E  CESSAZIONI   PER  TIPOLOGIA  DI  ESERCIZIO  -  TASSI  TENDENZIALI  -</t>
  </si>
  <si>
    <t>ESERCIZI COMMERCIALI AL DETTAGLIO IN SEDE FISSA     -   ESERCIZIO  DI  VICINATO  -</t>
  </si>
  <si>
    <t>APERTURE  PER  FORMA  GIURIDICA</t>
  </si>
  <si>
    <t>Tav.   7.7</t>
  </si>
  <si>
    <t>Tav.   7.8</t>
  </si>
  <si>
    <t>CESSAZIONI  PER  FORMA  GIURIDICA</t>
  </si>
  <si>
    <t>Tav.   7.9</t>
  </si>
  <si>
    <t>ESERCIZIO  DI  VICINATO  PER  SETTORE  MERCEOLOGICO</t>
  </si>
  <si>
    <t>4-2007</t>
  </si>
  <si>
    <t>Extra Comunitaria:   Situazione  al 31.12.2007</t>
  </si>
  <si>
    <t>Tot. 2008</t>
  </si>
  <si>
    <t>Extra Comunitaria:   Situazione  al 31.12.2006</t>
  </si>
  <si>
    <t>SERBIA e Montenegro</t>
  </si>
  <si>
    <t>2-2008</t>
  </si>
  <si>
    <t>Totale R.I.</t>
  </si>
  <si>
    <t>1° sem. 2008</t>
  </si>
  <si>
    <t>Extra Comunitaria:   Situazione  al 30.06.2007</t>
  </si>
  <si>
    <t>TOTALE  ARRIVI  PER  NAZIONALITA'</t>
  </si>
  <si>
    <t>ripartiz.su tot. arrivi %</t>
  </si>
  <si>
    <t>Extra Comunitaria:   Situazione  al 30.06.2008</t>
  </si>
  <si>
    <t>SENEGAL</t>
  </si>
  <si>
    <t>TUNISIA</t>
  </si>
  <si>
    <t>1°sem 2008</t>
  </si>
  <si>
    <t>Import</t>
  </si>
  <si>
    <t>Export</t>
  </si>
  <si>
    <t>ripartiz.su tot. presenze %</t>
  </si>
  <si>
    <t xml:space="preserve">    %  stesso     trim.  anno     prec.</t>
  </si>
  <si>
    <t>3-2008</t>
  </si>
  <si>
    <t>3° trimestre 2008</t>
  </si>
  <si>
    <t xml:space="preserve">     MOVIMENTO TURISTICO NEGLI ESERCIZI ALBERGHIERI IN PROVINCIA DI SONDRIO  -  DATI COMPLESSIVI</t>
  </si>
  <si>
    <t>Posti  letto</t>
  </si>
  <si>
    <t xml:space="preserve">  Tasso di saturazione</t>
  </si>
  <si>
    <t>Arrivi</t>
  </si>
  <si>
    <t>Presenze</t>
  </si>
  <si>
    <t>Permanenza media   (giorni)                   pres/arr</t>
  </si>
  <si>
    <t>Valore</t>
  </si>
  <si>
    <t xml:space="preserve">     % stesso  trim. anno precedente</t>
  </si>
  <si>
    <t>4° trimestre 2009</t>
  </si>
  <si>
    <t>Fonte: Provincia di Sondrio - Servizio Turismo</t>
  </si>
  <si>
    <t xml:space="preserve">     MOVIMENTO TURISTICO NEGLI ESERCIZI ALBERGHIERI IN PROVINCIA DI SONDRIO  -  DATI DISAGREGATI</t>
  </si>
  <si>
    <t>TOTALE  PRESENZE  PER  NAZIONALITA'</t>
  </si>
  <si>
    <t>valore ass.</t>
  </si>
  <si>
    <t xml:space="preserve">     % stesso  trim. anno     prec.</t>
  </si>
  <si>
    <t>Anno 2001</t>
  </si>
  <si>
    <t>Anno 2002</t>
  </si>
  <si>
    <t>Anno 2003</t>
  </si>
  <si>
    <t>Anno 2004</t>
  </si>
  <si>
    <t>Anno 2005</t>
  </si>
  <si>
    <t>Anno 2006</t>
  </si>
  <si>
    <t>4.2007</t>
  </si>
  <si>
    <t>4-3007</t>
  </si>
  <si>
    <t>31.12.2007</t>
  </si>
  <si>
    <t>SVIZZERA</t>
  </si>
  <si>
    <t>MAROCCO</t>
  </si>
  <si>
    <t>2007</t>
  </si>
  <si>
    <t>1-2008</t>
  </si>
  <si>
    <t>Extra Comunitaria:   Situazione  al 31.03.2008</t>
  </si>
  <si>
    <t>Tot. 2007</t>
  </si>
  <si>
    <t>1° trimestre 2008</t>
  </si>
  <si>
    <t>Anno 2008</t>
  </si>
  <si>
    <t xml:space="preserve">** Dal 1° gennaio 2006 le cessazioni sono al netto delle cancellazioni d'ufficio </t>
  </si>
  <si>
    <t>Anno 2007</t>
  </si>
  <si>
    <t xml:space="preserve">ESERCIZI COMMERCIALI AL DETTAGLIO IN SEDE FISSA   </t>
  </si>
  <si>
    <t>(*) Altro:  Non rilevabile e Tabelle Speciali</t>
  </si>
  <si>
    <t xml:space="preserve">APERTURE </t>
  </si>
  <si>
    <t xml:space="preserve"> CESSAZIONI</t>
  </si>
  <si>
    <t xml:space="preserve">SALDO  </t>
  </si>
  <si>
    <t>Cessa-zioni</t>
  </si>
  <si>
    <t xml:space="preserve">CONSISTENZA  ESERCIZIO DI VICINATO  </t>
  </si>
  <si>
    <t xml:space="preserve">CONSISTENZA GRANDI STRUTTURE DI VENDITA </t>
  </si>
  <si>
    <t xml:space="preserve">ESERCIZI COMMERCIALI AL DETTAGLIO IN SEDE FISSA - </t>
  </si>
  <si>
    <t>CONSISTENZA MEDIE STRUTTURE DI VENDITA</t>
  </si>
  <si>
    <t>APERTURE E CESSAZIONI  TIPOLOGIA DI ESERCIZIO</t>
  </si>
  <si>
    <t>ESERCIZIO DI VICINATO - APERTURE PER FORMA GIURIDICA</t>
  </si>
  <si>
    <t>ESERCIZIO DI VICINATO - CESSAZIONI PER FORMA GIURIDICA</t>
  </si>
  <si>
    <t>ESERCIZIO DI VICINATO - SETTORE MERCEOLOGICO</t>
  </si>
  <si>
    <t xml:space="preserve">IMPRESE FEMMINILI                                  Tassi tendenziali                          </t>
  </si>
  <si>
    <t xml:space="preserve">SETTORE  TURISMO                               Tassi tendenziali                     </t>
  </si>
  <si>
    <t xml:space="preserve"> SETTORE  COSTRUZIONI                      Tassi tendenziali</t>
  </si>
  <si>
    <t>A  Agricoltura, silvicoltura pesca</t>
  </si>
  <si>
    <t>4-2009</t>
  </si>
  <si>
    <t>B  Estrazione di minerali</t>
  </si>
  <si>
    <t>C  Attività manifatturiera</t>
  </si>
  <si>
    <t>D  Fornitura di energia elettica, gas</t>
  </si>
  <si>
    <t>E  Fornitura di acqua, reti fognarie</t>
  </si>
  <si>
    <t>K  Attività finanziarie e assicurative</t>
  </si>
  <si>
    <t>N  Noleggio, agenzie di viaggio, servizi di supporto alle imprese</t>
  </si>
  <si>
    <t>M  Attività professionali, scientifiche e tecniche</t>
  </si>
  <si>
    <t>L  Attività immobiliari</t>
  </si>
  <si>
    <t>J  Servizi di informazione e comunicazione</t>
  </si>
  <si>
    <t>I   Attività di servizi alloggio e ristorazione</t>
  </si>
  <si>
    <t>H  Trasporti, magazzinaggio e comunicaz.</t>
  </si>
  <si>
    <t>Q  Sanità e assistenza sociale</t>
  </si>
  <si>
    <t>R  Attviità artistiche, sportive, di intrattenimento e divertimento</t>
  </si>
  <si>
    <t>S  Altre attività di servizi</t>
  </si>
  <si>
    <t>SETTORE  ARTIGIANO                           Tassi tendenziali</t>
  </si>
  <si>
    <t xml:space="preserve"> SETTORE ARTIGIANATO                     Tassi tendenziali</t>
  </si>
  <si>
    <t>CONSISTENZA  - Dati complessivi</t>
  </si>
  <si>
    <t>Tav. 7.5</t>
  </si>
  <si>
    <t>Tav. 7.6</t>
  </si>
  <si>
    <t>Tav. 7.7</t>
  </si>
  <si>
    <t>Tav. 7.8</t>
  </si>
  <si>
    <t>Tav. 7.9</t>
  </si>
  <si>
    <t>Altro (*)</t>
  </si>
  <si>
    <t>2-2007</t>
  </si>
  <si>
    <t xml:space="preserve">(**) Dal 1° maggio 2004 al 31 dicembre 2006 l'Unione Europea è costituita da 25 paesi membri.   </t>
  </si>
  <si>
    <t>Extra Comunitaria:   Situazione  al  30.09.2009</t>
  </si>
  <si>
    <t xml:space="preserve">       Dal 1° gennaio 2007  l'Unione Europea è costituita da 27 paesi membri (Bulgaria + Romania).</t>
  </si>
  <si>
    <t xml:space="preserve">Fonte: ACI - Automobile Club Italia   </t>
  </si>
  <si>
    <t>di cui:      Imprese individuali</t>
  </si>
  <si>
    <t>di cui:             Imprese individuali</t>
  </si>
  <si>
    <t>Paese</t>
  </si>
  <si>
    <t>EUROPA</t>
  </si>
  <si>
    <t>AFRICA</t>
  </si>
  <si>
    <t>AMERICA</t>
  </si>
  <si>
    <t>ASIA</t>
  </si>
  <si>
    <t>OCEANIA e altri Territori</t>
  </si>
  <si>
    <t>TOTALE        %  trim.  anno preced.</t>
  </si>
  <si>
    <t>PRODOTTI</t>
  </si>
  <si>
    <t>Agricoltura</t>
  </si>
  <si>
    <t>Minerali energetici e non</t>
  </si>
  <si>
    <t>Prodotti trasformati e manufatti</t>
  </si>
  <si>
    <t>Altri prodotti e servizi (*)</t>
  </si>
  <si>
    <t>Extra Comunitaria:   Situazione  al  30.06.2009</t>
  </si>
  <si>
    <t>(*) Altri prodotti e servizi:  Energia elettrica, gas e acqua - servizi pubblici - prodotti attività informatiche - merci varie.</t>
  </si>
  <si>
    <t>Altri prodotti e servizi</t>
  </si>
  <si>
    <t>Tot. 2004</t>
  </si>
  <si>
    <t>Tot. 2005</t>
  </si>
  <si>
    <t>Tot. 2006</t>
  </si>
  <si>
    <t>(valori espressi in milioni di Euro)</t>
  </si>
  <si>
    <t>-</t>
  </si>
  <si>
    <t>EGITTO</t>
  </si>
  <si>
    <t>1-2010</t>
  </si>
  <si>
    <t xml:space="preserve">Fornit. energia </t>
  </si>
  <si>
    <t>Fornit. acqua</t>
  </si>
  <si>
    <t>Tot. 2009</t>
  </si>
  <si>
    <t>Prime iscrizioni</t>
  </si>
  <si>
    <t>Radiazioni</t>
  </si>
  <si>
    <t>BS</t>
  </si>
  <si>
    <t>CR</t>
  </si>
  <si>
    <t>LC</t>
  </si>
  <si>
    <t>LO</t>
  </si>
  <si>
    <t>MN</t>
  </si>
  <si>
    <t>MI</t>
  </si>
  <si>
    <t>PV</t>
  </si>
  <si>
    <t>CO</t>
  </si>
  <si>
    <t>BG</t>
  </si>
  <si>
    <t>Protesti Cambiari Trimestri 2009-2010</t>
  </si>
  <si>
    <t>Anno 2009</t>
  </si>
  <si>
    <t>Iscritte</t>
  </si>
  <si>
    <t>* Per i dati dal 3-2009 in avanti il tasso tendenziale è stato calcolato sul dato dato dello stesso trimestre dell'anno precedente per tutte e due le nuove categorie</t>
  </si>
  <si>
    <t>CINA</t>
  </si>
  <si>
    <t>MOLDAVIA</t>
  </si>
  <si>
    <t>ALTRI</t>
  </si>
  <si>
    <t>Extra Comunitaria:   Situazione  al  31.03.2010</t>
  </si>
  <si>
    <t>Extra Comunitaria:   Situazione  al  31.12.2009</t>
  </si>
  <si>
    <t>Settore</t>
  </si>
  <si>
    <t>I° trimestre 2010</t>
  </si>
  <si>
    <t>ITALIANI</t>
  </si>
  <si>
    <t>STRANIERI</t>
  </si>
  <si>
    <t>-9,40</t>
  </si>
  <si>
    <t>-80,33</t>
  </si>
  <si>
    <t>anno 2005</t>
  </si>
  <si>
    <t>per  settore</t>
  </si>
  <si>
    <t xml:space="preserve">     CONSISTENZA TITOLARI DI NAZIONALITA'  EXTRA COMUNITARIA  PER SETTORE  IN PROVINCIA DI SONDRIO</t>
  </si>
  <si>
    <t xml:space="preserve">     CONSISTENZA AMMINISTRATORI DI NAZIONALITA'  EXTRA COMUNITARIA  PER SETTORE  IN PROVINCIA DI SONDRIO</t>
  </si>
  <si>
    <t xml:space="preserve">2009 </t>
  </si>
  <si>
    <t>2009</t>
  </si>
  <si>
    <t>ARRIVI</t>
  </si>
  <si>
    <t>PRESENZE</t>
  </si>
  <si>
    <t>2-2010</t>
  </si>
  <si>
    <t>2° trimestre 2010</t>
  </si>
  <si>
    <t>MB</t>
  </si>
  <si>
    <t>Tav. 1.3.1.</t>
  </si>
  <si>
    <t>Extra Comunitaria:   Situazione  al  30.06.2010</t>
  </si>
  <si>
    <t>TOTALE   ORE</t>
  </si>
  <si>
    <r>
      <rPr>
        <i/>
        <sz val="11"/>
        <rFont val="Arial"/>
        <family val="2"/>
      </rPr>
      <t xml:space="preserve">CIGS  </t>
    </r>
    <r>
      <rPr>
        <b/>
        <sz val="11"/>
        <rFont val="Arial"/>
        <family val="2"/>
      </rPr>
      <t>DEROGA</t>
    </r>
  </si>
  <si>
    <t xml:space="preserve"> CIGS</t>
  </si>
  <si>
    <t xml:space="preserve">CIG  </t>
  </si>
  <si>
    <t>tot. 2006</t>
  </si>
  <si>
    <t>tot. 2007</t>
  </si>
  <si>
    <t>tot. 2008</t>
  </si>
  <si>
    <t>tot. 2009</t>
  </si>
  <si>
    <t>3-2010</t>
  </si>
  <si>
    <t>4-2010</t>
  </si>
  <si>
    <t>tot. 2010</t>
  </si>
  <si>
    <t xml:space="preserve">     precedente</t>
  </si>
  <si>
    <t xml:space="preserve">SETTORE        -----       TOTALI  ORE  DI  INTEGRAZIONE  SALARIALE  AUTORIZZATE  IN  PROVINCIA  DI  SONDRIO     -    </t>
  </si>
  <si>
    <t xml:space="preserve">per  settore   </t>
  </si>
  <si>
    <t xml:space="preserve">per  inquadramento </t>
  </si>
  <si>
    <t xml:space="preserve"> CIG  +  CIGS + DEROGA </t>
  </si>
  <si>
    <t>Industria (*)</t>
  </si>
  <si>
    <t>Terziario</t>
  </si>
  <si>
    <t xml:space="preserve">Altre attività  </t>
  </si>
  <si>
    <t>Ind./edil./terz./altro</t>
  </si>
  <si>
    <t>Imp/operai/altro</t>
  </si>
  <si>
    <t>(*) INDUSTRIA al netto 3N edilizia</t>
  </si>
  <si>
    <t xml:space="preserve">        CIG     -      GESTIONE   ORDINARIA   </t>
  </si>
  <si>
    <t>Gestione Ordinaria</t>
  </si>
  <si>
    <t>per  inquadramento</t>
  </si>
  <si>
    <t>Totale ore</t>
  </si>
  <si>
    <t xml:space="preserve">        CIGS     -      GESTIONE   STRAORDINARIA   </t>
  </si>
  <si>
    <t>Tav. 9.4</t>
  </si>
  <si>
    <t xml:space="preserve">        CIGS     in   DEROGA</t>
  </si>
  <si>
    <t>Altre attività</t>
  </si>
  <si>
    <t>Ind./edil./terz./   altro</t>
  </si>
  <si>
    <t>(*) Industria al netto 3N edilizia</t>
  </si>
  <si>
    <t>TOTALE  ORE  DI  INTEGRAZIONE SALARIALE AUTORIZZATE IN PROVINCIA DI SONDRIO</t>
  </si>
  <si>
    <t>Imp -  operai  - altro</t>
  </si>
  <si>
    <t>1° sem. 2010</t>
  </si>
  <si>
    <t>1° sem 2010</t>
  </si>
  <si>
    <t>3° trimestre 2010</t>
  </si>
  <si>
    <t>Fonte: Provincia di Sondrio - Servizio Turismo / Azienda Promozione e Sviluppo Turistico Livigno</t>
  </si>
  <si>
    <t>Extra Comunitaria:   Situazione  al  30.09.2010</t>
  </si>
  <si>
    <t>4-2000</t>
  </si>
  <si>
    <t>Totale 2001</t>
  </si>
  <si>
    <t>Totale 2002</t>
  </si>
  <si>
    <t>Totale 2003</t>
  </si>
  <si>
    <t>Totale 2004</t>
  </si>
  <si>
    <t>Totale 2005</t>
  </si>
  <si>
    <t>Totale 2006</t>
  </si>
  <si>
    <t>Totale 2007</t>
  </si>
  <si>
    <t>Totale 2009</t>
  </si>
  <si>
    <t>Totale 2010</t>
  </si>
  <si>
    <t>Totale 2008</t>
  </si>
  <si>
    <t>4° trimestre 2010</t>
  </si>
  <si>
    <t>2010</t>
  </si>
  <si>
    <t>Extra Comunitaria:   Situazione  al 31.12.2010</t>
  </si>
  <si>
    <t>Anno 2010</t>
  </si>
  <si>
    <r>
      <t xml:space="preserve">Vicinato   </t>
    </r>
    <r>
      <rPr>
        <b/>
        <i/>
        <sz val="7"/>
        <rFont val="Arial"/>
        <family val="2"/>
      </rPr>
      <t>Aperture</t>
    </r>
  </si>
  <si>
    <r>
      <t xml:space="preserve">Vicinato  </t>
    </r>
    <r>
      <rPr>
        <b/>
        <i/>
        <sz val="7"/>
        <rFont val="Arial"/>
        <family val="2"/>
      </rPr>
      <t xml:space="preserve"> Cessazioni</t>
    </r>
  </si>
  <si>
    <t>Tot. 2010</t>
  </si>
  <si>
    <t>31.12.2010</t>
  </si>
  <si>
    <t>Impieghi</t>
  </si>
  <si>
    <t>1-2011</t>
  </si>
  <si>
    <t>I° trimestre 2011</t>
  </si>
  <si>
    <t>TOTALE SETTORE  ARTIGIANO</t>
  </si>
  <si>
    <t>TASSI  TENDENZIALI SETTORE  ARTIGIANO</t>
  </si>
  <si>
    <t xml:space="preserve">** Dal 1° gennaio 2006 le cessazioni sono al netto delle cancellazioni d'ufficio (1 trim 2011: nr. 0) </t>
  </si>
  <si>
    <t xml:space="preserve">TOTALE SETTORE COSTRUZIONI </t>
  </si>
  <si>
    <t>TASSI  TENDENZIALI SETTORE COSTRUZIONI</t>
  </si>
  <si>
    <t>TOTALE SETTORE ALLOGGIO  E   ATTIVITA' DEI  SERVIZI  DI  RISTORAZIONE</t>
  </si>
  <si>
    <t>TASSI TENDENZIALI SETTORE ALLOGGIO  E   ATTIVITA' DEI  SERVIZI  DI  RISTORAZIONE</t>
  </si>
  <si>
    <t>TOTALE IMPRESE FEMMINILI</t>
  </si>
  <si>
    <t>di cui: Imprese individuali</t>
  </si>
  <si>
    <t xml:space="preserve"> di cui: Società ed Altre forme</t>
  </si>
  <si>
    <t>% su  tot.</t>
  </si>
  <si>
    <t>Semestri/ Trimestri (**)</t>
  </si>
  <si>
    <t xml:space="preserve">1-2011 </t>
  </si>
  <si>
    <t>1° trim.2010</t>
  </si>
  <si>
    <t>PAKISTAN</t>
  </si>
  <si>
    <t>Extra Comunitaria:   Situazione  al  31.03.2011</t>
  </si>
  <si>
    <t>2-2011</t>
  </si>
  <si>
    <t>3-2011</t>
  </si>
  <si>
    <t>4-2011</t>
  </si>
  <si>
    <t>Gennaio</t>
  </si>
  <si>
    <t>AutoTrend ACI (mensile con massimo il 5% di variazione sui dati definitivi)</t>
  </si>
  <si>
    <t>IMPRESE FEMMINILI - TASSI  TENDENZIALI -</t>
  </si>
  <si>
    <t>Fonte:  Stock View  -  "Persone" fornisce informazioni su tutte le persone con carica appartenenti a sedi o unità locali non cessate (Registrate) presenti nelle diverse province</t>
  </si>
  <si>
    <t>1° trim.2011</t>
  </si>
  <si>
    <t>1° trim. 2011</t>
  </si>
  <si>
    <t>Extra Comunitaria:   Situazione  al  30.06.2011</t>
  </si>
  <si>
    <t xml:space="preserve">MOLDAVIA </t>
  </si>
  <si>
    <t>1° sem. 2011</t>
  </si>
  <si>
    <t>III° trimestre 2011</t>
  </si>
  <si>
    <t>Extra Comunitaria:   Situazione  al  30.09.2011</t>
  </si>
  <si>
    <t>IV° trimestre 2011</t>
  </si>
  <si>
    <t>Extra Comunitaria:   Situazione  al  31.12.2011</t>
  </si>
  <si>
    <t>tot. 2011</t>
  </si>
  <si>
    <t>Aprile</t>
  </si>
  <si>
    <t>Maggio</t>
  </si>
  <si>
    <t>Giugno</t>
  </si>
  <si>
    <t xml:space="preserve"> 1, 2 e 3 trimestre 2011-  dati provvisori</t>
  </si>
  <si>
    <t>ripartiz. su tot. arrivi %</t>
  </si>
  <si>
    <t>ripartiz. su tot. presenze %</t>
  </si>
  <si>
    <t>1-2012</t>
  </si>
  <si>
    <t>2-2012</t>
  </si>
  <si>
    <t>3-2012</t>
  </si>
  <si>
    <t>4-2012</t>
  </si>
  <si>
    <t>Totale 2011</t>
  </si>
  <si>
    <t>Importi</t>
  </si>
  <si>
    <t>Tot. 2011</t>
  </si>
  <si>
    <t>Anno 2011</t>
  </si>
  <si>
    <t>I° trimestre 2012</t>
  </si>
  <si>
    <t>TASSI TENDENZIALI IMPRESE FEMMINILI</t>
  </si>
  <si>
    <t>Extra Comunitaria:   Situazione  al  31.03.2012</t>
  </si>
  <si>
    <t>Totale di cui:</t>
  </si>
  <si>
    <t>2011</t>
  </si>
  <si>
    <t>31.12.2011</t>
  </si>
  <si>
    <t>% stesso trim. anno prec.</t>
  </si>
  <si>
    <t>Extra Comunitaria:   Situazione  al  30.06.2012</t>
  </si>
  <si>
    <t>(*)  Movimprese, a partire dal IV trimestre 2011 ha adottato un nuovo algoritmo per calcolare le imprese femminili. Pur essendo i dati comparabili, confrontandoli questi subiscono un leggero disallinamento.</t>
  </si>
  <si>
    <t>4-2011*</t>
  </si>
  <si>
    <t>1° trim. 2012</t>
  </si>
  <si>
    <t>1° trim. 2010</t>
  </si>
  <si>
    <t>1° trim.2012</t>
  </si>
  <si>
    <t xml:space="preserve"> di  cui  per  settore</t>
  </si>
  <si>
    <t xml:space="preserve">    Imprese registrate, attive, iscritte e cancellate nei territori alpini</t>
  </si>
  <si>
    <t>Aosta</t>
  </si>
  <si>
    <t>Belluno</t>
  </si>
  <si>
    <t>Bolzano</t>
  </si>
  <si>
    <t>Sondrio</t>
  </si>
  <si>
    <t>Trento</t>
  </si>
  <si>
    <t>Verbano-Cusio-Ossola</t>
  </si>
  <si>
    <t>Var. % trimestre precedente</t>
  </si>
  <si>
    <t xml:space="preserve"> Imprese attive e variazione</t>
  </si>
  <si>
    <t>VCO</t>
  </si>
  <si>
    <t xml:space="preserve">H Trasporto e magazzinaggio </t>
  </si>
  <si>
    <t xml:space="preserve">I Attività dei servizi di alloggio e di ristorazione </t>
  </si>
  <si>
    <t>L Attività immobiliari</t>
  </si>
  <si>
    <t>N Noleggio, agenzie di viaggio, servizi di supporto alle imp...</t>
  </si>
  <si>
    <t>O Amministrazione pubblica e difesa; assicurazione sociale...</t>
  </si>
  <si>
    <t xml:space="preserve">Q Sanità e assistenza sociale  </t>
  </si>
  <si>
    <t>R Attività artistiche, sportive, di intrattenimento e diver...</t>
  </si>
  <si>
    <t xml:space="preserve">    Imprese attive per settore di attività nei territori alpini</t>
  </si>
  <si>
    <t>II trimestre 2012</t>
  </si>
  <si>
    <t>I trimestre 2012</t>
  </si>
  <si>
    <t>I trimestre 2011</t>
  </si>
  <si>
    <t>II trimestre 2011</t>
  </si>
  <si>
    <t>III trimestre 2011</t>
  </si>
  <si>
    <t>IV trimestre 2011</t>
  </si>
  <si>
    <t>IMPRESE REGISTRATE NEI TERRITORI ALPINI</t>
  </si>
  <si>
    <t>IMPRESE ATTIVE NEI TERRITORI ALPINI</t>
  </si>
  <si>
    <t>IMPRESE ISCRITTE E CANCELLATE NEI TERRITORI ALPINI</t>
  </si>
  <si>
    <t>IMPRESE ATTIVE PER SETTORE DI ATTIVITÀ NEI TERRITORI ALPINI</t>
  </si>
  <si>
    <t>III° trimestre 2012</t>
  </si>
  <si>
    <t>3-2013</t>
  </si>
  <si>
    <t>Extra Comunitaria:   Situazione  al  30.09.2012</t>
  </si>
  <si>
    <t xml:space="preserve">SERBIA E MONTENEGRO </t>
  </si>
  <si>
    <t>1° sem. 2012</t>
  </si>
  <si>
    <t>III trimestre 2012</t>
  </si>
  <si>
    <t>ESPORTAZIONI  IN  VALORE  PER  PAESE  DI  DESTINAZIONE</t>
  </si>
  <si>
    <t>tot. 2012</t>
  </si>
  <si>
    <t>IV° trimestre 2012</t>
  </si>
  <si>
    <t xml:space="preserve">Dal 1° maggio 2004 l'Unione europea è costituita da 25 Paesi, con l'ingresso di  Repubblica Ceca,  Cipro,  Estonia, Ungheria,  Lettonia,  Lituania, Malta,  Polonia, Slovacchia e Slovenia.   Dal 1° gennaio 2007 l'Unione europea è costituita da 27 Paesi, con l'ingresso di Romania e Bulgaria.   A partire dal 2° trimestre 2004 pertanto Stock View fa rientare nella nazionalità "comunitaria" le persone che rislutano nate nei nuovi Paesi dell'UE per cui il confronto fra il dato attuale ed i periodi precedenti il 20/6/2004 può risultare discontinuo, a causa appunto del cambio di classificazione da "Extra Comunitaria" a "Comunitaria" delle persone nate nei Paesi nuovi membri. Dal 1° gennaio 2007 l'Unione europea è costituita da 27 Paesi, con l'ingresso di Romania e Bulgaria. </t>
  </si>
  <si>
    <t>Extra Comunitaria:   Situazione  al  31.12.2012</t>
  </si>
  <si>
    <t>Totale 2012</t>
  </si>
  <si>
    <t xml:space="preserve"> Imprese registrate e variazione</t>
  </si>
  <si>
    <t>IV trimestre 2012</t>
  </si>
  <si>
    <t>1-2013</t>
  </si>
  <si>
    <t>I° trimestre 2013</t>
  </si>
  <si>
    <t>2012</t>
  </si>
  <si>
    <t>Cuneo</t>
  </si>
  <si>
    <t>*Le cessazioni sono al netto delle cancellazioni d'ufficio</t>
  </si>
  <si>
    <r>
      <t xml:space="preserve"> Imprese iscritte e cessate</t>
    </r>
    <r>
      <rPr>
        <b/>
        <vertAlign val="superscript"/>
        <sz val="10"/>
        <rFont val="Arial"/>
        <family val="2"/>
      </rPr>
      <t>(*)</t>
    </r>
  </si>
  <si>
    <t>I trimestre 2013</t>
  </si>
  <si>
    <t>31.12.2012</t>
  </si>
  <si>
    <t>2-2013</t>
  </si>
  <si>
    <t>4-2013</t>
  </si>
  <si>
    <t>Tot. 2012</t>
  </si>
  <si>
    <t>1° sem. 2013</t>
  </si>
  <si>
    <t>Extra Comunitaria:   Situazione  al  31.03.2013</t>
  </si>
  <si>
    <t>Extra Comunitaria:   Situazione  al  30.06.2013</t>
  </si>
  <si>
    <t>da 18 a 30</t>
  </si>
  <si>
    <t>da 30 a 50</t>
  </si>
  <si>
    <t>da 50 a 70</t>
  </si>
  <si>
    <t>II trimestre 2013</t>
  </si>
  <si>
    <t>tot. 2013</t>
  </si>
  <si>
    <t>Artigianato</t>
  </si>
  <si>
    <t>Terziario e altri settori</t>
  </si>
  <si>
    <t xml:space="preserve"> CIG + CIGS + DEROGA </t>
  </si>
  <si>
    <t>TERRITORIO</t>
  </si>
  <si>
    <t xml:space="preserve">Cuneo </t>
  </si>
  <si>
    <t xml:space="preserve">Aosta </t>
  </si>
  <si>
    <t xml:space="preserve">Sondrio </t>
  </si>
  <si>
    <t xml:space="preserve">Trento </t>
  </si>
  <si>
    <t xml:space="preserve">Belluno </t>
  </si>
  <si>
    <t>Importazioni</t>
  </si>
  <si>
    <t>I-2013</t>
  </si>
  <si>
    <t>II-2013</t>
  </si>
  <si>
    <t>Esportazioni</t>
  </si>
  <si>
    <t>MERCE</t>
  </si>
  <si>
    <t>Prodotti delle attivita' manifatturiere</t>
  </si>
  <si>
    <t>Prodotti dell'agricoltura, della silvicoltura e della pesca</t>
  </si>
  <si>
    <t>Prodotti dell'estrazione di minerali da cave e miniere</t>
  </si>
  <si>
    <t>Prodotti delle attivita' di trattamento dei rifiuti e risanamento</t>
  </si>
  <si>
    <t>Altri prodotti o merci</t>
  </si>
  <si>
    <t xml:space="preserve">  Commercio Estero Territori Alps Benchmarking</t>
  </si>
  <si>
    <t>IV-2012</t>
  </si>
  <si>
    <t>III-2012</t>
  </si>
  <si>
    <t>II-2012</t>
  </si>
  <si>
    <t>I-2012</t>
  </si>
  <si>
    <t>III° trimestre 2013</t>
  </si>
  <si>
    <t>III trimestre 2013</t>
  </si>
  <si>
    <t>Extra Comunitaria:   Situazione  al  30.09.2013</t>
  </si>
  <si>
    <t>IV trimestre 2013</t>
  </si>
  <si>
    <t>III-2013</t>
  </si>
  <si>
    <t>Totale 2013</t>
  </si>
  <si>
    <t>IV° trimestre 2013</t>
  </si>
  <si>
    <t>2° trim.2012</t>
  </si>
  <si>
    <t>3-2014</t>
  </si>
  <si>
    <t>2° trim. 2012</t>
  </si>
  <si>
    <t>T Attività di famiglie e convivenze come datori di lavoro p…</t>
  </si>
  <si>
    <t>Tot. 2013</t>
  </si>
  <si>
    <t>31.12.2013</t>
  </si>
  <si>
    <t>Extra Comunitaria:   Situazione  al  31.12.2013</t>
  </si>
  <si>
    <t>1-2014</t>
  </si>
  <si>
    <t>I° trimestre 2014</t>
  </si>
  <si>
    <t>1° trim. 2014</t>
  </si>
  <si>
    <t>1° trim. 2013</t>
  </si>
  <si>
    <t>Extra Comunitaria:   Situazione  al  31.03.2014</t>
  </si>
  <si>
    <t>2013</t>
  </si>
  <si>
    <t>IV-2013</t>
  </si>
  <si>
    <t>2-2014</t>
  </si>
  <si>
    <t>4-2014</t>
  </si>
  <si>
    <t>** Dal 1° gennaio 2006 le cessazioni sono al netto delle cancellazioni d'ufficio</t>
  </si>
  <si>
    <t>I trimestre 2014</t>
  </si>
  <si>
    <t>II trimestre 2014</t>
  </si>
  <si>
    <t>I-2014</t>
  </si>
  <si>
    <t>1°  sem. 2014</t>
  </si>
  <si>
    <t>1° sem. 2014</t>
  </si>
  <si>
    <t>1° sem 2014</t>
  </si>
  <si>
    <t>III° trimestre 2014</t>
  </si>
  <si>
    <t>Extra Comunitaria:   Situazione  al  30.06.2014</t>
  </si>
  <si>
    <t>Extra Comunitaria:   Situazione  al  30.09.2014</t>
  </si>
  <si>
    <t>III trimestre 2014</t>
  </si>
  <si>
    <t>II-2014</t>
  </si>
  <si>
    <t>Extra Comunitaria:   Situazione  al  31.12.2014</t>
  </si>
  <si>
    <t>Tav.  10.1</t>
  </si>
  <si>
    <t>Tav. 8.1</t>
  </si>
  <si>
    <t>Tav.  8.1</t>
  </si>
  <si>
    <t>Tav.  9.2</t>
  </si>
  <si>
    <t>Totale 2014</t>
  </si>
  <si>
    <t>Tav. 10.2</t>
  </si>
  <si>
    <t>Tav. 10.3</t>
  </si>
  <si>
    <t>Tav. 10.4</t>
  </si>
  <si>
    <t>Tav. 10.5</t>
  </si>
  <si>
    <t>Tav.  10.1a</t>
  </si>
  <si>
    <t>Tav.  10.2</t>
  </si>
  <si>
    <t>Tav.  10.3</t>
  </si>
  <si>
    <t>Tav.  10.4</t>
  </si>
  <si>
    <t>Tav.  10.5</t>
  </si>
  <si>
    <t xml:space="preserve"> VARIAZIONE TENDENZIALE  IMPORTAZIONI E ESPORTAZIONI  IN  PROVINCIA DI SONDRIO</t>
  </si>
  <si>
    <t>Tav. 11.1</t>
  </si>
  <si>
    <t xml:space="preserve">Tav.   11.1 </t>
  </si>
  <si>
    <t>Tav. 12.1</t>
  </si>
  <si>
    <t>Tav. 12.2</t>
  </si>
  <si>
    <t>Tav. 12.3</t>
  </si>
  <si>
    <t>Tav. 12.4</t>
  </si>
  <si>
    <t>Tav. 12.1 - 12.2 - 12.3</t>
  </si>
  <si>
    <t>IV trimestre 2014</t>
  </si>
  <si>
    <t>Tav. 12.5</t>
  </si>
  <si>
    <t>III-2014</t>
  </si>
  <si>
    <t>1-2015</t>
  </si>
  <si>
    <t>I° trimestre 2015</t>
  </si>
  <si>
    <t>Tot. 2014</t>
  </si>
  <si>
    <t>Ufficio Studi e Progetti Speciali</t>
  </si>
  <si>
    <t>2-2015</t>
  </si>
  <si>
    <t>II° trimestre 2014</t>
  </si>
  <si>
    <t>IV° trimestre 2014</t>
  </si>
  <si>
    <t>II° trimestre 2013</t>
  </si>
  <si>
    <t>II° trimestre 2012</t>
  </si>
  <si>
    <t>II° trimestre 2011</t>
  </si>
  <si>
    <t xml:space="preserve">** Dal 1° gennaio 2006 le cessazioni sono al netto delle cancellazioni d'ufficio (2 trim 2011: nr. 0) </t>
  </si>
  <si>
    <t>2° trimestre 2009</t>
  </si>
  <si>
    <t>2° trimestre 2008</t>
  </si>
  <si>
    <t>4° trimestre 2008</t>
  </si>
  <si>
    <t>II° trimestre 2015</t>
  </si>
  <si>
    <t xml:space="preserve"> -</t>
  </si>
  <si>
    <t xml:space="preserve"> - </t>
  </si>
  <si>
    <t>Extra Comunitaria:   Situazione  al  31.03.2015</t>
  </si>
  <si>
    <t>Extra Comunitaria:   Situazione  al  30.06.2015</t>
  </si>
  <si>
    <t>I trimestre 2015</t>
  </si>
  <si>
    <t>IV-2014</t>
  </si>
  <si>
    <t>II trimestre 2015</t>
  </si>
  <si>
    <t>3-2015</t>
  </si>
  <si>
    <t>4-2015</t>
  </si>
  <si>
    <t>1-2016</t>
  </si>
  <si>
    <t>1 - 2016</t>
  </si>
  <si>
    <t/>
  </si>
  <si>
    <t>III trimestre 2015</t>
  </si>
  <si>
    <t>SOCIETA' DI CAPITALE</t>
  </si>
  <si>
    <t>SOCIETA' DI PERSONE</t>
  </si>
  <si>
    <t>IMPRESE INDIVIDUALI</t>
  </si>
  <si>
    <t>ALTRE FORME</t>
  </si>
  <si>
    <t>IV trimestre 2015</t>
  </si>
  <si>
    <t>I trimestre 2016</t>
  </si>
  <si>
    <t>1- 2015</t>
  </si>
  <si>
    <t>2- 2015</t>
  </si>
  <si>
    <t>3- 2015</t>
  </si>
  <si>
    <t>4- 2015</t>
  </si>
  <si>
    <t>1- 2016</t>
  </si>
  <si>
    <t>Extra Comunitaria:   Situazione  al  30.09.2015</t>
  </si>
  <si>
    <t>Extra Comunitaria:   Situazione  al  31.12.2015</t>
  </si>
  <si>
    <t>Extra Comunitaria:   Situazione  al  31.03.2016</t>
  </si>
  <si>
    <t>2015</t>
  </si>
  <si>
    <t>(***) Dal 1° luglio 2013 l'Unione Europea è costituita da 28 paesi membri (Croazia)</t>
  </si>
  <si>
    <t>di   cui    U.E.    (***)</t>
  </si>
  <si>
    <t>Tot. 2015</t>
  </si>
  <si>
    <t>I-2015</t>
  </si>
  <si>
    <t>II-2015</t>
  </si>
  <si>
    <t>III-2015</t>
  </si>
  <si>
    <t>IV-2015</t>
  </si>
  <si>
    <t>2-2016</t>
  </si>
  <si>
    <t>I-2016</t>
  </si>
  <si>
    <t>1° sem 2015</t>
  </si>
  <si>
    <t>Totale 2015</t>
  </si>
  <si>
    <t>1°sem. 2015</t>
  </si>
  <si>
    <t>1° sem. 2015</t>
  </si>
  <si>
    <t>1° trimestre 2016</t>
  </si>
  <si>
    <t>2° trimestre 2016</t>
  </si>
  <si>
    <t>1°sem. 2016</t>
  </si>
  <si>
    <t>1°sem.2016</t>
  </si>
  <si>
    <t>II trimestre 2016</t>
  </si>
  <si>
    <t>Extra Comunitaria:   Situazione  al  30.06.2016</t>
  </si>
  <si>
    <t>INDIA</t>
  </si>
  <si>
    <t>Passaggi proprietà</t>
  </si>
  <si>
    <t xml:space="preserve">n.d. </t>
  </si>
  <si>
    <t>31.12.2014</t>
  </si>
  <si>
    <t>31.12.2015</t>
  </si>
  <si>
    <t>Febbraio</t>
  </si>
  <si>
    <t>Marzo</t>
  </si>
  <si>
    <t>3-2016</t>
  </si>
  <si>
    <t>Fonte:    StockView, elaborazioni Ufficio Statistica CCIAA di Sondrio</t>
  </si>
  <si>
    <t>Fonte: StockView e  elaborazioni Ufficio Statistica CCIAA di Sondrio</t>
  </si>
  <si>
    <t>III trimestre 2016</t>
  </si>
  <si>
    <t>Fonte:  Banca d'Italia</t>
  </si>
  <si>
    <t>Exp</t>
  </si>
  <si>
    <t>IMP</t>
  </si>
  <si>
    <t>Tassi Tendenziali Export in %</t>
  </si>
  <si>
    <t>Tassi Tendenziali Import in %</t>
  </si>
  <si>
    <t>Variazione %  tendenziale rispetto al trimestre dell'anno precedente</t>
  </si>
  <si>
    <t>% U.E sul totale</t>
  </si>
  <si>
    <t xml:space="preserve">  IMPORTAZIONI   IN  VALORE  PER  TIPOLOGIA  DI  MERCE</t>
  </si>
  <si>
    <t xml:space="preserve">  ESPORTAZIONI  IN  VALORE  PER  TIPOLOGIA  DI  MERCE</t>
  </si>
  <si>
    <t>(Dati Provvisori  -  valori espressi in milioni di Euro)</t>
  </si>
  <si>
    <t>II-2016</t>
  </si>
  <si>
    <t xml:space="preserve">  IMPORTAZIONI/ESPORTAZIONI  IN  VALORE  PER  TIPOLOGIA  DI  MERCE  - Territori Alps Benchmarking</t>
  </si>
  <si>
    <t>1-2014**</t>
  </si>
  <si>
    <r>
      <t>**Nella statistica del 1° trimestre 2014 viene introdotta una modifica all'algoritmo di calcolo dell'imprenditoria femminile</t>
    </r>
    <r>
      <rPr>
        <sz val="7"/>
        <rFont val="Arial"/>
        <family val="2"/>
      </rPr>
      <t xml:space="preserve"> per le sole società di persone. Il cambiamento ha riguardato un numero limitato di cariche amministrative legate ai soci delle società di persone (socio amministratore/accomandatario) ed è diretto a migliorare la costruzione e la qualità dei dati forniti sull'universo dell'imprenditoria di genere. In conseguenza dell'insieme delle attività di miglioramento delle procedure di calcolo, il primo trimestre 2014 fa registrare un calo di circa il 10% delle imprese femminili considerate nelle precedenti elaborazioni.</t>
    </r>
  </si>
  <si>
    <t xml:space="preserve">            SOFFERENZE</t>
  </si>
  <si>
    <t>1° sem 2016</t>
  </si>
  <si>
    <t>Fonte:   Osservatorio del Commercio,  elaborazioni Ufficio Studi CCIAA di Sondrio</t>
  </si>
  <si>
    <t xml:space="preserve">Depositi </t>
  </si>
  <si>
    <t>4-2016</t>
  </si>
  <si>
    <t>31.12.2016</t>
  </si>
  <si>
    <t>IV trimestre 2016</t>
  </si>
  <si>
    <t>Extra Comunitaria:   Situazione  al  30.09.2016</t>
  </si>
  <si>
    <t>Extra Comunitaria:   Situazione  al  30.12.2016</t>
  </si>
  <si>
    <t>III-2016</t>
  </si>
  <si>
    <t>Totale 2016</t>
  </si>
  <si>
    <t>PRIMO</t>
  </si>
  <si>
    <t xml:space="preserve"> trimestre 2017</t>
  </si>
  <si>
    <t>1-2017</t>
  </si>
  <si>
    <t>Extra Comunitaria:   Situazione  al  31.03.2017</t>
  </si>
  <si>
    <t>1° trim 2017</t>
  </si>
  <si>
    <t>2016</t>
  </si>
  <si>
    <t>IV Trimestre 2016*</t>
  </si>
  <si>
    <t>IV Trimestre 2015</t>
  </si>
  <si>
    <t>Tot. 2016</t>
  </si>
  <si>
    <t>Fonte:    Stockview,  elaborazioni Ufficio Statistica CCIAA di Sondrio</t>
  </si>
  <si>
    <t>I trimestre 2017</t>
  </si>
  <si>
    <t>IV-2016</t>
  </si>
  <si>
    <t>Anno  2004</t>
  </si>
  <si>
    <t>Anno  2005</t>
  </si>
  <si>
    <t>Totale Anno  2016</t>
  </si>
  <si>
    <t xml:space="preserve"> Anno  2016</t>
  </si>
  <si>
    <r>
      <rPr>
        <b/>
        <sz val="12"/>
        <rFont val="Calibri"/>
        <family val="2"/>
      </rPr>
      <t>Δ</t>
    </r>
    <r>
      <rPr>
        <b/>
        <sz val="12"/>
        <rFont val="Arial"/>
        <family val="2"/>
      </rPr>
      <t xml:space="preserve">  %  trim.  anno preced.</t>
    </r>
  </si>
  <si>
    <r>
      <rPr>
        <b/>
        <sz val="16"/>
        <rFont val="Calibri"/>
        <family val="2"/>
      </rPr>
      <t>Δ</t>
    </r>
    <r>
      <rPr>
        <b/>
        <sz val="12"/>
        <rFont val="Arial"/>
        <family val="2"/>
      </rPr>
      <t xml:space="preserve">  %  trim.  anno preced.</t>
    </r>
  </si>
  <si>
    <t>Variazione % IV trim. 2015 - IV trim. 2014</t>
  </si>
  <si>
    <t>Variazione % IV trim. 2016 - IV trim. 2015</t>
  </si>
  <si>
    <t>Trend  del Valore percentuale scambi  UE sul totale IMPORT EXPORT</t>
  </si>
  <si>
    <t>2016/2015</t>
  </si>
  <si>
    <t xml:space="preserve">Variazione </t>
  </si>
  <si>
    <t>Amm.</t>
  </si>
  <si>
    <t xml:space="preserve"> --</t>
  </si>
</sst>
</file>

<file path=xl/styles.xml><?xml version="1.0" encoding="utf-8"?>
<styleSheet xmlns="http://schemas.openxmlformats.org/spreadsheetml/2006/main">
  <numFmts count="13">
    <numFmt numFmtId="43" formatCode="_-* #,##0.00_-;\-* #,##0.00_-;_-* &quot;-&quot;??_-;_-@_-"/>
    <numFmt numFmtId="164" formatCode="#,##0.0"/>
    <numFmt numFmtId="165" formatCode="#,##0.00;[Red]#,##0.00"/>
    <numFmt numFmtId="166" formatCode="0.0"/>
    <numFmt numFmtId="167" formatCode="#,##0.0;[Red]#,##0.0"/>
    <numFmt numFmtId="168" formatCode="0.000"/>
    <numFmt numFmtId="169" formatCode="#,##0.000"/>
    <numFmt numFmtId="170" formatCode="#,##0.000;[Red]#,##0.000"/>
    <numFmt numFmtId="171" formatCode="0.0%"/>
    <numFmt numFmtId="172" formatCode="#,##0.0000"/>
    <numFmt numFmtId="173" formatCode="#,##0.000000"/>
    <numFmt numFmtId="174" formatCode="0.00000"/>
    <numFmt numFmtId="175" formatCode="0.000000"/>
  </numFmts>
  <fonts count="12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i/>
      <sz val="8"/>
      <name val="Arial"/>
      <family val="2"/>
    </font>
    <font>
      <i/>
      <sz val="8"/>
      <name val="Arial"/>
      <family val="2"/>
    </font>
    <font>
      <sz val="9.5"/>
      <name val="Arial"/>
      <family val="2"/>
    </font>
    <font>
      <sz val="9"/>
      <name val="Arial"/>
      <family val="2"/>
    </font>
    <font>
      <sz val="7"/>
      <name val="Arial"/>
      <family val="2"/>
    </font>
    <font>
      <i/>
      <sz val="16"/>
      <name val="Arial"/>
      <family val="2"/>
    </font>
    <font>
      <b/>
      <sz val="8"/>
      <name val="Arial"/>
      <family val="2"/>
    </font>
    <font>
      <sz val="10"/>
      <name val="Arial"/>
      <family val="2"/>
    </font>
    <font>
      <u/>
      <sz val="10"/>
      <color indexed="12"/>
      <name val="Arial"/>
      <family val="2"/>
    </font>
    <font>
      <b/>
      <sz val="9"/>
      <name val="Arial"/>
      <family val="2"/>
    </font>
    <font>
      <i/>
      <sz val="10"/>
      <name val="Arial"/>
      <family val="2"/>
    </font>
    <font>
      <b/>
      <i/>
      <sz val="9"/>
      <name val="Arial"/>
      <family val="2"/>
    </font>
    <font>
      <b/>
      <sz val="6"/>
      <name val="Arial"/>
      <family val="2"/>
    </font>
    <font>
      <b/>
      <sz val="7"/>
      <name val="Arial"/>
      <family val="2"/>
    </font>
    <font>
      <b/>
      <i/>
      <sz val="6"/>
      <name val="Arial"/>
      <family val="2"/>
    </font>
    <font>
      <b/>
      <i/>
      <sz val="7"/>
      <name val="Arial"/>
      <family val="2"/>
    </font>
    <font>
      <i/>
      <sz val="6"/>
      <name val="Arial"/>
      <family val="2"/>
    </font>
    <font>
      <sz val="6"/>
      <name val="Arial"/>
      <family val="2"/>
    </font>
    <font>
      <b/>
      <i/>
      <sz val="9.5"/>
      <name val="Arial"/>
      <family val="2"/>
    </font>
    <font>
      <b/>
      <i/>
      <sz val="10"/>
      <name val="Arial"/>
      <family val="2"/>
    </font>
    <font>
      <b/>
      <sz val="10"/>
      <name val="Arial"/>
      <family val="2"/>
    </font>
    <font>
      <i/>
      <sz val="9"/>
      <name val="Arial"/>
      <family val="2"/>
    </font>
    <font>
      <i/>
      <sz val="7"/>
      <name val="Arial"/>
      <family val="2"/>
    </font>
    <font>
      <b/>
      <sz val="7.5"/>
      <name val="Arial"/>
      <family val="2"/>
    </font>
    <font>
      <sz val="12"/>
      <name val="Arial"/>
      <family val="2"/>
    </font>
    <font>
      <sz val="12"/>
      <name val="Arial"/>
      <family val="2"/>
    </font>
    <font>
      <sz val="8.5"/>
      <name val="Tahoma"/>
      <family val="2"/>
    </font>
    <font>
      <sz val="8"/>
      <name val="Arial"/>
      <family val="2"/>
    </font>
    <font>
      <b/>
      <i/>
      <sz val="11"/>
      <name val="Arial"/>
      <family val="2"/>
    </font>
    <font>
      <sz val="7.5"/>
      <name val="Verdana"/>
      <family val="2"/>
    </font>
    <font>
      <b/>
      <sz val="8"/>
      <name val="MS Sans Serif"/>
      <family val="2"/>
    </font>
    <font>
      <b/>
      <u/>
      <sz val="10"/>
      <color indexed="12"/>
      <name val="Arial"/>
      <family val="2"/>
    </font>
    <font>
      <u/>
      <sz val="9"/>
      <name val="Arial"/>
      <family val="2"/>
    </font>
    <font>
      <b/>
      <sz val="14"/>
      <name val="Times New Roman"/>
      <family val="1"/>
    </font>
    <font>
      <b/>
      <i/>
      <sz val="16"/>
      <name val="Times New Roman"/>
      <family val="1"/>
    </font>
    <font>
      <b/>
      <i/>
      <sz val="14"/>
      <name val="Times New Roman"/>
      <family val="1"/>
    </font>
    <font>
      <b/>
      <sz val="16"/>
      <name val="Arial"/>
      <family val="2"/>
    </font>
    <font>
      <sz val="10"/>
      <name val="Arial"/>
      <family val="2"/>
    </font>
    <font>
      <b/>
      <sz val="11"/>
      <name val="Arial"/>
      <family val="2"/>
    </font>
    <font>
      <i/>
      <sz val="11"/>
      <name val="Arial"/>
      <family val="2"/>
    </font>
    <font>
      <sz val="11"/>
      <name val="Arial"/>
      <family val="2"/>
    </font>
    <font>
      <b/>
      <i/>
      <sz val="14"/>
      <name val="Arial"/>
      <family val="2"/>
    </font>
    <font>
      <sz val="14"/>
      <name val="Arial"/>
      <family val="2"/>
    </font>
    <font>
      <b/>
      <sz val="14"/>
      <name val="Arial"/>
      <family val="2"/>
    </font>
    <font>
      <sz val="16"/>
      <name val="Arial"/>
      <family val="2"/>
    </font>
    <font>
      <sz val="8.5"/>
      <name val="Arial"/>
      <family val="2"/>
    </font>
    <font>
      <i/>
      <sz val="8.5"/>
      <name val="Arial"/>
      <family val="2"/>
    </font>
    <font>
      <b/>
      <sz val="8.5"/>
      <name val="Arial"/>
      <family val="2"/>
    </font>
    <font>
      <b/>
      <i/>
      <sz val="8.5"/>
      <name val="Arial"/>
      <family val="2"/>
    </font>
    <font>
      <u/>
      <sz val="8"/>
      <color indexed="12"/>
      <name val="Arial"/>
      <family val="2"/>
    </font>
    <font>
      <u/>
      <sz val="7"/>
      <color indexed="12"/>
      <name val="Arial"/>
      <family val="2"/>
    </font>
    <font>
      <sz val="10"/>
      <color indexed="8"/>
      <name val="Arial"/>
      <family val="2"/>
    </font>
    <font>
      <sz val="8"/>
      <color indexed="8"/>
      <name val="Arial"/>
      <family val="2"/>
    </font>
    <font>
      <sz val="11"/>
      <color theme="1"/>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color theme="1"/>
      <name val="Arial"/>
      <family val="2"/>
    </font>
    <font>
      <i/>
      <sz val="8"/>
      <color theme="1"/>
      <name val="Arial"/>
      <family val="2"/>
    </font>
    <font>
      <sz val="9"/>
      <color theme="1"/>
      <name val="Calibri"/>
      <family val="2"/>
      <scheme val="minor"/>
    </font>
    <font>
      <sz val="9"/>
      <color theme="1"/>
      <name val="Arial"/>
      <family val="2"/>
    </font>
    <font>
      <sz val="14"/>
      <color theme="1"/>
      <name val="Calibri"/>
      <family val="2"/>
      <scheme val="minor"/>
    </font>
    <font>
      <b/>
      <sz val="12"/>
      <name val="Arial"/>
      <family val="2"/>
    </font>
    <font>
      <b/>
      <i/>
      <sz val="12"/>
      <name val="Arial"/>
      <family val="2"/>
    </font>
    <font>
      <b/>
      <sz val="8"/>
      <color rgb="FFFF0000"/>
      <name val="Arial"/>
      <family val="2"/>
    </font>
    <font>
      <sz val="10"/>
      <name val="Verdana"/>
      <family val="2"/>
    </font>
    <font>
      <b/>
      <vertAlign val="superscript"/>
      <sz val="10"/>
      <name val="Arial"/>
      <family val="2"/>
    </font>
    <font>
      <sz val="7.5"/>
      <color theme="1"/>
      <name val="Verdana"/>
      <family val="2"/>
    </font>
    <font>
      <sz val="7"/>
      <color theme="1"/>
      <name val="Arial"/>
      <family val="2"/>
    </font>
    <font>
      <b/>
      <sz val="9"/>
      <color theme="1"/>
      <name val="Calibri"/>
      <family val="2"/>
      <scheme val="minor"/>
    </font>
    <font>
      <b/>
      <i/>
      <sz val="8"/>
      <name val="Verdana"/>
      <family val="2"/>
    </font>
    <font>
      <b/>
      <sz val="9"/>
      <name val="Verdana"/>
      <family val="2"/>
    </font>
    <font>
      <sz val="9"/>
      <name val="Verdana"/>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sz val="8"/>
      <color rgb="FF323232"/>
      <name val="Tahoma"/>
      <family val="2"/>
    </font>
    <font>
      <b/>
      <i/>
      <sz val="18"/>
      <name val="Times New Roman"/>
      <family val="1"/>
    </font>
    <font>
      <b/>
      <i/>
      <sz val="9"/>
      <color theme="1"/>
      <name val="Arial"/>
      <family val="2"/>
    </font>
    <font>
      <i/>
      <sz val="6"/>
      <color rgb="FFFF0000"/>
      <name val="Arial"/>
      <family val="2"/>
    </font>
    <font>
      <b/>
      <sz val="7"/>
      <color rgb="FFFF0000"/>
      <name val="Arial"/>
      <family val="2"/>
    </font>
    <font>
      <sz val="7"/>
      <color rgb="FFFF0000"/>
      <name val="Arial"/>
      <family val="2"/>
    </font>
    <font>
      <sz val="10"/>
      <color theme="0"/>
      <name val="Arial"/>
      <family val="2"/>
    </font>
    <font>
      <i/>
      <sz val="7"/>
      <color theme="0"/>
      <name val="Arial"/>
      <family val="2"/>
    </font>
    <font>
      <sz val="7"/>
      <color theme="0"/>
      <name val="Arial"/>
      <family val="2"/>
    </font>
    <font>
      <sz val="10"/>
      <color rgb="FFFF0000"/>
      <name val="Arial"/>
      <family val="2"/>
    </font>
    <font>
      <sz val="8"/>
      <color rgb="FFFF0000"/>
      <name val="Arial"/>
      <family val="2"/>
    </font>
    <font>
      <sz val="9"/>
      <color rgb="FFFF0000"/>
      <name val="Arial"/>
      <family val="2"/>
    </font>
    <font>
      <b/>
      <sz val="10"/>
      <color rgb="FFFF0000"/>
      <name val="Arial"/>
      <family val="2"/>
    </font>
    <font>
      <sz val="8"/>
      <color rgb="FF00B050"/>
      <name val="Arial"/>
      <family val="2"/>
    </font>
    <font>
      <i/>
      <sz val="8"/>
      <color rgb="FFFF0000"/>
      <name val="Arial"/>
      <family val="2"/>
    </font>
    <font>
      <b/>
      <sz val="9"/>
      <color rgb="FFFF0000"/>
      <name val="Arial"/>
      <family val="2"/>
    </font>
    <font>
      <i/>
      <sz val="10"/>
      <color rgb="FFFF0000"/>
      <name val="Arial"/>
      <family val="2"/>
    </font>
    <font>
      <i/>
      <sz val="7"/>
      <color rgb="FFFF0000"/>
      <name val="Arial"/>
      <family val="2"/>
    </font>
    <font>
      <i/>
      <sz val="12"/>
      <name val="Arial"/>
      <family val="2"/>
    </font>
    <font>
      <b/>
      <i/>
      <sz val="7"/>
      <color rgb="FFFF0000"/>
      <name val="Arial"/>
      <family val="2"/>
    </font>
    <font>
      <b/>
      <sz val="6"/>
      <color rgb="FFFF0000"/>
      <name val="Arial"/>
      <family val="2"/>
    </font>
    <font>
      <sz val="7.5"/>
      <color rgb="FFFF0000"/>
      <name val="Verdana"/>
      <family val="2"/>
    </font>
    <font>
      <b/>
      <sz val="7.5"/>
      <name val="Verdana"/>
      <family val="2"/>
    </font>
    <font>
      <sz val="11"/>
      <name val="Calibri"/>
      <family val="2"/>
      <scheme val="minor"/>
    </font>
    <font>
      <sz val="12"/>
      <color theme="1"/>
      <name val="Calibri"/>
      <family val="2"/>
      <scheme val="minor"/>
    </font>
    <font>
      <b/>
      <i/>
      <sz val="12"/>
      <color rgb="FFFF0000"/>
      <name val="Arial"/>
      <family val="2"/>
    </font>
    <font>
      <sz val="12"/>
      <name val="Verdana"/>
      <family val="2"/>
    </font>
    <font>
      <b/>
      <sz val="12"/>
      <name val="Calibri"/>
      <family val="2"/>
    </font>
    <font>
      <b/>
      <sz val="16"/>
      <name val="Calibri"/>
      <family val="2"/>
    </font>
    <font>
      <b/>
      <i/>
      <sz val="11"/>
      <color rgb="FFFF0000"/>
      <name val="Arial"/>
      <family val="2"/>
    </font>
    <font>
      <b/>
      <sz val="12"/>
      <color theme="0"/>
      <name val="Arial"/>
      <family val="2"/>
    </font>
    <font>
      <sz val="12"/>
      <color theme="1"/>
      <name val="Verdana"/>
      <family val="2"/>
    </font>
    <font>
      <b/>
      <sz val="12"/>
      <color theme="1"/>
      <name val="Tahoma"/>
      <family val="2"/>
    </font>
    <font>
      <sz val="7"/>
      <color rgb="FFFF0000"/>
      <name val="Verdana"/>
      <family val="2"/>
    </font>
    <font>
      <b/>
      <sz val="10"/>
      <color rgb="FFFF0000"/>
      <name val="Tahoma"/>
      <family val="2"/>
    </font>
    <font>
      <b/>
      <sz val="7"/>
      <color theme="0"/>
      <name val="Arial"/>
      <family val="2"/>
    </font>
    <font>
      <sz val="7.5"/>
      <color theme="0"/>
      <name val="Verdana"/>
      <family val="2"/>
    </font>
    <font>
      <i/>
      <sz val="8"/>
      <color theme="0"/>
      <name val="Arial"/>
      <family val="2"/>
    </font>
  </fonts>
  <fills count="60">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15"/>
        <bgColor indexed="64"/>
      </patternFill>
    </fill>
    <fill>
      <patternFill patternType="solid">
        <fgColor indexed="47"/>
        <bgColor indexed="64"/>
      </patternFill>
    </fill>
    <fill>
      <patternFill patternType="solid">
        <fgColor indexed="11"/>
        <bgColor indexed="64"/>
      </patternFill>
    </fill>
    <fill>
      <patternFill patternType="solid">
        <fgColor indexed="49"/>
        <bgColor indexed="64"/>
      </patternFill>
    </fill>
    <fill>
      <patternFill patternType="solid">
        <fgColor indexed="40"/>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rgb="FFCCFFCC"/>
        <bgColor indexed="64"/>
      </patternFill>
    </fill>
    <fill>
      <patternFill patternType="solid">
        <fgColor rgb="FFFFFF99"/>
        <bgColor indexed="64"/>
      </patternFill>
    </fill>
    <fill>
      <patternFill patternType="solid">
        <fgColor rgb="FF00B0F0"/>
        <bgColor indexed="64"/>
      </patternFill>
    </fill>
    <fill>
      <patternFill patternType="solid">
        <fgColor theme="8" tint="0.59999389629810485"/>
        <bgColor indexed="64"/>
      </patternFill>
    </fill>
    <fill>
      <patternFill patternType="solid">
        <fgColor rgb="FF00B050"/>
        <bgColor indexed="64"/>
      </patternFill>
    </fill>
    <fill>
      <patternFill patternType="solid">
        <fgColor indexed="9"/>
        <bgColor indexed="64"/>
      </patternFill>
    </fill>
    <fill>
      <patternFill patternType="solid">
        <fgColor theme="5"/>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s>
  <borders count="1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54"/>
      </right>
      <top/>
      <bottom style="thin">
        <color indexed="54"/>
      </bottom>
      <diagonal/>
    </border>
    <border>
      <left style="medium">
        <color indexed="64"/>
      </left>
      <right style="thin">
        <color indexed="54"/>
      </right>
      <top style="medium">
        <color indexed="64"/>
      </top>
      <bottom style="thin">
        <color indexed="54"/>
      </bottom>
      <diagonal/>
    </border>
    <border>
      <left style="medium">
        <color indexed="64"/>
      </left>
      <right style="thin">
        <color indexed="5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54"/>
      </top>
      <bottom style="thin">
        <color indexed="54"/>
      </bottom>
      <diagonal/>
    </border>
    <border>
      <left/>
      <right style="medium">
        <color indexed="64"/>
      </right>
      <top style="thin">
        <color indexed="54"/>
      </top>
      <bottom style="thin">
        <color indexed="5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top style="thin">
        <color indexed="54"/>
      </top>
      <bottom style="thin">
        <color indexed="5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rgb="FF3F3F3F"/>
      </left>
      <right style="double">
        <color rgb="FF3F3F3F"/>
      </right>
      <top style="double">
        <color rgb="FF3F3F3F"/>
      </top>
      <bottom style="double">
        <color rgb="FF3F3F3F"/>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auto="1"/>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style="thin">
        <color auto="1"/>
      </bottom>
      <diagonal/>
    </border>
  </borders>
  <cellStyleXfs count="59">
    <xf numFmtId="0" fontId="0" fillId="0" borderId="0"/>
    <xf numFmtId="0" fontId="59" fillId="11" borderId="84" applyNumberFormat="0" applyAlignment="0" applyProtection="0"/>
    <xf numFmtId="0" fontId="60" fillId="0" borderId="85" applyNumberFormat="0" applyFill="0" applyAlignment="0" applyProtection="0"/>
    <xf numFmtId="0" fontId="13" fillId="0" borderId="0" applyNumberFormat="0" applyFill="0" applyBorder="0" applyAlignment="0" applyProtection="0">
      <alignment vertical="top"/>
      <protection locked="0"/>
    </xf>
    <xf numFmtId="0" fontId="61" fillId="12" borderId="84" applyNumberFormat="0" applyAlignment="0" applyProtection="0"/>
    <xf numFmtId="43" fontId="3" fillId="0" borderId="0" applyFont="0" applyFill="0" applyBorder="0" applyAlignment="0" applyProtection="0"/>
    <xf numFmtId="0" fontId="42" fillId="0" borderId="0"/>
    <xf numFmtId="0" fontId="58" fillId="0" borderId="0"/>
    <xf numFmtId="0" fontId="56" fillId="0" borderId="0"/>
    <xf numFmtId="0" fontId="29" fillId="0" borderId="0"/>
    <xf numFmtId="0" fontId="58" fillId="13" borderId="86" applyNumberFormat="0" applyFont="0" applyAlignment="0" applyProtection="0"/>
    <xf numFmtId="0" fontId="62" fillId="11" borderId="87" applyNumberFormat="0" applyAlignment="0" applyProtection="0"/>
    <xf numFmtId="9" fontId="3"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88" applyNumberFormat="0" applyFill="0" applyAlignment="0" applyProtection="0"/>
    <xf numFmtId="0" fontId="67" fillId="0" borderId="89" applyNumberFormat="0" applyFill="0" applyAlignment="0" applyProtection="0"/>
    <xf numFmtId="0" fontId="68" fillId="0" borderId="90" applyNumberFormat="0" applyFill="0" applyAlignment="0" applyProtection="0"/>
    <xf numFmtId="0" fontId="68" fillId="0" borderId="0" applyNumberFormat="0" applyFill="0" applyBorder="0" applyAlignment="0" applyProtection="0"/>
    <xf numFmtId="0" fontId="69" fillId="0" borderId="91" applyNumberFormat="0" applyFill="0" applyAlignment="0" applyProtection="0"/>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2" fillId="13" borderId="86" applyNumberFormat="0" applyFont="0" applyAlignment="0" applyProtection="0"/>
    <xf numFmtId="9" fontId="3" fillId="0" borderId="0" applyFont="0" applyFill="0" applyBorder="0" applyAlignment="0" applyProtection="0"/>
    <xf numFmtId="0" fontId="3" fillId="0" borderId="0"/>
    <xf numFmtId="0" fontId="86" fillId="29" borderId="0" applyNumberFormat="0" applyBorder="0" applyAlignment="0" applyProtection="0"/>
    <xf numFmtId="0" fontId="87" fillId="30" borderId="0" applyNumberFormat="0" applyBorder="0" applyAlignment="0" applyProtection="0"/>
    <xf numFmtId="0" fontId="88" fillId="31" borderId="0" applyNumberFormat="0" applyBorder="0" applyAlignment="0" applyProtection="0"/>
    <xf numFmtId="0" fontId="89" fillId="32" borderId="129" applyNumberFormat="0" applyAlignment="0" applyProtection="0"/>
    <xf numFmtId="0" fontId="9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90" fillId="56" borderId="0" applyNumberFormat="0" applyBorder="0" applyAlignment="0" applyProtection="0"/>
    <xf numFmtId="0" fontId="1" fillId="0" borderId="0"/>
    <xf numFmtId="0" fontId="1" fillId="13" borderId="86" applyNumberFormat="0" applyFont="0" applyAlignment="0" applyProtection="0"/>
  </cellStyleXfs>
  <cellXfs count="5249">
    <xf numFmtId="0" fontId="0" fillId="0" borderId="0" xfId="0"/>
    <xf numFmtId="0" fontId="0" fillId="0" borderId="0" xfId="0" applyAlignment="1"/>
    <xf numFmtId="0" fontId="0" fillId="0" borderId="0" xfId="0" applyFill="1" applyBorder="1"/>
    <xf numFmtId="0" fontId="4" fillId="0" borderId="0" xfId="0" applyFont="1"/>
    <xf numFmtId="0" fontId="4" fillId="0" borderId="0" xfId="0" applyFont="1" applyFill="1" applyBorder="1" applyAlignment="1"/>
    <xf numFmtId="0" fontId="4" fillId="0" borderId="0" xfId="0" applyFont="1" applyAlignment="1"/>
    <xf numFmtId="0" fontId="5" fillId="0" borderId="0" xfId="0" applyFont="1" applyFill="1" applyBorder="1" applyAlignment="1"/>
    <xf numFmtId="0" fontId="6" fillId="0" borderId="0" xfId="0" applyFont="1" applyFill="1" applyBorder="1" applyAlignment="1"/>
    <xf numFmtId="0" fontId="9" fillId="0" borderId="0" xfId="0" applyFont="1" applyAlignment="1"/>
    <xf numFmtId="0" fontId="11" fillId="0" borderId="0" xfId="0" applyFont="1" applyFill="1" applyBorder="1" applyAlignment="1"/>
    <xf numFmtId="0" fontId="12" fillId="0" borderId="0" xfId="0" applyFont="1" applyFill="1" applyBorder="1" applyAlignment="1"/>
    <xf numFmtId="0" fontId="12" fillId="0" borderId="0" xfId="0" applyFont="1" applyFill="1" applyBorder="1"/>
    <xf numFmtId="0" fontId="4" fillId="0" borderId="0" xfId="0" applyFont="1" applyFill="1" applyBorder="1" applyAlignment="1">
      <alignment horizontal="left"/>
    </xf>
    <xf numFmtId="0" fontId="12" fillId="0" borderId="0" xfId="0" applyFont="1" applyBorder="1"/>
    <xf numFmtId="0" fontId="14" fillId="0" borderId="0" xfId="0" applyFont="1" applyAlignment="1">
      <alignment horizontal="lef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6" fillId="2" borderId="2" xfId="0" applyFont="1" applyFill="1" applyBorder="1" applyAlignment="1">
      <alignment vertical="center"/>
    </xf>
    <xf numFmtId="0" fontId="15" fillId="2" borderId="2" xfId="0" applyFont="1" applyFill="1" applyBorder="1" applyAlignment="1">
      <alignment vertical="center"/>
    </xf>
    <xf numFmtId="0" fontId="0" fillId="2" borderId="3" xfId="0" applyFill="1" applyBorder="1"/>
    <xf numFmtId="0" fontId="0" fillId="0" borderId="0" xfId="0" applyBorder="1"/>
    <xf numFmtId="0" fontId="14" fillId="0" borderId="0" xfId="0" applyFont="1" applyAlignment="1">
      <alignment horizontal="center" vertical="center"/>
    </xf>
    <xf numFmtId="0" fontId="11" fillId="0" borderId="0" xfId="0" applyFont="1" applyAlignment="1">
      <alignment horizontal="left"/>
    </xf>
    <xf numFmtId="0" fontId="4" fillId="0" borderId="0" xfId="0" applyFont="1" applyBorder="1"/>
    <xf numFmtId="0" fontId="11" fillId="0" borderId="0" xfId="0" applyFont="1" applyBorder="1"/>
    <xf numFmtId="0" fontId="20" fillId="3" borderId="7" xfId="0" applyFont="1" applyFill="1" applyBorder="1" applyAlignment="1">
      <alignment horizontal="center" vertical="center"/>
    </xf>
    <xf numFmtId="0" fontId="20" fillId="4" borderId="8" xfId="0" applyFont="1" applyFill="1" applyBorder="1" applyAlignment="1">
      <alignment horizontal="center" vertical="center"/>
    </xf>
    <xf numFmtId="0" fontId="9" fillId="0" borderId="0" xfId="0" applyFont="1" applyBorder="1" applyAlignment="1">
      <alignment horizontal="center" vertical="center"/>
    </xf>
    <xf numFmtId="0" fontId="21" fillId="0" borderId="9" xfId="0" quotePrefix="1" applyFont="1" applyFill="1" applyBorder="1"/>
    <xf numFmtId="3" fontId="18" fillId="3" borderId="10" xfId="0" quotePrefix="1" applyNumberFormat="1" applyFont="1" applyFill="1" applyBorder="1" applyAlignment="1">
      <alignment horizontal="center"/>
    </xf>
    <xf numFmtId="3" fontId="18" fillId="4" borderId="11" xfId="0" applyNumberFormat="1" applyFont="1" applyFill="1" applyBorder="1" applyAlignment="1">
      <alignment horizontal="center"/>
    </xf>
    <xf numFmtId="3" fontId="9" fillId="0" borderId="12" xfId="0" applyNumberFormat="1" applyFont="1" applyBorder="1" applyAlignment="1">
      <alignment horizontal="center"/>
    </xf>
    <xf numFmtId="4" fontId="9" fillId="0" borderId="12" xfId="0" applyNumberFormat="1" applyFont="1" applyBorder="1" applyAlignment="1">
      <alignment horizontal="center"/>
    </xf>
    <xf numFmtId="3" fontId="18" fillId="4" borderId="14" xfId="0" applyNumberFormat="1" applyFont="1" applyFill="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18" fillId="4" borderId="9" xfId="0" applyNumberFormat="1" applyFont="1" applyFill="1" applyBorder="1" applyAlignment="1">
      <alignment horizontal="center"/>
    </xf>
    <xf numFmtId="2" fontId="9" fillId="0" borderId="13" xfId="0" applyNumberFormat="1" applyFont="1" applyBorder="1" applyAlignment="1">
      <alignment horizontal="center"/>
    </xf>
    <xf numFmtId="0" fontId="21" fillId="0" borderId="15" xfId="0" quotePrefix="1" applyFont="1" applyFill="1" applyBorder="1"/>
    <xf numFmtId="3" fontId="18" fillId="3" borderId="16" xfId="0" quotePrefix="1" applyNumberFormat="1" applyFont="1" applyFill="1" applyBorder="1" applyAlignment="1">
      <alignment horizontal="center"/>
    </xf>
    <xf numFmtId="3" fontId="18" fillId="4" borderId="8" xfId="0" applyNumberFormat="1" applyFont="1" applyFill="1" applyBorder="1" applyAlignment="1">
      <alignment horizontal="center"/>
    </xf>
    <xf numFmtId="3" fontId="9" fillId="0" borderId="17" xfId="0" applyNumberFormat="1" applyFont="1" applyBorder="1" applyAlignment="1">
      <alignment horizontal="center"/>
    </xf>
    <xf numFmtId="4" fontId="9" fillId="0" borderId="17" xfId="0" applyNumberFormat="1" applyFont="1" applyBorder="1" applyAlignment="1">
      <alignment horizontal="center"/>
    </xf>
    <xf numFmtId="3" fontId="18" fillId="4" borderId="19" xfId="0" applyNumberFormat="1" applyFont="1" applyFill="1" applyBorder="1" applyAlignment="1">
      <alignment horizontal="center"/>
    </xf>
    <xf numFmtId="3" fontId="9" fillId="0" borderId="20" xfId="0" applyNumberFormat="1" applyFont="1" applyBorder="1" applyAlignment="1">
      <alignment horizontal="center"/>
    </xf>
    <xf numFmtId="3" fontId="9" fillId="0" borderId="8" xfId="0" applyNumberFormat="1" applyFont="1" applyBorder="1" applyAlignment="1">
      <alignment horizontal="center"/>
    </xf>
    <xf numFmtId="4" fontId="9" fillId="0" borderId="21" xfId="0" applyNumberFormat="1" applyFont="1" applyBorder="1" applyAlignment="1">
      <alignment horizontal="center"/>
    </xf>
    <xf numFmtId="3" fontId="18" fillId="4" borderId="15" xfId="0" applyNumberFormat="1" applyFont="1" applyFill="1" applyBorder="1" applyAlignment="1">
      <alignment horizontal="center"/>
    </xf>
    <xf numFmtId="2" fontId="9" fillId="0" borderId="21" xfId="0" applyNumberFormat="1" applyFont="1" applyBorder="1" applyAlignment="1">
      <alignment horizontal="center"/>
    </xf>
    <xf numFmtId="4" fontId="9" fillId="0" borderId="22" xfId="0" applyNumberFormat="1" applyFont="1" applyBorder="1" applyAlignment="1">
      <alignment horizontal="center"/>
    </xf>
    <xf numFmtId="0" fontId="9" fillId="0" borderId="0" xfId="0" applyFont="1" applyBorder="1"/>
    <xf numFmtId="17" fontId="21" fillId="0" borderId="9" xfId="0" quotePrefix="1" applyNumberFormat="1" applyFont="1" applyFill="1" applyBorder="1"/>
    <xf numFmtId="17" fontId="21" fillId="0" borderId="15" xfId="0" quotePrefix="1" applyNumberFormat="1" applyFont="1" applyFill="1" applyBorder="1"/>
    <xf numFmtId="3" fontId="9" fillId="0" borderId="25"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0" fontId="9" fillId="0" borderId="0" xfId="0" applyFont="1"/>
    <xf numFmtId="0" fontId="4" fillId="3" borderId="28" xfId="0" applyFont="1" applyFill="1" applyBorder="1"/>
    <xf numFmtId="0" fontId="17" fillId="3" borderId="29" xfId="0" applyFont="1" applyFill="1" applyBorder="1" applyAlignment="1">
      <alignment horizontal="center" vertical="center" wrapText="1"/>
    </xf>
    <xf numFmtId="0" fontId="21" fillId="4" borderId="30" xfId="0" applyFont="1" applyFill="1" applyBorder="1" applyAlignment="1">
      <alignment vertical="center"/>
    </xf>
    <xf numFmtId="4" fontId="18" fillId="4" borderId="9" xfId="0" applyNumberFormat="1" applyFont="1" applyFill="1" applyBorder="1" applyAlignment="1">
      <alignment horizontal="center"/>
    </xf>
    <xf numFmtId="4" fontId="18" fillId="3" borderId="10" xfId="0" applyNumberFormat="1" applyFont="1" applyFill="1" applyBorder="1" applyAlignment="1">
      <alignment horizontal="center"/>
    </xf>
    <xf numFmtId="4" fontId="18" fillId="3" borderId="16" xfId="0" applyNumberFormat="1" applyFont="1" applyFill="1" applyBorder="1" applyAlignment="1">
      <alignment horizontal="center"/>
    </xf>
    <xf numFmtId="4" fontId="18" fillId="4" borderId="15" xfId="0" applyNumberFormat="1" applyFont="1" applyFill="1" applyBorder="1" applyAlignment="1">
      <alignment horizont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0" fontId="18" fillId="3" borderId="6" xfId="0" applyFont="1" applyFill="1" applyBorder="1" applyAlignment="1">
      <alignment vertical="center"/>
    </xf>
    <xf numFmtId="0" fontId="17" fillId="3" borderId="31" xfId="0" applyFont="1" applyFill="1" applyBorder="1" applyAlignment="1">
      <alignment horizontal="center" vertical="center"/>
    </xf>
    <xf numFmtId="0" fontId="18" fillId="3" borderId="4" xfId="0" applyFont="1" applyFill="1" applyBorder="1" applyAlignment="1">
      <alignment horizontal="left"/>
    </xf>
    <xf numFmtId="0" fontId="5" fillId="3" borderId="4" xfId="0" applyFont="1" applyFill="1" applyBorder="1" applyAlignment="1">
      <alignment vertical="center"/>
    </xf>
    <xf numFmtId="0" fontId="20" fillId="3" borderId="4" xfId="0" applyFont="1" applyFill="1" applyBorder="1" applyAlignment="1">
      <alignment vertical="center"/>
    </xf>
    <xf numFmtId="0" fontId="18" fillId="3" borderId="4" xfId="0" applyFont="1" applyFill="1" applyBorder="1" applyAlignment="1"/>
    <xf numFmtId="0" fontId="18" fillId="3" borderId="4" xfId="0" applyFont="1" applyFill="1" applyBorder="1" applyAlignment="1">
      <alignment horizontal="center"/>
    </xf>
    <xf numFmtId="0" fontId="11" fillId="3" borderId="4" xfId="0" applyFont="1" applyFill="1" applyBorder="1"/>
    <xf numFmtId="0" fontId="0" fillId="3" borderId="4" xfId="0" applyFill="1" applyBorder="1"/>
    <xf numFmtId="0" fontId="0" fillId="3" borderId="5" xfId="0" applyFill="1" applyBorder="1"/>
    <xf numFmtId="0" fontId="21" fillId="4" borderId="19" xfId="0" applyFont="1" applyFill="1" applyBorder="1" applyAlignment="1">
      <alignment horizontal="left" vertical="center"/>
    </xf>
    <xf numFmtId="0" fontId="22" fillId="4" borderId="32" xfId="0" applyFont="1" applyFill="1" applyBorder="1" applyAlignment="1">
      <alignment horizontal="center" vertical="justify"/>
    </xf>
    <xf numFmtId="0" fontId="22" fillId="4" borderId="8" xfId="0" applyFont="1" applyFill="1" applyBorder="1" applyAlignment="1">
      <alignment horizontal="center" vertical="center"/>
    </xf>
    <xf numFmtId="0" fontId="22" fillId="4" borderId="32"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32" xfId="0" applyFont="1" applyFill="1" applyBorder="1" applyAlignment="1">
      <alignment horizontal="center" vertical="center"/>
    </xf>
    <xf numFmtId="0" fontId="21" fillId="0" borderId="14" xfId="0" quotePrefix="1" applyFont="1" applyFill="1" applyBorder="1"/>
    <xf numFmtId="2" fontId="9" fillId="0" borderId="12" xfId="0" applyNumberFormat="1" applyFont="1" applyBorder="1" applyAlignment="1">
      <alignment horizontal="center"/>
    </xf>
    <xf numFmtId="4" fontId="9" fillId="0" borderId="11" xfId="0" applyNumberFormat="1" applyFont="1" applyBorder="1" applyAlignment="1">
      <alignment horizontal="center"/>
    </xf>
    <xf numFmtId="0" fontId="9" fillId="0" borderId="12" xfId="0" applyFont="1" applyBorder="1" applyAlignment="1">
      <alignment horizontal="center"/>
    </xf>
    <xf numFmtId="2" fontId="9" fillId="0" borderId="17" xfId="0" applyNumberFormat="1" applyFont="1" applyBorder="1" applyAlignment="1">
      <alignment horizontal="center"/>
    </xf>
    <xf numFmtId="0" fontId="9" fillId="0" borderId="17" xfId="0" applyFont="1" applyBorder="1" applyAlignment="1">
      <alignment horizontal="center"/>
    </xf>
    <xf numFmtId="2" fontId="9" fillId="0" borderId="18" xfId="0" applyNumberFormat="1" applyFont="1" applyBorder="1" applyAlignment="1">
      <alignment horizontal="center"/>
    </xf>
    <xf numFmtId="0" fontId="21" fillId="0" borderId="19" xfId="0" quotePrefix="1" applyFont="1" applyFill="1" applyBorder="1"/>
    <xf numFmtId="4" fontId="9" fillId="0" borderId="8" xfId="0" applyNumberFormat="1" applyFont="1" applyBorder="1" applyAlignment="1">
      <alignment horizontal="center"/>
    </xf>
    <xf numFmtId="17" fontId="21" fillId="0" borderId="19" xfId="0" quotePrefix="1" applyNumberFormat="1" applyFont="1" applyFill="1" applyBorder="1"/>
    <xf numFmtId="17" fontId="21" fillId="0" borderId="14" xfId="0" quotePrefix="1" applyNumberFormat="1" applyFont="1" applyFill="1" applyBorder="1"/>
    <xf numFmtId="4" fontId="9" fillId="4" borderId="12" xfId="0" applyNumberFormat="1" applyFont="1" applyFill="1" applyBorder="1" applyAlignment="1">
      <alignment horizontal="center"/>
    </xf>
    <xf numFmtId="4" fontId="9" fillId="4" borderId="17" xfId="0" applyNumberFormat="1" applyFont="1" applyFill="1" applyBorder="1" applyAlignment="1">
      <alignment horizontal="center"/>
    </xf>
    <xf numFmtId="4" fontId="9" fillId="4" borderId="1" xfId="0" applyNumberFormat="1" applyFont="1" applyFill="1" applyBorder="1" applyAlignment="1">
      <alignment horizontal="center"/>
    </xf>
    <xf numFmtId="4" fontId="9" fillId="4" borderId="36" xfId="0" applyNumberFormat="1" applyFont="1" applyFill="1" applyBorder="1" applyAlignment="1">
      <alignment horizontal="center"/>
    </xf>
    <xf numFmtId="0" fontId="8" fillId="0" borderId="0" xfId="0" applyFont="1"/>
    <xf numFmtId="0" fontId="22" fillId="4" borderId="37" xfId="0" applyFont="1" applyFill="1" applyBorder="1" applyAlignment="1">
      <alignment horizontal="center" vertical="center"/>
    </xf>
    <xf numFmtId="0" fontId="22" fillId="4" borderId="37" xfId="0" applyFont="1" applyFill="1" applyBorder="1" applyAlignment="1">
      <alignment horizontal="center" vertical="center" wrapText="1"/>
    </xf>
    <xf numFmtId="0" fontId="22" fillId="4" borderId="38"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9" fillId="0" borderId="0" xfId="0" applyFont="1" applyBorder="1" applyAlignment="1">
      <alignment horizontal="center"/>
    </xf>
    <xf numFmtId="2" fontId="9" fillId="0" borderId="22" xfId="0" applyNumberFormat="1" applyFont="1" applyBorder="1" applyAlignment="1">
      <alignment horizontal="center"/>
    </xf>
    <xf numFmtId="0" fontId="9" fillId="0" borderId="20" xfId="0" applyFont="1" applyBorder="1" applyAlignment="1">
      <alignment horizontal="center"/>
    </xf>
    <xf numFmtId="3" fontId="9" fillId="0" borderId="4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 xfId="0" applyNumberFormat="1" applyFont="1" applyBorder="1" applyAlignment="1">
      <alignment horizontal="center"/>
    </xf>
    <xf numFmtId="4" fontId="0" fillId="0" borderId="0" xfId="0" applyNumberFormat="1" applyBorder="1" applyAlignment="1">
      <alignment horizontal="center"/>
    </xf>
    <xf numFmtId="3" fontId="9" fillId="0" borderId="32" xfId="0" applyNumberFormat="1" applyFont="1" applyBorder="1" applyAlignment="1">
      <alignment horizontal="center"/>
    </xf>
    <xf numFmtId="3" fontId="9" fillId="0" borderId="36" xfId="0" applyNumberFormat="1" applyFont="1" applyBorder="1" applyAlignment="1">
      <alignment horizontal="center"/>
    </xf>
    <xf numFmtId="0" fontId="17" fillId="3" borderId="43" xfId="0" applyFont="1" applyFill="1" applyBorder="1" applyAlignment="1">
      <alignment horizontal="center" vertical="center"/>
    </xf>
    <xf numFmtId="0" fontId="5" fillId="3" borderId="43" xfId="0" applyFont="1" applyFill="1" applyBorder="1" applyAlignment="1">
      <alignment horizontal="center" vertical="center"/>
    </xf>
    <xf numFmtId="0" fontId="0" fillId="3" borderId="44" xfId="0" applyFill="1" applyBorder="1" applyAlignment="1">
      <alignment horizontal="center"/>
    </xf>
    <xf numFmtId="0" fontId="22" fillId="2" borderId="30" xfId="0" applyFont="1" applyFill="1" applyBorder="1" applyAlignment="1">
      <alignment horizontal="center" vertical="center"/>
    </xf>
    <xf numFmtId="1" fontId="9" fillId="4" borderId="46" xfId="0" applyNumberFormat="1" applyFont="1" applyFill="1" applyBorder="1" applyAlignment="1">
      <alignment horizontal="center"/>
    </xf>
    <xf numFmtId="3" fontId="9" fillId="0" borderId="47" xfId="0" applyNumberFormat="1" applyFont="1" applyBorder="1" applyAlignment="1">
      <alignment horizontal="center"/>
    </xf>
    <xf numFmtId="3" fontId="9" fillId="0" borderId="46" xfId="0" applyNumberFormat="1" applyFont="1" applyBorder="1" applyAlignment="1">
      <alignment horizontal="center"/>
    </xf>
    <xf numFmtId="0" fontId="9" fillId="0" borderId="40" xfId="0" applyFont="1" applyBorder="1" applyAlignment="1">
      <alignment horizontal="center"/>
    </xf>
    <xf numFmtId="3" fontId="9" fillId="0" borderId="13" xfId="0" applyNumberFormat="1" applyFont="1" applyBorder="1" applyAlignment="1">
      <alignment horizontal="center"/>
    </xf>
    <xf numFmtId="3" fontId="9" fillId="0" borderId="14" xfId="0" applyNumberFormat="1" applyFont="1" applyFill="1" applyBorder="1" applyAlignment="1">
      <alignment horizontal="center"/>
    </xf>
    <xf numFmtId="3" fontId="9" fillId="0" borderId="12" xfId="0" applyNumberFormat="1" applyFont="1" applyFill="1" applyBorder="1" applyAlignment="1">
      <alignment horizontal="center"/>
    </xf>
    <xf numFmtId="1" fontId="9" fillId="4" borderId="22" xfId="0" applyNumberFormat="1" applyFont="1" applyFill="1" applyBorder="1" applyAlignment="1">
      <alignment horizontal="center"/>
    </xf>
    <xf numFmtId="3" fontId="9" fillId="0" borderId="14" xfId="0" applyNumberFormat="1" applyFont="1" applyBorder="1" applyAlignment="1">
      <alignment horizontal="center"/>
    </xf>
    <xf numFmtId="1" fontId="9" fillId="0" borderId="22" xfId="0" applyNumberFormat="1" applyFont="1" applyBorder="1" applyAlignment="1">
      <alignment horizontal="center"/>
    </xf>
    <xf numFmtId="3" fontId="9" fillId="0" borderId="22" xfId="0" applyNumberFormat="1" applyFont="1" applyBorder="1" applyAlignment="1">
      <alignment horizontal="center"/>
    </xf>
    <xf numFmtId="3" fontId="9" fillId="0" borderId="19" xfId="0" applyNumberFormat="1" applyFont="1" applyFill="1" applyBorder="1" applyAlignment="1">
      <alignment horizontal="center"/>
    </xf>
    <xf numFmtId="3" fontId="9" fillId="0" borderId="17" xfId="0" applyNumberFormat="1" applyFont="1" applyFill="1" applyBorder="1" applyAlignment="1">
      <alignment horizontal="center"/>
    </xf>
    <xf numFmtId="1" fontId="9" fillId="4" borderId="21" xfId="0" applyNumberFormat="1" applyFont="1" applyFill="1" applyBorder="1" applyAlignment="1">
      <alignment horizontal="center"/>
    </xf>
    <xf numFmtId="3" fontId="9" fillId="0" borderId="19" xfId="0" applyNumberFormat="1" applyFont="1" applyBorder="1" applyAlignment="1">
      <alignment horizontal="center"/>
    </xf>
    <xf numFmtId="1" fontId="9" fillId="0" borderId="21" xfId="0" applyNumberFormat="1" applyFont="1" applyBorder="1" applyAlignment="1">
      <alignment horizontal="center"/>
    </xf>
    <xf numFmtId="3" fontId="9" fillId="0" borderId="21" xfId="0" applyNumberFormat="1" applyFont="1" applyBorder="1" applyAlignment="1">
      <alignment horizontal="center"/>
    </xf>
    <xf numFmtId="3" fontId="9" fillId="0" borderId="18" xfId="0" applyNumberFormat="1" applyFont="1" applyBorder="1" applyAlignment="1">
      <alignment horizontal="center"/>
    </xf>
    <xf numFmtId="3" fontId="9" fillId="0" borderId="33" xfId="0" applyNumberFormat="1" applyFont="1" applyBorder="1" applyAlignment="1">
      <alignment horizontal="center"/>
    </xf>
    <xf numFmtId="0" fontId="9" fillId="0" borderId="48" xfId="0" applyFont="1" applyBorder="1" applyAlignment="1">
      <alignment vertical="center" textRotation="90"/>
    </xf>
    <xf numFmtId="0" fontId="9" fillId="0" borderId="49" xfId="0" applyFont="1" applyBorder="1" applyAlignment="1">
      <alignment vertical="center" textRotation="90"/>
    </xf>
    <xf numFmtId="0" fontId="9" fillId="0" borderId="50" xfId="0" applyFont="1" applyBorder="1" applyAlignment="1">
      <alignment vertical="center" textRotation="90"/>
    </xf>
    <xf numFmtId="0" fontId="18" fillId="0" borderId="50" xfId="0" applyFont="1" applyBorder="1" applyAlignment="1">
      <alignment vertical="center" textRotation="90"/>
    </xf>
    <xf numFmtId="0" fontId="4" fillId="0" borderId="6" xfId="0" applyFont="1" applyBorder="1"/>
    <xf numFmtId="0" fontId="6" fillId="0" borderId="9" xfId="0" applyFont="1" applyBorder="1"/>
    <xf numFmtId="0" fontId="6" fillId="0" borderId="0" xfId="0" applyFont="1"/>
    <xf numFmtId="0" fontId="15" fillId="0" borderId="0" xfId="0" applyFont="1"/>
    <xf numFmtId="0" fontId="11" fillId="0" borderId="0" xfId="0" applyFont="1"/>
    <xf numFmtId="0" fontId="25" fillId="0" borderId="0" xfId="0" applyFont="1"/>
    <xf numFmtId="0" fontId="4" fillId="2" borderId="3"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22" fillId="4" borderId="17" xfId="0" applyFont="1" applyFill="1" applyBorder="1" applyAlignment="1">
      <alignment horizontal="center" vertical="justify"/>
    </xf>
    <xf numFmtId="0" fontId="17" fillId="4" borderId="19"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9" fillId="0" borderId="0" xfId="0" applyFont="1" applyBorder="1" applyAlignment="1">
      <alignment horizontal="center" vertical="justify"/>
    </xf>
    <xf numFmtId="0" fontId="27" fillId="0" borderId="9" xfId="0" quotePrefix="1" applyFont="1" applyFill="1" applyBorder="1"/>
    <xf numFmtId="3" fontId="18" fillId="4" borderId="12" xfId="0" applyNumberFormat="1" applyFont="1" applyFill="1" applyBorder="1" applyAlignment="1">
      <alignment horizontal="center"/>
    </xf>
    <xf numFmtId="3" fontId="9" fillId="0" borderId="9" xfId="0" applyNumberFormat="1" applyFont="1" applyBorder="1" applyAlignment="1">
      <alignment horizontal="center"/>
    </xf>
    <xf numFmtId="3" fontId="18" fillId="4" borderId="36" xfId="0" applyNumberFormat="1" applyFont="1" applyFill="1" applyBorder="1" applyAlignment="1">
      <alignment horizontal="center"/>
    </xf>
    <xf numFmtId="0" fontId="27" fillId="0" borderId="15" xfId="0" quotePrefix="1" applyFont="1" applyFill="1" applyBorder="1"/>
    <xf numFmtId="3" fontId="18" fillId="4" borderId="20" xfId="0" applyNumberFormat="1" applyFont="1" applyFill="1" applyBorder="1" applyAlignment="1">
      <alignment horizontal="center"/>
    </xf>
    <xf numFmtId="3" fontId="9" fillId="0" borderId="15" xfId="0" applyNumberFormat="1" applyFont="1" applyBorder="1" applyAlignment="1">
      <alignment horizontal="center"/>
    </xf>
    <xf numFmtId="3" fontId="18" fillId="4" borderId="0" xfId="0" applyNumberFormat="1" applyFont="1" applyFill="1" applyBorder="1" applyAlignment="1">
      <alignment horizontal="center"/>
    </xf>
    <xf numFmtId="3" fontId="18" fillId="4" borderId="17" xfId="0" applyNumberFormat="1" applyFont="1" applyFill="1" applyBorder="1" applyAlignment="1">
      <alignment horizontal="center"/>
    </xf>
    <xf numFmtId="3" fontId="18" fillId="4" borderId="1" xfId="0" applyNumberFormat="1" applyFont="1" applyFill="1" applyBorder="1" applyAlignment="1">
      <alignment horizontal="center"/>
    </xf>
    <xf numFmtId="4" fontId="9" fillId="0" borderId="40" xfId="0" applyNumberFormat="1" applyFont="1" applyBorder="1" applyAlignment="1">
      <alignment horizontal="center"/>
    </xf>
    <xf numFmtId="0" fontId="4" fillId="2" borderId="3" xfId="0" applyFont="1" applyFill="1" applyBorder="1"/>
    <xf numFmtId="0" fontId="4" fillId="0" borderId="0" xfId="0" applyFont="1" applyFill="1" applyBorder="1"/>
    <xf numFmtId="165" fontId="18" fillId="4" borderId="9" xfId="0" applyNumberFormat="1" applyFont="1" applyFill="1" applyBorder="1" applyAlignment="1">
      <alignment horizontal="center"/>
    </xf>
    <xf numFmtId="165" fontId="18" fillId="3" borderId="40" xfId="0" applyNumberFormat="1" applyFont="1" applyFill="1" applyBorder="1" applyAlignment="1">
      <alignment horizontal="center"/>
    </xf>
    <xf numFmtId="165" fontId="18" fillId="3" borderId="12" xfId="0" applyNumberFormat="1" applyFont="1" applyFill="1" applyBorder="1" applyAlignment="1">
      <alignment horizontal="center"/>
    </xf>
    <xf numFmtId="165" fontId="18" fillId="3" borderId="17" xfId="0" applyNumberFormat="1" applyFont="1" applyFill="1" applyBorder="1" applyAlignment="1">
      <alignment horizontal="center"/>
    </xf>
    <xf numFmtId="165" fontId="18" fillId="4" borderId="15" xfId="0" applyNumberFormat="1" applyFont="1" applyFill="1" applyBorder="1" applyAlignment="1">
      <alignment horizontal="center"/>
    </xf>
    <xf numFmtId="0" fontId="5" fillId="2" borderId="1" xfId="0" applyFont="1" applyFill="1" applyBorder="1"/>
    <xf numFmtId="0" fontId="4" fillId="2" borderId="2" xfId="0" applyFont="1" applyFill="1" applyBorder="1"/>
    <xf numFmtId="2" fontId="9" fillId="0" borderId="40" xfId="0" applyNumberFormat="1" applyFont="1" applyBorder="1" applyAlignment="1">
      <alignment horizontal="center"/>
    </xf>
    <xf numFmtId="2" fontId="9" fillId="0" borderId="46" xfId="0" applyNumberFormat="1" applyFont="1" applyBorder="1" applyAlignment="1">
      <alignment horizontal="center"/>
    </xf>
    <xf numFmtId="2" fontId="9" fillId="0" borderId="17" xfId="0" applyNumberFormat="1" applyFont="1" applyFill="1" applyBorder="1" applyAlignment="1">
      <alignment horizontal="center"/>
    </xf>
    <xf numFmtId="2" fontId="9" fillId="0" borderId="12" xfId="0" applyNumberFormat="1" applyFont="1" applyFill="1" applyBorder="1" applyAlignment="1">
      <alignment horizontal="center"/>
    </xf>
    <xf numFmtId="4" fontId="9" fillId="4" borderId="40" xfId="0" applyNumberFormat="1" applyFont="1" applyFill="1" applyBorder="1" applyAlignment="1">
      <alignment horizontal="center"/>
    </xf>
    <xf numFmtId="4" fontId="18" fillId="0" borderId="0" xfId="0" applyNumberFormat="1" applyFont="1" applyFill="1" applyBorder="1" applyAlignment="1">
      <alignment horizontal="center"/>
    </xf>
    <xf numFmtId="0" fontId="22" fillId="0" borderId="0" xfId="0" applyFont="1" applyFill="1" applyBorder="1"/>
    <xf numFmtId="0" fontId="5" fillId="0" borderId="0" xfId="0" quotePrefix="1" applyFont="1" applyFill="1" applyBorder="1" applyAlignment="1">
      <alignment horizontal="center" vertical="center"/>
    </xf>
    <xf numFmtId="0" fontId="21" fillId="4" borderId="53" xfId="0" applyFont="1" applyFill="1" applyBorder="1" applyAlignment="1">
      <alignment horizontal="left" vertical="center"/>
    </xf>
    <xf numFmtId="0" fontId="20" fillId="4" borderId="31" xfId="0" applyFont="1" applyFill="1" applyBorder="1" applyAlignment="1">
      <alignment horizontal="center" vertical="center"/>
    </xf>
    <xf numFmtId="0" fontId="22" fillId="4" borderId="54" xfId="0" applyFont="1" applyFill="1" applyBorder="1" applyAlignment="1">
      <alignment horizontal="center" vertical="center" wrapText="1"/>
    </xf>
    <xf numFmtId="0" fontId="22" fillId="4" borderId="5" xfId="0" applyFont="1" applyFill="1" applyBorder="1" applyAlignment="1">
      <alignment horizontal="center" vertical="center" wrapText="1"/>
    </xf>
    <xf numFmtId="3" fontId="9" fillId="0" borderId="1" xfId="0" applyNumberFormat="1" applyFont="1" applyBorder="1" applyAlignment="1">
      <alignment horizontal="center"/>
    </xf>
    <xf numFmtId="0" fontId="9" fillId="0" borderId="1" xfId="0" applyFont="1" applyBorder="1" applyAlignment="1">
      <alignment horizontal="center"/>
    </xf>
    <xf numFmtId="3" fontId="9" fillId="0" borderId="2" xfId="0" applyNumberFormat="1" applyFont="1" applyBorder="1" applyAlignment="1">
      <alignment horizontal="center"/>
    </xf>
    <xf numFmtId="3" fontId="18" fillId="0" borderId="14" xfId="0" applyNumberFormat="1" applyFont="1" applyFill="1" applyBorder="1" applyAlignment="1">
      <alignment horizontal="center"/>
    </xf>
    <xf numFmtId="3" fontId="18" fillId="0" borderId="12" xfId="0" applyNumberFormat="1" applyFont="1" applyFill="1" applyBorder="1" applyAlignment="1">
      <alignment horizontal="center"/>
    </xf>
    <xf numFmtId="3" fontId="18" fillId="0" borderId="19" xfId="0" applyNumberFormat="1" applyFont="1" applyFill="1" applyBorder="1" applyAlignment="1">
      <alignment horizontal="center"/>
    </xf>
    <xf numFmtId="3" fontId="18" fillId="0" borderId="17" xfId="0" applyNumberFormat="1" applyFont="1" applyFill="1" applyBorder="1" applyAlignment="1">
      <alignment horizontal="center"/>
    </xf>
    <xf numFmtId="0" fontId="9" fillId="0" borderId="14" xfId="0" applyFont="1" applyBorder="1" applyAlignment="1">
      <alignment horizontal="center"/>
    </xf>
    <xf numFmtId="0" fontId="9" fillId="0" borderId="19" xfId="0" applyFont="1" applyBorder="1" applyAlignment="1">
      <alignment horizontal="center"/>
    </xf>
    <xf numFmtId="3" fontId="18" fillId="0" borderId="55" xfId="0" applyNumberFormat="1" applyFont="1" applyFill="1" applyBorder="1" applyAlignment="1">
      <alignment horizontal="center"/>
    </xf>
    <xf numFmtId="1" fontId="4" fillId="0" borderId="0" xfId="0" applyNumberFormat="1" applyFont="1"/>
    <xf numFmtId="0" fontId="22" fillId="4" borderId="21" xfId="0" applyFont="1" applyFill="1" applyBorder="1" applyAlignment="1">
      <alignment horizontal="center" vertical="justify"/>
    </xf>
    <xf numFmtId="3" fontId="18" fillId="4" borderId="40" xfId="0" applyNumberFormat="1" applyFont="1" applyFill="1" applyBorder="1" applyAlignment="1">
      <alignment horizontal="center"/>
    </xf>
    <xf numFmtId="4" fontId="9" fillId="0" borderId="46" xfId="0" applyNumberFormat="1" applyFont="1" applyBorder="1" applyAlignment="1">
      <alignment horizontal="center"/>
    </xf>
    <xf numFmtId="0" fontId="11" fillId="3" borderId="50" xfId="0" applyFont="1" applyFill="1" applyBorder="1" applyAlignment="1">
      <alignment vertical="center"/>
    </xf>
    <xf numFmtId="0" fontId="11" fillId="3" borderId="48" xfId="0" applyFont="1" applyFill="1" applyBorder="1" applyAlignment="1">
      <alignment horizontal="left" vertical="center"/>
    </xf>
    <xf numFmtId="0" fontId="11" fillId="3" borderId="49" xfId="0" applyFont="1" applyFill="1" applyBorder="1" applyAlignment="1">
      <alignment horizontal="left" vertical="center"/>
    </xf>
    <xf numFmtId="0" fontId="4" fillId="3" borderId="49" xfId="0" applyFont="1" applyFill="1" applyBorder="1" applyAlignment="1">
      <alignment vertical="center"/>
    </xf>
    <xf numFmtId="0" fontId="4" fillId="3" borderId="48" xfId="0" applyFont="1" applyFill="1" applyBorder="1" applyAlignment="1">
      <alignment vertical="center"/>
    </xf>
    <xf numFmtId="0" fontId="0" fillId="3" borderId="49" xfId="0" applyFill="1" applyBorder="1" applyAlignment="1">
      <alignment vertical="center"/>
    </xf>
    <xf numFmtId="0" fontId="11" fillId="3" borderId="49" xfId="0" applyFont="1" applyFill="1" applyBorder="1" applyAlignment="1">
      <alignment vertical="center"/>
    </xf>
    <xf numFmtId="0" fontId="11" fillId="3" borderId="50" xfId="0" applyFont="1" applyFill="1" applyBorder="1" applyAlignment="1">
      <alignment horizontal="left" vertical="center"/>
    </xf>
    <xf numFmtId="0" fontId="0" fillId="0" borderId="0" xfId="0" applyBorder="1" applyAlignment="1">
      <alignment horizontal="center" vertical="center" wrapText="1"/>
    </xf>
    <xf numFmtId="0" fontId="17" fillId="4" borderId="6" xfId="0" applyFont="1" applyFill="1" applyBorder="1" applyAlignment="1">
      <alignment horizontal="center" vertical="center" wrapText="1"/>
    </xf>
    <xf numFmtId="0" fontId="17" fillId="4" borderId="56" xfId="0" applyFont="1" applyFill="1" applyBorder="1" applyAlignment="1">
      <alignment horizontal="center" vertical="center" wrapText="1"/>
    </xf>
    <xf numFmtId="0" fontId="22" fillId="4" borderId="56" xfId="0" applyFont="1" applyFill="1" applyBorder="1" applyAlignment="1">
      <alignment horizontal="center" vertical="justify"/>
    </xf>
    <xf numFmtId="0" fontId="22" fillId="4" borderId="57" xfId="0" applyFont="1" applyFill="1" applyBorder="1" applyAlignment="1">
      <alignment horizontal="center" vertical="center" wrapText="1"/>
    </xf>
    <xf numFmtId="3" fontId="18" fillId="0" borderId="9" xfId="0" quotePrefix="1" applyNumberFormat="1" applyFont="1" applyFill="1" applyBorder="1" applyAlignment="1">
      <alignment horizontal="center"/>
    </xf>
    <xf numFmtId="0" fontId="17" fillId="4" borderId="48" xfId="0" applyFont="1" applyFill="1" applyBorder="1" applyAlignment="1">
      <alignment horizontal="center" vertical="center" wrapText="1"/>
    </xf>
    <xf numFmtId="0" fontId="9" fillId="0" borderId="21" xfId="0" applyFont="1" applyFill="1" applyBorder="1" applyAlignment="1">
      <alignment horizontal="center"/>
    </xf>
    <xf numFmtId="4" fontId="9" fillId="0" borderId="22" xfId="0" applyNumberFormat="1" applyFont="1" applyFill="1" applyBorder="1" applyAlignment="1">
      <alignment horizontal="center"/>
    </xf>
    <xf numFmtId="4" fontId="9" fillId="0" borderId="21" xfId="0" applyNumberFormat="1" applyFont="1" applyFill="1" applyBorder="1" applyAlignment="1">
      <alignment horizontal="center"/>
    </xf>
    <xf numFmtId="0" fontId="4" fillId="0" borderId="0" xfId="0" applyFont="1" applyAlignment="1">
      <alignment horizontal="center"/>
    </xf>
    <xf numFmtId="0" fontId="0" fillId="0" borderId="0" xfId="0" applyFill="1" applyBorder="1" applyAlignment="1">
      <alignment horizontal="center" vertical="center"/>
    </xf>
    <xf numFmtId="0" fontId="0" fillId="0" borderId="0" xfId="0" applyFill="1"/>
    <xf numFmtId="0" fontId="5" fillId="0" borderId="0" xfId="0" applyFont="1" applyFill="1" applyBorder="1" applyAlignment="1">
      <alignment horizontal="center" vertical="center"/>
    </xf>
    <xf numFmtId="0" fontId="0" fillId="3" borderId="48" xfId="0" applyFill="1" applyBorder="1" applyAlignment="1">
      <alignment vertical="center"/>
    </xf>
    <xf numFmtId="0" fontId="18" fillId="3" borderId="49" xfId="0" applyFont="1" applyFill="1" applyBorder="1" applyAlignment="1">
      <alignment horizontal="left"/>
    </xf>
    <xf numFmtId="0" fontId="5" fillId="3" borderId="49" xfId="0" applyFont="1" applyFill="1" applyBorder="1" applyAlignment="1">
      <alignment vertical="center"/>
    </xf>
    <xf numFmtId="0" fontId="20" fillId="3" borderId="49" xfId="0" applyFont="1" applyFill="1" applyBorder="1" applyAlignment="1">
      <alignment vertical="center"/>
    </xf>
    <xf numFmtId="0" fontId="18" fillId="3" borderId="49" xfId="0" applyFont="1" applyFill="1" applyBorder="1" applyAlignment="1"/>
    <xf numFmtId="0" fontId="18" fillId="3" borderId="49" xfId="0" applyFont="1" applyFill="1" applyBorder="1" applyAlignment="1">
      <alignment horizontal="center"/>
    </xf>
    <xf numFmtId="0" fontId="11" fillId="3" borderId="49" xfId="0" applyFont="1" applyFill="1" applyBorder="1"/>
    <xf numFmtId="0" fontId="0" fillId="3" borderId="49" xfId="0" applyFill="1" applyBorder="1"/>
    <xf numFmtId="0" fontId="0" fillId="3" borderId="50" xfId="0" applyFill="1" applyBorder="1"/>
    <xf numFmtId="0" fontId="17" fillId="4" borderId="53" xfId="0" applyFont="1" applyFill="1" applyBorder="1" applyAlignment="1">
      <alignment horizontal="center" vertical="center" wrapText="1"/>
    </xf>
    <xf numFmtId="0" fontId="17" fillId="3" borderId="48" xfId="0" applyFont="1" applyFill="1" applyBorder="1" applyAlignment="1">
      <alignment horizontal="center" vertical="center"/>
    </xf>
    <xf numFmtId="0" fontId="11" fillId="3" borderId="49" xfId="0" applyFont="1" applyFill="1" applyBorder="1" applyAlignment="1"/>
    <xf numFmtId="0" fontId="0" fillId="3" borderId="49" xfId="0" applyFill="1" applyBorder="1" applyAlignment="1"/>
    <xf numFmtId="0" fontId="0" fillId="3" borderId="50" xfId="0" applyFill="1" applyBorder="1" applyAlignment="1"/>
    <xf numFmtId="0" fontId="14" fillId="0" borderId="0" xfId="0" applyFont="1" applyAlignment="1">
      <alignment vertical="center"/>
    </xf>
    <xf numFmtId="0" fontId="4" fillId="3" borderId="29" xfId="0" applyFont="1" applyFill="1" applyBorder="1"/>
    <xf numFmtId="0" fontId="18" fillId="4" borderId="59" xfId="0" applyFont="1" applyFill="1" applyBorder="1" applyAlignment="1">
      <alignment horizontal="center" vertical="center"/>
    </xf>
    <xf numFmtId="0" fontId="27" fillId="0" borderId="9" xfId="0" quotePrefix="1" applyFont="1" applyBorder="1"/>
    <xf numFmtId="0" fontId="27" fillId="0" borderId="15" xfId="0" quotePrefix="1" applyFont="1" applyBorder="1"/>
    <xf numFmtId="3" fontId="0" fillId="0" borderId="0" xfId="0" applyNumberFormat="1"/>
    <xf numFmtId="3" fontId="0" fillId="0" borderId="0" xfId="0" applyNumberFormat="1" applyBorder="1"/>
    <xf numFmtId="17" fontId="27" fillId="0" borderId="9" xfId="0" quotePrefix="1" applyNumberFormat="1" applyFont="1" applyBorder="1"/>
    <xf numFmtId="3" fontId="18" fillId="0" borderId="9" xfId="0" applyNumberFormat="1" applyFont="1" applyBorder="1" applyAlignment="1">
      <alignment horizontal="center"/>
    </xf>
    <xf numFmtId="3" fontId="9" fillId="0" borderId="23" xfId="0" applyNumberFormat="1" applyFont="1" applyBorder="1" applyAlignment="1">
      <alignment horizontal="center"/>
    </xf>
    <xf numFmtId="0" fontId="8" fillId="0" borderId="0" xfId="0" applyFont="1" applyBorder="1"/>
    <xf numFmtId="0" fontId="5" fillId="2" borderId="38" xfId="0" applyFont="1" applyFill="1" applyBorder="1" applyAlignment="1">
      <alignment vertical="center"/>
    </xf>
    <xf numFmtId="0" fontId="21" fillId="4" borderId="6" xfId="0" applyFont="1" applyFill="1" applyBorder="1" applyAlignment="1">
      <alignment horizontal="center" vertical="center"/>
    </xf>
    <xf numFmtId="0" fontId="18" fillId="4" borderId="62" xfId="0" applyFont="1" applyFill="1" applyBorder="1" applyAlignment="1">
      <alignment horizontal="center" vertical="center"/>
    </xf>
    <xf numFmtId="4" fontId="27" fillId="0" borderId="11" xfId="0" quotePrefix="1" applyNumberFormat="1" applyFont="1" applyBorder="1" applyAlignment="1">
      <alignment horizontal="center"/>
    </xf>
    <xf numFmtId="4" fontId="27" fillId="0" borderId="12" xfId="0" applyNumberFormat="1" applyFont="1" applyBorder="1" applyAlignment="1">
      <alignment horizontal="center"/>
    </xf>
    <xf numFmtId="4" fontId="27" fillId="0" borderId="11" xfId="0" applyNumberFormat="1" applyFont="1" applyBorder="1" applyAlignment="1">
      <alignment horizontal="center"/>
    </xf>
    <xf numFmtId="4" fontId="27" fillId="0" borderId="36" xfId="0" applyNumberFormat="1" applyFont="1" applyBorder="1" applyAlignment="1">
      <alignment horizontal="center"/>
    </xf>
    <xf numFmtId="4" fontId="27" fillId="0" borderId="22" xfId="0" applyNumberFormat="1" applyFont="1" applyBorder="1" applyAlignment="1">
      <alignment horizontal="center"/>
    </xf>
    <xf numFmtId="4" fontId="27" fillId="0" borderId="17" xfId="0" quotePrefix="1" applyNumberFormat="1" applyFont="1" applyBorder="1" applyAlignment="1">
      <alignment horizontal="center"/>
    </xf>
    <xf numFmtId="4" fontId="27" fillId="0" borderId="17" xfId="0" applyNumberFormat="1" applyFont="1" applyBorder="1" applyAlignment="1">
      <alignment horizontal="center"/>
    </xf>
    <xf numFmtId="4" fontId="27" fillId="0" borderId="21" xfId="0" applyNumberFormat="1" applyFont="1" applyBorder="1" applyAlignment="1">
      <alignment horizontal="center"/>
    </xf>
    <xf numFmtId="4" fontId="27" fillId="0" borderId="8" xfId="0" quotePrefix="1" applyNumberFormat="1" applyFont="1" applyBorder="1" applyAlignment="1">
      <alignment horizontal="center"/>
    </xf>
    <xf numFmtId="4" fontId="27" fillId="0" borderId="8" xfId="0" applyNumberFormat="1" applyFont="1" applyBorder="1" applyAlignment="1">
      <alignment horizontal="center"/>
    </xf>
    <xf numFmtId="4" fontId="27" fillId="0" borderId="32" xfId="0" applyNumberFormat="1" applyFont="1" applyBorder="1" applyAlignment="1">
      <alignment horizontal="center"/>
    </xf>
    <xf numFmtId="0" fontId="27" fillId="0" borderId="0" xfId="0" applyFont="1" applyBorder="1"/>
    <xf numFmtId="4" fontId="27" fillId="0" borderId="0" xfId="0" applyNumberFormat="1" applyFont="1" applyBorder="1" applyAlignment="1">
      <alignment horizontal="center"/>
    </xf>
    <xf numFmtId="0" fontId="9" fillId="0" borderId="0" xfId="0" applyFont="1" applyAlignment="1">
      <alignment horizontal="left" wrapText="1"/>
    </xf>
    <xf numFmtId="0" fontId="18" fillId="0" borderId="0" xfId="0" applyFont="1" applyBorder="1" applyAlignment="1">
      <alignment horizontal="center"/>
    </xf>
    <xf numFmtId="0" fontId="9" fillId="0" borderId="15" xfId="0" applyFont="1" applyBorder="1" applyAlignment="1">
      <alignment horizontal="center" vertical="center"/>
    </xf>
    <xf numFmtId="0" fontId="9" fillId="0" borderId="20" xfId="0" applyFont="1" applyBorder="1" applyAlignment="1">
      <alignment horizontal="center" vertical="center"/>
    </xf>
    <xf numFmtId="0" fontId="18" fillId="0" borderId="20" xfId="0" applyFont="1" applyBorder="1" applyAlignment="1">
      <alignment horizontal="center" vertical="center"/>
    </xf>
    <xf numFmtId="0" fontId="18" fillId="0" borderId="18" xfId="0" applyFont="1" applyBorder="1" applyAlignment="1">
      <alignment horizontal="center" vertical="center" wrapText="1"/>
    </xf>
    <xf numFmtId="0" fontId="18" fillId="0" borderId="0" xfId="0" applyFont="1" applyBorder="1" applyAlignment="1">
      <alignment horizontal="center" vertical="center"/>
    </xf>
    <xf numFmtId="0" fontId="9" fillId="0" borderId="9" xfId="0" applyFont="1" applyBorder="1"/>
    <xf numFmtId="0" fontId="4" fillId="0" borderId="0" xfId="0" applyFont="1" applyBorder="1" applyAlignment="1">
      <alignment horizontal="center"/>
    </xf>
    <xf numFmtId="2" fontId="6" fillId="0" borderId="13" xfId="0" applyNumberFormat="1" applyFont="1" applyBorder="1" applyAlignment="1">
      <alignment horizontal="center"/>
    </xf>
    <xf numFmtId="0" fontId="9" fillId="0" borderId="0" xfId="0" applyFont="1" applyBorder="1" applyAlignment="1">
      <alignment horizontal="left"/>
    </xf>
    <xf numFmtId="0" fontId="18" fillId="0" borderId="0" xfId="0" applyFont="1" applyBorder="1"/>
    <xf numFmtId="0" fontId="11" fillId="0" borderId="0" xfId="0" applyFont="1" applyBorder="1" applyAlignment="1">
      <alignment horizontal="center"/>
    </xf>
    <xf numFmtId="9" fontId="5" fillId="0" borderId="13" xfId="0" applyNumberFormat="1" applyFont="1" applyBorder="1" applyAlignment="1">
      <alignment horizontal="center"/>
    </xf>
    <xf numFmtId="0" fontId="9" fillId="0" borderId="23" xfId="0" applyFont="1" applyBorder="1"/>
    <xf numFmtId="0" fontId="9" fillId="0" borderId="34" xfId="0" applyFont="1" applyBorder="1"/>
    <xf numFmtId="0" fontId="9" fillId="0" borderId="35" xfId="0" applyFont="1" applyBorder="1"/>
    <xf numFmtId="0" fontId="14" fillId="0" borderId="0" xfId="0" applyFont="1" applyBorder="1" applyAlignment="1">
      <alignment vertical="center"/>
    </xf>
    <xf numFmtId="0" fontId="4" fillId="0" borderId="0" xfId="0" applyFont="1" applyBorder="1" applyAlignment="1"/>
    <xf numFmtId="0" fontId="4" fillId="0" borderId="9" xfId="0" applyFont="1" applyBorder="1" applyAlignment="1">
      <alignment horizontal="left"/>
    </xf>
    <xf numFmtId="0" fontId="4" fillId="0" borderId="0" xfId="0" applyFont="1" applyBorder="1" applyAlignment="1">
      <alignment horizontal="left"/>
    </xf>
    <xf numFmtId="4" fontId="6" fillId="0" borderId="13" xfId="0" applyNumberFormat="1" applyFont="1" applyBorder="1" applyAlignment="1">
      <alignment horizontal="center"/>
    </xf>
    <xf numFmtId="0" fontId="4" fillId="0" borderId="9" xfId="0" applyFont="1" applyBorder="1" applyAlignment="1"/>
    <xf numFmtId="4" fontId="6" fillId="0" borderId="18" xfId="0" applyNumberFormat="1" applyFont="1" applyBorder="1" applyAlignment="1">
      <alignment horizontal="center"/>
    </xf>
    <xf numFmtId="0" fontId="14" fillId="0" borderId="23" xfId="0" applyFont="1" applyBorder="1" applyAlignment="1"/>
    <xf numFmtId="0" fontId="8" fillId="0" borderId="34" xfId="0" applyFont="1" applyBorder="1" applyAlignment="1"/>
    <xf numFmtId="0" fontId="4" fillId="0" borderId="34" xfId="0" applyFont="1" applyBorder="1" applyAlignment="1"/>
    <xf numFmtId="0" fontId="11" fillId="0" borderId="34" xfId="0" applyFont="1" applyBorder="1" applyAlignment="1">
      <alignment horizontal="center"/>
    </xf>
    <xf numFmtId="0" fontId="8" fillId="0" borderId="0" xfId="0" applyFont="1" applyFill="1" applyBorder="1"/>
    <xf numFmtId="0" fontId="4" fillId="3" borderId="63" xfId="0" applyFont="1" applyFill="1" applyBorder="1"/>
    <xf numFmtId="0" fontId="4" fillId="3" borderId="43" xfId="0" applyFont="1" applyFill="1" applyBorder="1"/>
    <xf numFmtId="0" fontId="6" fillId="2" borderId="7" xfId="0" applyFont="1" applyFill="1" applyBorder="1" applyAlignment="1">
      <alignment horizontal="center" vertical="center"/>
    </xf>
    <xf numFmtId="0" fontId="4" fillId="0" borderId="0" xfId="0" applyFont="1" applyFill="1"/>
    <xf numFmtId="0" fontId="11" fillId="0" borderId="0" xfId="0" applyFont="1" applyFill="1" applyBorder="1" applyAlignment="1">
      <alignment horizontal="center" vertical="center"/>
    </xf>
    <xf numFmtId="4" fontId="6" fillId="0" borderId="22" xfId="0" applyNumberFormat="1" applyFont="1" applyBorder="1" applyAlignment="1">
      <alignment horizontal="center"/>
    </xf>
    <xf numFmtId="4" fontId="6" fillId="2" borderId="22" xfId="0" applyNumberFormat="1" applyFont="1" applyFill="1" applyBorder="1" applyAlignment="1">
      <alignment horizontal="center"/>
    </xf>
    <xf numFmtId="4" fontId="6" fillId="0" borderId="27" xfId="0" applyNumberFormat="1" applyFont="1" applyBorder="1" applyAlignment="1">
      <alignment horizontal="center"/>
    </xf>
    <xf numFmtId="4" fontId="6" fillId="2" borderId="27" xfId="0" applyNumberFormat="1" applyFont="1" applyFill="1" applyBorder="1" applyAlignment="1">
      <alignment horizontal="center"/>
    </xf>
    <xf numFmtId="0" fontId="18" fillId="0" borderId="0" xfId="0" applyFont="1"/>
    <xf numFmtId="0" fontId="8" fillId="4" borderId="50" xfId="0" applyFont="1" applyFill="1" applyBorder="1" applyAlignment="1">
      <alignment horizontal="center"/>
    </xf>
    <xf numFmtId="0" fontId="27" fillId="0" borderId="14" xfId="0" quotePrefix="1" applyFont="1" applyBorder="1"/>
    <xf numFmtId="4" fontId="27" fillId="0" borderId="13" xfId="0" applyNumberFormat="1" applyFont="1" applyBorder="1" applyAlignment="1">
      <alignment horizontal="center"/>
    </xf>
    <xf numFmtId="0" fontId="9" fillId="0" borderId="9" xfId="0" applyFont="1" applyBorder="1" applyAlignment="1">
      <alignment horizontal="center"/>
    </xf>
    <xf numFmtId="165" fontId="27" fillId="0" borderId="11" xfId="0" applyNumberFormat="1" applyFont="1" applyBorder="1" applyAlignment="1">
      <alignment horizontal="center"/>
    </xf>
    <xf numFmtId="0" fontId="9" fillId="0" borderId="15" xfId="0" applyFont="1" applyBorder="1" applyAlignment="1">
      <alignment horizontal="center"/>
    </xf>
    <xf numFmtId="1" fontId="9" fillId="0" borderId="14" xfId="0" applyNumberFormat="1" applyFont="1" applyBorder="1" applyAlignment="1">
      <alignment horizontal="center"/>
    </xf>
    <xf numFmtId="4" fontId="27" fillId="0" borderId="20" xfId="0" applyNumberFormat="1" applyFont="1" applyBorder="1" applyAlignment="1">
      <alignment horizontal="center"/>
    </xf>
    <xf numFmtId="1" fontId="9" fillId="0" borderId="19" xfId="0" applyNumberFormat="1" applyFont="1" applyBorder="1" applyAlignment="1">
      <alignment horizontal="center"/>
    </xf>
    <xf numFmtId="0" fontId="14" fillId="0" borderId="0" xfId="9" applyFont="1" applyAlignment="1">
      <alignment horizontal="left" vertical="center"/>
    </xf>
    <xf numFmtId="0" fontId="4" fillId="0" borderId="0" xfId="9" applyFont="1"/>
    <xf numFmtId="0" fontId="29" fillId="0" borderId="0" xfId="9" applyBorder="1" applyAlignment="1">
      <alignment horizontal="center" vertical="center"/>
    </xf>
    <xf numFmtId="0" fontId="29" fillId="0" borderId="0" xfId="9"/>
    <xf numFmtId="0" fontId="14" fillId="0" borderId="0" xfId="9" applyFont="1" applyAlignment="1">
      <alignment horizontal="center" vertical="center"/>
    </xf>
    <xf numFmtId="0" fontId="12" fillId="0" borderId="0" xfId="9" applyFont="1" applyBorder="1" applyAlignment="1"/>
    <xf numFmtId="0" fontId="4" fillId="0" borderId="0" xfId="9" applyFont="1" applyAlignment="1"/>
    <xf numFmtId="0" fontId="11" fillId="0" borderId="0" xfId="9" applyFont="1" applyAlignment="1">
      <alignment horizontal="left"/>
    </xf>
    <xf numFmtId="0" fontId="4" fillId="0" borderId="0" xfId="9" applyFont="1" applyBorder="1"/>
    <xf numFmtId="0" fontId="29" fillId="0" borderId="0" xfId="9" applyBorder="1"/>
    <xf numFmtId="0" fontId="11" fillId="0" borderId="0" xfId="9" applyFont="1" applyBorder="1"/>
    <xf numFmtId="0" fontId="4" fillId="3" borderId="48" xfId="9" applyFont="1" applyFill="1" applyBorder="1" applyAlignment="1"/>
    <xf numFmtId="0" fontId="9" fillId="4" borderId="31" xfId="9" applyFont="1" applyFill="1" applyBorder="1" applyAlignment="1">
      <alignment horizontal="center" vertical="center" wrapText="1"/>
    </xf>
    <xf numFmtId="0" fontId="9" fillId="4" borderId="54" xfId="9" applyFont="1" applyFill="1" applyBorder="1" applyAlignment="1">
      <alignment horizontal="center" vertical="center" wrapText="1"/>
    </xf>
    <xf numFmtId="0" fontId="9" fillId="4" borderId="4" xfId="9" applyFont="1" applyFill="1" applyBorder="1" applyAlignment="1">
      <alignment horizontal="center" vertical="center" wrapText="1"/>
    </xf>
    <xf numFmtId="0" fontId="9" fillId="4" borderId="6" xfId="9" applyFont="1" applyFill="1" applyBorder="1" applyAlignment="1">
      <alignment horizontal="center" vertical="center" wrapText="1"/>
    </xf>
    <xf numFmtId="0" fontId="9" fillId="4" borderId="5" xfId="9" applyFont="1" applyFill="1" applyBorder="1" applyAlignment="1">
      <alignment horizontal="center" vertical="center" wrapText="1"/>
    </xf>
    <xf numFmtId="0" fontId="9" fillId="0" borderId="0" xfId="9" applyFont="1" applyFill="1" applyBorder="1" applyAlignment="1">
      <alignment horizontal="center" vertical="center" wrapText="1"/>
    </xf>
    <xf numFmtId="17" fontId="21" fillId="0" borderId="9" xfId="9" quotePrefix="1" applyNumberFormat="1" applyFont="1" applyFill="1" applyBorder="1"/>
    <xf numFmtId="3" fontId="9" fillId="0" borderId="0" xfId="9" applyNumberFormat="1" applyFont="1" applyBorder="1" applyAlignment="1">
      <alignment horizontal="center"/>
    </xf>
    <xf numFmtId="4" fontId="9" fillId="0" borderId="40" xfId="9" applyNumberFormat="1" applyFont="1" applyBorder="1" applyAlignment="1">
      <alignment horizontal="center"/>
    </xf>
    <xf numFmtId="3" fontId="9" fillId="0" borderId="11" xfId="9" applyNumberFormat="1" applyFont="1" applyBorder="1" applyAlignment="1">
      <alignment horizontal="center"/>
    </xf>
    <xf numFmtId="4" fontId="9" fillId="0" borderId="0" xfId="9" applyNumberFormat="1" applyFont="1" applyBorder="1" applyAlignment="1">
      <alignment horizontal="center"/>
    </xf>
    <xf numFmtId="3" fontId="9" fillId="0" borderId="9" xfId="9" applyNumberFormat="1" applyFont="1" applyBorder="1" applyAlignment="1">
      <alignment horizontal="center"/>
    </xf>
    <xf numFmtId="4" fontId="9" fillId="0" borderId="12" xfId="9" applyNumberFormat="1" applyFont="1" applyBorder="1" applyAlignment="1">
      <alignment horizontal="center"/>
    </xf>
    <xf numFmtId="4" fontId="9" fillId="0" borderId="13" xfId="9" applyNumberFormat="1" applyFont="1" applyBorder="1" applyAlignment="1">
      <alignment horizontal="center"/>
    </xf>
    <xf numFmtId="0" fontId="21" fillId="0" borderId="15" xfId="9" quotePrefix="1" applyFont="1" applyFill="1" applyBorder="1"/>
    <xf numFmtId="3" fontId="18" fillId="4" borderId="16" xfId="9" applyNumberFormat="1" applyFont="1" applyFill="1" applyBorder="1" applyAlignment="1">
      <alignment horizontal="center"/>
    </xf>
    <xf numFmtId="3" fontId="9" fillId="0" borderId="8" xfId="9" applyNumberFormat="1" applyFont="1" applyBorder="1" applyAlignment="1">
      <alignment horizontal="center"/>
    </xf>
    <xf numFmtId="3" fontId="9" fillId="0" borderId="17" xfId="9" applyNumberFormat="1" applyFont="1" applyBorder="1" applyAlignment="1">
      <alignment horizontal="center"/>
    </xf>
    <xf numFmtId="4" fontId="9" fillId="0" borderId="32" xfId="9" applyNumberFormat="1" applyFont="1" applyBorder="1" applyAlignment="1">
      <alignment horizontal="center"/>
    </xf>
    <xf numFmtId="3" fontId="9" fillId="0" borderId="15" xfId="9" applyNumberFormat="1" applyFont="1" applyBorder="1" applyAlignment="1">
      <alignment horizontal="center"/>
    </xf>
    <xf numFmtId="4" fontId="9" fillId="0" borderId="17" xfId="9" applyNumberFormat="1" applyFont="1" applyBorder="1" applyAlignment="1">
      <alignment horizontal="center"/>
    </xf>
    <xf numFmtId="4" fontId="9" fillId="0" borderId="18" xfId="9" applyNumberFormat="1" applyFont="1" applyBorder="1" applyAlignment="1">
      <alignment horizontal="center"/>
    </xf>
    <xf numFmtId="0" fontId="21" fillId="0" borderId="9" xfId="9" quotePrefix="1" applyFont="1" applyFill="1" applyBorder="1"/>
    <xf numFmtId="3" fontId="18" fillId="4" borderId="10" xfId="9" applyNumberFormat="1" applyFont="1" applyFill="1" applyBorder="1" applyAlignment="1">
      <alignment horizontal="center"/>
    </xf>
    <xf numFmtId="4" fontId="9" fillId="0" borderId="22" xfId="9" applyNumberFormat="1" applyFont="1" applyBorder="1" applyAlignment="1">
      <alignment horizontal="center"/>
    </xf>
    <xf numFmtId="3" fontId="9" fillId="0" borderId="12" xfId="9" applyNumberFormat="1" applyFont="1" applyBorder="1" applyAlignment="1">
      <alignment horizontal="center"/>
    </xf>
    <xf numFmtId="3" fontId="9" fillId="0" borderId="20" xfId="9" applyNumberFormat="1" applyFont="1" applyBorder="1" applyAlignment="1">
      <alignment horizontal="center"/>
    </xf>
    <xf numFmtId="4" fontId="9" fillId="0" borderId="21" xfId="9" applyNumberFormat="1" applyFont="1" applyBorder="1" applyAlignment="1">
      <alignment horizontal="center"/>
    </xf>
    <xf numFmtId="17" fontId="21" fillId="0" borderId="15" xfId="9" quotePrefix="1" applyNumberFormat="1" applyFont="1" applyFill="1" applyBorder="1"/>
    <xf numFmtId="3" fontId="9" fillId="0" borderId="19" xfId="9" applyNumberFormat="1" applyFont="1" applyBorder="1" applyAlignment="1">
      <alignment horizontal="center"/>
    </xf>
    <xf numFmtId="3" fontId="9" fillId="0" borderId="26" xfId="9" applyNumberFormat="1" applyFont="1" applyBorder="1" applyAlignment="1">
      <alignment horizontal="center"/>
    </xf>
    <xf numFmtId="4" fontId="9" fillId="0" borderId="25" xfId="9" applyNumberFormat="1" applyFont="1" applyBorder="1" applyAlignment="1">
      <alignment horizontal="center"/>
    </xf>
    <xf numFmtId="3" fontId="9" fillId="0" borderId="25" xfId="9" applyNumberFormat="1" applyFont="1" applyBorder="1" applyAlignment="1">
      <alignment horizontal="center"/>
    </xf>
    <xf numFmtId="3" fontId="9" fillId="0" borderId="33" xfId="9" applyNumberFormat="1" applyFont="1" applyBorder="1" applyAlignment="1">
      <alignment horizontal="center"/>
    </xf>
    <xf numFmtId="4" fontId="9" fillId="0" borderId="27" xfId="9" applyNumberFormat="1" applyFont="1" applyBorder="1" applyAlignment="1">
      <alignment horizontal="center"/>
    </xf>
    <xf numFmtId="2" fontId="9" fillId="0" borderId="35" xfId="9" applyNumberFormat="1" applyFont="1" applyBorder="1"/>
    <xf numFmtId="0" fontId="9" fillId="0" borderId="0" xfId="9" applyFont="1"/>
    <xf numFmtId="0" fontId="4" fillId="0" borderId="0" xfId="9" applyFont="1" applyBorder="1" applyAlignment="1">
      <alignment wrapText="1"/>
    </xf>
    <xf numFmtId="0" fontId="29" fillId="0" borderId="0" xfId="9" applyBorder="1" applyAlignment="1"/>
    <xf numFmtId="0" fontId="5" fillId="0" borderId="0" xfId="9" applyFont="1" applyFill="1" applyBorder="1" applyAlignment="1">
      <alignment horizontal="center" vertical="center"/>
    </xf>
    <xf numFmtId="3" fontId="9" fillId="0" borderId="36" xfId="9" applyNumberFormat="1" applyFont="1" applyBorder="1" applyAlignment="1">
      <alignment horizontal="center"/>
    </xf>
    <xf numFmtId="3" fontId="9" fillId="0" borderId="32" xfId="9" applyNumberFormat="1" applyFont="1" applyBorder="1" applyAlignment="1">
      <alignment horizontal="center"/>
    </xf>
    <xf numFmtId="0" fontId="8" fillId="0" borderId="0" xfId="9" applyFont="1"/>
    <xf numFmtId="3" fontId="18" fillId="3" borderId="10" xfId="9" quotePrefix="1" applyNumberFormat="1" applyFont="1" applyFill="1" applyBorder="1" applyAlignment="1">
      <alignment horizontal="center"/>
    </xf>
    <xf numFmtId="3" fontId="18" fillId="3" borderId="16" xfId="9" quotePrefix="1" applyNumberFormat="1" applyFont="1" applyFill="1" applyBorder="1" applyAlignment="1">
      <alignment horizontal="center"/>
    </xf>
    <xf numFmtId="3" fontId="18" fillId="3" borderId="24" xfId="9" applyNumberFormat="1" applyFont="1" applyFill="1" applyBorder="1" applyAlignment="1">
      <alignment horizontal="center"/>
    </xf>
    <xf numFmtId="0" fontId="29" fillId="0" borderId="0" xfId="9" applyAlignment="1">
      <alignment wrapText="1"/>
    </xf>
    <xf numFmtId="0" fontId="14" fillId="0" borderId="0" xfId="0" applyFont="1" applyAlignment="1"/>
    <xf numFmtId="0" fontId="11" fillId="3" borderId="4" xfId="0" applyFont="1" applyFill="1" applyBorder="1" applyAlignment="1">
      <alignment horizontal="center"/>
    </xf>
    <xf numFmtId="0" fontId="4" fillId="3" borderId="5" xfId="0" applyFont="1" applyFill="1" applyBorder="1"/>
    <xf numFmtId="0" fontId="27" fillId="4" borderId="47" xfId="0" applyFont="1" applyFill="1" applyBorder="1" applyAlignment="1">
      <alignment horizontal="center"/>
    </xf>
    <xf numFmtId="0" fontId="18" fillId="4" borderId="40" xfId="0" applyFont="1" applyFill="1" applyBorder="1" applyAlignment="1">
      <alignment horizontal="center"/>
    </xf>
    <xf numFmtId="0" fontId="9" fillId="4" borderId="3" xfId="0" applyFont="1" applyFill="1" applyBorder="1"/>
    <xf numFmtId="0" fontId="9" fillId="4" borderId="46" xfId="0" applyFont="1" applyFill="1" applyBorder="1" applyAlignment="1">
      <alignment horizontal="fill" vertical="justify"/>
    </xf>
    <xf numFmtId="0" fontId="27" fillId="4" borderId="14" xfId="0" applyFont="1" applyFill="1" applyBorder="1" applyAlignment="1">
      <alignment horizontal="center"/>
    </xf>
    <xf numFmtId="0" fontId="18" fillId="4" borderId="12" xfId="0" applyFont="1" applyFill="1" applyBorder="1" applyAlignment="1">
      <alignment horizontal="center"/>
    </xf>
    <xf numFmtId="0" fontId="9" fillId="4" borderId="0" xfId="0" applyFont="1" applyFill="1" applyBorder="1"/>
    <xf numFmtId="0" fontId="9" fillId="4" borderId="22" xfId="0" applyFont="1" applyFill="1" applyBorder="1" applyAlignment="1">
      <alignment horizontal="fill" vertical="justify"/>
    </xf>
    <xf numFmtId="0" fontId="4" fillId="4" borderId="19" xfId="0" applyFont="1" applyFill="1" applyBorder="1" applyAlignment="1">
      <alignment horizontal="center"/>
    </xf>
    <xf numFmtId="0" fontId="20" fillId="4" borderId="17" xfId="0" applyFont="1" applyFill="1" applyBorder="1" applyAlignment="1">
      <alignment horizontal="center"/>
    </xf>
    <xf numFmtId="0" fontId="9" fillId="4" borderId="21" xfId="0" applyFont="1" applyFill="1" applyBorder="1" applyAlignment="1">
      <alignment horizontal="fill" vertical="justify"/>
    </xf>
    <xf numFmtId="166" fontId="9" fillId="0" borderId="12" xfId="0" applyNumberFormat="1" applyFont="1" applyBorder="1" applyAlignment="1">
      <alignment horizontal="center"/>
    </xf>
    <xf numFmtId="166" fontId="9" fillId="0" borderId="22" xfId="0" applyNumberFormat="1" applyFont="1" applyBorder="1" applyAlignment="1">
      <alignment horizontal="center"/>
    </xf>
    <xf numFmtId="166" fontId="9" fillId="0" borderId="17" xfId="0" applyNumberFormat="1" applyFont="1" applyBorder="1" applyAlignment="1">
      <alignment horizontal="center"/>
    </xf>
    <xf numFmtId="166" fontId="9" fillId="0" borderId="21" xfId="0" applyNumberFormat="1" applyFont="1" applyBorder="1" applyAlignment="1">
      <alignment horizontal="center"/>
    </xf>
    <xf numFmtId="166" fontId="9" fillId="0" borderId="13" xfId="0" applyNumberFormat="1" applyFont="1" applyBorder="1" applyAlignment="1">
      <alignment horizontal="center"/>
    </xf>
    <xf numFmtId="166" fontId="9" fillId="0" borderId="36" xfId="0" applyNumberFormat="1" applyFont="1" applyBorder="1" applyAlignment="1">
      <alignment horizontal="center"/>
    </xf>
    <xf numFmtId="3" fontId="4" fillId="0" borderId="0" xfId="0" applyNumberFormat="1" applyFont="1" applyBorder="1"/>
    <xf numFmtId="166" fontId="9" fillId="0" borderId="32" xfId="0" applyNumberFormat="1" applyFont="1" applyBorder="1" applyAlignment="1">
      <alignment horizontal="center"/>
    </xf>
    <xf numFmtId="3" fontId="31" fillId="0" borderId="0" xfId="0" applyNumberFormat="1" applyFont="1" applyBorder="1"/>
    <xf numFmtId="166" fontId="9" fillId="0" borderId="18" xfId="0" applyNumberFormat="1" applyFont="1" applyBorder="1" applyAlignment="1">
      <alignment horizontal="center"/>
    </xf>
    <xf numFmtId="166" fontId="9" fillId="0" borderId="40" xfId="0" applyNumberFormat="1" applyFont="1" applyBorder="1" applyAlignment="1">
      <alignment horizontal="center"/>
    </xf>
    <xf numFmtId="0" fontId="9" fillId="4" borderId="1" xfId="0" applyFont="1" applyFill="1" applyBorder="1" applyAlignment="1">
      <alignment horizontal="fill" vertical="justify"/>
    </xf>
    <xf numFmtId="0" fontId="9" fillId="4" borderId="32" xfId="0" applyFont="1" applyFill="1" applyBorder="1" applyAlignment="1">
      <alignment horizontal="fill" vertical="justify"/>
    </xf>
    <xf numFmtId="166" fontId="9" fillId="0" borderId="0" xfId="0" applyNumberFormat="1" applyFont="1" applyBorder="1" applyAlignment="1">
      <alignment horizontal="center"/>
    </xf>
    <xf numFmtId="166" fontId="9" fillId="0" borderId="8" xfId="0" applyNumberFormat="1" applyFont="1" applyBorder="1" applyAlignment="1">
      <alignment horizontal="center"/>
    </xf>
    <xf numFmtId="166" fontId="9" fillId="0" borderId="3" xfId="0" applyNumberFormat="1" applyFont="1" applyBorder="1" applyAlignment="1">
      <alignment horizontal="center"/>
    </xf>
    <xf numFmtId="166" fontId="9" fillId="0" borderId="1" xfId="0" applyNumberFormat="1" applyFont="1" applyBorder="1" applyAlignment="1">
      <alignment horizontal="center"/>
    </xf>
    <xf numFmtId="3" fontId="9" fillId="0" borderId="0" xfId="0" applyNumberFormat="1" applyFont="1" applyFill="1" applyBorder="1" applyAlignment="1">
      <alignment horizontal="center"/>
    </xf>
    <xf numFmtId="4" fontId="9" fillId="0" borderId="12" xfId="0" applyNumberFormat="1" applyFont="1" applyFill="1" applyBorder="1" applyAlignment="1">
      <alignment horizontal="center"/>
    </xf>
    <xf numFmtId="0" fontId="4" fillId="2" borderId="45" xfId="0" applyFont="1" applyFill="1" applyBorder="1"/>
    <xf numFmtId="0" fontId="5" fillId="2" borderId="45" xfId="0" applyFont="1" applyFill="1" applyBorder="1"/>
    <xf numFmtId="0" fontId="4" fillId="2" borderId="37" xfId="0" applyFont="1" applyFill="1" applyBorder="1"/>
    <xf numFmtId="0" fontId="4" fillId="3" borderId="54" xfId="0" applyFont="1" applyFill="1" applyBorder="1"/>
    <xf numFmtId="0" fontId="9" fillId="4" borderId="51" xfId="0" applyFont="1" applyFill="1" applyBorder="1" applyAlignment="1">
      <alignment horizontal="center"/>
    </xf>
    <xf numFmtId="0" fontId="6" fillId="3" borderId="63" xfId="0" applyFont="1" applyFill="1" applyBorder="1" applyAlignment="1">
      <alignment horizontal="center"/>
    </xf>
    <xf numFmtId="0" fontId="4" fillId="3" borderId="54" xfId="0" applyFont="1" applyFill="1" applyBorder="1" applyAlignment="1"/>
    <xf numFmtId="0" fontId="4" fillId="3" borderId="31" xfId="0" applyFont="1" applyFill="1" applyBorder="1" applyAlignment="1">
      <alignment horizontal="center"/>
    </xf>
    <xf numFmtId="0" fontId="6" fillId="3" borderId="19" xfId="0" applyFont="1" applyFill="1" applyBorder="1" applyAlignment="1">
      <alignment horizontal="center"/>
    </xf>
    <xf numFmtId="0" fontId="9" fillId="0" borderId="0" xfId="0" applyFont="1" applyFill="1" applyBorder="1" applyAlignment="1">
      <alignment horizontal="center"/>
    </xf>
    <xf numFmtId="0" fontId="0" fillId="0" borderId="36" xfId="0" applyBorder="1"/>
    <xf numFmtId="4" fontId="4" fillId="0" borderId="0" xfId="0" applyNumberFormat="1" applyFont="1"/>
    <xf numFmtId="0" fontId="9" fillId="0" borderId="0" xfId="0" applyFont="1" applyAlignment="1">
      <alignment horizontal="center"/>
    </xf>
    <xf numFmtId="4" fontId="9" fillId="0" borderId="0" xfId="0" applyNumberFormat="1" applyFont="1" applyAlignment="1">
      <alignment horizontal="center"/>
    </xf>
    <xf numFmtId="0" fontId="24" fillId="0" borderId="0" xfId="0" applyFont="1" applyFill="1" applyBorder="1" applyAlignment="1">
      <alignment horizontal="center" vertical="center"/>
    </xf>
    <xf numFmtId="4" fontId="4" fillId="0" borderId="0" xfId="0" applyNumberFormat="1" applyFont="1" applyFill="1" applyBorder="1" applyAlignment="1">
      <alignment vertical="center"/>
    </xf>
    <xf numFmtId="0" fontId="11" fillId="0" borderId="0" xfId="0" applyFont="1" applyAlignment="1">
      <alignment horizontal="center"/>
    </xf>
    <xf numFmtId="0" fontId="9" fillId="4"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27" fillId="0" borderId="28" xfId="0" quotePrefix="1" applyFont="1" applyFill="1" applyBorder="1" applyAlignment="1">
      <alignment horizontal="left"/>
    </xf>
    <xf numFmtId="0" fontId="27" fillId="0" borderId="65" xfId="0" applyFont="1" applyFill="1" applyBorder="1" applyAlignment="1">
      <alignment horizontal="center"/>
    </xf>
    <xf numFmtId="164" fontId="9" fillId="0" borderId="13" xfId="0" applyNumberFormat="1" applyFont="1" applyBorder="1" applyAlignment="1">
      <alignment horizontal="center"/>
    </xf>
    <xf numFmtId="3" fontId="9" fillId="0" borderId="9" xfId="0" applyNumberFormat="1" applyFont="1" applyFill="1" applyBorder="1" applyAlignment="1">
      <alignment horizontal="center"/>
    </xf>
    <xf numFmtId="164" fontId="9" fillId="0" borderId="13" xfId="0" applyNumberFormat="1" applyFont="1" applyFill="1" applyBorder="1" applyAlignment="1">
      <alignment horizontal="center"/>
    </xf>
    <xf numFmtId="0" fontId="27" fillId="0" borderId="13" xfId="0" applyFont="1" applyBorder="1" applyAlignment="1">
      <alignment horizontal="center"/>
    </xf>
    <xf numFmtId="0" fontId="27" fillId="0" borderId="9" xfId="0" quotePrefix="1" applyFont="1" applyBorder="1" applyAlignment="1">
      <alignment horizontal="left"/>
    </xf>
    <xf numFmtId="3" fontId="9" fillId="0" borderId="15" xfId="0" applyNumberFormat="1" applyFont="1" applyFill="1" applyBorder="1" applyAlignment="1">
      <alignment horizontal="center"/>
    </xf>
    <xf numFmtId="0" fontId="27" fillId="0" borderId="35" xfId="0" applyFont="1" applyBorder="1" applyAlignment="1">
      <alignment horizontal="center"/>
    </xf>
    <xf numFmtId="164" fontId="18" fillId="0" borderId="35" xfId="0" applyNumberFormat="1" applyFont="1" applyBorder="1" applyAlignment="1">
      <alignment horizontal="center"/>
    </xf>
    <xf numFmtId="3" fontId="18" fillId="0" borderId="23" xfId="0" applyNumberFormat="1" applyFont="1" applyBorder="1" applyAlignment="1">
      <alignment horizontal="center"/>
    </xf>
    <xf numFmtId="164" fontId="18" fillId="0" borderId="35" xfId="0" applyNumberFormat="1" applyFont="1" applyFill="1" applyBorder="1" applyAlignment="1">
      <alignment horizontal="center"/>
    </xf>
    <xf numFmtId="164" fontId="18" fillId="0" borderId="13" xfId="0" applyNumberFormat="1" applyFont="1" applyBorder="1" applyAlignment="1">
      <alignment horizontal="center"/>
    </xf>
    <xf numFmtId="164" fontId="9" fillId="0" borderId="65" xfId="0" applyNumberFormat="1" applyFont="1" applyBorder="1" applyAlignment="1">
      <alignment horizontal="center"/>
    </xf>
    <xf numFmtId="3" fontId="9" fillId="0" borderId="28" xfId="0" applyNumberFormat="1" applyFont="1" applyBorder="1" applyAlignment="1">
      <alignment horizontal="center"/>
    </xf>
    <xf numFmtId="3" fontId="9" fillId="0" borderId="28" xfId="0" applyNumberFormat="1" applyFont="1" applyFill="1" applyBorder="1" applyAlignment="1">
      <alignment horizontal="center"/>
    </xf>
    <xf numFmtId="164" fontId="9" fillId="0" borderId="65" xfId="0" applyNumberFormat="1" applyFont="1" applyFill="1" applyBorder="1" applyAlignment="1">
      <alignment horizontal="center"/>
    </xf>
    <xf numFmtId="0" fontId="27" fillId="0" borderId="28" xfId="0" quotePrefix="1" applyFont="1" applyBorder="1"/>
    <xf numFmtId="0" fontId="27" fillId="0" borderId="65" xfId="0" applyFont="1" applyBorder="1" applyAlignment="1">
      <alignment horizontal="center"/>
    </xf>
    <xf numFmtId="0" fontId="26" fillId="0" borderId="0" xfId="0" applyFont="1"/>
    <xf numFmtId="0" fontId="27" fillId="0" borderId="9" xfId="0" quotePrefix="1" applyFont="1" applyFill="1" applyBorder="1" applyAlignment="1">
      <alignment horizontal="left"/>
    </xf>
    <xf numFmtId="164" fontId="9" fillId="0" borderId="36" xfId="0" applyNumberFormat="1" applyFont="1" applyBorder="1" applyAlignment="1">
      <alignment horizontal="center"/>
    </xf>
    <xf numFmtId="164" fontId="9" fillId="0" borderId="0" xfId="0" applyNumberFormat="1" applyFont="1" applyBorder="1" applyAlignment="1">
      <alignment horizontal="center"/>
    </xf>
    <xf numFmtId="0" fontId="4" fillId="0" borderId="20" xfId="0" applyFont="1" applyBorder="1"/>
    <xf numFmtId="0" fontId="4" fillId="0" borderId="42" xfId="0" applyFont="1" applyBorder="1"/>
    <xf numFmtId="164" fontId="9" fillId="0" borderId="44" xfId="0" applyNumberFormat="1" applyFont="1" applyBorder="1" applyAlignment="1">
      <alignment horizontal="center"/>
    </xf>
    <xf numFmtId="164" fontId="9" fillId="0" borderId="68" xfId="0" applyNumberFormat="1" applyFont="1" applyBorder="1" applyAlignment="1">
      <alignment horizontal="center"/>
    </xf>
    <xf numFmtId="164" fontId="9" fillId="0" borderId="43" xfId="0" applyNumberFormat="1" applyFont="1" applyBorder="1" applyAlignment="1">
      <alignment horizontal="center"/>
    </xf>
    <xf numFmtId="164" fontId="9" fillId="0" borderId="11" xfId="0" applyNumberFormat="1" applyFont="1" applyBorder="1" applyAlignment="1">
      <alignment horizontal="center"/>
    </xf>
    <xf numFmtId="1" fontId="4" fillId="0" borderId="0" xfId="0" applyNumberFormat="1" applyFont="1" applyBorder="1"/>
    <xf numFmtId="0" fontId="24" fillId="2" borderId="45" xfId="0" applyFont="1" applyFill="1" applyBorder="1"/>
    <xf numFmtId="0" fontId="24" fillId="2" borderId="37" xfId="0" applyFont="1" applyFill="1" applyBorder="1"/>
    <xf numFmtId="0" fontId="0" fillId="2" borderId="45" xfId="0" applyFill="1" applyBorder="1"/>
    <xf numFmtId="0" fontId="0" fillId="2" borderId="37" xfId="0" applyFill="1" applyBorder="1"/>
    <xf numFmtId="0" fontId="13" fillId="0" borderId="0" xfId="3" applyFill="1" applyBorder="1" applyAlignment="1" applyProtection="1"/>
    <xf numFmtId="0" fontId="13" fillId="0" borderId="0" xfId="3" applyAlignment="1" applyProtection="1">
      <alignment horizontal="center" vertical="center"/>
    </xf>
    <xf numFmtId="0" fontId="13" fillId="0" borderId="0" xfId="3" applyAlignment="1" applyProtection="1"/>
    <xf numFmtId="0" fontId="13" fillId="0" borderId="0" xfId="3" applyFont="1" applyFill="1" applyBorder="1" applyAlignment="1" applyProtection="1"/>
    <xf numFmtId="0" fontId="4" fillId="0" borderId="0" xfId="0" applyFont="1" applyBorder="1" applyAlignment="1">
      <alignment vertical="center"/>
    </xf>
    <xf numFmtId="0" fontId="27" fillId="0" borderId="42" xfId="0" quotePrefix="1" applyFont="1" applyBorder="1"/>
    <xf numFmtId="3" fontId="18" fillId="3" borderId="16" xfId="9" applyNumberFormat="1" applyFont="1" applyFill="1" applyBorder="1" applyAlignment="1">
      <alignment horizontal="center"/>
    </xf>
    <xf numFmtId="3" fontId="29" fillId="0" borderId="0" xfId="9" applyNumberFormat="1"/>
    <xf numFmtId="3" fontId="12" fillId="0" borderId="0" xfId="9" applyNumberFormat="1" applyFont="1" applyBorder="1" applyAlignment="1"/>
    <xf numFmtId="4" fontId="9" fillId="4" borderId="32" xfId="0" applyNumberFormat="1" applyFont="1" applyFill="1" applyBorder="1" applyAlignment="1">
      <alignment horizontal="center"/>
    </xf>
    <xf numFmtId="3" fontId="4" fillId="0" borderId="0" xfId="0" applyNumberFormat="1" applyFont="1"/>
    <xf numFmtId="4" fontId="9" fillId="0" borderId="40" xfId="0" applyNumberFormat="1" applyFont="1" applyBorder="1"/>
    <xf numFmtId="0" fontId="4" fillId="0" borderId="65" xfId="0" applyFont="1" applyBorder="1" applyAlignment="1">
      <alignment vertical="center" textRotation="90"/>
    </xf>
    <xf numFmtId="0" fontId="11" fillId="0" borderId="23" xfId="0" applyFont="1" applyBorder="1"/>
    <xf numFmtId="1" fontId="9" fillId="0" borderId="22" xfId="0" applyNumberFormat="1" applyFont="1" applyFill="1" applyBorder="1" applyAlignment="1">
      <alignment horizontal="center"/>
    </xf>
    <xf numFmtId="0" fontId="22" fillId="4" borderId="57" xfId="0" applyFont="1" applyFill="1" applyBorder="1" applyAlignment="1">
      <alignment horizontal="center" vertical="justify"/>
    </xf>
    <xf numFmtId="0" fontId="22" fillId="4" borderId="5" xfId="0" applyFont="1" applyFill="1" applyBorder="1" applyAlignment="1">
      <alignment horizontal="center" vertical="justify"/>
    </xf>
    <xf numFmtId="3" fontId="9" fillId="0" borderId="0" xfId="0" applyNumberFormat="1" applyFont="1"/>
    <xf numFmtId="0" fontId="4" fillId="0" borderId="9" xfId="0" applyFont="1" applyBorder="1"/>
    <xf numFmtId="164" fontId="4" fillId="0" borderId="0" xfId="0" applyNumberFormat="1" applyFont="1"/>
    <xf numFmtId="0" fontId="5" fillId="5" borderId="35" xfId="0" applyFont="1" applyFill="1" applyBorder="1" applyAlignment="1">
      <alignment horizontal="center" vertical="center"/>
    </xf>
    <xf numFmtId="0" fontId="27" fillId="0" borderId="13" xfId="0" applyFont="1" applyFill="1" applyBorder="1" applyAlignment="1">
      <alignment horizontal="center"/>
    </xf>
    <xf numFmtId="3" fontId="18" fillId="0" borderId="9" xfId="0" applyNumberFormat="1" applyFont="1" applyFill="1" applyBorder="1" applyAlignment="1">
      <alignment horizontal="center"/>
    </xf>
    <xf numFmtId="0" fontId="17" fillId="4" borderId="62" xfId="0" applyFont="1" applyFill="1" applyBorder="1" applyAlignment="1">
      <alignment horizontal="center" vertical="center" wrapText="1"/>
    </xf>
    <xf numFmtId="0" fontId="21" fillId="4" borderId="62" xfId="0" applyFont="1" applyFill="1" applyBorder="1" applyAlignment="1">
      <alignment horizontal="center" vertical="center"/>
    </xf>
    <xf numFmtId="0" fontId="21" fillId="0" borderId="10" xfId="0" quotePrefix="1" applyFont="1" applyFill="1" applyBorder="1"/>
    <xf numFmtId="0" fontId="18" fillId="4" borderId="47" xfId="0" applyFont="1" applyFill="1" applyBorder="1" applyAlignment="1">
      <alignment horizontal="center"/>
    </xf>
    <xf numFmtId="3" fontId="9" fillId="0" borderId="55" xfId="0" applyNumberFormat="1" applyFont="1" applyBorder="1" applyAlignment="1">
      <alignment horizontal="center"/>
    </xf>
    <xf numFmtId="0" fontId="11" fillId="0" borderId="0" xfId="9" applyFont="1" applyAlignment="1">
      <alignment horizontal="center"/>
    </xf>
    <xf numFmtId="0" fontId="9" fillId="0" borderId="0" xfId="9" applyFont="1" applyAlignment="1">
      <alignment horizontal="left"/>
    </xf>
    <xf numFmtId="0" fontId="4" fillId="0" borderId="0" xfId="9" applyFont="1" applyAlignment="1">
      <alignment horizontal="center"/>
    </xf>
    <xf numFmtId="0" fontId="18" fillId="4" borderId="7" xfId="9" applyFont="1" applyFill="1" applyBorder="1" applyAlignment="1">
      <alignment horizontal="center" vertical="center" wrapText="1"/>
    </xf>
    <xf numFmtId="3" fontId="9" fillId="0" borderId="2" xfId="9" applyNumberFormat="1" applyFont="1" applyBorder="1" applyAlignment="1">
      <alignment horizontal="center"/>
    </xf>
    <xf numFmtId="3" fontId="9" fillId="0" borderId="3" xfId="9" applyNumberFormat="1" applyFont="1" applyBorder="1" applyAlignment="1">
      <alignment horizontal="center"/>
    </xf>
    <xf numFmtId="4" fontId="9" fillId="0" borderId="46" xfId="9" applyNumberFormat="1" applyFont="1" applyBorder="1" applyAlignment="1">
      <alignment horizontal="center"/>
    </xf>
    <xf numFmtId="4" fontId="9" fillId="0" borderId="35" xfId="9" applyNumberFormat="1" applyFont="1" applyBorder="1" applyAlignment="1">
      <alignment horizontal="center"/>
    </xf>
    <xf numFmtId="0" fontId="4" fillId="0" borderId="0" xfId="9" applyFont="1" applyFill="1" applyBorder="1"/>
    <xf numFmtId="17" fontId="27" fillId="0" borderId="15" xfId="9" quotePrefix="1" applyNumberFormat="1" applyFont="1" applyFill="1" applyBorder="1" applyAlignment="1">
      <alignment horizontal="center"/>
    </xf>
    <xf numFmtId="17" fontId="27" fillId="0" borderId="69" xfId="9" quotePrefix="1" applyNumberFormat="1" applyFont="1" applyFill="1" applyBorder="1" applyAlignment="1">
      <alignment horizontal="center"/>
    </xf>
    <xf numFmtId="17" fontId="27" fillId="0" borderId="30" xfId="9" quotePrefix="1" applyNumberFormat="1" applyFont="1" applyFill="1" applyBorder="1" applyAlignment="1">
      <alignment horizontal="center"/>
    </xf>
    <xf numFmtId="0" fontId="9" fillId="0" borderId="15" xfId="9" quotePrefix="1" applyFont="1" applyFill="1" applyBorder="1" applyAlignment="1">
      <alignment horizontal="center"/>
    </xf>
    <xf numFmtId="17" fontId="9" fillId="0" borderId="15" xfId="9" quotePrefix="1" applyNumberFormat="1" applyFont="1" applyFill="1" applyBorder="1" applyAlignment="1">
      <alignment horizontal="center"/>
    </xf>
    <xf numFmtId="17" fontId="27" fillId="0" borderId="62" xfId="9" quotePrefix="1" applyNumberFormat="1" applyFont="1" applyFill="1" applyBorder="1" applyAlignment="1">
      <alignment horizontal="center"/>
    </xf>
    <xf numFmtId="0" fontId="9" fillId="3" borderId="15" xfId="9" quotePrefix="1" applyFont="1" applyFill="1" applyBorder="1" applyAlignment="1">
      <alignment horizontal="center"/>
    </xf>
    <xf numFmtId="17" fontId="9" fillId="3" borderId="15" xfId="9" quotePrefix="1" applyNumberFormat="1" applyFont="1" applyFill="1" applyBorder="1" applyAlignment="1">
      <alignment horizontal="center"/>
    </xf>
    <xf numFmtId="17" fontId="27" fillId="3" borderId="30" xfId="9" quotePrefix="1" applyNumberFormat="1" applyFont="1" applyFill="1" applyBorder="1" applyAlignment="1">
      <alignment horizontal="center"/>
    </xf>
    <xf numFmtId="17" fontId="27" fillId="3" borderId="69" xfId="9" quotePrefix="1" applyNumberFormat="1" applyFont="1" applyFill="1" applyBorder="1" applyAlignment="1">
      <alignment horizontal="center"/>
    </xf>
    <xf numFmtId="17" fontId="27" fillId="3" borderId="6" xfId="9" quotePrefix="1" applyNumberFormat="1" applyFont="1" applyFill="1" applyBorder="1" applyAlignment="1">
      <alignment horizontal="center"/>
    </xf>
    <xf numFmtId="0" fontId="5" fillId="3" borderId="48" xfId="9" applyFont="1" applyFill="1" applyBorder="1" applyAlignment="1">
      <alignment horizontal="center" vertical="center"/>
    </xf>
    <xf numFmtId="3" fontId="4" fillId="0" borderId="54" xfId="0" applyNumberFormat="1" applyFont="1" applyBorder="1" applyAlignment="1">
      <alignment horizontal="center"/>
    </xf>
    <xf numFmtId="3" fontId="4" fillId="0" borderId="38" xfId="0" applyNumberFormat="1" applyFont="1" applyBorder="1" applyAlignment="1">
      <alignment horizontal="center"/>
    </xf>
    <xf numFmtId="3" fontId="4" fillId="0" borderId="38" xfId="0" applyNumberFormat="1" applyFont="1" applyFill="1" applyBorder="1" applyAlignment="1">
      <alignment horizontal="center"/>
    </xf>
    <xf numFmtId="0" fontId="18" fillId="3" borderId="7" xfId="9" applyFont="1" applyFill="1" applyBorder="1" applyAlignment="1">
      <alignment horizontal="center" vertical="center" wrapText="1"/>
    </xf>
    <xf numFmtId="0" fontId="9" fillId="4" borderId="49" xfId="9" applyFont="1" applyFill="1" applyBorder="1" applyAlignment="1">
      <alignment horizontal="center" vertical="center" wrapText="1"/>
    </xf>
    <xf numFmtId="0" fontId="9" fillId="4" borderId="70" xfId="9" applyFont="1" applyFill="1" applyBorder="1" applyAlignment="1">
      <alignment horizontal="center" vertical="center" wrapText="1"/>
    </xf>
    <xf numFmtId="0" fontId="9" fillId="4" borderId="66" xfId="9" applyFont="1" applyFill="1" applyBorder="1" applyAlignment="1">
      <alignment horizontal="center" vertical="center" wrapText="1"/>
    </xf>
    <xf numFmtId="0" fontId="9" fillId="4" borderId="48" xfId="9" applyFont="1" applyFill="1" applyBorder="1" applyAlignment="1">
      <alignment horizontal="center" vertical="center" wrapText="1"/>
    </xf>
    <xf numFmtId="0" fontId="9" fillId="4" borderId="50" xfId="9" applyFont="1" applyFill="1" applyBorder="1" applyAlignment="1">
      <alignment horizontal="center" vertical="center" wrapText="1"/>
    </xf>
    <xf numFmtId="0" fontId="18" fillId="4" borderId="48" xfId="9" applyFont="1" applyFill="1" applyBorder="1" applyAlignment="1">
      <alignment horizontal="center" vertical="center" wrapText="1"/>
    </xf>
    <xf numFmtId="0" fontId="20" fillId="3" borderId="7" xfId="9" applyFont="1" applyFill="1" applyBorder="1" applyAlignment="1">
      <alignment horizontal="center" vertical="center" wrapText="1"/>
    </xf>
    <xf numFmtId="0" fontId="27" fillId="4" borderId="61" xfId="9" applyFont="1" applyFill="1" applyBorder="1" applyAlignment="1">
      <alignment horizontal="center" vertical="center" wrapText="1"/>
    </xf>
    <xf numFmtId="0" fontId="20" fillId="4" borderId="7" xfId="9" applyFont="1" applyFill="1" applyBorder="1" applyAlignment="1">
      <alignment horizontal="center" vertical="center" wrapText="1"/>
    </xf>
    <xf numFmtId="0" fontId="6" fillId="4" borderId="61" xfId="9" applyFont="1" applyFill="1" applyBorder="1" applyAlignment="1">
      <alignment horizontal="center" vertical="center" wrapText="1"/>
    </xf>
    <xf numFmtId="4" fontId="9" fillId="0" borderId="0" xfId="0" applyNumberFormat="1" applyFont="1" applyFill="1" applyBorder="1" applyAlignment="1">
      <alignment horizontal="center"/>
    </xf>
    <xf numFmtId="0" fontId="9" fillId="3" borderId="28"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27" fillId="0" borderId="14" xfId="0" quotePrefix="1" applyFont="1" applyBorder="1" applyAlignment="1">
      <alignment horizontal="left"/>
    </xf>
    <xf numFmtId="0" fontId="9" fillId="4" borderId="43" xfId="0" applyFont="1" applyFill="1" applyBorder="1" applyAlignment="1">
      <alignment horizontal="center" vertical="center" wrapText="1"/>
    </xf>
    <xf numFmtId="164" fontId="9" fillId="0" borderId="14" xfId="0" applyNumberFormat="1" applyFont="1" applyBorder="1" applyAlignment="1">
      <alignment horizontal="center"/>
    </xf>
    <xf numFmtId="3" fontId="18" fillId="0" borderId="0" xfId="0" applyNumberFormat="1" applyFont="1" applyFill="1" applyBorder="1" applyAlignment="1">
      <alignment horizontal="center"/>
    </xf>
    <xf numFmtId="0" fontId="9" fillId="0" borderId="0" xfId="0" applyFont="1" applyFill="1" applyBorder="1"/>
    <xf numFmtId="4" fontId="18" fillId="4" borderId="55" xfId="0" applyNumberFormat="1" applyFont="1" applyFill="1" applyBorder="1" applyAlignment="1">
      <alignment horizontal="center"/>
    </xf>
    <xf numFmtId="0" fontId="18" fillId="3" borderId="49" xfId="0" applyFont="1" applyFill="1" applyBorder="1" applyAlignment="1">
      <alignment horizontal="center" vertical="center"/>
    </xf>
    <xf numFmtId="0" fontId="18" fillId="3" borderId="49" xfId="0" applyFont="1" applyFill="1" applyBorder="1" applyAlignment="1">
      <alignment vertical="center"/>
    </xf>
    <xf numFmtId="0" fontId="18" fillId="3" borderId="50" xfId="0" applyFont="1" applyFill="1" applyBorder="1" applyAlignment="1">
      <alignment horizontal="left" vertical="center"/>
    </xf>
    <xf numFmtId="2" fontId="0" fillId="0" borderId="0" xfId="0" applyNumberFormat="1"/>
    <xf numFmtId="4" fontId="9" fillId="0" borderId="12" xfId="0" applyNumberFormat="1" applyFont="1" applyBorder="1"/>
    <xf numFmtId="0" fontId="4" fillId="0" borderId="48" xfId="0" applyFont="1" applyBorder="1" applyAlignment="1">
      <alignment vertical="center" textRotation="90"/>
    </xf>
    <xf numFmtId="0" fontId="4" fillId="0" borderId="49" xfId="0" applyFont="1" applyBorder="1" applyAlignment="1">
      <alignment vertical="center" textRotation="90"/>
    </xf>
    <xf numFmtId="0" fontId="4" fillId="0" borderId="50" xfId="0" applyFont="1" applyBorder="1" applyAlignment="1">
      <alignment vertical="center" textRotation="90"/>
    </xf>
    <xf numFmtId="0" fontId="8" fillId="0" borderId="28" xfId="0" applyFont="1" applyBorder="1"/>
    <xf numFmtId="0" fontId="8" fillId="0" borderId="43" xfId="0" applyFont="1" applyBorder="1"/>
    <xf numFmtId="0" fontId="26" fillId="0" borderId="65" xfId="0" applyFont="1" applyFill="1" applyBorder="1"/>
    <xf numFmtId="0" fontId="26" fillId="0" borderId="13" xfId="0" applyFont="1" applyFill="1" applyBorder="1"/>
    <xf numFmtId="0" fontId="8" fillId="0" borderId="9" xfId="0" applyFont="1" applyBorder="1"/>
    <xf numFmtId="0" fontId="14" fillId="0" borderId="9" xfId="0" applyFont="1" applyFill="1" applyBorder="1"/>
    <xf numFmtId="0" fontId="14" fillId="0" borderId="0" xfId="0" applyFont="1" applyFill="1" applyBorder="1"/>
    <xf numFmtId="0" fontId="26" fillId="0" borderId="9" xfId="0" applyFont="1" applyFill="1" applyBorder="1"/>
    <xf numFmtId="0" fontId="26" fillId="0" borderId="0" xfId="0" applyFont="1" applyFill="1" applyBorder="1"/>
    <xf numFmtId="0" fontId="14" fillId="0" borderId="23" xfId="0" applyFont="1" applyFill="1" applyBorder="1" applyAlignment="1">
      <alignment horizontal="right"/>
    </xf>
    <xf numFmtId="0" fontId="14" fillId="0" borderId="34" xfId="0" applyFont="1" applyFill="1" applyBorder="1" applyAlignment="1">
      <alignment horizontal="right"/>
    </xf>
    <xf numFmtId="0" fontId="16" fillId="0" borderId="35" xfId="0" applyFont="1" applyFill="1" applyBorder="1"/>
    <xf numFmtId="0" fontId="11" fillId="0" borderId="15" xfId="0" applyFont="1" applyFill="1" applyBorder="1"/>
    <xf numFmtId="0" fontId="14" fillId="0" borderId="15" xfId="0" applyFont="1" applyFill="1" applyBorder="1"/>
    <xf numFmtId="0" fontId="14" fillId="0" borderId="15" xfId="0" applyFont="1" applyFill="1" applyBorder="1" applyAlignment="1">
      <alignment horizontal="right"/>
    </xf>
    <xf numFmtId="0" fontId="16" fillId="0" borderId="15" xfId="0" applyFont="1" applyFill="1" applyBorder="1"/>
    <xf numFmtId="0" fontId="14" fillId="5" borderId="7" xfId="0" applyFont="1" applyFill="1" applyBorder="1" applyAlignment="1">
      <alignment horizontal="center" vertical="center"/>
    </xf>
    <xf numFmtId="0" fontId="4" fillId="0" borderId="0" xfId="0" applyFont="1" applyFill="1" applyAlignment="1"/>
    <xf numFmtId="1" fontId="0" fillId="0" borderId="0" xfId="0" applyNumberFormat="1"/>
    <xf numFmtId="0" fontId="17" fillId="4" borderId="59" xfId="0" applyFont="1" applyFill="1" applyBorder="1" applyAlignment="1">
      <alignment horizontal="center" vertical="center" wrapText="1"/>
    </xf>
    <xf numFmtId="0" fontId="21" fillId="4" borderId="6" xfId="0" applyFont="1" applyFill="1" applyBorder="1" applyAlignment="1">
      <alignment horizontal="left" vertical="center"/>
    </xf>
    <xf numFmtId="3" fontId="11" fillId="0" borderId="0" xfId="0" applyNumberFormat="1" applyFont="1"/>
    <xf numFmtId="17" fontId="27" fillId="0" borderId="71" xfId="9" quotePrefix="1" applyNumberFormat="1" applyFont="1" applyFill="1" applyBorder="1" applyAlignment="1">
      <alignment horizontal="center"/>
    </xf>
    <xf numFmtId="3" fontId="4" fillId="0" borderId="0" xfId="9" applyNumberFormat="1" applyFont="1"/>
    <xf numFmtId="0" fontId="4" fillId="3" borderId="62" xfId="0" applyFont="1" applyFill="1" applyBorder="1" applyAlignment="1">
      <alignment horizontal="left"/>
    </xf>
    <xf numFmtId="0" fontId="4" fillId="4" borderId="16" xfId="0" applyFont="1" applyFill="1" applyBorder="1" applyAlignment="1">
      <alignment horizontal="center"/>
    </xf>
    <xf numFmtId="17" fontId="27" fillId="0" borderId="10" xfId="0" quotePrefix="1" applyNumberFormat="1" applyFont="1" applyBorder="1"/>
    <xf numFmtId="0" fontId="27" fillId="0" borderId="10" xfId="0" quotePrefix="1" applyFont="1" applyBorder="1"/>
    <xf numFmtId="0" fontId="27" fillId="0" borderId="16" xfId="0" quotePrefix="1" applyFont="1" applyBorder="1"/>
    <xf numFmtId="0" fontId="27" fillId="0" borderId="72" xfId="0" quotePrefix="1" applyFont="1" applyBorder="1"/>
    <xf numFmtId="0" fontId="0" fillId="0" borderId="0" xfId="0" applyAlignment="1">
      <alignment horizontal="center"/>
    </xf>
    <xf numFmtId="0" fontId="6" fillId="0" borderId="0" xfId="0" applyFont="1" applyBorder="1"/>
    <xf numFmtId="164" fontId="4" fillId="0" borderId="22" xfId="0" quotePrefix="1" applyNumberFormat="1" applyFont="1" applyBorder="1" applyAlignment="1">
      <alignment horizontal="center"/>
    </xf>
    <xf numFmtId="164" fontId="4" fillId="0" borderId="21" xfId="0" quotePrefix="1" applyNumberFormat="1" applyFont="1" applyBorder="1" applyAlignment="1">
      <alignment horizontal="center"/>
    </xf>
    <xf numFmtId="164" fontId="4" fillId="0" borderId="13" xfId="0" quotePrefix="1" applyNumberFormat="1" applyFont="1" applyBorder="1" applyAlignment="1">
      <alignment horizontal="center"/>
    </xf>
    <xf numFmtId="4" fontId="4" fillId="0" borderId="12" xfId="0" applyNumberFormat="1" applyFont="1" applyBorder="1" applyAlignment="1">
      <alignment horizontal="center"/>
    </xf>
    <xf numFmtId="4" fontId="9" fillId="0" borderId="0" xfId="0" applyNumberFormat="1" applyFont="1" applyBorder="1"/>
    <xf numFmtId="0" fontId="11" fillId="5" borderId="9" xfId="0" applyFont="1" applyFill="1" applyBorder="1"/>
    <xf numFmtId="0" fontId="14" fillId="5" borderId="9" xfId="0" applyFont="1" applyFill="1" applyBorder="1"/>
    <xf numFmtId="0" fontId="14" fillId="5" borderId="0" xfId="0" applyFont="1" applyFill="1" applyBorder="1"/>
    <xf numFmtId="0" fontId="16" fillId="5" borderId="13" xfId="0" applyFont="1" applyFill="1" applyBorder="1"/>
    <xf numFmtId="0" fontId="16" fillId="5" borderId="9" xfId="0" applyFont="1" applyFill="1" applyBorder="1"/>
    <xf numFmtId="0" fontId="16" fillId="5" borderId="0" xfId="0" applyFont="1" applyFill="1" applyBorder="1"/>
    <xf numFmtId="0" fontId="14" fillId="5" borderId="0" xfId="0" applyFont="1" applyFill="1"/>
    <xf numFmtId="1" fontId="9" fillId="0" borderId="9" xfId="0" applyNumberFormat="1" applyFont="1" applyBorder="1" applyAlignment="1">
      <alignment horizontal="center"/>
    </xf>
    <xf numFmtId="169" fontId="9" fillId="0" borderId="22" xfId="0" applyNumberFormat="1" applyFont="1" applyBorder="1" applyAlignment="1">
      <alignment horizontal="center"/>
    </xf>
    <xf numFmtId="4" fontId="9" fillId="0" borderId="43" xfId="0" applyNumberFormat="1" applyFont="1" applyBorder="1" applyAlignment="1">
      <alignment horizontal="center"/>
    </xf>
    <xf numFmtId="169" fontId="9" fillId="0" borderId="13" xfId="0" applyNumberFormat="1" applyFont="1" applyBorder="1" applyAlignment="1">
      <alignment horizontal="center"/>
    </xf>
    <xf numFmtId="17" fontId="21" fillId="0" borderId="16" xfId="9" quotePrefix="1" applyNumberFormat="1" applyFont="1" applyFill="1" applyBorder="1"/>
    <xf numFmtId="3" fontId="9" fillId="0" borderId="11" xfId="0" applyNumberFormat="1" applyFont="1" applyFill="1" applyBorder="1" applyAlignment="1">
      <alignment horizontal="center"/>
    </xf>
    <xf numFmtId="0" fontId="12" fillId="0" borderId="0" xfId="0" applyFont="1"/>
    <xf numFmtId="0" fontId="27" fillId="0" borderId="28" xfId="0" quotePrefix="1" applyFont="1" applyBorder="1" applyAlignment="1">
      <alignment horizontal="left"/>
    </xf>
    <xf numFmtId="3" fontId="9" fillId="0" borderId="0" xfId="0" applyNumberFormat="1" applyFont="1" applyBorder="1"/>
    <xf numFmtId="3" fontId="9" fillId="0" borderId="8" xfId="0" applyNumberFormat="1" applyFont="1" applyFill="1" applyBorder="1" applyAlignment="1">
      <alignment horizontal="center"/>
    </xf>
    <xf numFmtId="1" fontId="9" fillId="0" borderId="21" xfId="0" applyNumberFormat="1" applyFont="1" applyFill="1" applyBorder="1" applyAlignment="1">
      <alignment horizontal="center"/>
    </xf>
    <xf numFmtId="1" fontId="9" fillId="0" borderId="18" xfId="0" applyNumberFormat="1" applyFont="1" applyFill="1" applyBorder="1" applyAlignment="1">
      <alignment horizontal="center"/>
    </xf>
    <xf numFmtId="0" fontId="4" fillId="0" borderId="28" xfId="0" applyFont="1" applyBorder="1" applyAlignment="1">
      <alignment vertical="center" textRotation="90"/>
    </xf>
    <xf numFmtId="0" fontId="4" fillId="0" borderId="43" xfId="0" applyFont="1" applyBorder="1" applyAlignment="1">
      <alignment vertical="center" textRotation="90"/>
    </xf>
    <xf numFmtId="0" fontId="8" fillId="0" borderId="28" xfId="0" applyFont="1" applyFill="1" applyBorder="1"/>
    <xf numFmtId="0" fontId="8" fillId="0" borderId="9" xfId="0" applyFont="1" applyFill="1" applyBorder="1"/>
    <xf numFmtId="1" fontId="9" fillId="0" borderId="15" xfId="0" applyNumberFormat="1" applyFont="1" applyBorder="1" applyAlignment="1">
      <alignment horizontal="center"/>
    </xf>
    <xf numFmtId="3" fontId="18" fillId="4" borderId="32" xfId="0" applyNumberFormat="1" applyFont="1" applyFill="1" applyBorder="1" applyAlignment="1">
      <alignment horizontal="center"/>
    </xf>
    <xf numFmtId="0" fontId="4" fillId="0" borderId="9" xfId="0" applyFont="1" applyFill="1" applyBorder="1" applyAlignment="1">
      <alignment horizontal="center"/>
    </xf>
    <xf numFmtId="0" fontId="4" fillId="0" borderId="15" xfId="0" applyFont="1" applyFill="1" applyBorder="1" applyAlignment="1">
      <alignment horizontal="center"/>
    </xf>
    <xf numFmtId="0" fontId="11" fillId="0" borderId="23" xfId="0" applyFont="1" applyFill="1" applyBorder="1" applyAlignment="1">
      <alignment horizontal="center"/>
    </xf>
    <xf numFmtId="17" fontId="21" fillId="0" borderId="72" xfId="9" quotePrefix="1" applyNumberFormat="1" applyFont="1" applyFill="1" applyBorder="1"/>
    <xf numFmtId="3" fontId="18" fillId="4" borderId="72" xfId="0" applyNumberFormat="1" applyFont="1" applyFill="1" applyBorder="1" applyAlignment="1">
      <alignment horizontal="center"/>
    </xf>
    <xf numFmtId="3" fontId="9" fillId="0" borderId="55" xfId="9" applyNumberFormat="1" applyFont="1" applyBorder="1" applyAlignment="1">
      <alignment horizontal="center"/>
    </xf>
    <xf numFmtId="0" fontId="19" fillId="4" borderId="62" xfId="9" applyFont="1" applyFill="1" applyBorder="1" applyAlignment="1">
      <alignment vertical="center" wrapText="1"/>
    </xf>
    <xf numFmtId="17" fontId="21" fillId="0" borderId="10" xfId="9" quotePrefix="1" applyNumberFormat="1" applyFont="1" applyFill="1" applyBorder="1"/>
    <xf numFmtId="0" fontId="21" fillId="0" borderId="16" xfId="9" quotePrefix="1" applyFont="1" applyFill="1" applyBorder="1"/>
    <xf numFmtId="0" fontId="21" fillId="0" borderId="10" xfId="9" quotePrefix="1" applyFont="1" applyFill="1" applyBorder="1"/>
    <xf numFmtId="4" fontId="9" fillId="0" borderId="36" xfId="9" applyNumberFormat="1" applyFont="1" applyBorder="1" applyAlignment="1">
      <alignment horizontal="center"/>
    </xf>
    <xf numFmtId="3" fontId="9" fillId="0" borderId="40" xfId="9" applyNumberFormat="1" applyFont="1" applyBorder="1" applyAlignment="1">
      <alignment horizontal="center"/>
    </xf>
    <xf numFmtId="3" fontId="9" fillId="0" borderId="1" xfId="9" applyNumberFormat="1" applyFont="1" applyBorder="1" applyAlignment="1">
      <alignment horizontal="center"/>
    </xf>
    <xf numFmtId="3" fontId="18" fillId="3" borderId="72" xfId="9" applyNumberFormat="1" applyFont="1" applyFill="1" applyBorder="1" applyAlignment="1">
      <alignment horizontal="center"/>
    </xf>
    <xf numFmtId="0" fontId="20" fillId="4" borderId="62" xfId="9" applyFont="1" applyFill="1" applyBorder="1" applyAlignment="1">
      <alignment horizontal="center" vertical="center" wrapText="1"/>
    </xf>
    <xf numFmtId="3" fontId="18" fillId="4" borderId="72" xfId="9" applyNumberFormat="1" applyFont="1" applyFill="1" applyBorder="1" applyAlignment="1">
      <alignment horizontal="center"/>
    </xf>
    <xf numFmtId="0" fontId="9" fillId="4" borderId="15" xfId="9" applyFont="1" applyFill="1" applyBorder="1" applyAlignment="1">
      <alignment horizontal="center" vertical="center" wrapText="1"/>
    </xf>
    <xf numFmtId="0" fontId="4" fillId="3" borderId="28" xfId="9" applyFont="1" applyFill="1" applyBorder="1" applyAlignment="1"/>
    <xf numFmtId="3" fontId="18" fillId="4" borderId="16" xfId="0" applyNumberFormat="1" applyFont="1" applyFill="1" applyBorder="1" applyAlignment="1">
      <alignment horizontal="center"/>
    </xf>
    <xf numFmtId="4" fontId="9" fillId="0" borderId="0" xfId="9" applyNumberFormat="1" applyFont="1" applyFill="1" applyBorder="1" applyAlignment="1">
      <alignment horizontal="center"/>
    </xf>
    <xf numFmtId="3" fontId="9" fillId="0" borderId="0" xfId="9" applyNumberFormat="1" applyFont="1" applyFill="1" applyBorder="1" applyAlignment="1">
      <alignment horizontal="center"/>
    </xf>
    <xf numFmtId="2" fontId="9" fillId="0" borderId="0" xfId="9" applyNumberFormat="1" applyFont="1" applyFill="1" applyBorder="1"/>
    <xf numFmtId="3" fontId="29" fillId="0" borderId="0" xfId="9" applyNumberFormat="1" applyFill="1" applyBorder="1"/>
    <xf numFmtId="0" fontId="29" fillId="0" borderId="0" xfId="9" applyFill="1" applyBorder="1"/>
    <xf numFmtId="3" fontId="11" fillId="0" borderId="0" xfId="0" applyNumberFormat="1" applyFont="1" applyFill="1" applyBorder="1"/>
    <xf numFmtId="0" fontId="11" fillId="0" borderId="0" xfId="0" applyFont="1" applyFill="1" applyBorder="1"/>
    <xf numFmtId="3" fontId="25" fillId="0" borderId="0" xfId="0" applyNumberFormat="1" applyFont="1" applyFill="1" applyBorder="1"/>
    <xf numFmtId="0" fontId="18" fillId="3" borderId="50" xfId="9" applyFont="1" applyFill="1" applyBorder="1" applyAlignment="1">
      <alignment horizontal="center" vertical="center" wrapText="1"/>
    </xf>
    <xf numFmtId="0" fontId="27" fillId="0" borderId="16" xfId="9" quotePrefix="1" applyFont="1" applyFill="1" applyBorder="1" applyAlignment="1">
      <alignment horizontal="center"/>
    </xf>
    <xf numFmtId="17" fontId="27" fillId="0" borderId="16" xfId="9" quotePrefix="1" applyNumberFormat="1" applyFont="1" applyFill="1" applyBorder="1" applyAlignment="1">
      <alignment horizontal="center"/>
    </xf>
    <xf numFmtId="17" fontId="27" fillId="0" borderId="79" xfId="9" quotePrefix="1" applyNumberFormat="1" applyFont="1" applyFill="1" applyBorder="1" applyAlignment="1">
      <alignment horizontal="center"/>
    </xf>
    <xf numFmtId="0" fontId="18" fillId="3" borderId="48" xfId="9" applyFont="1" applyFill="1" applyBorder="1" applyAlignment="1">
      <alignment horizontal="center" vertical="center" wrapText="1"/>
    </xf>
    <xf numFmtId="0" fontId="9" fillId="0" borderId="36" xfId="0" applyFont="1" applyBorder="1" applyAlignment="1">
      <alignment horizontal="center"/>
    </xf>
    <xf numFmtId="0" fontId="4" fillId="0" borderId="0" xfId="9" applyFont="1" applyBorder="1" applyAlignment="1">
      <alignment horizontal="center"/>
    </xf>
    <xf numFmtId="17" fontId="27" fillId="0" borderId="6" xfId="9" quotePrefix="1" applyNumberFormat="1" applyFont="1" applyFill="1" applyBorder="1" applyAlignment="1">
      <alignment horizontal="center"/>
    </xf>
    <xf numFmtId="0" fontId="18" fillId="4" borderId="15" xfId="0" applyFont="1" applyFill="1" applyBorder="1" applyAlignment="1">
      <alignment horizontal="center"/>
    </xf>
    <xf numFmtId="0" fontId="9" fillId="4" borderId="32" xfId="0" applyFont="1" applyFill="1" applyBorder="1"/>
    <xf numFmtId="0" fontId="9" fillId="4" borderId="20" xfId="0" applyFont="1" applyFill="1" applyBorder="1"/>
    <xf numFmtId="0" fontId="4" fillId="0" borderId="23" xfId="0" applyFont="1" applyBorder="1"/>
    <xf numFmtId="3" fontId="9" fillId="0" borderId="15" xfId="9" applyNumberFormat="1" applyFont="1" applyBorder="1" applyAlignment="1">
      <alignment horizontal="center" wrapText="1"/>
    </xf>
    <xf numFmtId="0" fontId="9" fillId="0" borderId="32" xfId="0" applyFont="1" applyBorder="1" applyAlignment="1">
      <alignment horizontal="center"/>
    </xf>
    <xf numFmtId="3" fontId="9" fillId="0" borderId="32" xfId="0" applyNumberFormat="1" applyFont="1" applyFill="1" applyBorder="1" applyAlignment="1">
      <alignment horizontal="center"/>
    </xf>
    <xf numFmtId="0" fontId="18" fillId="3" borderId="28" xfId="0" applyFont="1" applyFill="1" applyBorder="1" applyAlignment="1">
      <alignment vertical="center"/>
    </xf>
    <xf numFmtId="0" fontId="21" fillId="4" borderId="62" xfId="0" applyFont="1" applyFill="1" applyBorder="1" applyAlignment="1">
      <alignment horizontal="left" vertical="center"/>
    </xf>
    <xf numFmtId="0" fontId="21" fillId="2" borderId="71" xfId="0" applyFont="1" applyFill="1" applyBorder="1" applyAlignment="1">
      <alignment horizontal="left" vertical="center"/>
    </xf>
    <xf numFmtId="17" fontId="21" fillId="0" borderId="16" xfId="0" quotePrefix="1" applyNumberFormat="1" applyFont="1" applyFill="1" applyBorder="1"/>
    <xf numFmtId="17" fontId="21" fillId="0" borderId="10" xfId="0" quotePrefix="1" applyNumberFormat="1" applyFont="1" applyFill="1" applyBorder="1"/>
    <xf numFmtId="0" fontId="27" fillId="0" borderId="55" xfId="0" quotePrefix="1" applyFont="1" applyFill="1" applyBorder="1"/>
    <xf numFmtId="1" fontId="9" fillId="0" borderId="13" xfId="0" applyNumberFormat="1" applyFont="1" applyFill="1" applyBorder="1" applyAlignment="1">
      <alignment horizontal="center"/>
    </xf>
    <xf numFmtId="3" fontId="9" fillId="0" borderId="36" xfId="0" applyNumberFormat="1" applyFont="1" applyFill="1" applyBorder="1" applyAlignment="1">
      <alignment horizontal="center"/>
    </xf>
    <xf numFmtId="3" fontId="0" fillId="0" borderId="0" xfId="0" applyNumberFormat="1" applyFill="1" applyBorder="1"/>
    <xf numFmtId="0" fontId="4" fillId="0" borderId="49" xfId="0" applyFont="1" applyFill="1" applyBorder="1" applyAlignment="1">
      <alignment vertical="center" textRotation="90"/>
    </xf>
    <xf numFmtId="3" fontId="18" fillId="4" borderId="10" xfId="0" applyNumberFormat="1" applyFont="1" applyFill="1" applyBorder="1" applyAlignment="1">
      <alignment horizontal="center"/>
    </xf>
    <xf numFmtId="0" fontId="9" fillId="0" borderId="6" xfId="0" applyFont="1" applyBorder="1" applyAlignment="1">
      <alignment horizontal="center" vertical="center"/>
    </xf>
    <xf numFmtId="0" fontId="9" fillId="0" borderId="4"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wrapText="1"/>
    </xf>
    <xf numFmtId="0" fontId="4" fillId="0" borderId="13" xfId="0" applyFont="1" applyBorder="1"/>
    <xf numFmtId="164" fontId="9" fillId="0" borderId="28" xfId="0" applyNumberFormat="1" applyFont="1" applyBorder="1" applyAlignment="1">
      <alignment horizontal="center"/>
    </xf>
    <xf numFmtId="164" fontId="9" fillId="0" borderId="58" xfId="0" applyNumberFormat="1" applyFont="1" applyBorder="1" applyAlignment="1">
      <alignment horizontal="center"/>
    </xf>
    <xf numFmtId="164" fontId="9" fillId="0" borderId="9" xfId="0" applyNumberFormat="1" applyFont="1" applyBorder="1" applyAlignment="1">
      <alignment horizontal="center"/>
    </xf>
    <xf numFmtId="164" fontId="9" fillId="0" borderId="22" xfId="0" applyNumberFormat="1" applyFont="1" applyBorder="1" applyAlignment="1">
      <alignment horizontal="center"/>
    </xf>
    <xf numFmtId="4" fontId="18" fillId="3" borderId="12" xfId="0" applyNumberFormat="1" applyFont="1" applyFill="1" applyBorder="1" applyAlignment="1">
      <alignment horizontal="center"/>
    </xf>
    <xf numFmtId="4" fontId="11" fillId="4" borderId="9" xfId="0" applyNumberFormat="1" applyFont="1" applyFill="1" applyBorder="1" applyAlignment="1">
      <alignment horizontal="center"/>
    </xf>
    <xf numFmtId="0" fontId="9" fillId="0" borderId="0" xfId="0" applyFont="1" applyFill="1"/>
    <xf numFmtId="165" fontId="18" fillId="4" borderId="55" xfId="0" applyNumberFormat="1" applyFont="1" applyFill="1" applyBorder="1" applyAlignment="1">
      <alignment horizontal="center"/>
    </xf>
    <xf numFmtId="4" fontId="18" fillId="3" borderId="17" xfId="0" applyNumberFormat="1" applyFont="1" applyFill="1" applyBorder="1" applyAlignment="1">
      <alignment horizontal="center"/>
    </xf>
    <xf numFmtId="4" fontId="11" fillId="4" borderId="15" xfId="0" applyNumberFormat="1" applyFont="1" applyFill="1" applyBorder="1" applyAlignment="1">
      <alignment horizontal="center"/>
    </xf>
    <xf numFmtId="2" fontId="9" fillId="0" borderId="36" xfId="0" applyNumberFormat="1" applyFont="1" applyFill="1" applyBorder="1" applyAlignment="1">
      <alignment horizontal="center"/>
    </xf>
    <xf numFmtId="2" fontId="9" fillId="0" borderId="1" xfId="0" applyNumberFormat="1" applyFont="1" applyFill="1" applyBorder="1" applyAlignment="1">
      <alignment horizontal="center"/>
    </xf>
    <xf numFmtId="0" fontId="9" fillId="0" borderId="20" xfId="0" applyFont="1" applyBorder="1"/>
    <xf numFmtId="2" fontId="6" fillId="0" borderId="18" xfId="0" applyNumberFormat="1" applyFont="1" applyBorder="1" applyAlignment="1">
      <alignment horizontal="center"/>
    </xf>
    <xf numFmtId="3" fontId="18" fillId="3" borderId="10" xfId="9" applyNumberFormat="1" applyFont="1" applyFill="1" applyBorder="1" applyAlignment="1">
      <alignment horizontal="center"/>
    </xf>
    <xf numFmtId="3" fontId="9" fillId="0" borderId="9" xfId="9" applyNumberFormat="1" applyFont="1" applyBorder="1" applyAlignment="1">
      <alignment horizontal="center" wrapText="1"/>
    </xf>
    <xf numFmtId="3" fontId="9" fillId="0" borderId="36" xfId="9" applyNumberFormat="1" applyFont="1" applyBorder="1" applyAlignment="1">
      <alignment horizontal="center" wrapText="1"/>
    </xf>
    <xf numFmtId="3" fontId="9" fillId="0" borderId="0" xfId="9" applyNumberFormat="1" applyFont="1" applyBorder="1" applyAlignment="1">
      <alignment horizontal="center" wrapText="1"/>
    </xf>
    <xf numFmtId="3" fontId="4" fillId="0" borderId="57" xfId="0" applyNumberFormat="1" applyFont="1" applyBorder="1" applyAlignment="1">
      <alignment horizontal="center"/>
    </xf>
    <xf numFmtId="3" fontId="4" fillId="0" borderId="42" xfId="0" applyNumberFormat="1" applyFont="1" applyBorder="1" applyAlignment="1">
      <alignment horizontal="center"/>
    </xf>
    <xf numFmtId="0" fontId="19" fillId="4" borderId="6" xfId="9" applyFont="1" applyFill="1" applyBorder="1" applyAlignment="1">
      <alignment vertical="center" wrapText="1"/>
    </xf>
    <xf numFmtId="164" fontId="0" fillId="0" borderId="0" xfId="0" applyNumberFormat="1"/>
    <xf numFmtId="9" fontId="0" fillId="0" borderId="0" xfId="12" applyFont="1"/>
    <xf numFmtId="4" fontId="4" fillId="0" borderId="27" xfId="0" applyNumberFormat="1" applyFont="1" applyBorder="1" applyAlignment="1">
      <alignment horizontal="center"/>
    </xf>
    <xf numFmtId="4" fontId="4" fillId="0" borderId="0" xfId="0" applyNumberFormat="1" applyFont="1" applyBorder="1" applyAlignment="1">
      <alignment horizontal="center"/>
    </xf>
    <xf numFmtId="3" fontId="34" fillId="0" borderId="0" xfId="0" applyNumberFormat="1" applyFont="1" applyAlignment="1">
      <alignment horizontal="right" wrapText="1"/>
    </xf>
    <xf numFmtId="0" fontId="14" fillId="0" borderId="0" xfId="0" applyFont="1" applyFill="1"/>
    <xf numFmtId="0" fontId="4" fillId="3" borderId="53" xfId="0" applyFont="1" applyFill="1" applyBorder="1"/>
    <xf numFmtId="0" fontId="11" fillId="3" borderId="57" xfId="0" applyFont="1" applyFill="1" applyBorder="1" applyAlignment="1">
      <alignment horizontal="center" vertical="center"/>
    </xf>
    <xf numFmtId="0" fontId="9" fillId="4" borderId="42" xfId="0" applyFont="1" applyFill="1" applyBorder="1" applyAlignment="1">
      <alignment horizontal="center" vertical="justify"/>
    </xf>
    <xf numFmtId="0" fontId="9" fillId="4" borderId="12" xfId="0" applyFont="1" applyFill="1" applyBorder="1" applyAlignment="1">
      <alignment horizontal="center" vertical="center"/>
    </xf>
    <xf numFmtId="0" fontId="9" fillId="4" borderId="13" xfId="0" applyFont="1" applyFill="1" applyBorder="1" applyAlignment="1">
      <alignment horizontal="center" vertical="justify"/>
    </xf>
    <xf numFmtId="0" fontId="9" fillId="0" borderId="0" xfId="0" quotePrefix="1" applyFont="1"/>
    <xf numFmtId="0" fontId="18" fillId="0" borderId="0" xfId="0" applyFont="1" applyAlignment="1">
      <alignment vertical="center"/>
    </xf>
    <xf numFmtId="0" fontId="9" fillId="4" borderId="11" xfId="0" applyFont="1" applyFill="1" applyBorder="1" applyAlignment="1">
      <alignment horizontal="center" vertical="center"/>
    </xf>
    <xf numFmtId="3" fontId="4" fillId="0" borderId="0" xfId="0" applyNumberFormat="1" applyFont="1" applyBorder="1" applyAlignment="1">
      <alignment horizontal="center"/>
    </xf>
    <xf numFmtId="3" fontId="11" fillId="0" borderId="0" xfId="0" applyNumberFormat="1" applyFont="1" applyBorder="1" applyAlignment="1">
      <alignment horizontal="center"/>
    </xf>
    <xf numFmtId="0" fontId="4" fillId="0" borderId="0" xfId="0" quotePrefix="1" applyFont="1" applyBorder="1"/>
    <xf numFmtId="0" fontId="18" fillId="4" borderId="0" xfId="0" applyFont="1" applyFill="1" applyBorder="1" applyAlignment="1">
      <alignment horizontal="center" vertical="center"/>
    </xf>
    <xf numFmtId="0" fontId="27" fillId="4" borderId="47" xfId="0" applyFont="1" applyFill="1" applyBorder="1" applyAlignment="1">
      <alignment horizontal="center" vertical="center"/>
    </xf>
    <xf numFmtId="0" fontId="18" fillId="4" borderId="40" xfId="0" applyFont="1" applyFill="1" applyBorder="1" applyAlignment="1">
      <alignment horizontal="center" vertical="center"/>
    </xf>
    <xf numFmtId="0" fontId="9" fillId="4" borderId="40" xfId="0" applyFont="1" applyFill="1" applyBorder="1" applyAlignment="1">
      <alignment horizontal="center" vertical="justify"/>
    </xf>
    <xf numFmtId="0" fontId="9" fillId="4" borderId="40" xfId="0" applyFont="1" applyFill="1" applyBorder="1" applyAlignment="1">
      <alignment horizontal="center" vertical="center"/>
    </xf>
    <xf numFmtId="0" fontId="0" fillId="0" borderId="0" xfId="0" quotePrefix="1" applyNumberFormat="1"/>
    <xf numFmtId="0" fontId="32" fillId="0" borderId="0" xfId="0" quotePrefix="1" applyNumberFormat="1" applyFont="1" applyFill="1"/>
    <xf numFmtId="0" fontId="35" fillId="0" borderId="0" xfId="0" quotePrefix="1" applyNumberFormat="1" applyFont="1" applyFill="1"/>
    <xf numFmtId="0" fontId="32" fillId="0" borderId="0" xfId="0" applyFont="1" applyFill="1"/>
    <xf numFmtId="4" fontId="4" fillId="0" borderId="42" xfId="0" applyNumberFormat="1" applyFont="1" applyBorder="1" applyAlignment="1">
      <alignment horizontal="center"/>
    </xf>
    <xf numFmtId="3" fontId="4" fillId="0" borderId="17" xfId="5" applyNumberFormat="1" applyFont="1" applyBorder="1" applyAlignment="1">
      <alignment horizontal="center"/>
    </xf>
    <xf numFmtId="4" fontId="4" fillId="0" borderId="17" xfId="0" applyNumberFormat="1" applyFont="1" applyBorder="1" applyAlignment="1">
      <alignment horizontal="center"/>
    </xf>
    <xf numFmtId="3" fontId="4" fillId="0" borderId="42" xfId="0" quotePrefix="1" applyNumberFormat="1" applyFont="1" applyFill="1" applyBorder="1" applyAlignment="1">
      <alignment horizontal="center"/>
    </xf>
    <xf numFmtId="3" fontId="4" fillId="0" borderId="17" xfId="0" quotePrefix="1" applyNumberFormat="1" applyFont="1" applyFill="1" applyBorder="1" applyAlignment="1">
      <alignment horizontal="center"/>
    </xf>
    <xf numFmtId="3" fontId="11" fillId="0" borderId="73" xfId="0" applyNumberFormat="1" applyFont="1" applyBorder="1" applyAlignment="1">
      <alignment horizontal="center"/>
    </xf>
    <xf numFmtId="4" fontId="11" fillId="0" borderId="73" xfId="0" applyNumberFormat="1" applyFont="1" applyBorder="1" applyAlignment="1">
      <alignment horizontal="center"/>
    </xf>
    <xf numFmtId="3" fontId="11" fillId="0" borderId="73" xfId="0" quotePrefix="1" applyNumberFormat="1" applyFont="1" applyFill="1" applyBorder="1" applyAlignment="1">
      <alignment horizontal="center"/>
    </xf>
    <xf numFmtId="0" fontId="9" fillId="4" borderId="12" xfId="0" applyFont="1" applyFill="1" applyBorder="1" applyAlignment="1">
      <alignment horizontal="center" vertical="center" wrapText="1"/>
    </xf>
    <xf numFmtId="0" fontId="9" fillId="4" borderId="46" xfId="0" applyFont="1" applyFill="1" applyBorder="1" applyAlignment="1">
      <alignment horizontal="center" vertical="justify"/>
    </xf>
    <xf numFmtId="4" fontId="4" fillId="0" borderId="36" xfId="0" applyNumberFormat="1" applyFont="1" applyBorder="1" applyAlignment="1">
      <alignment horizontal="center"/>
    </xf>
    <xf numFmtId="3" fontId="4" fillId="0" borderId="12" xfId="0" applyNumberFormat="1" applyFont="1" applyBorder="1" applyAlignment="1">
      <alignment horizontal="center"/>
    </xf>
    <xf numFmtId="4" fontId="4" fillId="0" borderId="22" xfId="0" applyNumberFormat="1" applyFont="1" applyBorder="1" applyAlignment="1">
      <alignment horizontal="center"/>
    </xf>
    <xf numFmtId="3" fontId="4" fillId="0" borderId="17" xfId="0" applyNumberFormat="1" applyFont="1" applyBorder="1" applyAlignment="1">
      <alignment horizontal="center"/>
    </xf>
    <xf numFmtId="4" fontId="4" fillId="0" borderId="21" xfId="0" applyNumberFormat="1" applyFont="1" applyBorder="1" applyAlignment="1">
      <alignment horizontal="center"/>
    </xf>
    <xf numFmtId="4" fontId="4" fillId="0" borderId="73" xfId="0" applyNumberFormat="1" applyFont="1" applyBorder="1" applyAlignment="1">
      <alignment horizontal="center"/>
    </xf>
    <xf numFmtId="4" fontId="4" fillId="0" borderId="51" xfId="0" applyNumberFormat="1" applyFont="1" applyBorder="1" applyAlignment="1">
      <alignment horizontal="center"/>
    </xf>
    <xf numFmtId="4" fontId="11" fillId="0" borderId="75" xfId="0" applyNumberFormat="1" applyFont="1" applyBorder="1" applyAlignment="1">
      <alignment horizontal="center"/>
    </xf>
    <xf numFmtId="4" fontId="4" fillId="0" borderId="57" xfId="0" applyNumberFormat="1" applyFont="1" applyBorder="1" applyAlignment="1">
      <alignment horizontal="center"/>
    </xf>
    <xf numFmtId="3" fontId="4" fillId="0" borderId="57" xfId="5" applyNumberFormat="1" applyFont="1" applyBorder="1" applyAlignment="1">
      <alignment horizontal="center"/>
    </xf>
    <xf numFmtId="4" fontId="9" fillId="0" borderId="3" xfId="0" applyNumberFormat="1" applyFont="1" applyBorder="1" applyAlignment="1">
      <alignment horizontal="center"/>
    </xf>
    <xf numFmtId="3" fontId="9" fillId="0" borderId="43" xfId="0" applyNumberFormat="1" applyFont="1" applyBorder="1" applyAlignment="1">
      <alignment horizontal="center"/>
    </xf>
    <xf numFmtId="4" fontId="9" fillId="0" borderId="40" xfId="0" applyNumberFormat="1" applyFont="1" applyFill="1" applyBorder="1" applyAlignment="1">
      <alignment horizontal="center"/>
    </xf>
    <xf numFmtId="4" fontId="9" fillId="0" borderId="2" xfId="0" applyNumberFormat="1" applyFont="1" applyBorder="1" applyAlignment="1">
      <alignment horizontal="center"/>
    </xf>
    <xf numFmtId="2" fontId="9" fillId="0" borderId="52" xfId="0" applyNumberFormat="1" applyFont="1" applyBorder="1" applyAlignment="1">
      <alignment horizontal="center"/>
    </xf>
    <xf numFmtId="17" fontId="21" fillId="0" borderId="72" xfId="0" quotePrefix="1" applyNumberFormat="1" applyFont="1" applyFill="1" applyBorder="1"/>
    <xf numFmtId="17" fontId="21" fillId="0" borderId="55" xfId="0" quotePrefix="1" applyNumberFormat="1" applyFont="1" applyFill="1" applyBorder="1"/>
    <xf numFmtId="17" fontId="21" fillId="0" borderId="47" xfId="0" quotePrefix="1" applyNumberFormat="1" applyFont="1" applyFill="1" applyBorder="1"/>
    <xf numFmtId="0" fontId="18" fillId="4" borderId="38" xfId="0" applyFont="1" applyFill="1" applyBorder="1" applyAlignment="1">
      <alignment horizontal="center" vertical="center"/>
    </xf>
    <xf numFmtId="0" fontId="18" fillId="4" borderId="42" xfId="0" applyFont="1" applyFill="1" applyBorder="1" applyAlignment="1">
      <alignment horizontal="center" vertical="center"/>
    </xf>
    <xf numFmtId="0" fontId="9" fillId="4" borderId="42" xfId="0" applyFont="1" applyFill="1" applyBorder="1" applyAlignment="1">
      <alignment horizontal="center" vertical="center"/>
    </xf>
    <xf numFmtId="0" fontId="9" fillId="4" borderId="39" xfId="0" applyFont="1" applyFill="1" applyBorder="1" applyAlignment="1">
      <alignment horizontal="center" vertical="justify"/>
    </xf>
    <xf numFmtId="4" fontId="4" fillId="0" borderId="56" xfId="0" applyNumberFormat="1" applyFont="1" applyBorder="1" applyAlignment="1">
      <alignment horizontal="center"/>
    </xf>
    <xf numFmtId="3" fontId="4" fillId="0" borderId="57" xfId="0" quotePrefix="1" applyNumberFormat="1" applyFont="1" applyFill="1" applyBorder="1" applyAlignment="1">
      <alignment horizontal="center"/>
    </xf>
    <xf numFmtId="0" fontId="9" fillId="0" borderId="0" xfId="0" applyFont="1" applyBorder="1" applyAlignment="1">
      <alignment horizontal="justify" vertical="justify" wrapText="1"/>
    </xf>
    <xf numFmtId="0" fontId="0" fillId="0" borderId="0" xfId="0" applyBorder="1" applyAlignment="1">
      <alignment horizontal="justify" vertical="justify" wrapText="1"/>
    </xf>
    <xf numFmtId="4" fontId="9" fillId="0" borderId="17" xfId="0" applyNumberFormat="1" applyFont="1" applyFill="1" applyBorder="1" applyAlignment="1">
      <alignment horizontal="center"/>
    </xf>
    <xf numFmtId="2" fontId="9" fillId="0" borderId="32" xfId="0" applyNumberFormat="1" applyFont="1" applyFill="1" applyBorder="1" applyAlignment="1">
      <alignment horizontal="center"/>
    </xf>
    <xf numFmtId="0" fontId="27" fillId="4" borderId="72" xfId="0" applyFont="1" applyFill="1" applyBorder="1" applyAlignment="1"/>
    <xf numFmtId="0" fontId="27" fillId="0" borderId="24" xfId="9" applyFont="1" applyFill="1" applyBorder="1" applyAlignment="1">
      <alignment horizontal="center"/>
    </xf>
    <xf numFmtId="17" fontId="27" fillId="0" borderId="0" xfId="0" quotePrefix="1" applyNumberFormat="1" applyFont="1" applyBorder="1"/>
    <xf numFmtId="3" fontId="4" fillId="0" borderId="0" xfId="0" applyNumberFormat="1" applyFont="1" applyFill="1" applyBorder="1" applyAlignment="1">
      <alignment horizontal="center"/>
    </xf>
    <xf numFmtId="3" fontId="4" fillId="0" borderId="40" xfId="0" applyNumberFormat="1" applyFont="1" applyBorder="1" applyAlignment="1">
      <alignment horizontal="center"/>
    </xf>
    <xf numFmtId="3" fontId="4" fillId="0" borderId="42" xfId="0" applyNumberFormat="1" applyFont="1" applyFill="1" applyBorder="1" applyAlignment="1">
      <alignment horizontal="center"/>
    </xf>
    <xf numFmtId="0" fontId="15" fillId="0" borderId="0" xfId="0" applyFont="1" applyBorder="1"/>
    <xf numFmtId="3" fontId="11" fillId="0" borderId="40" xfId="0" applyNumberFormat="1" applyFont="1" applyBorder="1" applyAlignment="1">
      <alignment horizontal="center"/>
    </xf>
    <xf numFmtId="4" fontId="11" fillId="0" borderId="40" xfId="0" applyNumberFormat="1" applyFont="1" applyBorder="1" applyAlignment="1">
      <alignment horizontal="center"/>
    </xf>
    <xf numFmtId="3" fontId="11" fillId="0" borderId="40" xfId="0" quotePrefix="1" applyNumberFormat="1" applyFont="1" applyFill="1" applyBorder="1" applyAlignment="1">
      <alignment horizontal="center"/>
    </xf>
    <xf numFmtId="4" fontId="11" fillId="0" borderId="46" xfId="0" applyNumberFormat="1" applyFont="1" applyBorder="1" applyAlignment="1">
      <alignment horizontal="center"/>
    </xf>
    <xf numFmtId="3" fontId="9" fillId="0" borderId="52" xfId="0" applyNumberFormat="1" applyFont="1" applyBorder="1" applyAlignment="1">
      <alignment horizontal="center"/>
    </xf>
    <xf numFmtId="4" fontId="11" fillId="0" borderId="25" xfId="0" applyNumberFormat="1" applyFont="1" applyBorder="1" applyAlignment="1">
      <alignment horizontal="center"/>
    </xf>
    <xf numFmtId="0" fontId="36" fillId="0" borderId="0" xfId="3" applyFont="1" applyAlignment="1" applyProtection="1">
      <alignment horizontal="center" vertical="center"/>
    </xf>
    <xf numFmtId="0" fontId="27" fillId="0" borderId="15" xfId="0" quotePrefix="1" applyFont="1" applyBorder="1" applyAlignment="1">
      <alignment horizontal="left"/>
    </xf>
    <xf numFmtId="0" fontId="27" fillId="0" borderId="43" xfId="0" applyFont="1" applyBorder="1" applyAlignment="1">
      <alignment horizontal="center"/>
    </xf>
    <xf numFmtId="164" fontId="18" fillId="0" borderId="13" xfId="0" applyNumberFormat="1" applyFont="1" applyFill="1" applyBorder="1" applyAlignment="1">
      <alignment horizontal="center"/>
    </xf>
    <xf numFmtId="164" fontId="9" fillId="0" borderId="65" xfId="0" applyNumberFormat="1" applyFont="1" applyBorder="1" applyAlignment="1">
      <alignment horizontal="center" wrapText="1"/>
    </xf>
    <xf numFmtId="164" fontId="9" fillId="0" borderId="0" xfId="0" applyNumberFormat="1" applyFont="1"/>
    <xf numFmtId="167" fontId="9" fillId="0" borderId="65" xfId="0" applyNumberFormat="1" applyFont="1" applyBorder="1" applyAlignment="1">
      <alignment horizontal="center" wrapText="1"/>
    </xf>
    <xf numFmtId="0" fontId="8" fillId="0" borderId="0" xfId="0" applyFont="1" applyFill="1"/>
    <xf numFmtId="0" fontId="4" fillId="0" borderId="15" xfId="0" applyFont="1" applyBorder="1"/>
    <xf numFmtId="0" fontId="17" fillId="4" borderId="31" xfId="0" applyFont="1" applyFill="1" applyBorder="1" applyAlignment="1">
      <alignment horizontal="center" vertical="center" wrapText="1"/>
    </xf>
    <xf numFmtId="3" fontId="4" fillId="0" borderId="73" xfId="0" applyNumberFormat="1" applyFont="1" applyBorder="1" applyAlignment="1">
      <alignment horizontal="center"/>
    </xf>
    <xf numFmtId="17" fontId="9" fillId="0" borderId="71" xfId="9" quotePrefix="1" applyNumberFormat="1" applyFont="1" applyFill="1" applyBorder="1" applyAlignment="1">
      <alignment horizontal="center"/>
    </xf>
    <xf numFmtId="17" fontId="9" fillId="0" borderId="9" xfId="9" quotePrefix="1" applyNumberFormat="1" applyFont="1" applyFill="1" applyBorder="1" applyAlignment="1">
      <alignment horizontal="center"/>
    </xf>
    <xf numFmtId="17" fontId="9" fillId="0" borderId="30" xfId="9" quotePrefix="1" applyNumberFormat="1" applyFont="1" applyFill="1" applyBorder="1" applyAlignment="1">
      <alignment horizontal="center"/>
    </xf>
    <xf numFmtId="0" fontId="9" fillId="0" borderId="6" xfId="9" quotePrefix="1" applyFont="1" applyFill="1" applyBorder="1" applyAlignment="1">
      <alignment horizontal="center"/>
    </xf>
    <xf numFmtId="17" fontId="9" fillId="3" borderId="9" xfId="9" quotePrefix="1" applyNumberFormat="1" applyFont="1" applyFill="1" applyBorder="1" applyAlignment="1">
      <alignment horizontal="center"/>
    </xf>
    <xf numFmtId="17" fontId="9" fillId="3" borderId="30" xfId="9" quotePrefix="1" applyNumberFormat="1" applyFont="1" applyFill="1" applyBorder="1" applyAlignment="1">
      <alignment horizontal="center"/>
    </xf>
    <xf numFmtId="0" fontId="9" fillId="3" borderId="6" xfId="9" quotePrefix="1" applyFont="1" applyFill="1" applyBorder="1" applyAlignment="1">
      <alignment horizontal="center"/>
    </xf>
    <xf numFmtId="3" fontId="4" fillId="0" borderId="57" xfId="0" applyNumberFormat="1" applyFont="1" applyFill="1" applyBorder="1" applyAlignment="1">
      <alignment horizontal="center"/>
    </xf>
    <xf numFmtId="17" fontId="27" fillId="0" borderId="55" xfId="0" quotePrefix="1" applyNumberFormat="1" applyFont="1" applyBorder="1"/>
    <xf numFmtId="3" fontId="18" fillId="0" borderId="10" xfId="0" quotePrefix="1" applyNumberFormat="1" applyFont="1" applyBorder="1" applyAlignment="1">
      <alignment horizontal="center"/>
    </xf>
    <xf numFmtId="3" fontId="18" fillId="0" borderId="16" xfId="0" quotePrefix="1" applyNumberFormat="1" applyFont="1" applyBorder="1" applyAlignment="1">
      <alignment horizontal="center"/>
    </xf>
    <xf numFmtId="3" fontId="18" fillId="0" borderId="10" xfId="0" applyNumberFormat="1" applyFont="1" applyBorder="1" applyAlignment="1">
      <alignment horizontal="center"/>
    </xf>
    <xf numFmtId="3" fontId="18" fillId="0" borderId="16" xfId="0" applyNumberFormat="1" applyFont="1" applyBorder="1" applyAlignment="1">
      <alignment horizontal="center"/>
    </xf>
    <xf numFmtId="4" fontId="9" fillId="0" borderId="42" xfId="0" applyNumberFormat="1" applyFont="1" applyFill="1" applyBorder="1" applyAlignment="1">
      <alignment horizontal="center"/>
    </xf>
    <xf numFmtId="0" fontId="9" fillId="0" borderId="42" xfId="0" applyFont="1" applyFill="1" applyBorder="1" applyAlignment="1">
      <alignment horizontal="center"/>
    </xf>
    <xf numFmtId="166" fontId="9" fillId="0" borderId="46" xfId="0" applyNumberFormat="1" applyFont="1" applyBorder="1" applyAlignment="1">
      <alignment horizontal="center"/>
    </xf>
    <xf numFmtId="4" fontId="11" fillId="0" borderId="0" xfId="0" applyNumberFormat="1" applyFont="1" applyBorder="1" applyAlignment="1">
      <alignment horizontal="center"/>
    </xf>
    <xf numFmtId="3" fontId="4" fillId="0" borderId="54" xfId="5" applyNumberFormat="1" applyFont="1" applyBorder="1" applyAlignment="1">
      <alignment horizontal="center"/>
    </xf>
    <xf numFmtId="4" fontId="4" fillId="0" borderId="54" xfId="0" applyNumberFormat="1" applyFont="1" applyBorder="1" applyAlignment="1">
      <alignment horizontal="center"/>
    </xf>
    <xf numFmtId="4" fontId="4" fillId="0" borderId="38" xfId="0" applyNumberFormat="1" applyFont="1" applyBorder="1" applyAlignment="1">
      <alignment horizontal="center"/>
    </xf>
    <xf numFmtId="3" fontId="4" fillId="0" borderId="54" xfId="0" quotePrefix="1" applyNumberFormat="1" applyFont="1" applyFill="1" applyBorder="1" applyAlignment="1">
      <alignment horizontal="center"/>
    </xf>
    <xf numFmtId="3" fontId="4" fillId="0" borderId="1" xfId="0" applyNumberFormat="1" applyFont="1" applyBorder="1" applyAlignment="1">
      <alignment horizontal="center"/>
    </xf>
    <xf numFmtId="4" fontId="4" fillId="0" borderId="32" xfId="0" applyNumberFormat="1" applyFont="1" applyBorder="1" applyAlignment="1">
      <alignment horizontal="center"/>
    </xf>
    <xf numFmtId="3" fontId="11" fillId="0" borderId="78" xfId="0" applyNumberFormat="1" applyFont="1" applyBorder="1" applyAlignment="1">
      <alignment horizontal="center"/>
    </xf>
    <xf numFmtId="4" fontId="11" fillId="0" borderId="78" xfId="0" applyNumberFormat="1" applyFont="1" applyBorder="1" applyAlignment="1">
      <alignment horizontal="center"/>
    </xf>
    <xf numFmtId="3" fontId="11" fillId="0" borderId="78" xfId="0" applyNumberFormat="1" applyFont="1" applyFill="1" applyBorder="1" applyAlignment="1">
      <alignment horizontal="center"/>
    </xf>
    <xf numFmtId="3" fontId="4" fillId="0" borderId="32" xfId="0" applyNumberFormat="1" applyFont="1" applyBorder="1" applyAlignment="1">
      <alignment horizontal="center"/>
    </xf>
    <xf numFmtId="0" fontId="27" fillId="0" borderId="0" xfId="0" applyFont="1" applyBorder="1" applyAlignment="1">
      <alignment horizontal="center"/>
    </xf>
    <xf numFmtId="164" fontId="9" fillId="0" borderId="13" xfId="0" applyNumberFormat="1" applyFont="1" applyBorder="1" applyAlignment="1">
      <alignment horizontal="center" wrapText="1"/>
    </xf>
    <xf numFmtId="167" fontId="9" fillId="0" borderId="13" xfId="0" applyNumberFormat="1" applyFont="1" applyBorder="1" applyAlignment="1">
      <alignment horizontal="center" wrapText="1"/>
    </xf>
    <xf numFmtId="164" fontId="9" fillId="0" borderId="0" xfId="0" applyNumberFormat="1" applyFont="1" applyBorder="1" applyAlignment="1">
      <alignment horizontal="center" wrapText="1"/>
    </xf>
    <xf numFmtId="164" fontId="9" fillId="0" borderId="43" xfId="0" applyNumberFormat="1" applyFont="1" applyBorder="1" applyAlignment="1">
      <alignment horizontal="center" wrapText="1"/>
    </xf>
    <xf numFmtId="164" fontId="9" fillId="0" borderId="36" xfId="0" applyNumberFormat="1" applyFont="1" applyFill="1" applyBorder="1" applyAlignment="1">
      <alignment horizontal="center"/>
    </xf>
    <xf numFmtId="164" fontId="9" fillId="0" borderId="68" xfId="0" applyNumberFormat="1" applyFont="1" applyFill="1" applyBorder="1" applyAlignment="1">
      <alignment horizontal="center"/>
    </xf>
    <xf numFmtId="3" fontId="4" fillId="4" borderId="12" xfId="0" applyNumberFormat="1" applyFont="1" applyFill="1" applyBorder="1" applyAlignment="1">
      <alignment horizontal="center"/>
    </xf>
    <xf numFmtId="3" fontId="4" fillId="4" borderId="17" xfId="0" applyNumberFormat="1" applyFont="1" applyFill="1" applyBorder="1" applyAlignment="1">
      <alignment horizontal="center"/>
    </xf>
    <xf numFmtId="3" fontId="4" fillId="4" borderId="40" xfId="0" applyNumberFormat="1" applyFont="1" applyFill="1" applyBorder="1" applyAlignment="1">
      <alignment horizontal="center"/>
    </xf>
    <xf numFmtId="4" fontId="18" fillId="3" borderId="72" xfId="0" applyNumberFormat="1" applyFont="1" applyFill="1" applyBorder="1" applyAlignment="1">
      <alignment horizontal="center"/>
    </xf>
    <xf numFmtId="0" fontId="22" fillId="4" borderId="56" xfId="0" applyFont="1" applyFill="1" applyBorder="1" applyAlignment="1">
      <alignment horizontal="center" vertical="center" wrapText="1"/>
    </xf>
    <xf numFmtId="0" fontId="27" fillId="4" borderId="48" xfId="0" applyFont="1" applyFill="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11" fillId="0" borderId="5" xfId="0" applyFont="1" applyBorder="1" applyAlignment="1">
      <alignment horizontal="center" vertical="center" wrapText="1"/>
    </xf>
    <xf numFmtId="0" fontId="9" fillId="0" borderId="0" xfId="0" applyFont="1" applyFill="1" applyBorder="1" applyAlignment="1"/>
    <xf numFmtId="0" fontId="18" fillId="5" borderId="4" xfId="0" applyFont="1" applyFill="1" applyBorder="1" applyAlignment="1">
      <alignment horizontal="center" vertical="center"/>
    </xf>
    <xf numFmtId="4" fontId="6" fillId="0" borderId="0" xfId="0" applyNumberFormat="1" applyFont="1" applyBorder="1" applyAlignment="1">
      <alignment horizontal="center"/>
    </xf>
    <xf numFmtId="4" fontId="6" fillId="0" borderId="20" xfId="0" applyNumberFormat="1" applyFont="1" applyBorder="1" applyAlignment="1">
      <alignment horizontal="center"/>
    </xf>
    <xf numFmtId="9" fontId="5" fillId="0" borderId="34" xfId="0" applyNumberFormat="1" applyFont="1" applyBorder="1" applyAlignment="1">
      <alignment horizontal="center"/>
    </xf>
    <xf numFmtId="9" fontId="5" fillId="0" borderId="35" xfId="0" applyNumberFormat="1" applyFont="1" applyFill="1" applyBorder="1" applyAlignment="1">
      <alignment horizontal="center"/>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9" xfId="0" applyFont="1" applyBorder="1" applyAlignment="1">
      <alignment horizontal="center" vertical="center" wrapText="1"/>
    </xf>
    <xf numFmtId="0" fontId="20" fillId="3" borderId="62" xfId="9" applyFont="1" applyFill="1" applyBorder="1" applyAlignment="1">
      <alignment horizontal="center" vertical="center" wrapText="1"/>
    </xf>
    <xf numFmtId="3" fontId="9" fillId="0" borderId="12" xfId="9" applyNumberFormat="1" applyFont="1" applyBorder="1" applyAlignment="1">
      <alignment horizontal="center" wrapText="1"/>
    </xf>
    <xf numFmtId="3" fontId="9" fillId="0" borderId="11" xfId="9" applyNumberFormat="1" applyFont="1" applyBorder="1" applyAlignment="1">
      <alignment horizontal="center" wrapText="1"/>
    </xf>
    <xf numFmtId="3" fontId="18" fillId="3" borderId="9" xfId="9" applyNumberFormat="1" applyFont="1" applyFill="1" applyBorder="1" applyAlignment="1">
      <alignment horizontal="center"/>
    </xf>
    <xf numFmtId="166" fontId="9" fillId="0" borderId="25" xfId="0" applyNumberFormat="1" applyFont="1" applyBorder="1" applyAlignment="1">
      <alignment horizontal="center"/>
    </xf>
    <xf numFmtId="0" fontId="0" fillId="0" borderId="0" xfId="0" applyAlignment="1">
      <alignment vertical="center" wrapText="1"/>
    </xf>
    <xf numFmtId="0" fontId="18" fillId="0" borderId="0" xfId="0" applyFont="1" applyAlignment="1">
      <alignment vertical="center" wrapText="1"/>
    </xf>
    <xf numFmtId="0" fontId="25" fillId="0" borderId="0" xfId="0" applyFont="1" applyAlignment="1">
      <alignment vertical="center" wrapText="1"/>
    </xf>
    <xf numFmtId="3" fontId="18" fillId="3" borderId="72" xfId="0" quotePrefix="1" applyNumberFormat="1" applyFont="1" applyFill="1" applyBorder="1" applyAlignment="1">
      <alignment horizontal="center"/>
    </xf>
    <xf numFmtId="0" fontId="4" fillId="0" borderId="0" xfId="0" applyFont="1" applyBorder="1" applyAlignment="1">
      <alignment wrapText="1"/>
    </xf>
    <xf numFmtId="0" fontId="9" fillId="0" borderId="0" xfId="0" applyFont="1" applyFill="1" applyBorder="1" applyAlignment="1">
      <alignment horizontal="left"/>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Fill="1" applyBorder="1" applyAlignment="1">
      <alignment horizontal="justify" vertical="justify" wrapText="1"/>
    </xf>
    <xf numFmtId="0" fontId="4" fillId="0" borderId="9" xfId="0" quotePrefix="1" applyFont="1" applyFill="1" applyBorder="1" applyAlignment="1">
      <alignment horizontal="center"/>
    </xf>
    <xf numFmtId="4" fontId="6" fillId="0" borderId="13" xfId="0" quotePrefix="1" applyNumberFormat="1" applyFont="1" applyBorder="1" applyAlignment="1">
      <alignment horizontal="center"/>
    </xf>
    <xf numFmtId="4" fontId="6" fillId="0" borderId="0" xfId="0" quotePrefix="1" applyNumberFormat="1" applyFont="1" applyBorder="1" applyAlignment="1">
      <alignment horizontal="center"/>
    </xf>
    <xf numFmtId="0" fontId="4" fillId="0" borderId="9" xfId="0" applyFont="1" applyFill="1" applyBorder="1" applyAlignment="1">
      <alignment horizontal="left"/>
    </xf>
    <xf numFmtId="4" fontId="6" fillId="0" borderId="0" xfId="0" applyNumberFormat="1" applyFont="1" applyFill="1" applyBorder="1" applyAlignment="1">
      <alignment horizontal="center"/>
    </xf>
    <xf numFmtId="0" fontId="4" fillId="0" borderId="28" xfId="0" applyFont="1" applyFill="1" applyBorder="1" applyAlignment="1">
      <alignment horizontal="center"/>
    </xf>
    <xf numFmtId="4" fontId="6" fillId="0" borderId="65" xfId="0" applyNumberFormat="1" applyFont="1" applyBorder="1" applyAlignment="1">
      <alignment horizontal="center"/>
    </xf>
    <xf numFmtId="0" fontId="4" fillId="0" borderId="9" xfId="0" applyFont="1" applyBorder="1" applyAlignment="1">
      <alignment horizontal="center"/>
    </xf>
    <xf numFmtId="0" fontId="4" fillId="0" borderId="0" xfId="0" applyFont="1" applyFill="1" applyBorder="1" applyAlignment="1">
      <alignment horizontal="center"/>
    </xf>
    <xf numFmtId="0" fontId="28" fillId="0" borderId="0" xfId="0" applyFont="1" applyFill="1" applyBorder="1" applyAlignment="1">
      <alignment horizontal="center" vertical="center" wrapText="1"/>
    </xf>
    <xf numFmtId="0" fontId="14" fillId="0" borderId="0" xfId="0" applyFont="1" applyFill="1" applyBorder="1" applyAlignment="1"/>
    <xf numFmtId="0" fontId="8" fillId="0" borderId="0" xfId="0" applyFont="1" applyFill="1" applyBorder="1" applyAlignment="1"/>
    <xf numFmtId="0" fontId="11" fillId="0" borderId="0" xfId="0" applyFont="1" applyFill="1" applyBorder="1" applyAlignment="1">
      <alignment horizontal="center"/>
    </xf>
    <xf numFmtId="9" fontId="5" fillId="0" borderId="0" xfId="0" applyNumberFormat="1" applyFont="1" applyFill="1" applyBorder="1" applyAlignment="1">
      <alignment horizontal="center"/>
    </xf>
    <xf numFmtId="49" fontId="27" fillId="0" borderId="30" xfId="9" applyNumberFormat="1" applyFont="1" applyFill="1" applyBorder="1" applyAlignment="1">
      <alignment horizontal="center"/>
    </xf>
    <xf numFmtId="49" fontId="27" fillId="0" borderId="30" xfId="9" quotePrefix="1" applyNumberFormat="1" applyFont="1" applyFill="1" applyBorder="1" applyAlignment="1">
      <alignment horizontal="center"/>
    </xf>
    <xf numFmtId="2" fontId="9" fillId="0" borderId="0" xfId="0" applyNumberFormat="1" applyFont="1" applyFill="1" applyBorder="1" applyAlignment="1">
      <alignment horizontal="center"/>
    </xf>
    <xf numFmtId="4" fontId="4" fillId="0" borderId="21" xfId="0" quotePrefix="1" applyNumberFormat="1" applyFont="1" applyBorder="1" applyAlignment="1">
      <alignment horizontal="center"/>
    </xf>
    <xf numFmtId="4" fontId="4" fillId="0" borderId="51" xfId="0" quotePrefix="1" applyNumberFormat="1" applyFont="1" applyBorder="1" applyAlignment="1">
      <alignment horizontal="center"/>
    </xf>
    <xf numFmtId="3" fontId="31" fillId="0" borderId="1" xfId="0" applyNumberFormat="1" applyFont="1" applyBorder="1"/>
    <xf numFmtId="3" fontId="25" fillId="0" borderId="0" xfId="0" applyNumberFormat="1" applyFont="1" applyAlignment="1">
      <alignment vertical="center" wrapText="1"/>
    </xf>
    <xf numFmtId="0" fontId="14" fillId="0" borderId="0" xfId="0" applyFont="1" applyFill="1" applyBorder="1" applyAlignment="1">
      <alignment horizontal="left" vertical="center"/>
    </xf>
    <xf numFmtId="0" fontId="37" fillId="0" borderId="0" xfId="3" applyFont="1" applyFill="1" applyAlignment="1" applyProtection="1">
      <alignment horizontal="center" vertical="center"/>
    </xf>
    <xf numFmtId="0" fontId="14" fillId="0" borderId="7" xfId="0" applyFont="1" applyFill="1" applyBorder="1" applyAlignment="1">
      <alignment horizontal="center" vertical="center"/>
    </xf>
    <xf numFmtId="0" fontId="8" fillId="0" borderId="6" xfId="0" applyFont="1" applyFill="1" applyBorder="1"/>
    <xf numFmtId="0" fontId="14" fillId="0" borderId="23" xfId="0" applyFont="1" applyFill="1" applyBorder="1"/>
    <xf numFmtId="0" fontId="11" fillId="4" borderId="43" xfId="0" applyFont="1" applyFill="1" applyBorder="1"/>
    <xf numFmtId="0" fontId="5" fillId="4" borderId="65" xfId="0" applyFont="1" applyFill="1" applyBorder="1"/>
    <xf numFmtId="0" fontId="11" fillId="4" borderId="0" xfId="0" applyFont="1" applyFill="1" applyBorder="1"/>
    <xf numFmtId="0" fontId="5" fillId="4" borderId="13" xfId="0" applyFont="1" applyFill="1" applyBorder="1"/>
    <xf numFmtId="0" fontId="6" fillId="0" borderId="13" xfId="0" applyFont="1" applyFill="1" applyBorder="1"/>
    <xf numFmtId="0" fontId="6" fillId="0" borderId="9" xfId="0" applyFont="1" applyFill="1" applyBorder="1"/>
    <xf numFmtId="0" fontId="6" fillId="0" borderId="0" xfId="0" applyFont="1" applyFill="1" applyBorder="1"/>
    <xf numFmtId="0" fontId="5" fillId="4" borderId="9" xfId="0" applyFont="1" applyFill="1" applyBorder="1"/>
    <xf numFmtId="0" fontId="5" fillId="4" borderId="0" xfId="0" applyFont="1" applyFill="1" applyBorder="1"/>
    <xf numFmtId="0" fontId="5" fillId="0" borderId="13" xfId="0" applyFont="1" applyFill="1" applyBorder="1"/>
    <xf numFmtId="0" fontId="5" fillId="0" borderId="9" xfId="0" applyFont="1" applyFill="1" applyBorder="1"/>
    <xf numFmtId="0" fontId="5" fillId="0" borderId="0" xfId="0" applyFont="1" applyFill="1" applyBorder="1"/>
    <xf numFmtId="0" fontId="6" fillId="0" borderId="15" xfId="0" applyFont="1" applyFill="1" applyBorder="1"/>
    <xf numFmtId="0" fontId="11" fillId="0" borderId="34" xfId="0" applyFont="1" applyBorder="1"/>
    <xf numFmtId="0" fontId="5" fillId="0" borderId="35" xfId="0" applyFont="1" applyFill="1" applyBorder="1"/>
    <xf numFmtId="0" fontId="4" fillId="0" borderId="43" xfId="0" applyFont="1" applyFill="1" applyBorder="1" applyAlignment="1">
      <alignment vertical="center" textRotation="90"/>
    </xf>
    <xf numFmtId="0" fontId="5" fillId="4" borderId="29" xfId="3" applyFont="1" applyFill="1" applyBorder="1" applyAlignment="1" applyProtection="1">
      <alignment horizontal="left" vertical="center" wrapText="1"/>
    </xf>
    <xf numFmtId="0" fontId="6" fillId="0" borderId="10" xfId="3" applyFont="1" applyFill="1" applyBorder="1" applyAlignment="1" applyProtection="1">
      <alignment horizontal="left" vertical="center" wrapText="1"/>
    </xf>
    <xf numFmtId="0" fontId="5" fillId="4" borderId="10" xfId="3" applyFont="1" applyFill="1" applyBorder="1" applyAlignment="1" applyProtection="1">
      <alignment horizontal="left" vertical="center" wrapText="1"/>
    </xf>
    <xf numFmtId="0" fontId="5" fillId="0" borderId="10" xfId="3" applyFont="1" applyFill="1" applyBorder="1" applyAlignment="1" applyProtection="1">
      <alignment horizontal="left" vertical="center" wrapText="1"/>
    </xf>
    <xf numFmtId="0" fontId="5" fillId="0" borderId="24" xfId="3" applyFont="1" applyFill="1" applyBorder="1" applyAlignment="1" applyProtection="1">
      <alignment horizontal="left" vertical="center" wrapText="1"/>
    </xf>
    <xf numFmtId="0" fontId="6" fillId="0" borderId="16" xfId="3" applyFont="1" applyFill="1" applyBorder="1" applyAlignment="1" applyProtection="1">
      <alignment horizontal="left" vertical="center" wrapText="1"/>
    </xf>
    <xf numFmtId="0" fontId="4" fillId="0" borderId="28" xfId="0" applyFont="1" applyFill="1" applyBorder="1"/>
    <xf numFmtId="3" fontId="9" fillId="0" borderId="20" xfId="0" applyNumberFormat="1" applyFont="1" applyFill="1" applyBorder="1" applyAlignment="1">
      <alignment horizontal="center"/>
    </xf>
    <xf numFmtId="4" fontId="18" fillId="4" borderId="0" xfId="0" applyNumberFormat="1" applyFont="1" applyFill="1" applyBorder="1" applyAlignment="1">
      <alignment horizontal="center"/>
    </xf>
    <xf numFmtId="4" fontId="18" fillId="4" borderId="20" xfId="0" applyNumberFormat="1" applyFont="1" applyFill="1" applyBorder="1" applyAlignment="1">
      <alignment horizontal="center"/>
    </xf>
    <xf numFmtId="0" fontId="9" fillId="0" borderId="0" xfId="0" applyFont="1" applyBorder="1" applyAlignment="1"/>
    <xf numFmtId="0" fontId="11" fillId="5" borderId="4" xfId="0" applyFont="1" applyFill="1" applyBorder="1" applyAlignment="1">
      <alignment horizontal="center" vertical="center"/>
    </xf>
    <xf numFmtId="0" fontId="27" fillId="0" borderId="76" xfId="0" applyFont="1" applyBorder="1" applyAlignment="1">
      <alignment horizontal="center"/>
    </xf>
    <xf numFmtId="3" fontId="9" fillId="0" borderId="0" xfId="9" applyNumberFormat="1" applyFont="1"/>
    <xf numFmtId="0" fontId="0" fillId="0" borderId="0" xfId="0" quotePrefix="1"/>
    <xf numFmtId="0" fontId="20" fillId="3" borderId="6" xfId="9" applyFont="1" applyFill="1" applyBorder="1" applyAlignment="1">
      <alignment horizontal="center" vertical="center" wrapText="1"/>
    </xf>
    <xf numFmtId="3" fontId="18" fillId="3" borderId="9" xfId="9" quotePrefix="1" applyNumberFormat="1" applyFont="1" applyFill="1" applyBorder="1" applyAlignment="1">
      <alignment horizontal="center"/>
    </xf>
    <xf numFmtId="3" fontId="18" fillId="3" borderId="15" xfId="9" quotePrefix="1" applyNumberFormat="1" applyFont="1" applyFill="1" applyBorder="1" applyAlignment="1">
      <alignment horizontal="center"/>
    </xf>
    <xf numFmtId="3" fontId="18" fillId="3" borderId="15" xfId="9" applyNumberFormat="1" applyFont="1" applyFill="1" applyBorder="1" applyAlignment="1">
      <alignment horizontal="center"/>
    </xf>
    <xf numFmtId="0" fontId="38" fillId="0" borderId="0" xfId="0" applyFont="1" applyBorder="1" applyAlignment="1">
      <alignment horizontal="center" vertical="center"/>
    </xf>
    <xf numFmtId="0" fontId="39" fillId="0" borderId="0" xfId="0" applyFont="1" applyAlignment="1">
      <alignment horizontal="center"/>
    </xf>
    <xf numFmtId="0" fontId="40" fillId="0" borderId="0" xfId="0" applyFont="1" applyAlignment="1">
      <alignment horizontal="center"/>
    </xf>
    <xf numFmtId="20" fontId="0" fillId="0" borderId="0" xfId="0" applyNumberFormat="1"/>
    <xf numFmtId="0" fontId="8" fillId="0" borderId="0" xfId="0" applyFont="1" applyAlignment="1">
      <alignment vertical="center"/>
    </xf>
    <xf numFmtId="0" fontId="12" fillId="0" borderId="0" xfId="0" applyFont="1" applyFill="1" applyBorder="1" applyAlignment="1">
      <alignment horizontal="left" vertical="center"/>
    </xf>
    <xf numFmtId="0" fontId="9" fillId="0" borderId="42" xfId="0" applyFont="1" applyBorder="1" applyAlignment="1">
      <alignment horizontal="center"/>
    </xf>
    <xf numFmtId="3" fontId="15" fillId="0" borderId="0" xfId="0" applyNumberFormat="1" applyFont="1"/>
    <xf numFmtId="3" fontId="9" fillId="0" borderId="42" xfId="0" applyNumberFormat="1" applyFont="1" applyBorder="1" applyAlignment="1">
      <alignment horizontal="center"/>
    </xf>
    <xf numFmtId="0" fontId="22" fillId="4" borderId="45" xfId="0" applyFont="1" applyFill="1" applyBorder="1" applyAlignment="1">
      <alignment horizontal="center" vertical="center" wrapText="1"/>
    </xf>
    <xf numFmtId="1" fontId="9" fillId="0" borderId="12" xfId="0" applyNumberFormat="1" applyFont="1" applyBorder="1" applyAlignment="1">
      <alignment horizontal="center"/>
    </xf>
    <xf numFmtId="0" fontId="20" fillId="3" borderId="43" xfId="0" applyFont="1" applyFill="1" applyBorder="1" applyAlignment="1">
      <alignment vertical="center"/>
    </xf>
    <xf numFmtId="0" fontId="6" fillId="3" borderId="62" xfId="0" applyFont="1" applyFill="1" applyBorder="1" applyAlignment="1">
      <alignment horizontal="center"/>
    </xf>
    <xf numFmtId="0" fontId="27" fillId="0" borderId="10" xfId="0" quotePrefix="1" applyFont="1" applyFill="1" applyBorder="1"/>
    <xf numFmtId="3" fontId="18" fillId="0" borderId="72" xfId="0" applyNumberFormat="1" applyFont="1" applyBorder="1" applyAlignment="1">
      <alignment horizontal="center"/>
    </xf>
    <xf numFmtId="164" fontId="18" fillId="0" borderId="66" xfId="0" applyNumberFormat="1" applyFont="1" applyBorder="1" applyAlignment="1">
      <alignment horizontal="center"/>
    </xf>
    <xf numFmtId="164" fontId="18" fillId="0" borderId="61" xfId="0" applyNumberFormat="1" applyFont="1" applyBorder="1" applyAlignment="1">
      <alignment horizontal="center"/>
    </xf>
    <xf numFmtId="164" fontId="18" fillId="0" borderId="48" xfId="0" applyNumberFormat="1" applyFont="1" applyBorder="1" applyAlignment="1">
      <alignment horizontal="center"/>
    </xf>
    <xf numFmtId="164" fontId="18" fillId="0" borderId="49" xfId="0" applyNumberFormat="1" applyFont="1" applyBorder="1" applyAlignment="1">
      <alignment horizontal="center"/>
    </xf>
    <xf numFmtId="164" fontId="18" fillId="0" borderId="59" xfId="0" applyNumberFormat="1" applyFont="1" applyBorder="1" applyAlignment="1">
      <alignment horizontal="center"/>
    </xf>
    <xf numFmtId="164" fontId="18" fillId="0" borderId="50" xfId="0" applyNumberFormat="1" applyFont="1" applyBorder="1" applyAlignment="1">
      <alignment horizontal="center"/>
    </xf>
    <xf numFmtId="164" fontId="18" fillId="0" borderId="70" xfId="0" applyNumberFormat="1" applyFont="1" applyBorder="1" applyAlignment="1">
      <alignment horizontal="center"/>
    </xf>
    <xf numFmtId="0" fontId="0" fillId="15" borderId="0" xfId="0" applyFill="1"/>
    <xf numFmtId="0" fontId="5" fillId="0" borderId="0" xfId="0" applyFont="1" applyFill="1" applyBorder="1" applyAlignment="1">
      <alignment horizontal="center" vertical="center" wrapText="1"/>
    </xf>
    <xf numFmtId="0" fontId="27" fillId="0" borderId="0" xfId="0" quotePrefix="1" applyFont="1" applyBorder="1" applyAlignment="1">
      <alignment horizontal="left"/>
    </xf>
    <xf numFmtId="0" fontId="4" fillId="0" borderId="0" xfId="0" quotePrefix="1" applyNumberFormat="1" applyFont="1" applyFill="1"/>
    <xf numFmtId="3" fontId="70" fillId="0" borderId="40" xfId="0" applyNumberFormat="1" applyFont="1" applyBorder="1" applyAlignment="1">
      <alignment horizontal="center"/>
    </xf>
    <xf numFmtId="3" fontId="70" fillId="0" borderId="2" xfId="0" applyNumberFormat="1" applyFont="1" applyBorder="1" applyAlignment="1">
      <alignment horizontal="center"/>
    </xf>
    <xf numFmtId="4" fontId="4" fillId="0" borderId="40" xfId="0" applyNumberFormat="1" applyFont="1" applyBorder="1" applyAlignment="1">
      <alignment horizontal="center"/>
    </xf>
    <xf numFmtId="0" fontId="22" fillId="4" borderId="3" xfId="0" applyFont="1" applyFill="1" applyBorder="1" applyAlignment="1">
      <alignment horizontal="center" vertical="center" wrapText="1"/>
    </xf>
    <xf numFmtId="3" fontId="4" fillId="4" borderId="42" xfId="0" applyNumberFormat="1" applyFont="1" applyFill="1" applyBorder="1" applyAlignment="1">
      <alignment horizontal="center"/>
    </xf>
    <xf numFmtId="3" fontId="9" fillId="0" borderId="45" xfId="0" applyNumberFormat="1" applyFont="1" applyBorder="1" applyAlignment="1">
      <alignment horizontal="center"/>
    </xf>
    <xf numFmtId="0" fontId="22" fillId="2" borderId="20" xfId="0" applyFont="1" applyFill="1" applyBorder="1" applyAlignment="1">
      <alignment horizontal="center" vertical="center"/>
    </xf>
    <xf numFmtId="0" fontId="22" fillId="2" borderId="18" xfId="0" applyFont="1" applyFill="1" applyBorder="1" applyAlignment="1">
      <alignment horizontal="center" vertical="center"/>
    </xf>
    <xf numFmtId="0" fontId="22" fillId="2" borderId="15"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justify"/>
    </xf>
    <xf numFmtId="0" fontId="22" fillId="4" borderId="31" xfId="0" applyFont="1" applyFill="1" applyBorder="1" applyAlignment="1">
      <alignment horizontal="center" vertical="center"/>
    </xf>
    <xf numFmtId="0" fontId="22" fillId="4" borderId="44" xfId="0" applyFont="1" applyFill="1" applyBorder="1" applyAlignment="1">
      <alignment horizontal="center" vertical="center" wrapText="1"/>
    </xf>
    <xf numFmtId="0" fontId="22" fillId="4" borderId="54" xfId="0" applyFont="1" applyFill="1" applyBorder="1" applyAlignment="1">
      <alignment horizontal="center" vertical="center"/>
    </xf>
    <xf numFmtId="1" fontId="9" fillId="0" borderId="0" xfId="0" applyNumberFormat="1" applyFont="1" applyFill="1" applyBorder="1" applyAlignment="1">
      <alignment horizontal="center"/>
    </xf>
    <xf numFmtId="1" fontId="9" fillId="0" borderId="20" xfId="0" applyNumberFormat="1" applyFont="1" applyFill="1" applyBorder="1" applyAlignment="1">
      <alignment horizontal="center"/>
    </xf>
    <xf numFmtId="1" fontId="9" fillId="0" borderId="2" xfId="0" applyNumberFormat="1" applyFont="1" applyFill="1" applyBorder="1" applyAlignment="1">
      <alignment horizontal="center"/>
    </xf>
    <xf numFmtId="1" fontId="9" fillId="0" borderId="40" xfId="0" applyNumberFormat="1" applyFont="1" applyFill="1" applyBorder="1" applyAlignment="1">
      <alignment horizontal="center"/>
    </xf>
    <xf numFmtId="1" fontId="9" fillId="0" borderId="17" xfId="0" applyNumberFormat="1" applyFont="1" applyFill="1" applyBorder="1" applyAlignment="1">
      <alignment horizontal="center"/>
    </xf>
    <xf numFmtId="1" fontId="9" fillId="0" borderId="12" xfId="0" applyNumberFormat="1" applyFont="1" applyFill="1" applyBorder="1" applyAlignment="1">
      <alignment horizontal="center"/>
    </xf>
    <xf numFmtId="1" fontId="9" fillId="0" borderId="55" xfId="0" applyNumberFormat="1" applyFont="1" applyFill="1" applyBorder="1" applyAlignment="1">
      <alignment horizontal="center"/>
    </xf>
    <xf numFmtId="1" fontId="9" fillId="0" borderId="52" xfId="0" applyNumberFormat="1" applyFont="1" applyFill="1" applyBorder="1" applyAlignment="1">
      <alignment horizontal="center"/>
    </xf>
    <xf numFmtId="1" fontId="9" fillId="0" borderId="15" xfId="0" applyNumberFormat="1" applyFont="1" applyFill="1" applyBorder="1" applyAlignment="1">
      <alignment horizontal="center"/>
    </xf>
    <xf numFmtId="1" fontId="9" fillId="4" borderId="36" xfId="0" applyNumberFormat="1" applyFont="1" applyFill="1" applyBorder="1" applyAlignment="1">
      <alignment horizontal="center"/>
    </xf>
    <xf numFmtId="1" fontId="9" fillId="4" borderId="32" xfId="0" applyNumberFormat="1" applyFont="1" applyFill="1" applyBorder="1" applyAlignment="1">
      <alignment horizontal="center"/>
    </xf>
    <xf numFmtId="0" fontId="22" fillId="2" borderId="71" xfId="0" applyFont="1" applyFill="1" applyBorder="1" applyAlignment="1">
      <alignment horizontal="center" vertical="center"/>
    </xf>
    <xf numFmtId="3" fontId="9" fillId="0" borderId="30" xfId="0" applyNumberFormat="1" applyFont="1" applyBorder="1" applyAlignment="1">
      <alignment horizontal="center"/>
    </xf>
    <xf numFmtId="3" fontId="9" fillId="0" borderId="51" xfId="0" applyNumberFormat="1" applyFont="1" applyBorder="1" applyAlignment="1">
      <alignment horizontal="center"/>
    </xf>
    <xf numFmtId="4" fontId="18" fillId="4" borderId="2" xfId="0" applyNumberFormat="1" applyFont="1" applyFill="1" applyBorder="1" applyAlignment="1">
      <alignment horizontal="center"/>
    </xf>
    <xf numFmtId="0" fontId="9" fillId="4" borderId="54" xfId="0" applyFont="1" applyFill="1" applyBorder="1" applyAlignment="1">
      <alignment horizontal="center" vertical="center" wrapText="1"/>
    </xf>
    <xf numFmtId="0" fontId="18" fillId="0" borderId="0" xfId="0" applyFont="1" applyFill="1" applyBorder="1"/>
    <xf numFmtId="3" fontId="9" fillId="0" borderId="19" xfId="0" quotePrefix="1" applyNumberFormat="1" applyFont="1" applyBorder="1" applyAlignment="1">
      <alignment horizontal="center"/>
    </xf>
    <xf numFmtId="0" fontId="9" fillId="4" borderId="6" xfId="0" applyFont="1" applyFill="1" applyBorder="1" applyAlignment="1">
      <alignment horizontal="left" vertical="center"/>
    </xf>
    <xf numFmtId="0" fontId="9" fillId="4" borderId="4" xfId="0" applyFont="1" applyFill="1" applyBorder="1" applyAlignment="1">
      <alignment horizontal="center" vertical="center"/>
    </xf>
    <xf numFmtId="0" fontId="9" fillId="4" borderId="54" xfId="0" applyFont="1" applyFill="1" applyBorder="1" applyAlignment="1">
      <alignment horizontal="center" vertical="center"/>
    </xf>
    <xf numFmtId="0" fontId="9" fillId="4" borderId="31"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64" xfId="0" applyFont="1" applyBorder="1"/>
    <xf numFmtId="0" fontId="6" fillId="0" borderId="64" xfId="0" applyFont="1" applyBorder="1" applyAlignment="1">
      <alignment wrapText="1"/>
    </xf>
    <xf numFmtId="0" fontId="6" fillId="0" borderId="80" xfId="0" applyFont="1" applyBorder="1"/>
    <xf numFmtId="0" fontId="25" fillId="0" borderId="7" xfId="0" applyFont="1" applyBorder="1" applyAlignment="1">
      <alignment horizontal="center" vertical="center"/>
    </xf>
    <xf numFmtId="0" fontId="9" fillId="0" borderId="48" xfId="0" applyFont="1" applyBorder="1" applyAlignment="1">
      <alignment vertical="center" textRotation="90" wrapText="1"/>
    </xf>
    <xf numFmtId="0" fontId="9" fillId="0" borderId="49" xfId="0" applyFont="1" applyBorder="1" applyAlignment="1">
      <alignment vertical="center" textRotation="90" wrapText="1"/>
    </xf>
    <xf numFmtId="0" fontId="9" fillId="0" borderId="50" xfId="0" applyFont="1" applyBorder="1" applyAlignment="1">
      <alignment vertical="center" textRotation="90" wrapText="1"/>
    </xf>
    <xf numFmtId="0" fontId="18" fillId="0" borderId="50" xfId="0" applyFont="1" applyBorder="1" applyAlignment="1">
      <alignment vertical="center" textRotation="90" wrapText="1"/>
    </xf>
    <xf numFmtId="0" fontId="6" fillId="0" borderId="64" xfId="0" applyFont="1" applyFill="1" applyBorder="1"/>
    <xf numFmtId="0" fontId="6" fillId="0" borderId="64" xfId="0" applyFont="1" applyFill="1" applyBorder="1" applyAlignment="1">
      <alignment wrapText="1"/>
    </xf>
    <xf numFmtId="4" fontId="4" fillId="0" borderId="75" xfId="0" applyNumberFormat="1" applyFont="1" applyBorder="1" applyAlignment="1">
      <alignment horizontal="center"/>
    </xf>
    <xf numFmtId="1" fontId="9" fillId="0" borderId="51" xfId="0" applyNumberFormat="1" applyFont="1" applyBorder="1" applyAlignment="1">
      <alignment horizontal="center"/>
    </xf>
    <xf numFmtId="1" fontId="9" fillId="0" borderId="64" xfId="0" applyNumberFormat="1" applyFont="1" applyBorder="1" applyAlignment="1">
      <alignment horizontal="center"/>
    </xf>
    <xf numFmtId="0" fontId="9" fillId="0" borderId="30" xfId="0" applyFont="1" applyBorder="1" applyAlignment="1">
      <alignment horizontal="center"/>
    </xf>
    <xf numFmtId="0" fontId="9" fillId="0" borderId="38" xfId="0" applyFont="1" applyBorder="1" applyAlignment="1">
      <alignment horizontal="center"/>
    </xf>
    <xf numFmtId="4" fontId="4" fillId="0" borderId="31" xfId="0" applyNumberFormat="1" applyFont="1" applyBorder="1" applyAlignment="1">
      <alignment horizontal="center"/>
    </xf>
    <xf numFmtId="4" fontId="4" fillId="0" borderId="37" xfId="0" applyNumberFormat="1" applyFont="1" applyBorder="1" applyAlignment="1">
      <alignment horizontal="center"/>
    </xf>
    <xf numFmtId="4" fontId="11" fillId="0" borderId="26" xfId="0" applyNumberFormat="1" applyFont="1" applyBorder="1" applyAlignment="1">
      <alignment horizontal="center"/>
    </xf>
    <xf numFmtId="4" fontId="11" fillId="0" borderId="60" xfId="0" applyNumberFormat="1" applyFont="1" applyBorder="1" applyAlignment="1">
      <alignment horizontal="center"/>
    </xf>
    <xf numFmtId="4" fontId="11" fillId="0" borderId="73" xfId="0" quotePrefix="1" applyNumberFormat="1" applyFont="1" applyBorder="1" applyAlignment="1">
      <alignment horizontal="center"/>
    </xf>
    <xf numFmtId="0" fontId="21" fillId="0" borderId="64" xfId="0" applyFont="1" applyFill="1" applyBorder="1"/>
    <xf numFmtId="4" fontId="9" fillId="0" borderId="45" xfId="0" applyNumberFormat="1" applyFont="1" applyFill="1" applyBorder="1" applyAlignment="1">
      <alignment horizontal="center"/>
    </xf>
    <xf numFmtId="2" fontId="9" fillId="0" borderId="39" xfId="0" applyNumberFormat="1" applyFont="1" applyFill="1" applyBorder="1" applyAlignment="1">
      <alignment horizontal="center"/>
    </xf>
    <xf numFmtId="4" fontId="9" fillId="0" borderId="37" xfId="0" applyNumberFormat="1" applyFont="1" applyFill="1" applyBorder="1" applyAlignment="1">
      <alignment horizontal="center"/>
    </xf>
    <xf numFmtId="2" fontId="9" fillId="0" borderId="51" xfId="0" applyNumberFormat="1" applyFont="1" applyFill="1" applyBorder="1" applyAlignment="1">
      <alignment horizontal="center"/>
    </xf>
    <xf numFmtId="4" fontId="0" fillId="0" borderId="0" xfId="0" applyNumberFormat="1" applyFill="1" applyBorder="1" applyAlignment="1">
      <alignment horizontal="center"/>
    </xf>
    <xf numFmtId="0" fontId="4" fillId="0" borderId="15" xfId="0" applyFont="1" applyBorder="1" applyAlignment="1">
      <alignment horizontal="left"/>
    </xf>
    <xf numFmtId="0" fontId="4" fillId="0" borderId="20" xfId="0" applyFont="1" applyBorder="1" applyAlignment="1">
      <alignment horizontal="left"/>
    </xf>
    <xf numFmtId="0" fontId="11" fillId="4" borderId="70" xfId="0" applyFont="1" applyFill="1" applyBorder="1" applyAlignment="1">
      <alignment horizontal="center" vertical="center"/>
    </xf>
    <xf numFmtId="0" fontId="11" fillId="4" borderId="66" xfId="0" applyFont="1" applyFill="1" applyBorder="1" applyAlignment="1">
      <alignment horizontal="center" vertical="center"/>
    </xf>
    <xf numFmtId="0" fontId="11" fillId="4" borderId="50" xfId="0" applyFont="1" applyFill="1" applyBorder="1" applyAlignment="1">
      <alignment horizontal="center" vertical="center"/>
    </xf>
    <xf numFmtId="0" fontId="11" fillId="4" borderId="49" xfId="0" applyFont="1" applyFill="1" applyBorder="1" applyAlignment="1">
      <alignment horizontal="center" vertical="center"/>
    </xf>
    <xf numFmtId="3" fontId="11" fillId="0" borderId="25" xfId="0" applyNumberFormat="1" applyFont="1" applyFill="1" applyBorder="1" applyAlignment="1">
      <alignment horizontal="center"/>
    </xf>
    <xf numFmtId="0" fontId="27" fillId="4" borderId="8" xfId="0" applyFont="1" applyFill="1" applyBorder="1" applyAlignment="1">
      <alignment horizontal="center" vertical="center"/>
    </xf>
    <xf numFmtId="4" fontId="9" fillId="0" borderId="15" xfId="9" quotePrefix="1" applyNumberFormat="1" applyFont="1" applyFill="1" applyBorder="1" applyAlignment="1">
      <alignment horizontal="center"/>
    </xf>
    <xf numFmtId="3" fontId="4" fillId="15" borderId="42" xfId="0" applyNumberFormat="1" applyFont="1" applyFill="1" applyBorder="1" applyAlignment="1">
      <alignment horizontal="right" vertical="center"/>
    </xf>
    <xf numFmtId="3" fontId="11" fillId="15" borderId="42" xfId="0" applyNumberFormat="1" applyFont="1" applyFill="1" applyBorder="1" applyAlignment="1">
      <alignment horizontal="right" vertical="center"/>
    </xf>
    <xf numFmtId="3" fontId="11" fillId="15" borderId="51" xfId="0" applyNumberFormat="1" applyFont="1" applyFill="1" applyBorder="1" applyAlignment="1">
      <alignment horizontal="right" vertical="center"/>
    </xf>
    <xf numFmtId="3" fontId="4" fillId="0" borderId="42" xfId="0" applyNumberFormat="1" applyFont="1" applyFill="1" applyBorder="1" applyAlignment="1">
      <alignment horizontal="right" vertical="center"/>
    </xf>
    <xf numFmtId="3" fontId="11" fillId="0" borderId="42" xfId="0" applyNumberFormat="1" applyFont="1" applyFill="1" applyBorder="1" applyAlignment="1">
      <alignment horizontal="right" vertical="center"/>
    </xf>
    <xf numFmtId="3" fontId="11" fillId="0" borderId="51" xfId="0" applyNumberFormat="1" applyFont="1" applyFill="1" applyBorder="1" applyAlignment="1">
      <alignment horizontal="right" vertical="center"/>
    </xf>
    <xf numFmtId="0" fontId="4" fillId="0" borderId="42" xfId="0" applyFont="1" applyFill="1" applyBorder="1"/>
    <xf numFmtId="0" fontId="11" fillId="0" borderId="51" xfId="0" applyFont="1" applyFill="1" applyBorder="1"/>
    <xf numFmtId="3" fontId="11" fillId="0" borderId="73" xfId="0" applyNumberFormat="1" applyFont="1" applyFill="1" applyBorder="1" applyAlignment="1">
      <alignment horizontal="right" vertical="center"/>
    </xf>
    <xf numFmtId="3" fontId="11" fillId="0" borderId="75" xfId="0" applyNumberFormat="1" applyFont="1" applyFill="1" applyBorder="1" applyAlignment="1">
      <alignment horizontal="right" vertical="center"/>
    </xf>
    <xf numFmtId="0" fontId="28" fillId="0" borderId="48" xfId="0" applyFont="1" applyFill="1" applyBorder="1" applyAlignment="1">
      <alignment horizontal="center" vertical="center" wrapText="1"/>
    </xf>
    <xf numFmtId="0" fontId="28" fillId="0" borderId="50" xfId="0" applyFont="1" applyFill="1" applyBorder="1" applyAlignment="1">
      <alignment horizontal="center" vertical="center" wrapText="1"/>
    </xf>
    <xf numFmtId="4" fontId="6" fillId="0" borderId="13" xfId="0" applyNumberFormat="1" applyFont="1" applyFill="1" applyBorder="1" applyAlignment="1">
      <alignment horizontal="center"/>
    </xf>
    <xf numFmtId="0" fontId="4" fillId="0" borderId="0" xfId="0" applyFont="1" applyFill="1" applyAlignment="1">
      <alignment horizontal="center"/>
    </xf>
    <xf numFmtId="4" fontId="6" fillId="0" borderId="18" xfId="0" applyNumberFormat="1" applyFont="1" applyFill="1" applyBorder="1" applyAlignment="1">
      <alignment horizontal="center"/>
    </xf>
    <xf numFmtId="4" fontId="6" fillId="0" borderId="65" xfId="0" applyNumberFormat="1" applyFont="1" applyFill="1" applyBorder="1" applyAlignment="1">
      <alignment horizontal="center"/>
    </xf>
    <xf numFmtId="4" fontId="9" fillId="0" borderId="17" xfId="9" quotePrefix="1" applyNumberFormat="1" applyFont="1" applyFill="1" applyBorder="1" applyAlignment="1">
      <alignment horizontal="center"/>
    </xf>
    <xf numFmtId="4" fontId="9" fillId="0" borderId="42" xfId="9" quotePrefix="1" applyNumberFormat="1" applyFont="1" applyFill="1" applyBorder="1" applyAlignment="1">
      <alignment horizontal="center"/>
    </xf>
    <xf numFmtId="4" fontId="9" fillId="0" borderId="30" xfId="9" quotePrefix="1" applyNumberFormat="1" applyFont="1" applyFill="1" applyBorder="1" applyAlignment="1">
      <alignment horizontal="center"/>
    </xf>
    <xf numFmtId="4" fontId="9" fillId="0" borderId="73" xfId="9" quotePrefix="1" applyNumberFormat="1" applyFont="1" applyFill="1" applyBorder="1" applyAlignment="1">
      <alignment horizontal="center"/>
    </xf>
    <xf numFmtId="4" fontId="9" fillId="0" borderId="40" xfId="9" quotePrefix="1" applyNumberFormat="1" applyFont="1" applyFill="1" applyBorder="1" applyAlignment="1">
      <alignment horizontal="center"/>
    </xf>
    <xf numFmtId="4" fontId="9" fillId="0" borderId="45" xfId="9" quotePrefix="1" applyNumberFormat="1" applyFont="1" applyFill="1" applyBorder="1" applyAlignment="1">
      <alignment horizontal="center"/>
    </xf>
    <xf numFmtId="17" fontId="6" fillId="0" borderId="19" xfId="0" quotePrefix="1" applyNumberFormat="1" applyFont="1" applyBorder="1"/>
    <xf numFmtId="0" fontId="9" fillId="0" borderId="51" xfId="0" applyFont="1" applyBorder="1" applyAlignment="1">
      <alignment horizontal="center"/>
    </xf>
    <xf numFmtId="0" fontId="5" fillId="0" borderId="80" xfId="0" applyFont="1" applyBorder="1"/>
    <xf numFmtId="17" fontId="6" fillId="0" borderId="64" xfId="0" quotePrefix="1" applyNumberFormat="1" applyFont="1" applyBorder="1"/>
    <xf numFmtId="0" fontId="6" fillId="0" borderId="64" xfId="0" quotePrefix="1" applyFont="1" applyBorder="1"/>
    <xf numFmtId="17" fontId="6" fillId="0" borderId="6" xfId="0" quotePrefix="1" applyNumberFormat="1" applyFont="1" applyBorder="1"/>
    <xf numFmtId="17" fontId="6" fillId="0" borderId="30" xfId="0" quotePrefix="1" applyNumberFormat="1" applyFont="1" applyBorder="1"/>
    <xf numFmtId="0" fontId="5" fillId="0" borderId="69" xfId="0" applyFont="1" applyBorder="1"/>
    <xf numFmtId="17" fontId="6" fillId="14" borderId="30" xfId="0" quotePrefix="1" applyNumberFormat="1" applyFont="1" applyFill="1" applyBorder="1"/>
    <xf numFmtId="17" fontId="71" fillId="0" borderId="55" xfId="0" quotePrefix="1" applyNumberFormat="1" applyFont="1" applyFill="1" applyBorder="1"/>
    <xf numFmtId="0" fontId="5" fillId="0" borderId="69" xfId="0" applyFont="1" applyFill="1" applyBorder="1"/>
    <xf numFmtId="0" fontId="5" fillId="0" borderId="33" xfId="0" applyFont="1" applyBorder="1"/>
    <xf numFmtId="0" fontId="6" fillId="0" borderId="14" xfId="0" quotePrefix="1" applyFont="1" applyBorder="1"/>
    <xf numFmtId="0" fontId="6" fillId="0" borderId="6" xfId="0" quotePrefix="1" applyFont="1" applyBorder="1"/>
    <xf numFmtId="0" fontId="6" fillId="0" borderId="30" xfId="0" quotePrefix="1" applyFont="1" applyBorder="1"/>
    <xf numFmtId="0" fontId="6" fillId="0" borderId="55" xfId="0" quotePrefix="1" applyFont="1" applyBorder="1"/>
    <xf numFmtId="0" fontId="5" fillId="0" borderId="55" xfId="0" applyFont="1" applyBorder="1"/>
    <xf numFmtId="0" fontId="6" fillId="14" borderId="30" xfId="0" quotePrefix="1" applyFont="1" applyFill="1" applyBorder="1"/>
    <xf numFmtId="0" fontId="6" fillId="0" borderId="53" xfId="0" quotePrefix="1" applyFont="1" applyBorder="1"/>
    <xf numFmtId="0" fontId="6" fillId="0" borderId="47" xfId="0" quotePrefix="1" applyFont="1" applyBorder="1"/>
    <xf numFmtId="0" fontId="5" fillId="0" borderId="47" xfId="0" applyFont="1" applyBorder="1"/>
    <xf numFmtId="17" fontId="6" fillId="0" borderId="53" xfId="0" quotePrefix="1" applyNumberFormat="1" applyFont="1" applyBorder="1"/>
    <xf numFmtId="17" fontId="6" fillId="0" borderId="64" xfId="0" quotePrefix="1" applyNumberFormat="1" applyFont="1" applyFill="1" applyBorder="1"/>
    <xf numFmtId="0" fontId="6" fillId="0" borderId="19" xfId="0" quotePrefix="1" applyFont="1" applyBorder="1"/>
    <xf numFmtId="0" fontId="6" fillId="0" borderId="64" xfId="0" quotePrefix="1" applyFont="1" applyFill="1" applyBorder="1"/>
    <xf numFmtId="0" fontId="5" fillId="0" borderId="80" xfId="0" applyFont="1" applyFill="1" applyBorder="1"/>
    <xf numFmtId="0" fontId="6" fillId="0" borderId="6" xfId="0" quotePrefix="1" applyFont="1" applyFill="1" applyBorder="1"/>
    <xf numFmtId="3" fontId="11" fillId="0" borderId="0" xfId="0" applyNumberFormat="1" applyFont="1" applyFill="1" applyBorder="1" applyAlignment="1">
      <alignment horizontal="center"/>
    </xf>
    <xf numFmtId="3" fontId="11" fillId="0" borderId="73" xfId="0" applyNumberFormat="1" applyFont="1" applyFill="1" applyBorder="1" applyAlignment="1">
      <alignment horizontal="center"/>
    </xf>
    <xf numFmtId="167" fontId="9" fillId="0" borderId="0" xfId="0" applyNumberFormat="1" applyFont="1" applyBorder="1" applyAlignment="1">
      <alignment horizontal="center" wrapText="1"/>
    </xf>
    <xf numFmtId="0" fontId="9" fillId="0" borderId="65" xfId="0" applyFont="1" applyBorder="1" applyAlignment="1">
      <alignment horizontal="center"/>
    </xf>
    <xf numFmtId="0" fontId="9" fillId="0" borderId="13" xfId="0" applyFont="1" applyBorder="1" applyAlignment="1">
      <alignment horizontal="center"/>
    </xf>
    <xf numFmtId="0" fontId="4" fillId="0" borderId="0" xfId="0" quotePrefix="1" applyFont="1"/>
    <xf numFmtId="0" fontId="11" fillId="0" borderId="0" xfId="0" applyFont="1" applyFill="1" applyBorder="1" applyAlignment="1">
      <alignment horizontal="center" vertical="center" wrapText="1"/>
    </xf>
    <xf numFmtId="0" fontId="27" fillId="0" borderId="0" xfId="0" quotePrefix="1" applyFont="1" applyFill="1" applyBorder="1"/>
    <xf numFmtId="0" fontId="27" fillId="0" borderId="0" xfId="0" quotePrefix="1" applyFont="1" applyFill="1" applyBorder="1" applyAlignment="1">
      <alignment horizontal="left"/>
    </xf>
    <xf numFmtId="3" fontId="18" fillId="4" borderId="2" xfId="0" applyNumberFormat="1" applyFont="1" applyFill="1" applyBorder="1" applyAlignment="1">
      <alignment horizontal="center"/>
    </xf>
    <xf numFmtId="0" fontId="17" fillId="3" borderId="28" xfId="0" applyFont="1" applyFill="1" applyBorder="1" applyAlignment="1">
      <alignment horizontal="center" vertical="center" wrapText="1"/>
    </xf>
    <xf numFmtId="0" fontId="18" fillId="3" borderId="29" xfId="0" applyFont="1" applyFill="1" applyBorder="1" applyAlignment="1">
      <alignment horizontal="left" vertical="center"/>
    </xf>
    <xf numFmtId="0" fontId="4" fillId="3" borderId="43" xfId="0" applyFont="1" applyFill="1" applyBorder="1" applyAlignment="1">
      <alignment vertical="center"/>
    </xf>
    <xf numFmtId="0" fontId="11" fillId="3" borderId="43" xfId="0" applyFont="1" applyFill="1" applyBorder="1" applyAlignment="1">
      <alignment vertical="center"/>
    </xf>
    <xf numFmtId="0" fontId="11" fillId="3" borderId="65" xfId="0" applyFont="1" applyFill="1" applyBorder="1" applyAlignment="1">
      <alignment vertical="center"/>
    </xf>
    <xf numFmtId="0" fontId="4" fillId="3" borderId="28" xfId="0" applyFont="1" applyFill="1" applyBorder="1" applyAlignment="1">
      <alignment vertical="center"/>
    </xf>
    <xf numFmtId="0" fontId="0" fillId="3" borderId="43" xfId="0" applyFill="1" applyBorder="1" applyAlignment="1">
      <alignment vertical="center"/>
    </xf>
    <xf numFmtId="0" fontId="18" fillId="3" borderId="43" xfId="0" applyFont="1" applyFill="1" applyBorder="1" applyAlignment="1">
      <alignment horizontal="center" vertical="center"/>
    </xf>
    <xf numFmtId="0" fontId="0" fillId="3" borderId="28" xfId="0" applyFill="1" applyBorder="1" applyAlignment="1">
      <alignment vertical="center"/>
    </xf>
    <xf numFmtId="0" fontId="18" fillId="3" borderId="43" xfId="0" applyFont="1" applyFill="1" applyBorder="1" applyAlignment="1">
      <alignment vertical="center"/>
    </xf>
    <xf numFmtId="0" fontId="11" fillId="3" borderId="43" xfId="0" applyFont="1" applyFill="1" applyBorder="1" applyAlignment="1">
      <alignment horizontal="left" vertical="center"/>
    </xf>
    <xf numFmtId="3" fontId="9" fillId="0" borderId="2" xfId="0" applyNumberFormat="1" applyFont="1" applyFill="1" applyBorder="1" applyAlignment="1">
      <alignment horizontal="center"/>
    </xf>
    <xf numFmtId="4" fontId="18" fillId="4" borderId="11" xfId="0" applyNumberFormat="1" applyFont="1" applyFill="1" applyBorder="1" applyAlignment="1">
      <alignment horizontal="center"/>
    </xf>
    <xf numFmtId="4" fontId="18" fillId="4" borderId="8" xfId="0" applyNumberFormat="1" applyFont="1" applyFill="1" applyBorder="1" applyAlignment="1">
      <alignment horizontal="center"/>
    </xf>
    <xf numFmtId="0" fontId="20" fillId="4" borderId="62" xfId="0" applyFont="1" applyFill="1" applyBorder="1" applyAlignment="1">
      <alignment horizontal="center" vertical="center"/>
    </xf>
    <xf numFmtId="4" fontId="18" fillId="4" borderId="10" xfId="0" applyNumberFormat="1" applyFont="1" applyFill="1" applyBorder="1" applyAlignment="1">
      <alignment horizontal="center"/>
    </xf>
    <xf numFmtId="4" fontId="18" fillId="4" borderId="16" xfId="0" applyNumberFormat="1" applyFont="1" applyFill="1" applyBorder="1" applyAlignment="1">
      <alignment horizontal="center"/>
    </xf>
    <xf numFmtId="4" fontId="18" fillId="4" borderId="72" xfId="0" applyNumberFormat="1" applyFont="1" applyFill="1" applyBorder="1" applyAlignment="1">
      <alignment horizontal="center"/>
    </xf>
    <xf numFmtId="0" fontId="22" fillId="4" borderId="43" xfId="0" applyFont="1" applyFill="1" applyBorder="1" applyAlignment="1">
      <alignment horizontal="center" vertical="center" wrapText="1"/>
    </xf>
    <xf numFmtId="0" fontId="6" fillId="0" borderId="23" xfId="0" applyFont="1" applyBorder="1"/>
    <xf numFmtId="3" fontId="11" fillId="0" borderId="34" xfId="0" applyNumberFormat="1" applyFont="1" applyFill="1" applyBorder="1" applyAlignment="1">
      <alignment horizontal="right" vertical="center"/>
    </xf>
    <xf numFmtId="3" fontId="11" fillId="0" borderId="35" xfId="0" applyNumberFormat="1" applyFont="1" applyFill="1" applyBorder="1" applyAlignment="1">
      <alignment horizontal="right" vertical="center"/>
    </xf>
    <xf numFmtId="3" fontId="11" fillId="15" borderId="73" xfId="0" applyNumberFormat="1" applyFont="1" applyFill="1" applyBorder="1" applyAlignment="1">
      <alignment horizontal="right" vertical="center"/>
    </xf>
    <xf numFmtId="3" fontId="11" fillId="15" borderId="75" xfId="0" applyNumberFormat="1" applyFont="1" applyFill="1" applyBorder="1" applyAlignment="1">
      <alignment horizontal="right" vertical="center"/>
    </xf>
    <xf numFmtId="3" fontId="9" fillId="0" borderId="3" xfId="0" applyNumberFormat="1" applyFont="1" applyFill="1" applyBorder="1" applyAlignment="1">
      <alignment horizontal="center"/>
    </xf>
    <xf numFmtId="0" fontId="17" fillId="4" borderId="4" xfId="0" applyFont="1" applyFill="1" applyBorder="1" applyAlignment="1">
      <alignment horizontal="center" vertical="center" wrapText="1"/>
    </xf>
    <xf numFmtId="3" fontId="9" fillId="0" borderId="55" xfId="0" applyNumberFormat="1" applyFont="1" applyFill="1" applyBorder="1" applyAlignment="1">
      <alignment horizontal="center"/>
    </xf>
    <xf numFmtId="0" fontId="21" fillId="0" borderId="55" xfId="0" quotePrefix="1" applyFont="1" applyFill="1" applyBorder="1"/>
    <xf numFmtId="4" fontId="18" fillId="3" borderId="40" xfId="0" applyNumberFormat="1" applyFont="1" applyFill="1" applyBorder="1" applyAlignment="1">
      <alignment horizontal="center"/>
    </xf>
    <xf numFmtId="4" fontId="11" fillId="4" borderId="55" xfId="0" applyNumberFormat="1" applyFont="1" applyFill="1" applyBorder="1" applyAlignment="1">
      <alignment horizontal="center"/>
    </xf>
    <xf numFmtId="10" fontId="4" fillId="0" borderId="22" xfId="12" applyNumberFormat="1" applyFont="1" applyFill="1" applyBorder="1"/>
    <xf numFmtId="0" fontId="17" fillId="3" borderId="63" xfId="0" applyFont="1" applyFill="1" applyBorder="1" applyAlignment="1">
      <alignment horizontal="center" vertical="center"/>
    </xf>
    <xf numFmtId="0" fontId="20" fillId="4" borderId="53" xfId="0" applyFont="1" applyFill="1" applyBorder="1" applyAlignment="1">
      <alignment horizontal="center" vertical="center"/>
    </xf>
    <xf numFmtId="0" fontId="22" fillId="4" borderId="68" xfId="0" applyFont="1" applyFill="1" applyBorder="1" applyAlignment="1">
      <alignment horizontal="center" vertical="center" wrapText="1"/>
    </xf>
    <xf numFmtId="1" fontId="9" fillId="0" borderId="9" xfId="0" applyNumberFormat="1" applyFont="1" applyFill="1" applyBorder="1" applyAlignment="1">
      <alignment horizontal="center"/>
    </xf>
    <xf numFmtId="0" fontId="25" fillId="0" borderId="0" xfId="0" applyFont="1" applyAlignment="1">
      <alignment horizontal="left" vertical="center"/>
    </xf>
    <xf numFmtId="166" fontId="4" fillId="0" borderId="0" xfId="0" applyNumberFormat="1" applyFont="1"/>
    <xf numFmtId="4" fontId="27" fillId="0" borderId="40" xfId="0" applyNumberFormat="1" applyFont="1" applyBorder="1" applyAlignment="1">
      <alignment horizontal="center"/>
    </xf>
    <xf numFmtId="4" fontId="27" fillId="0" borderId="46" xfId="0" applyNumberFormat="1" applyFont="1" applyBorder="1" applyAlignment="1">
      <alignment horizontal="center"/>
    </xf>
    <xf numFmtId="3" fontId="6" fillId="0" borderId="0" xfId="0" applyNumberFormat="1" applyFont="1" applyBorder="1" applyAlignment="1">
      <alignment horizontal="center"/>
    </xf>
    <xf numFmtId="4" fontId="27" fillId="0" borderId="1" xfId="0" applyNumberFormat="1" applyFont="1" applyBorder="1" applyAlignment="1">
      <alignment horizontal="center"/>
    </xf>
    <xf numFmtId="0" fontId="18" fillId="4" borderId="5" xfId="0" applyFont="1" applyFill="1" applyBorder="1" applyAlignment="1">
      <alignment horizontal="center" vertical="center"/>
    </xf>
    <xf numFmtId="0" fontId="18" fillId="4" borderId="29" xfId="0" applyFont="1" applyFill="1" applyBorder="1" applyAlignment="1">
      <alignment horizontal="center" vertical="center"/>
    </xf>
    <xf numFmtId="0" fontId="21" fillId="4" borderId="28" xfId="0" applyFont="1" applyFill="1" applyBorder="1" applyAlignment="1">
      <alignment horizontal="center" vertical="center"/>
    </xf>
    <xf numFmtId="0" fontId="18" fillId="4" borderId="20" xfId="0" applyFont="1" applyFill="1" applyBorder="1" applyAlignment="1">
      <alignment horizontal="center" vertical="center"/>
    </xf>
    <xf numFmtId="3" fontId="18" fillId="4" borderId="20" xfId="0" quotePrefix="1" applyNumberFormat="1" applyFont="1" applyFill="1" applyBorder="1" applyAlignment="1">
      <alignment horizontal="center"/>
    </xf>
    <xf numFmtId="0" fontId="18" fillId="4" borderId="71" xfId="0" applyFont="1" applyFill="1" applyBorder="1" applyAlignment="1">
      <alignment horizontal="center" vertical="center"/>
    </xf>
    <xf numFmtId="0" fontId="27" fillId="4" borderId="71" xfId="0" applyFont="1" applyFill="1" applyBorder="1" applyAlignment="1">
      <alignment horizontal="center" vertical="center"/>
    </xf>
    <xf numFmtId="17" fontId="27" fillId="0" borderId="72" xfId="0" quotePrefix="1" applyNumberFormat="1" applyFont="1" applyBorder="1"/>
    <xf numFmtId="0" fontId="9" fillId="4" borderId="6" xfId="0" applyFont="1" applyFill="1" applyBorder="1" applyAlignment="1">
      <alignment horizontal="center" vertical="center"/>
    </xf>
    <xf numFmtId="3" fontId="6" fillId="0" borderId="55" xfId="0" applyNumberFormat="1" applyFont="1" applyBorder="1" applyAlignment="1">
      <alignment horizontal="center"/>
    </xf>
    <xf numFmtId="3" fontId="6" fillId="0" borderId="9" xfId="0" applyNumberFormat="1" applyFont="1" applyBorder="1" applyAlignment="1">
      <alignment horizontal="center"/>
    </xf>
    <xf numFmtId="0" fontId="20" fillId="4" borderId="6" xfId="0" applyFont="1" applyFill="1" applyBorder="1" applyAlignment="1">
      <alignment horizontal="left" vertical="center" wrapText="1"/>
    </xf>
    <xf numFmtId="3" fontId="6" fillId="0" borderId="15" xfId="0" quotePrefix="1" applyNumberFormat="1" applyFont="1" applyBorder="1" applyAlignment="1">
      <alignment horizontal="center"/>
    </xf>
    <xf numFmtId="3" fontId="6" fillId="0" borderId="15" xfId="0" applyNumberFormat="1" applyFont="1" applyBorder="1" applyAlignment="1">
      <alignment horizontal="center"/>
    </xf>
    <xf numFmtId="0" fontId="20" fillId="4" borderId="4" xfId="0" applyFont="1" applyFill="1" applyBorder="1" applyAlignment="1">
      <alignment horizontal="left" vertical="center" wrapText="1"/>
    </xf>
    <xf numFmtId="3" fontId="6" fillId="0" borderId="20" xfId="0" quotePrefix="1" applyNumberFormat="1" applyFont="1" applyBorder="1" applyAlignment="1">
      <alignment horizontal="center"/>
    </xf>
    <xf numFmtId="3" fontId="6" fillId="0" borderId="20" xfId="0" applyNumberFormat="1" applyFont="1" applyBorder="1" applyAlignment="1">
      <alignment horizontal="center"/>
    </xf>
    <xf numFmtId="4" fontId="27" fillId="0" borderId="40" xfId="0" quotePrefix="1" applyNumberFormat="1" applyFont="1" applyBorder="1" applyAlignment="1">
      <alignment horizontal="center"/>
    </xf>
    <xf numFmtId="4" fontId="27" fillId="0" borderId="12" xfId="0" quotePrefix="1" applyNumberFormat="1" applyFont="1" applyBorder="1" applyAlignment="1">
      <alignment horizontal="center"/>
    </xf>
    <xf numFmtId="0" fontId="4" fillId="0" borderId="9" xfId="0" applyFont="1" applyFill="1" applyBorder="1" applyAlignment="1"/>
    <xf numFmtId="10" fontId="4" fillId="0" borderId="13" xfId="0" applyNumberFormat="1" applyFont="1" applyFill="1" applyBorder="1"/>
    <xf numFmtId="10" fontId="4" fillId="0" borderId="18" xfId="0" applyNumberFormat="1" applyFont="1" applyFill="1" applyBorder="1"/>
    <xf numFmtId="165" fontId="27" fillId="0" borderId="0" xfId="0" applyNumberFormat="1" applyFont="1" applyBorder="1" applyAlignment="1">
      <alignment horizontal="center"/>
    </xf>
    <xf numFmtId="2" fontId="27" fillId="0" borderId="13" xfId="0" applyNumberFormat="1" applyFont="1" applyBorder="1" applyAlignment="1">
      <alignment horizontal="center"/>
    </xf>
    <xf numFmtId="2" fontId="27" fillId="0" borderId="18" xfId="0" applyNumberFormat="1" applyFont="1" applyBorder="1" applyAlignment="1">
      <alignment horizontal="center"/>
    </xf>
    <xf numFmtId="0" fontId="41" fillId="0" borderId="0" xfId="0" applyFont="1"/>
    <xf numFmtId="0" fontId="11" fillId="3" borderId="6" xfId="0" applyFont="1" applyFill="1" applyBorder="1"/>
    <xf numFmtId="0" fontId="18" fillId="4" borderId="14" xfId="0" applyFont="1" applyFill="1" applyBorder="1" applyAlignment="1">
      <alignment horizontal="center"/>
    </xf>
    <xf numFmtId="0" fontId="20" fillId="4" borderId="19" xfId="0" applyFont="1" applyFill="1" applyBorder="1" applyAlignment="1">
      <alignment horizontal="center"/>
    </xf>
    <xf numFmtId="166" fontId="9" fillId="0" borderId="27" xfId="0" applyNumberFormat="1" applyFont="1" applyBorder="1" applyAlignment="1">
      <alignment horizontal="center"/>
    </xf>
    <xf numFmtId="0" fontId="0" fillId="0" borderId="0" xfId="0" applyBorder="1" applyAlignment="1">
      <alignment wrapText="1"/>
    </xf>
    <xf numFmtId="0" fontId="33" fillId="4" borderId="29" xfId="6" applyFont="1" applyFill="1" applyBorder="1" applyAlignment="1">
      <alignment horizontal="center"/>
    </xf>
    <xf numFmtId="0" fontId="43" fillId="4" borderId="24" xfId="6" applyFont="1" applyFill="1" applyBorder="1" applyAlignment="1">
      <alignment horizontal="center"/>
    </xf>
    <xf numFmtId="17" fontId="26" fillId="0" borderId="29" xfId="0" quotePrefix="1" applyNumberFormat="1" applyFont="1" applyFill="1" applyBorder="1"/>
    <xf numFmtId="17" fontId="26" fillId="0" borderId="10" xfId="0" quotePrefix="1" applyNumberFormat="1" applyFont="1" applyFill="1" applyBorder="1"/>
    <xf numFmtId="17" fontId="16" fillId="17" borderId="7" xfId="0" applyNumberFormat="1" applyFont="1" applyFill="1" applyBorder="1"/>
    <xf numFmtId="3" fontId="8" fillId="0" borderId="9" xfId="6" applyNumberFormat="1" applyFont="1" applyFill="1" applyBorder="1" applyAlignment="1">
      <alignment horizontal="center"/>
    </xf>
    <xf numFmtId="17" fontId="6" fillId="0" borderId="29" xfId="0" quotePrefix="1" applyNumberFormat="1" applyFont="1" applyFill="1" applyBorder="1"/>
    <xf numFmtId="3" fontId="4" fillId="0" borderId="10" xfId="0" applyNumberFormat="1" applyFont="1" applyFill="1" applyBorder="1" applyAlignment="1">
      <alignment horizontal="center"/>
    </xf>
    <xf numFmtId="17" fontId="6" fillId="0" borderId="10" xfId="0" quotePrefix="1" applyNumberFormat="1" applyFont="1" applyFill="1" applyBorder="1"/>
    <xf numFmtId="17" fontId="5" fillId="17" borderId="7" xfId="0" applyNumberFormat="1" applyFont="1" applyFill="1" applyBorder="1"/>
    <xf numFmtId="3" fontId="11" fillId="17" borderId="7" xfId="0" applyNumberFormat="1" applyFont="1" applyFill="1" applyBorder="1" applyAlignment="1">
      <alignment horizontal="center"/>
    </xf>
    <xf numFmtId="0" fontId="8" fillId="0" borderId="0" xfId="6" applyFont="1"/>
    <xf numFmtId="0" fontId="4" fillId="0" borderId="0" xfId="6" applyFont="1"/>
    <xf numFmtId="0" fontId="6" fillId="0" borderId="0" xfId="6" applyFont="1"/>
    <xf numFmtId="0" fontId="25" fillId="4" borderId="24" xfId="0" applyFont="1" applyFill="1" applyBorder="1" applyAlignment="1">
      <alignment wrapText="1"/>
    </xf>
    <xf numFmtId="0" fontId="25" fillId="4" borderId="29" xfId="0" applyFont="1" applyFill="1" applyBorder="1" applyAlignment="1">
      <alignment wrapText="1"/>
    </xf>
    <xf numFmtId="3" fontId="4" fillId="0" borderId="10" xfId="6" applyNumberFormat="1" applyFont="1" applyFill="1" applyBorder="1" applyAlignment="1">
      <alignment horizontal="center"/>
    </xf>
    <xf numFmtId="3" fontId="4" fillId="0" borderId="9" xfId="6" applyNumberFormat="1" applyFont="1" applyFill="1" applyBorder="1" applyAlignment="1">
      <alignment horizontal="center"/>
    </xf>
    <xf numFmtId="3" fontId="4" fillId="0" borderId="9" xfId="6" applyNumberFormat="1" applyFont="1" applyBorder="1" applyAlignment="1">
      <alignment horizontal="center"/>
    </xf>
    <xf numFmtId="3" fontId="11" fillId="17" borderId="7" xfId="6" applyNumberFormat="1" applyFont="1" applyFill="1" applyBorder="1" applyAlignment="1">
      <alignment horizontal="center"/>
    </xf>
    <xf numFmtId="3" fontId="4" fillId="0" borderId="9" xfId="0" applyNumberFormat="1" applyFont="1" applyFill="1" applyBorder="1" applyAlignment="1">
      <alignment horizontal="center"/>
    </xf>
    <xf numFmtId="3" fontId="11" fillId="17" borderId="48" xfId="0" applyNumberFormat="1" applyFont="1" applyFill="1" applyBorder="1" applyAlignment="1">
      <alignment horizontal="center"/>
    </xf>
    <xf numFmtId="3" fontId="11" fillId="17" borderId="48" xfId="6" applyNumberFormat="1" applyFont="1" applyFill="1" applyBorder="1" applyAlignment="1">
      <alignment horizontal="center"/>
    </xf>
    <xf numFmtId="0" fontId="12" fillId="0" borderId="0" xfId="6" applyFont="1"/>
    <xf numFmtId="0" fontId="13" fillId="0" borderId="0" xfId="3" applyBorder="1" applyAlignment="1" applyProtection="1">
      <alignment horizontal="center" vertical="center"/>
    </xf>
    <xf numFmtId="3" fontId="8" fillId="0" borderId="12" xfId="6" applyNumberFormat="1" applyFont="1" applyFill="1" applyBorder="1" applyAlignment="1">
      <alignment horizontal="center"/>
    </xf>
    <xf numFmtId="3" fontId="8" fillId="0" borderId="22" xfId="6" applyNumberFormat="1" applyFont="1" applyBorder="1" applyAlignment="1">
      <alignment horizontal="center"/>
    </xf>
    <xf numFmtId="0" fontId="12" fillId="0" borderId="0" xfId="6" applyFont="1" applyFill="1"/>
    <xf numFmtId="0" fontId="25" fillId="0" borderId="0" xfId="6" applyFont="1" applyFill="1"/>
    <xf numFmtId="17" fontId="26" fillId="0" borderId="24" xfId="0" quotePrefix="1" applyNumberFormat="1" applyFont="1" applyFill="1" applyBorder="1"/>
    <xf numFmtId="0" fontId="4" fillId="0" borderId="0" xfId="6" applyFont="1" applyBorder="1" applyAlignment="1"/>
    <xf numFmtId="0" fontId="4" fillId="3" borderId="28" xfId="6" applyFont="1" applyFill="1" applyBorder="1" applyAlignment="1">
      <alignment horizontal="left"/>
    </xf>
    <xf numFmtId="0" fontId="11" fillId="4" borderId="24" xfId="6" applyFont="1" applyFill="1" applyBorder="1" applyAlignment="1">
      <alignment horizontal="center"/>
    </xf>
    <xf numFmtId="3" fontId="4" fillId="0" borderId="12" xfId="6" applyNumberFormat="1" applyFont="1" applyFill="1" applyBorder="1" applyAlignment="1">
      <alignment horizontal="center"/>
    </xf>
    <xf numFmtId="3" fontId="4" fillId="0" borderId="22" xfId="6" applyNumberFormat="1" applyFont="1" applyFill="1" applyBorder="1" applyAlignment="1">
      <alignment horizontal="center"/>
    </xf>
    <xf numFmtId="3" fontId="4" fillId="0" borderId="13" xfId="0" applyNumberFormat="1" applyFont="1" applyFill="1" applyBorder="1" applyAlignment="1">
      <alignment horizontal="center"/>
    </xf>
    <xf numFmtId="3" fontId="4" fillId="0" borderId="0" xfId="6" applyNumberFormat="1" applyFont="1"/>
    <xf numFmtId="3" fontId="4" fillId="0" borderId="24" xfId="0" applyNumberFormat="1" applyFont="1" applyFill="1" applyBorder="1" applyAlignment="1">
      <alignment horizontal="center"/>
    </xf>
    <xf numFmtId="3" fontId="4" fillId="17" borderId="35" xfId="0" applyNumberFormat="1" applyFont="1" applyFill="1" applyBorder="1" applyAlignment="1">
      <alignment horizontal="center"/>
    </xf>
    <xf numFmtId="3" fontId="4" fillId="0" borderId="35" xfId="0" applyNumberFormat="1" applyFont="1" applyFill="1" applyBorder="1" applyAlignment="1">
      <alignment horizontal="center"/>
    </xf>
    <xf numFmtId="0" fontId="4" fillId="0" borderId="0" xfId="6" applyFont="1" applyFill="1"/>
    <xf numFmtId="0" fontId="11" fillId="0" borderId="0" xfId="6" applyFont="1" applyFill="1"/>
    <xf numFmtId="3" fontId="4" fillId="0" borderId="12" xfId="0" applyNumberFormat="1" applyFont="1" applyFill="1" applyBorder="1" applyAlignment="1">
      <alignment horizontal="center"/>
    </xf>
    <xf numFmtId="17" fontId="6" fillId="0" borderId="24" xfId="0" quotePrefix="1" applyNumberFormat="1" applyFont="1" applyFill="1" applyBorder="1"/>
    <xf numFmtId="3" fontId="4" fillId="0" borderId="34" xfId="0" applyNumberFormat="1" applyFont="1" applyFill="1" applyBorder="1" applyAlignment="1">
      <alignment horizontal="center"/>
    </xf>
    <xf numFmtId="3" fontId="4" fillId="0" borderId="0" xfId="6" applyNumberFormat="1" applyFont="1" applyBorder="1" applyAlignment="1">
      <alignment horizontal="center"/>
    </xf>
    <xf numFmtId="3" fontId="6" fillId="0" borderId="10" xfId="6" applyNumberFormat="1" applyFont="1" applyFill="1" applyBorder="1" applyAlignment="1">
      <alignment horizontal="center"/>
    </xf>
    <xf numFmtId="3" fontId="6" fillId="0" borderId="24" xfId="6" applyNumberFormat="1" applyFont="1" applyFill="1" applyBorder="1" applyAlignment="1">
      <alignment horizontal="center"/>
    </xf>
    <xf numFmtId="3" fontId="5" fillId="17" borderId="7" xfId="6" applyNumberFormat="1" applyFont="1" applyFill="1" applyBorder="1" applyAlignment="1">
      <alignment horizontal="center"/>
    </xf>
    <xf numFmtId="3" fontId="6" fillId="0" borderId="10" xfId="0" applyNumberFormat="1" applyFont="1" applyFill="1" applyBorder="1" applyAlignment="1">
      <alignment horizontal="center"/>
    </xf>
    <xf numFmtId="3" fontId="6" fillId="0" borderId="35" xfId="0" applyNumberFormat="1" applyFont="1" applyFill="1" applyBorder="1" applyAlignment="1">
      <alignment horizontal="center"/>
    </xf>
    <xf numFmtId="3" fontId="5" fillId="17" borderId="7" xfId="0" applyNumberFormat="1" applyFont="1" applyFill="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9" fillId="0" borderId="0" xfId="0" applyFont="1" applyBorder="1" applyAlignment="1">
      <alignment vertical="center"/>
    </xf>
    <xf numFmtId="0" fontId="49" fillId="0" borderId="0" xfId="0" applyFont="1" applyFill="1" applyBorder="1" applyAlignment="1">
      <alignment vertical="center"/>
    </xf>
    <xf numFmtId="0" fontId="0" fillId="0" borderId="0" xfId="0" applyFill="1" applyBorder="1" applyAlignment="1">
      <alignment wrapText="1"/>
    </xf>
    <xf numFmtId="3" fontId="4" fillId="0" borderId="27" xfId="6" applyNumberFormat="1" applyFont="1" applyFill="1" applyBorder="1" applyAlignment="1">
      <alignment horizontal="center"/>
    </xf>
    <xf numFmtId="0" fontId="12" fillId="0" borderId="0" xfId="6" applyFont="1" applyFill="1" applyBorder="1"/>
    <xf numFmtId="0" fontId="4" fillId="0" borderId="0" xfId="6"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horizontal="center" vertical="center" wrapText="1"/>
    </xf>
    <xf numFmtId="3" fontId="4" fillId="0" borderId="0" xfId="6" applyNumberFormat="1" applyFont="1" applyFill="1" applyBorder="1" applyAlignment="1">
      <alignment horizontal="center"/>
    </xf>
    <xf numFmtId="3" fontId="4" fillId="0" borderId="0" xfId="6" applyNumberFormat="1" applyFont="1" applyFill="1" applyBorder="1"/>
    <xf numFmtId="3" fontId="11" fillId="0" borderId="0" xfId="6" applyNumberFormat="1" applyFont="1" applyFill="1" applyBorder="1" applyAlignment="1">
      <alignment horizontal="center"/>
    </xf>
    <xf numFmtId="3" fontId="11" fillId="0" borderId="0" xfId="6" applyNumberFormat="1" applyFont="1" applyFill="1" applyBorder="1"/>
    <xf numFmtId="0" fontId="16" fillId="0" borderId="0" xfId="6" applyFont="1" applyFill="1" applyBorder="1" applyAlignment="1">
      <alignment horizontal="center" vertical="center" wrapText="1"/>
    </xf>
    <xf numFmtId="0" fontId="8" fillId="0" borderId="0" xfId="6" applyFont="1" applyFill="1" applyBorder="1"/>
    <xf numFmtId="0" fontId="16" fillId="4" borderId="29" xfId="6" applyFont="1" applyFill="1" applyBorder="1" applyAlignment="1">
      <alignment horizontal="center"/>
    </xf>
    <xf numFmtId="0" fontId="43" fillId="18" borderId="28" xfId="6" applyFont="1" applyFill="1" applyBorder="1" applyAlignment="1">
      <alignment horizontal="center" vertical="center"/>
    </xf>
    <xf numFmtId="0" fontId="45" fillId="4" borderId="28" xfId="6" applyFont="1" applyFill="1" applyBorder="1" applyAlignment="1">
      <alignment horizontal="center"/>
    </xf>
    <xf numFmtId="0" fontId="45" fillId="4" borderId="43" xfId="6" applyFont="1" applyFill="1" applyBorder="1" applyAlignment="1">
      <alignment horizontal="center"/>
    </xf>
    <xf numFmtId="0" fontId="45" fillId="4" borderId="65" xfId="6" applyFont="1" applyFill="1" applyBorder="1" applyAlignment="1">
      <alignment horizontal="center"/>
    </xf>
    <xf numFmtId="0" fontId="14" fillId="4" borderId="24" xfId="6" applyFont="1" applyFill="1" applyBorder="1" applyAlignment="1">
      <alignment horizontal="center"/>
    </xf>
    <xf numFmtId="0" fontId="43" fillId="18" borderId="23" xfId="6" applyFont="1" applyFill="1" applyBorder="1" applyAlignment="1">
      <alignment horizontal="center" vertical="center"/>
    </xf>
    <xf numFmtId="0" fontId="45" fillId="4" borderId="80" xfId="6" applyFont="1" applyFill="1" applyBorder="1" applyAlignment="1">
      <alignment horizontal="center" vertical="center"/>
    </xf>
    <xf numFmtId="0" fontId="45" fillId="4" borderId="73" xfId="6" applyFont="1" applyFill="1" applyBorder="1" applyAlignment="1">
      <alignment horizontal="center" vertical="center"/>
    </xf>
    <xf numFmtId="0" fontId="45" fillId="4" borderId="75" xfId="6" applyFont="1" applyFill="1" applyBorder="1" applyAlignment="1">
      <alignment horizontal="center" vertical="center"/>
    </xf>
    <xf numFmtId="0" fontId="45" fillId="19" borderId="80" xfId="6" applyFont="1" applyFill="1" applyBorder="1" applyAlignment="1">
      <alignment horizontal="center" vertical="center"/>
    </xf>
    <xf numFmtId="0" fontId="45" fillId="19" borderId="75" xfId="6" applyFont="1" applyFill="1" applyBorder="1" applyAlignment="1">
      <alignment horizontal="center" vertical="center"/>
    </xf>
    <xf numFmtId="3" fontId="8" fillId="0" borderId="36" xfId="6" applyNumberFormat="1" applyFont="1" applyFill="1" applyBorder="1" applyAlignment="1">
      <alignment horizontal="center"/>
    </xf>
    <xf numFmtId="3" fontId="8" fillId="0" borderId="23" xfId="6" applyNumberFormat="1" applyFont="1" applyFill="1" applyBorder="1" applyAlignment="1">
      <alignment horizontal="center"/>
    </xf>
    <xf numFmtId="3" fontId="8" fillId="0" borderId="41" xfId="6" applyNumberFormat="1" applyFont="1" applyFill="1" applyBorder="1" applyAlignment="1">
      <alignment horizontal="center"/>
    </xf>
    <xf numFmtId="3" fontId="14" fillId="17" borderId="48" xfId="6" applyNumberFormat="1" applyFont="1" applyFill="1" applyBorder="1" applyAlignment="1">
      <alignment horizontal="center"/>
    </xf>
    <xf numFmtId="3" fontId="14" fillId="0" borderId="0" xfId="6" applyNumberFormat="1" applyFont="1" applyFill="1" applyBorder="1" applyAlignment="1">
      <alignment horizontal="center"/>
    </xf>
    <xf numFmtId="3" fontId="8" fillId="0" borderId="0" xfId="6" applyNumberFormat="1" applyFont="1" applyFill="1" applyBorder="1" applyAlignment="1">
      <alignment horizontal="center"/>
    </xf>
    <xf numFmtId="3" fontId="8" fillId="0" borderId="25" xfId="6" applyNumberFormat="1" applyFont="1" applyFill="1" applyBorder="1" applyAlignment="1">
      <alignment horizontal="center"/>
    </xf>
    <xf numFmtId="3" fontId="14" fillId="17" borderId="60" xfId="6" applyNumberFormat="1" applyFont="1" applyFill="1" applyBorder="1" applyAlignment="1">
      <alignment horizontal="center"/>
    </xf>
    <xf numFmtId="3" fontId="14" fillId="17" borderId="49" xfId="6" applyNumberFormat="1" applyFont="1" applyFill="1" applyBorder="1" applyAlignment="1">
      <alignment horizontal="center"/>
    </xf>
    <xf numFmtId="17" fontId="6" fillId="0" borderId="10" xfId="0" quotePrefix="1" applyNumberFormat="1" applyFont="1" applyFill="1" applyBorder="1" applyAlignment="1">
      <alignment horizontal="left"/>
    </xf>
    <xf numFmtId="3" fontId="4" fillId="0" borderId="13" xfId="6" applyNumberFormat="1" applyFont="1" applyFill="1" applyBorder="1" applyAlignment="1">
      <alignment horizontal="center"/>
    </xf>
    <xf numFmtId="3" fontId="4" fillId="0" borderId="11" xfId="6" applyNumberFormat="1" applyFont="1" applyFill="1" applyBorder="1" applyAlignment="1">
      <alignment horizontal="center"/>
    </xf>
    <xf numFmtId="17" fontId="6" fillId="0" borderId="24" xfId="0" quotePrefix="1" applyNumberFormat="1" applyFont="1" applyFill="1" applyBorder="1" applyAlignment="1">
      <alignment horizontal="left"/>
    </xf>
    <xf numFmtId="3" fontId="4" fillId="0" borderId="23" xfId="6" applyNumberFormat="1" applyFont="1" applyFill="1" applyBorder="1" applyAlignment="1">
      <alignment horizontal="center"/>
    </xf>
    <xf numFmtId="3" fontId="4" fillId="0" borderId="25" xfId="6" applyNumberFormat="1" applyFont="1" applyFill="1" applyBorder="1" applyAlignment="1">
      <alignment horizontal="center"/>
    </xf>
    <xf numFmtId="3" fontId="4" fillId="0" borderId="35" xfId="6" applyNumberFormat="1" applyFont="1" applyFill="1" applyBorder="1" applyAlignment="1">
      <alignment horizontal="center"/>
    </xf>
    <xf numFmtId="17" fontId="5" fillId="17" borderId="24" xfId="0" quotePrefix="1" applyNumberFormat="1" applyFont="1" applyFill="1" applyBorder="1" applyAlignment="1">
      <alignment horizontal="left"/>
    </xf>
    <xf numFmtId="3" fontId="11" fillId="17" borderId="23" xfId="6" applyNumberFormat="1" applyFont="1" applyFill="1" applyBorder="1" applyAlignment="1">
      <alignment horizontal="center"/>
    </xf>
    <xf numFmtId="3" fontId="11" fillId="17" borderId="35" xfId="6" applyNumberFormat="1" applyFont="1" applyFill="1" applyBorder="1" applyAlignment="1">
      <alignment horizontal="center"/>
    </xf>
    <xf numFmtId="3" fontId="11" fillId="17" borderId="61" xfId="6" applyNumberFormat="1" applyFont="1" applyFill="1" applyBorder="1" applyAlignment="1">
      <alignment horizontal="center"/>
    </xf>
    <xf numFmtId="3" fontId="11" fillId="17" borderId="49" xfId="6" applyNumberFormat="1" applyFont="1" applyFill="1" applyBorder="1" applyAlignment="1">
      <alignment horizontal="center"/>
    </xf>
    <xf numFmtId="3" fontId="4" fillId="0" borderId="36" xfId="6" applyNumberFormat="1" applyFont="1" applyFill="1" applyBorder="1" applyAlignment="1">
      <alignment horizontal="center"/>
    </xf>
    <xf numFmtId="3" fontId="11" fillId="0" borderId="9" xfId="6" applyNumberFormat="1" applyFont="1" applyFill="1" applyBorder="1" applyAlignment="1">
      <alignment horizontal="center"/>
    </xf>
    <xf numFmtId="3" fontId="4" fillId="0" borderId="41" xfId="6" applyNumberFormat="1" applyFont="1" applyFill="1" applyBorder="1" applyAlignment="1">
      <alignment horizontal="center"/>
    </xf>
    <xf numFmtId="17" fontId="5" fillId="17" borderId="24" xfId="0" quotePrefix="1" applyNumberFormat="1" applyFont="1" applyFill="1" applyBorder="1" applyAlignment="1">
      <alignment horizontal="center"/>
    </xf>
    <xf numFmtId="3" fontId="11" fillId="17" borderId="41" xfId="6" applyNumberFormat="1" applyFont="1" applyFill="1" applyBorder="1" applyAlignment="1">
      <alignment horizontal="center"/>
    </xf>
    <xf numFmtId="3" fontId="11" fillId="17" borderId="27" xfId="6" applyNumberFormat="1" applyFont="1" applyFill="1" applyBorder="1" applyAlignment="1">
      <alignment horizontal="center"/>
    </xf>
    <xf numFmtId="3" fontId="4" fillId="0" borderId="33" xfId="6" applyNumberFormat="1" applyFont="1" applyFill="1" applyBorder="1" applyAlignment="1">
      <alignment horizontal="center"/>
    </xf>
    <xf numFmtId="17" fontId="6" fillId="0" borderId="10" xfId="0" quotePrefix="1" applyNumberFormat="1" applyFont="1" applyFill="1" applyBorder="1" applyAlignment="1">
      <alignment horizontal="left" vertical="center"/>
    </xf>
    <xf numFmtId="3" fontId="4" fillId="0" borderId="28" xfId="6" applyNumberFormat="1" applyFont="1" applyFill="1" applyBorder="1" applyAlignment="1">
      <alignment horizontal="center"/>
    </xf>
    <xf numFmtId="3" fontId="4" fillId="0" borderId="68" xfId="6" applyNumberFormat="1" applyFont="1" applyFill="1" applyBorder="1" applyAlignment="1">
      <alignment horizontal="center"/>
    </xf>
    <xf numFmtId="3" fontId="4" fillId="0" borderId="58" xfId="6" applyNumberFormat="1" applyFont="1" applyFill="1" applyBorder="1" applyAlignment="1">
      <alignment horizontal="center"/>
    </xf>
    <xf numFmtId="17" fontId="6" fillId="0" borderId="24" xfId="0" quotePrefix="1" applyNumberFormat="1" applyFont="1" applyFill="1" applyBorder="1" applyAlignment="1">
      <alignment horizontal="left" vertical="center"/>
    </xf>
    <xf numFmtId="3" fontId="11" fillId="17" borderId="66" xfId="6" applyNumberFormat="1" applyFont="1" applyFill="1" applyBorder="1" applyAlignment="1">
      <alignment horizontal="center"/>
    </xf>
    <xf numFmtId="17" fontId="6" fillId="0" borderId="0" xfId="0" quotePrefix="1" applyNumberFormat="1" applyFont="1" applyFill="1" applyBorder="1"/>
    <xf numFmtId="0" fontId="72" fillId="0" borderId="12" xfId="0" applyFont="1" applyBorder="1" applyAlignment="1">
      <alignment horizontal="center"/>
    </xf>
    <xf numFmtId="3" fontId="8" fillId="0" borderId="22" xfId="6" applyNumberFormat="1" applyFont="1" applyBorder="1" applyAlignment="1">
      <alignment horizontal="center" vertical="center"/>
    </xf>
    <xf numFmtId="0" fontId="72" fillId="0" borderId="67" xfId="0" applyFont="1" applyBorder="1" applyAlignment="1">
      <alignment horizontal="center"/>
    </xf>
    <xf numFmtId="3" fontId="8" fillId="0" borderId="36" xfId="6" applyNumberFormat="1" applyFont="1" applyBorder="1" applyAlignment="1">
      <alignment horizontal="center" vertical="center"/>
    </xf>
    <xf numFmtId="3" fontId="8" fillId="0" borderId="41" xfId="6" applyNumberFormat="1" applyFont="1" applyBorder="1" applyAlignment="1">
      <alignment horizontal="center" vertical="center"/>
    </xf>
    <xf numFmtId="0" fontId="8" fillId="0" borderId="27" xfId="6" applyFont="1" applyBorder="1" applyAlignment="1">
      <alignment horizontal="center"/>
    </xf>
    <xf numFmtId="3" fontId="14" fillId="17" borderId="66" xfId="6" applyNumberFormat="1" applyFont="1" applyFill="1" applyBorder="1" applyAlignment="1">
      <alignment horizontal="center" vertical="center"/>
    </xf>
    <xf numFmtId="3" fontId="14" fillId="17" borderId="61" xfId="6" applyNumberFormat="1" applyFont="1" applyFill="1" applyBorder="1" applyAlignment="1">
      <alignment horizontal="center" vertical="center"/>
    </xf>
    <xf numFmtId="0" fontId="45" fillId="4" borderId="23" xfId="6" applyFont="1" applyFill="1" applyBorder="1" applyAlignment="1">
      <alignment horizontal="center" vertical="center"/>
    </xf>
    <xf numFmtId="0" fontId="45" fillId="4" borderId="25" xfId="6" applyFont="1" applyFill="1" applyBorder="1" applyAlignment="1">
      <alignment horizontal="center" vertical="center"/>
    </xf>
    <xf numFmtId="0" fontId="45" fillId="4" borderId="41" xfId="6" applyFont="1" applyFill="1" applyBorder="1" applyAlignment="1">
      <alignment horizontal="center" vertical="center"/>
    </xf>
    <xf numFmtId="0" fontId="45" fillId="4" borderId="41" xfId="6" applyFont="1" applyFill="1" applyBorder="1" applyAlignment="1">
      <alignment horizontal="center" vertical="center" wrapText="1"/>
    </xf>
    <xf numFmtId="3" fontId="73" fillId="0" borderId="12" xfId="0" applyNumberFormat="1" applyFont="1" applyFill="1" applyBorder="1" applyAlignment="1">
      <alignment horizontal="center"/>
    </xf>
    <xf numFmtId="3" fontId="8" fillId="0" borderId="22" xfId="6" applyNumberFormat="1" applyFont="1" applyFill="1" applyBorder="1" applyAlignment="1">
      <alignment horizontal="center" vertical="center"/>
    </xf>
    <xf numFmtId="3" fontId="8" fillId="0" borderId="12" xfId="6" applyNumberFormat="1" applyFont="1" applyBorder="1" applyAlignment="1">
      <alignment horizontal="center" vertical="center"/>
    </xf>
    <xf numFmtId="3" fontId="8" fillId="0" borderId="22" xfId="6" applyNumberFormat="1" applyFont="1" applyBorder="1"/>
    <xf numFmtId="3" fontId="8" fillId="17" borderId="60" xfId="6" applyNumberFormat="1" applyFont="1" applyFill="1" applyBorder="1" applyAlignment="1">
      <alignment horizontal="center"/>
    </xf>
    <xf numFmtId="3" fontId="50" fillId="0" borderId="9" xfId="0" applyNumberFormat="1" applyFont="1" applyFill="1" applyBorder="1" applyAlignment="1">
      <alignment horizontal="center"/>
    </xf>
    <xf numFmtId="4" fontId="51" fillId="0" borderId="29" xfId="0" applyNumberFormat="1" applyFont="1" applyFill="1" applyBorder="1" applyAlignment="1">
      <alignment horizontal="center"/>
    </xf>
    <xf numFmtId="3" fontId="50" fillId="0" borderId="10" xfId="0" applyNumberFormat="1" applyFont="1" applyFill="1" applyBorder="1" applyAlignment="1">
      <alignment horizontal="center"/>
    </xf>
    <xf numFmtId="0" fontId="50" fillId="0" borderId="29" xfId="0" applyFont="1" applyBorder="1"/>
    <xf numFmtId="4" fontId="51" fillId="0" borderId="10" xfId="0" applyNumberFormat="1" applyFont="1" applyFill="1" applyBorder="1" applyAlignment="1">
      <alignment horizontal="center"/>
    </xf>
    <xf numFmtId="0" fontId="50" fillId="0" borderId="10" xfId="0" applyFont="1" applyBorder="1"/>
    <xf numFmtId="3" fontId="52" fillId="17" borderId="48" xfId="0" applyNumberFormat="1" applyFont="1" applyFill="1" applyBorder="1" applyAlignment="1">
      <alignment horizontal="center"/>
    </xf>
    <xf numFmtId="4" fontId="53" fillId="17" borderId="7" xfId="0" applyNumberFormat="1" applyFont="1" applyFill="1" applyBorder="1" applyAlignment="1">
      <alignment horizontal="center"/>
    </xf>
    <xf numFmtId="3" fontId="50" fillId="17" borderId="7" xfId="0" applyNumberFormat="1" applyFont="1" applyFill="1" applyBorder="1" applyAlignment="1">
      <alignment horizontal="center"/>
    </xf>
    <xf numFmtId="0" fontId="50" fillId="0" borderId="7" xfId="0" applyFont="1" applyBorder="1"/>
    <xf numFmtId="3" fontId="50" fillId="0" borderId="9" xfId="6" applyNumberFormat="1" applyFont="1" applyFill="1" applyBorder="1" applyAlignment="1">
      <alignment horizontal="center"/>
    </xf>
    <xf numFmtId="4" fontId="51" fillId="0" borderId="10" xfId="6" applyNumberFormat="1" applyFont="1" applyFill="1" applyBorder="1" applyAlignment="1">
      <alignment horizontal="center"/>
    </xf>
    <xf numFmtId="3" fontId="50" fillId="0" borderId="10" xfId="6" applyNumberFormat="1" applyFont="1" applyFill="1" applyBorder="1" applyAlignment="1">
      <alignment horizontal="center"/>
    </xf>
    <xf numFmtId="3" fontId="50" fillId="0" borderId="9" xfId="6" applyNumberFormat="1" applyFont="1" applyBorder="1" applyAlignment="1">
      <alignment horizontal="center"/>
    </xf>
    <xf numFmtId="3" fontId="50" fillId="0" borderId="10" xfId="6" applyNumberFormat="1" applyFont="1" applyBorder="1" applyAlignment="1">
      <alignment horizontal="center"/>
    </xf>
    <xf numFmtId="3" fontId="50" fillId="0" borderId="24" xfId="6" applyNumberFormat="1" applyFont="1" applyBorder="1" applyAlignment="1">
      <alignment horizontal="center"/>
    </xf>
    <xf numFmtId="0" fontId="50" fillId="0" borderId="24" xfId="0" applyFont="1" applyBorder="1"/>
    <xf numFmtId="3" fontId="52" fillId="17" borderId="48" xfId="6" applyNumberFormat="1" applyFont="1" applyFill="1" applyBorder="1" applyAlignment="1">
      <alignment horizontal="center"/>
    </xf>
    <xf numFmtId="4" fontId="53" fillId="17" borderId="7" xfId="6" applyNumberFormat="1" applyFont="1" applyFill="1" applyBorder="1" applyAlignment="1">
      <alignment horizontal="center"/>
    </xf>
    <xf numFmtId="3" fontId="52" fillId="17" borderId="7" xfId="6" applyNumberFormat="1" applyFont="1" applyFill="1" applyBorder="1" applyAlignment="1">
      <alignment horizontal="center"/>
    </xf>
    <xf numFmtId="3" fontId="50" fillId="0" borderId="0" xfId="0" applyNumberFormat="1" applyFont="1" applyFill="1" applyBorder="1" applyAlignment="1">
      <alignment horizontal="center"/>
    </xf>
    <xf numFmtId="3" fontId="50" fillId="0" borderId="29" xfId="0" applyNumberFormat="1" applyFont="1" applyFill="1" applyBorder="1" applyAlignment="1">
      <alignment horizontal="center"/>
    </xf>
    <xf numFmtId="3" fontId="50" fillId="0" borderId="10" xfId="0" applyNumberFormat="1" applyFont="1" applyBorder="1" applyAlignment="1">
      <alignment horizontal="center"/>
    </xf>
    <xf numFmtId="3" fontId="50" fillId="0" borderId="24" xfId="0" applyNumberFormat="1" applyFont="1" applyBorder="1" applyAlignment="1">
      <alignment horizontal="center"/>
    </xf>
    <xf numFmtId="3" fontId="52" fillId="17" borderId="49" xfId="0" applyNumberFormat="1" applyFont="1" applyFill="1" applyBorder="1" applyAlignment="1">
      <alignment horizontal="center"/>
    </xf>
    <xf numFmtId="3" fontId="52" fillId="17" borderId="7" xfId="0" applyNumberFormat="1" applyFont="1" applyFill="1" applyBorder="1" applyAlignment="1">
      <alignment horizontal="center"/>
    </xf>
    <xf numFmtId="0" fontId="74" fillId="0" borderId="0" xfId="0" applyFont="1" applyBorder="1" applyAlignment="1">
      <alignment horizontal="center" vertical="center" wrapText="1"/>
    </xf>
    <xf numFmtId="0" fontId="14" fillId="4" borderId="7" xfId="6" applyFont="1" applyFill="1" applyBorder="1" applyAlignment="1">
      <alignment horizontal="center"/>
    </xf>
    <xf numFmtId="0" fontId="45" fillId="19" borderId="59" xfId="6" applyFont="1" applyFill="1" applyBorder="1" applyAlignment="1">
      <alignment horizontal="center" vertical="center"/>
    </xf>
    <xf numFmtId="0" fontId="45" fillId="19" borderId="66" xfId="6" applyFont="1" applyFill="1" applyBorder="1" applyAlignment="1">
      <alignment horizontal="center" vertical="center"/>
    </xf>
    <xf numFmtId="0" fontId="45" fillId="0" borderId="0" xfId="6" applyFont="1" applyFill="1" applyBorder="1" applyAlignment="1">
      <alignment horizontal="center" vertical="center"/>
    </xf>
    <xf numFmtId="0" fontId="45" fillId="0" borderId="0" xfId="0" applyFont="1" applyFill="1" applyBorder="1" applyAlignment="1">
      <alignment horizontal="center" vertical="center" wrapText="1"/>
    </xf>
    <xf numFmtId="0" fontId="72" fillId="0" borderId="0" xfId="0" applyFont="1" applyFill="1" applyBorder="1" applyAlignment="1">
      <alignment horizontal="center"/>
    </xf>
    <xf numFmtId="3" fontId="8" fillId="0" borderId="0" xfId="6" applyNumberFormat="1" applyFont="1" applyFill="1" applyBorder="1" applyAlignment="1">
      <alignment horizontal="center" vertical="center"/>
    </xf>
    <xf numFmtId="3" fontId="73" fillId="0" borderId="0" xfId="0" applyNumberFormat="1" applyFont="1" applyFill="1" applyBorder="1" applyAlignment="1">
      <alignment horizontal="center"/>
    </xf>
    <xf numFmtId="0" fontId="45" fillId="4" borderId="27" xfId="6" applyFont="1" applyFill="1" applyBorder="1" applyAlignment="1">
      <alignment horizontal="center" vertical="center" wrapText="1"/>
    </xf>
    <xf numFmtId="0" fontId="0" fillId="0" borderId="0" xfId="0" applyFont="1" applyFill="1" applyBorder="1" applyAlignment="1"/>
    <xf numFmtId="0" fontId="4" fillId="16" borderId="48" xfId="6" applyFont="1" applyFill="1" applyBorder="1" applyAlignment="1">
      <alignment horizontal="left"/>
    </xf>
    <xf numFmtId="0" fontId="11" fillId="16" borderId="24" xfId="6" applyFont="1" applyFill="1" applyBorder="1" applyAlignment="1">
      <alignment horizontal="center"/>
    </xf>
    <xf numFmtId="0" fontId="14" fillId="16" borderId="28" xfId="6" applyFont="1" applyFill="1" applyBorder="1" applyAlignment="1">
      <alignment horizontal="center" vertical="center"/>
    </xf>
    <xf numFmtId="0" fontId="25" fillId="19" borderId="48" xfId="0" applyFont="1" applyFill="1" applyBorder="1" applyAlignment="1">
      <alignment horizontal="center" vertical="center"/>
    </xf>
    <xf numFmtId="3" fontId="11" fillId="4" borderId="12" xfId="0" applyNumberFormat="1" applyFont="1" applyFill="1" applyBorder="1" applyAlignment="1">
      <alignment horizontal="center"/>
    </xf>
    <xf numFmtId="3" fontId="11" fillId="4" borderId="17" xfId="0" applyNumberFormat="1" applyFont="1" applyFill="1" applyBorder="1" applyAlignment="1">
      <alignment horizontal="center"/>
    </xf>
    <xf numFmtId="3" fontId="11" fillId="4" borderId="32" xfId="0" applyNumberFormat="1" applyFont="1" applyFill="1" applyBorder="1" applyAlignment="1">
      <alignment horizontal="center"/>
    </xf>
    <xf numFmtId="3" fontId="11" fillId="4" borderId="40" xfId="0" applyNumberFormat="1" applyFont="1" applyFill="1" applyBorder="1" applyAlignment="1">
      <alignment horizontal="center"/>
    </xf>
    <xf numFmtId="3" fontId="11" fillId="4" borderId="36" xfId="0" applyNumberFormat="1" applyFont="1" applyFill="1" applyBorder="1" applyAlignment="1">
      <alignment horizontal="center"/>
    </xf>
    <xf numFmtId="3" fontId="4" fillId="0" borderId="10" xfId="0" applyNumberFormat="1" applyFont="1" applyBorder="1" applyAlignment="1">
      <alignment horizontal="center"/>
    </xf>
    <xf numFmtId="4" fontId="6" fillId="0" borderId="36" xfId="0" applyNumberFormat="1" applyFont="1" applyBorder="1" applyAlignment="1">
      <alignment horizontal="center"/>
    </xf>
    <xf numFmtId="4" fontId="6" fillId="0" borderId="41" xfId="0" applyNumberFormat="1" applyFont="1" applyBorder="1" applyAlignment="1">
      <alignment horizontal="center"/>
    </xf>
    <xf numFmtId="0" fontId="6" fillId="0" borderId="30" xfId="0" quotePrefix="1" applyFont="1" applyFill="1" applyBorder="1"/>
    <xf numFmtId="0" fontId="6" fillId="0" borderId="15" xfId="0" quotePrefix="1" applyFont="1" applyFill="1" applyBorder="1"/>
    <xf numFmtId="17" fontId="20" fillId="0" borderId="16" xfId="0" quotePrefix="1" applyNumberFormat="1" applyFont="1" applyBorder="1"/>
    <xf numFmtId="17" fontId="18" fillId="0" borderId="15" xfId="0" quotePrefix="1" applyNumberFormat="1" applyFont="1" applyBorder="1"/>
    <xf numFmtId="17" fontId="18" fillId="0" borderId="16" xfId="0" quotePrefix="1" applyNumberFormat="1" applyFont="1" applyBorder="1"/>
    <xf numFmtId="0" fontId="0" fillId="0" borderId="0" xfId="0" applyFill="1" applyBorder="1" applyAlignment="1">
      <alignment horizontal="center"/>
    </xf>
    <xf numFmtId="0" fontId="0" fillId="0" borderId="28" xfId="0" applyBorder="1"/>
    <xf numFmtId="0" fontId="0" fillId="0" borderId="65" xfId="0" applyBorder="1"/>
    <xf numFmtId="0" fontId="0" fillId="0" borderId="23" xfId="0" applyBorder="1" applyAlignment="1">
      <alignment horizontal="justify" vertical="justify" wrapText="1"/>
    </xf>
    <xf numFmtId="0" fontId="0" fillId="0" borderId="34" xfId="0" applyBorder="1" applyAlignment="1">
      <alignment horizontal="justify" vertical="justify" wrapText="1"/>
    </xf>
    <xf numFmtId="0" fontId="9" fillId="0" borderId="34" xfId="0" applyFont="1" applyBorder="1" applyAlignment="1">
      <alignment horizontal="left" wrapText="1"/>
    </xf>
    <xf numFmtId="3" fontId="8" fillId="0" borderId="42" xfId="0" applyNumberFormat="1" applyFont="1" applyFill="1" applyBorder="1" applyAlignment="1">
      <alignment horizontal="right" vertical="center"/>
    </xf>
    <xf numFmtId="3" fontId="14" fillId="0" borderId="42" xfId="0" applyNumberFormat="1" applyFont="1" applyFill="1" applyBorder="1" applyAlignment="1">
      <alignment horizontal="right" vertical="center"/>
    </xf>
    <xf numFmtId="3" fontId="14" fillId="0" borderId="51" xfId="0" applyNumberFormat="1" applyFont="1" applyFill="1" applyBorder="1" applyAlignment="1">
      <alignment horizontal="right" vertical="center"/>
    </xf>
    <xf numFmtId="0" fontId="8" fillId="0" borderId="42" xfId="0" applyFont="1" applyBorder="1"/>
    <xf numFmtId="0" fontId="8" fillId="0" borderId="42" xfId="0" applyFont="1" applyFill="1" applyBorder="1"/>
    <xf numFmtId="3" fontId="14" fillId="15" borderId="73" xfId="0" applyNumberFormat="1" applyFont="1" applyFill="1" applyBorder="1" applyAlignment="1">
      <alignment horizontal="right" vertical="center"/>
    </xf>
    <xf numFmtId="3" fontId="14" fillId="15" borderId="75" xfId="0" applyNumberFormat="1" applyFont="1" applyFill="1" applyBorder="1" applyAlignment="1">
      <alignment horizontal="right" vertical="center"/>
    </xf>
    <xf numFmtId="0" fontId="5" fillId="15" borderId="80" xfId="0" applyFont="1" applyFill="1" applyBorder="1"/>
    <xf numFmtId="3" fontId="9" fillId="0" borderId="42" xfId="0" applyNumberFormat="1" applyFont="1" applyFill="1" applyBorder="1" applyAlignment="1">
      <alignment horizontal="center"/>
    </xf>
    <xf numFmtId="3" fontId="4" fillId="0" borderId="0" xfId="0" applyNumberFormat="1" applyFont="1" applyAlignment="1"/>
    <xf numFmtId="4" fontId="0" fillId="0" borderId="0" xfId="0" applyNumberFormat="1"/>
    <xf numFmtId="4" fontId="4" fillId="0" borderId="0" xfId="0" applyNumberFormat="1" applyFont="1" applyFill="1"/>
    <xf numFmtId="4" fontId="8" fillId="0" borderId="0" xfId="0" applyNumberFormat="1" applyFont="1"/>
    <xf numFmtId="0" fontId="33" fillId="2" borderId="49" xfId="0" applyFont="1" applyFill="1" applyBorder="1" applyAlignment="1">
      <alignment horizontal="center" vertical="center"/>
    </xf>
    <xf numFmtId="0" fontId="33" fillId="2" borderId="50" xfId="0" applyFont="1" applyFill="1" applyBorder="1" applyAlignment="1">
      <alignment horizontal="center" vertical="center"/>
    </xf>
    <xf numFmtId="3" fontId="6" fillId="0" borderId="24" xfId="0" applyNumberFormat="1" applyFont="1" applyFill="1" applyBorder="1" applyAlignment="1">
      <alignment horizontal="center"/>
    </xf>
    <xf numFmtId="0" fontId="18" fillId="0" borderId="23" xfId="0" applyFont="1" applyBorder="1" applyAlignment="1">
      <alignment horizontal="left"/>
    </xf>
    <xf numFmtId="0" fontId="18" fillId="0" borderId="9" xfId="0" applyFont="1" applyBorder="1" applyAlignment="1">
      <alignment horizontal="left"/>
    </xf>
    <xf numFmtId="0" fontId="18" fillId="0" borderId="59" xfId="0" applyFont="1" applyBorder="1" applyAlignment="1">
      <alignment horizontal="left"/>
    </xf>
    <xf numFmtId="0" fontId="18" fillId="0" borderId="48" xfId="0" applyFont="1" applyBorder="1" applyAlignment="1">
      <alignment horizontal="left"/>
    </xf>
    <xf numFmtId="0" fontId="6" fillId="0" borderId="9" xfId="0" quotePrefix="1" applyFont="1" applyFill="1" applyBorder="1"/>
    <xf numFmtId="0" fontId="6" fillId="0" borderId="42" xfId="0" quotePrefix="1" applyFont="1" applyFill="1" applyBorder="1"/>
    <xf numFmtId="1" fontId="9" fillId="0" borderId="17" xfId="0" applyNumberFormat="1" applyFont="1" applyBorder="1" applyAlignment="1">
      <alignment horizontal="center"/>
    </xf>
    <xf numFmtId="4" fontId="9" fillId="0" borderId="17" xfId="0" applyNumberFormat="1" applyFont="1" applyBorder="1"/>
    <xf numFmtId="10" fontId="4" fillId="0" borderId="21" xfId="12" applyNumberFormat="1" applyFont="1" applyFill="1" applyBorder="1"/>
    <xf numFmtId="0" fontId="25" fillId="14" borderId="7" xfId="0" applyFont="1" applyFill="1" applyBorder="1" applyAlignment="1">
      <alignment horizontal="center" vertical="center"/>
    </xf>
    <xf numFmtId="0" fontId="14" fillId="14" borderId="0" xfId="0" applyFont="1" applyFill="1" applyBorder="1" applyAlignment="1">
      <alignment horizontal="left" vertical="center"/>
    </xf>
    <xf numFmtId="1" fontId="9" fillId="4" borderId="38" xfId="0" applyNumberFormat="1" applyFont="1" applyFill="1" applyBorder="1" applyAlignment="1">
      <alignment horizontal="center"/>
    </xf>
    <xf numFmtId="3" fontId="9" fillId="0" borderId="37" xfId="0" applyNumberFormat="1" applyFont="1" applyFill="1" applyBorder="1" applyAlignment="1">
      <alignment horizontal="center"/>
    </xf>
    <xf numFmtId="17" fontId="21" fillId="0" borderId="71" xfId="0" quotePrefix="1" applyNumberFormat="1" applyFont="1" applyFill="1" applyBorder="1"/>
    <xf numFmtId="4" fontId="9" fillId="4" borderId="8" xfId="0" applyNumberFormat="1" applyFont="1" applyFill="1" applyBorder="1" applyAlignment="1">
      <alignment horizontal="center"/>
    </xf>
    <xf numFmtId="0" fontId="9" fillId="0" borderId="11" xfId="0" applyFont="1" applyFill="1" applyBorder="1" applyAlignment="1">
      <alignment horizontal="center"/>
    </xf>
    <xf numFmtId="3" fontId="4" fillId="0" borderId="15" xfId="0" applyNumberFormat="1" applyFont="1" applyBorder="1" applyAlignment="1">
      <alignment horizontal="center"/>
    </xf>
    <xf numFmtId="17" fontId="20" fillId="0" borderId="15" xfId="0" quotePrefix="1" applyNumberFormat="1" applyFont="1" applyBorder="1"/>
    <xf numFmtId="0" fontId="18" fillId="15" borderId="20" xfId="0" applyFont="1" applyFill="1" applyBorder="1" applyAlignment="1">
      <alignment horizontal="center" vertical="center"/>
    </xf>
    <xf numFmtId="0" fontId="16" fillId="17" borderId="56" xfId="0" applyFont="1" applyFill="1" applyBorder="1" applyAlignment="1">
      <alignment horizontal="center" vertical="center"/>
    </xf>
    <xf numFmtId="0" fontId="16" fillId="17" borderId="54" xfId="0" applyFont="1" applyFill="1" applyBorder="1" applyAlignment="1">
      <alignment horizontal="center" vertical="center"/>
    </xf>
    <xf numFmtId="0" fontId="16" fillId="17" borderId="5" xfId="0" applyFont="1" applyFill="1" applyBorder="1" applyAlignment="1">
      <alignment horizontal="center" vertical="center"/>
    </xf>
    <xf numFmtId="0" fontId="4" fillId="20" borderId="0" xfId="0" applyFont="1" applyFill="1"/>
    <xf numFmtId="0" fontId="4" fillId="20" borderId="0" xfId="0" quotePrefix="1" applyFont="1" applyFill="1"/>
    <xf numFmtId="3" fontId="4" fillId="0" borderId="36" xfId="0" applyNumberFormat="1" applyFont="1" applyBorder="1" applyAlignment="1">
      <alignment horizontal="center"/>
    </xf>
    <xf numFmtId="3" fontId="18" fillId="3" borderId="9" xfId="0" applyNumberFormat="1" applyFont="1" applyFill="1" applyBorder="1" applyAlignment="1">
      <alignment horizontal="center"/>
    </xf>
    <xf numFmtId="3" fontId="18" fillId="3" borderId="55" xfId="0" applyNumberFormat="1" applyFont="1" applyFill="1" applyBorder="1" applyAlignment="1">
      <alignment horizontal="center"/>
    </xf>
    <xf numFmtId="3" fontId="18" fillId="3" borderId="15" xfId="0" applyNumberFormat="1" applyFont="1" applyFill="1" applyBorder="1" applyAlignment="1">
      <alignment horizontal="center"/>
    </xf>
    <xf numFmtId="3" fontId="18" fillId="4" borderId="0" xfId="9" applyNumberFormat="1" applyFont="1" applyFill="1" applyBorder="1" applyAlignment="1">
      <alignment horizontal="center"/>
    </xf>
    <xf numFmtId="4" fontId="9" fillId="0" borderId="67" xfId="9" applyNumberFormat="1" applyFont="1" applyBorder="1" applyAlignment="1">
      <alignment horizontal="center"/>
    </xf>
    <xf numFmtId="0" fontId="4" fillId="0" borderId="0" xfId="9" applyFont="1" applyAlignment="1">
      <alignment wrapText="1"/>
    </xf>
    <xf numFmtId="0" fontId="4" fillId="0" borderId="0" xfId="9" applyFont="1" applyFill="1" applyAlignment="1">
      <alignment horizontal="center"/>
    </xf>
    <xf numFmtId="0" fontId="4" fillId="0" borderId="0" xfId="9" applyFont="1" applyFill="1"/>
    <xf numFmtId="3" fontId="11" fillId="0" borderId="0" xfId="9" applyNumberFormat="1" applyFont="1" applyFill="1" applyBorder="1" applyAlignment="1">
      <alignment horizontal="center"/>
    </xf>
    <xf numFmtId="4" fontId="4" fillId="0" borderId="0" xfId="9" applyNumberFormat="1" applyFont="1" applyBorder="1" applyAlignment="1">
      <alignment horizontal="center"/>
    </xf>
    <xf numFmtId="17" fontId="9" fillId="3" borderId="55" xfId="9" quotePrefix="1" applyNumberFormat="1" applyFont="1" applyFill="1" applyBorder="1" applyAlignment="1">
      <alignment horizontal="center"/>
    </xf>
    <xf numFmtId="0" fontId="9" fillId="21" borderId="64" xfId="0" quotePrefix="1" applyFont="1" applyFill="1" applyBorder="1" applyAlignment="1">
      <alignment horizontal="center"/>
    </xf>
    <xf numFmtId="49" fontId="27" fillId="0" borderId="15" xfId="9" applyNumberFormat="1" applyFont="1" applyFill="1" applyBorder="1" applyAlignment="1">
      <alignment horizontal="center"/>
    </xf>
    <xf numFmtId="0" fontId="11" fillId="0" borderId="0" xfId="9" applyFont="1" applyAlignment="1">
      <alignment horizontal="left" vertical="center"/>
    </xf>
    <xf numFmtId="0" fontId="4" fillId="0" borderId="0" xfId="9" applyFont="1" applyBorder="1" applyAlignment="1">
      <alignment horizontal="center" vertical="center"/>
    </xf>
    <xf numFmtId="0" fontId="54" fillId="0" borderId="0" xfId="3" quotePrefix="1" applyFont="1" applyAlignment="1" applyProtection="1">
      <alignment horizontal="center" vertical="center"/>
    </xf>
    <xf numFmtId="0" fontId="11" fillId="0" borderId="0" xfId="9" applyFont="1" applyAlignment="1">
      <alignment horizontal="center" vertical="center"/>
    </xf>
    <xf numFmtId="0" fontId="4" fillId="0" borderId="0" xfId="9" applyFont="1" applyBorder="1" applyAlignment="1"/>
    <xf numFmtId="0" fontId="11" fillId="3" borderId="48" xfId="9" applyFont="1" applyFill="1" applyBorder="1" applyAlignment="1">
      <alignment horizontal="center" vertical="center" wrapText="1"/>
    </xf>
    <xf numFmtId="0" fontId="4" fillId="0" borderId="0" xfId="9" applyFont="1" applyFill="1" applyBorder="1" applyAlignment="1">
      <alignment horizontal="center" vertical="center"/>
    </xf>
    <xf numFmtId="0" fontId="11" fillId="4" borderId="7" xfId="9" applyFont="1" applyFill="1" applyBorder="1" applyAlignment="1">
      <alignment horizontal="center" vertical="center" wrapText="1"/>
    </xf>
    <xf numFmtId="0" fontId="11" fillId="4" borderId="48" xfId="9" applyFont="1" applyFill="1" applyBorder="1" applyAlignment="1">
      <alignment horizontal="center" vertical="center" wrapText="1"/>
    </xf>
    <xf numFmtId="0" fontId="4" fillId="4" borderId="48" xfId="9" applyFont="1" applyFill="1" applyBorder="1" applyAlignment="1">
      <alignment horizontal="center" vertical="center" wrapText="1"/>
    </xf>
    <xf numFmtId="0" fontId="4" fillId="4" borderId="66" xfId="9" applyFont="1" applyFill="1" applyBorder="1" applyAlignment="1">
      <alignment horizontal="center" vertical="center" wrapText="1"/>
    </xf>
    <xf numFmtId="3" fontId="4" fillId="0" borderId="0" xfId="0" applyNumberFormat="1" applyFont="1" applyFill="1"/>
    <xf numFmtId="3" fontId="4" fillId="0" borderId="0" xfId="9" applyNumberFormat="1" applyFont="1" applyFill="1" applyBorder="1"/>
    <xf numFmtId="0" fontId="4" fillId="0" borderId="0" xfId="9" applyFont="1" applyAlignment="1">
      <alignment horizontal="left"/>
    </xf>
    <xf numFmtId="0" fontId="11" fillId="0" borderId="0" xfId="3" applyFont="1" applyAlignment="1" applyProtection="1">
      <alignment vertical="center"/>
    </xf>
    <xf numFmtId="0" fontId="11" fillId="3" borderId="7" xfId="9" applyFont="1" applyFill="1" applyBorder="1" applyAlignment="1">
      <alignment horizontal="center" vertical="center" wrapText="1"/>
    </xf>
    <xf numFmtId="0" fontId="11" fillId="4" borderId="49" xfId="9" applyFont="1" applyFill="1" applyBorder="1" applyAlignment="1">
      <alignment horizontal="center" vertical="center" wrapText="1"/>
    </xf>
    <xf numFmtId="0" fontId="5" fillId="3" borderId="50" xfId="9" applyFont="1" applyFill="1" applyBorder="1" applyAlignment="1">
      <alignment horizontal="center" vertical="center" wrapText="1"/>
    </xf>
    <xf numFmtId="0" fontId="54" fillId="0" borderId="0" xfId="3" applyFont="1" applyAlignment="1" applyProtection="1">
      <alignment horizontal="center"/>
    </xf>
    <xf numFmtId="0" fontId="4" fillId="0" borderId="0" xfId="9" quotePrefix="1" applyFont="1" applyAlignment="1">
      <alignment wrapText="1"/>
    </xf>
    <xf numFmtId="3" fontId="4" fillId="0" borderId="0" xfId="0" applyNumberFormat="1" applyFont="1" applyFill="1" applyBorder="1"/>
    <xf numFmtId="0" fontId="9" fillId="0" borderId="0" xfId="9" applyFont="1" applyAlignment="1">
      <alignment horizontal="center"/>
    </xf>
    <xf numFmtId="0" fontId="20" fillId="3" borderId="7" xfId="9" applyFont="1" applyFill="1" applyBorder="1" applyAlignment="1">
      <alignment horizontal="center" vertical="center"/>
    </xf>
    <xf numFmtId="0" fontId="9" fillId="0" borderId="0" xfId="9" applyFont="1" applyFill="1" applyBorder="1" applyAlignment="1">
      <alignment horizontal="center" vertical="center"/>
    </xf>
    <xf numFmtId="3" fontId="18" fillId="3" borderId="20" xfId="9" quotePrefix="1" applyNumberFormat="1" applyFont="1" applyFill="1" applyBorder="1" applyAlignment="1">
      <alignment horizontal="center"/>
    </xf>
    <xf numFmtId="3" fontId="18" fillId="4" borderId="62" xfId="9" applyNumberFormat="1" applyFont="1" applyFill="1" applyBorder="1" applyAlignment="1">
      <alignment horizontal="center"/>
    </xf>
    <xf numFmtId="3" fontId="27" fillId="3" borderId="62" xfId="9" applyNumberFormat="1" applyFont="1" applyFill="1" applyBorder="1" applyAlignment="1">
      <alignment horizontal="center"/>
    </xf>
    <xf numFmtId="3" fontId="27" fillId="4" borderId="62" xfId="9" applyNumberFormat="1" applyFont="1" applyFill="1" applyBorder="1" applyAlignment="1">
      <alignment horizontal="center"/>
    </xf>
    <xf numFmtId="1" fontId="27" fillId="0" borderId="18" xfId="9" applyNumberFormat="1" applyFont="1" applyBorder="1" applyAlignment="1">
      <alignment horizontal="center"/>
    </xf>
    <xf numFmtId="3" fontId="27" fillId="3" borderId="16" xfId="9" applyNumberFormat="1" applyFont="1" applyFill="1" applyBorder="1" applyAlignment="1">
      <alignment horizontal="center"/>
    </xf>
    <xf numFmtId="3" fontId="27" fillId="4" borderId="16" xfId="9" applyNumberFormat="1" applyFont="1" applyFill="1" applyBorder="1" applyAlignment="1">
      <alignment horizontal="center"/>
    </xf>
    <xf numFmtId="0" fontId="9" fillId="0" borderId="64" xfId="0" applyFont="1" applyBorder="1" applyAlignment="1">
      <alignment horizontal="center"/>
    </xf>
    <xf numFmtId="3" fontId="27" fillId="0" borderId="39" xfId="0" applyNumberFormat="1" applyFont="1" applyBorder="1" applyAlignment="1">
      <alignment horizontal="center"/>
    </xf>
    <xf numFmtId="3" fontId="9" fillId="0" borderId="30" xfId="9" applyNumberFormat="1" applyFont="1" applyBorder="1" applyAlignment="1">
      <alignment horizontal="center"/>
    </xf>
    <xf numFmtId="1" fontId="27" fillId="0" borderId="39" xfId="9" applyNumberFormat="1" applyFont="1" applyBorder="1" applyAlignment="1">
      <alignment horizontal="center"/>
    </xf>
    <xf numFmtId="3" fontId="9" fillId="0" borderId="0" xfId="0" applyNumberFormat="1" applyFont="1" applyFill="1"/>
    <xf numFmtId="3" fontId="18" fillId="3" borderId="30" xfId="9" quotePrefix="1" applyNumberFormat="1" applyFont="1" applyFill="1" applyBorder="1" applyAlignment="1">
      <alignment horizontal="center"/>
    </xf>
    <xf numFmtId="3" fontId="18" fillId="4" borderId="71" xfId="9" applyNumberFormat="1" applyFont="1" applyFill="1" applyBorder="1" applyAlignment="1">
      <alignment horizontal="center"/>
    </xf>
    <xf numFmtId="3" fontId="18" fillId="3" borderId="45" xfId="9" quotePrefix="1" applyNumberFormat="1" applyFont="1" applyFill="1" applyBorder="1" applyAlignment="1">
      <alignment horizontal="center"/>
    </xf>
    <xf numFmtId="3" fontId="27" fillId="3" borderId="71" xfId="9" applyNumberFormat="1" applyFont="1" applyFill="1" applyBorder="1" applyAlignment="1">
      <alignment horizontal="center"/>
    </xf>
    <xf numFmtId="3" fontId="27" fillId="4" borderId="71" xfId="9" applyNumberFormat="1" applyFont="1" applyFill="1" applyBorder="1" applyAlignment="1">
      <alignment horizontal="center"/>
    </xf>
    <xf numFmtId="1" fontId="27" fillId="0" borderId="51" xfId="9" applyNumberFormat="1" applyFont="1" applyBorder="1" applyAlignment="1">
      <alignment horizontal="center"/>
    </xf>
    <xf numFmtId="3" fontId="18" fillId="22" borderId="30" xfId="9" quotePrefix="1" applyNumberFormat="1" applyFont="1" applyFill="1" applyBorder="1" applyAlignment="1">
      <alignment horizontal="center"/>
    </xf>
    <xf numFmtId="3" fontId="18" fillId="21" borderId="30" xfId="9" quotePrefix="1" applyNumberFormat="1" applyFont="1" applyFill="1" applyBorder="1" applyAlignment="1">
      <alignment horizontal="center"/>
    </xf>
    <xf numFmtId="3" fontId="9" fillId="0" borderId="64" xfId="9" quotePrefix="1" applyNumberFormat="1" applyFont="1" applyFill="1" applyBorder="1" applyAlignment="1">
      <alignment horizontal="center"/>
    </xf>
    <xf numFmtId="3" fontId="9" fillId="0" borderId="42" xfId="9" quotePrefix="1" applyNumberFormat="1" applyFont="1" applyFill="1" applyBorder="1" applyAlignment="1">
      <alignment horizontal="center"/>
    </xf>
    <xf numFmtId="3" fontId="9" fillId="0" borderId="45" xfId="9" quotePrefix="1" applyNumberFormat="1" applyFont="1" applyFill="1" applyBorder="1" applyAlignment="1">
      <alignment horizontal="center"/>
    </xf>
    <xf numFmtId="1" fontId="27" fillId="0" borderId="39" xfId="9" applyNumberFormat="1" applyFont="1" applyFill="1" applyBorder="1" applyAlignment="1">
      <alignment horizontal="center"/>
    </xf>
    <xf numFmtId="3" fontId="18" fillId="22" borderId="16" xfId="9" quotePrefix="1" applyNumberFormat="1" applyFont="1" applyFill="1" applyBorder="1" applyAlignment="1">
      <alignment horizontal="center"/>
    </xf>
    <xf numFmtId="3" fontId="9" fillId="0" borderId="19" xfId="9" quotePrefix="1" applyNumberFormat="1" applyFont="1" applyFill="1" applyBorder="1" applyAlignment="1">
      <alignment horizontal="center"/>
    </xf>
    <xf numFmtId="3" fontId="9" fillId="0" borderId="17" xfId="9" quotePrefix="1" applyNumberFormat="1" applyFont="1" applyFill="1" applyBorder="1" applyAlignment="1">
      <alignment horizontal="center"/>
    </xf>
    <xf numFmtId="3" fontId="9" fillId="0" borderId="21" xfId="9" quotePrefix="1" applyNumberFormat="1" applyFont="1" applyFill="1" applyBorder="1" applyAlignment="1">
      <alignment horizontal="center"/>
    </xf>
    <xf numFmtId="3" fontId="18" fillId="4" borderId="20" xfId="9" applyNumberFormat="1" applyFont="1" applyFill="1" applyBorder="1" applyAlignment="1">
      <alignment horizontal="center"/>
    </xf>
    <xf numFmtId="3" fontId="18" fillId="4" borderId="18" xfId="9" applyNumberFormat="1" applyFont="1" applyFill="1" applyBorder="1" applyAlignment="1">
      <alignment horizontal="center"/>
    </xf>
    <xf numFmtId="3" fontId="27" fillId="3" borderId="15" xfId="9" applyNumberFormat="1" applyFont="1" applyFill="1" applyBorder="1" applyAlignment="1">
      <alignment horizontal="center"/>
    </xf>
    <xf numFmtId="3" fontId="27" fillId="0" borderId="18" xfId="9" applyNumberFormat="1" applyFont="1" applyBorder="1" applyAlignment="1">
      <alignment horizontal="center"/>
    </xf>
    <xf numFmtId="0" fontId="9" fillId="0" borderId="0" xfId="9" applyFont="1" applyFill="1" applyBorder="1" applyAlignment="1">
      <alignment horizontal="center"/>
    </xf>
    <xf numFmtId="0" fontId="9" fillId="0" borderId="0" xfId="9" applyFont="1" applyFill="1" applyBorder="1"/>
    <xf numFmtId="3" fontId="18" fillId="3" borderId="71" xfId="9" applyNumberFormat="1" applyFont="1" applyFill="1" applyBorder="1" applyAlignment="1">
      <alignment horizontal="center"/>
    </xf>
    <xf numFmtId="3" fontId="18" fillId="4" borderId="45" xfId="9" applyNumberFormat="1" applyFont="1" applyFill="1" applyBorder="1" applyAlignment="1">
      <alignment horizontal="center"/>
    </xf>
    <xf numFmtId="3" fontId="18" fillId="4" borderId="39" xfId="9" applyNumberFormat="1" applyFont="1" applyFill="1" applyBorder="1" applyAlignment="1">
      <alignment horizontal="center"/>
    </xf>
    <xf numFmtId="3" fontId="27" fillId="3" borderId="30" xfId="9" applyNumberFormat="1" applyFont="1" applyFill="1" applyBorder="1" applyAlignment="1">
      <alignment horizontal="center"/>
    </xf>
    <xf numFmtId="3" fontId="9" fillId="0" borderId="42" xfId="9" applyNumberFormat="1" applyFont="1" applyBorder="1" applyAlignment="1">
      <alignment horizontal="center"/>
    </xf>
    <xf numFmtId="3" fontId="27" fillId="0" borderId="39" xfId="9" applyNumberFormat="1" applyFont="1" applyBorder="1" applyAlignment="1">
      <alignment horizontal="center"/>
    </xf>
    <xf numFmtId="3" fontId="9" fillId="0" borderId="0" xfId="9" applyNumberFormat="1" applyFont="1" applyFill="1" applyBorder="1"/>
    <xf numFmtId="3" fontId="9" fillId="0" borderId="73" xfId="9" applyNumberFormat="1" applyFont="1" applyBorder="1" applyAlignment="1">
      <alignment horizontal="center"/>
    </xf>
    <xf numFmtId="0" fontId="9" fillId="0" borderId="0" xfId="9" applyFont="1" applyBorder="1"/>
    <xf numFmtId="3" fontId="9" fillId="0" borderId="0" xfId="9" applyNumberFormat="1" applyFont="1" applyBorder="1"/>
    <xf numFmtId="3" fontId="18" fillId="3" borderId="62" xfId="9" applyNumberFormat="1" applyFont="1" applyFill="1" applyBorder="1" applyAlignment="1">
      <alignment horizontal="center"/>
    </xf>
    <xf numFmtId="3" fontId="9" fillId="0" borderId="57" xfId="0" applyNumberFormat="1" applyFont="1" applyBorder="1" applyAlignment="1">
      <alignment horizontal="center"/>
    </xf>
    <xf numFmtId="3" fontId="27" fillId="0" borderId="5" xfId="0" applyNumberFormat="1" applyFont="1" applyBorder="1" applyAlignment="1">
      <alignment horizontal="center"/>
    </xf>
    <xf numFmtId="0" fontId="9" fillId="0" borderId="6" xfId="0" applyFont="1" applyFill="1" applyBorder="1" applyAlignment="1">
      <alignment horizontal="center"/>
    </xf>
    <xf numFmtId="3" fontId="9" fillId="0" borderId="57" xfId="0" applyNumberFormat="1" applyFont="1" applyFill="1" applyBorder="1" applyAlignment="1">
      <alignment horizontal="center"/>
    </xf>
    <xf numFmtId="1" fontId="27" fillId="0" borderId="5" xfId="9" applyNumberFormat="1" applyFont="1" applyBorder="1" applyAlignment="1">
      <alignment horizontal="center"/>
    </xf>
    <xf numFmtId="0" fontId="9" fillId="0" borderId="57" xfId="0" applyFont="1" applyFill="1" applyBorder="1" applyAlignment="1">
      <alignment horizontal="center"/>
    </xf>
    <xf numFmtId="4" fontId="18" fillId="3" borderId="16" xfId="9" quotePrefix="1" applyNumberFormat="1" applyFont="1" applyFill="1" applyBorder="1" applyAlignment="1">
      <alignment horizontal="center"/>
    </xf>
    <xf numFmtId="4" fontId="18" fillId="4" borderId="16" xfId="9" quotePrefix="1" applyNumberFormat="1" applyFont="1" applyFill="1" applyBorder="1" applyAlignment="1">
      <alignment horizontal="center"/>
    </xf>
    <xf numFmtId="4" fontId="27" fillId="3" borderId="16" xfId="9" quotePrefix="1" applyNumberFormat="1" applyFont="1" applyFill="1" applyBorder="1" applyAlignment="1">
      <alignment horizontal="center"/>
    </xf>
    <xf numFmtId="4" fontId="27" fillId="4" borderId="62" xfId="9" quotePrefix="1" applyNumberFormat="1" applyFont="1" applyFill="1" applyBorder="1" applyAlignment="1">
      <alignment horizontal="center"/>
    </xf>
    <xf numFmtId="4" fontId="27" fillId="0" borderId="18" xfId="9" quotePrefix="1" applyNumberFormat="1" applyFont="1" applyFill="1" applyBorder="1" applyAlignment="1">
      <alignment horizontal="center"/>
    </xf>
    <xf numFmtId="4" fontId="18" fillId="3" borderId="71" xfId="9" quotePrefix="1" applyNumberFormat="1" applyFont="1" applyFill="1" applyBorder="1" applyAlignment="1">
      <alignment horizontal="center"/>
    </xf>
    <xf numFmtId="4" fontId="18" fillId="4" borderId="71" xfId="9" quotePrefix="1" applyNumberFormat="1" applyFont="1" applyFill="1" applyBorder="1" applyAlignment="1">
      <alignment horizontal="center"/>
    </xf>
    <xf numFmtId="4" fontId="27" fillId="3" borderId="71" xfId="9" quotePrefix="1" applyNumberFormat="1" applyFont="1" applyFill="1" applyBorder="1" applyAlignment="1">
      <alignment horizontal="center"/>
    </xf>
    <xf numFmtId="4" fontId="27" fillId="4" borderId="71" xfId="9" quotePrefix="1" applyNumberFormat="1" applyFont="1" applyFill="1" applyBorder="1" applyAlignment="1">
      <alignment horizontal="center"/>
    </xf>
    <xf numFmtId="4" fontId="27" fillId="0" borderId="39" xfId="9" quotePrefix="1" applyNumberFormat="1" applyFont="1" applyFill="1" applyBorder="1" applyAlignment="1">
      <alignment horizontal="center"/>
    </xf>
    <xf numFmtId="4" fontId="9" fillId="0" borderId="64" xfId="9" quotePrefix="1" applyNumberFormat="1" applyFont="1" applyFill="1" applyBorder="1" applyAlignment="1">
      <alignment horizontal="center"/>
    </xf>
    <xf numFmtId="4" fontId="27" fillId="0" borderId="51" xfId="9" quotePrefix="1" applyNumberFormat="1" applyFont="1" applyFill="1" applyBorder="1" applyAlignment="1">
      <alignment horizontal="center"/>
    </xf>
    <xf numFmtId="4" fontId="18" fillId="22" borderId="71" xfId="9" quotePrefix="1" applyNumberFormat="1" applyFont="1" applyFill="1" applyBorder="1" applyAlignment="1">
      <alignment horizontal="center"/>
    </xf>
    <xf numFmtId="4" fontId="18" fillId="3" borderId="79" xfId="9" quotePrefix="1" applyNumberFormat="1" applyFont="1" applyFill="1" applyBorder="1" applyAlignment="1">
      <alignment horizontal="center"/>
    </xf>
    <xf numFmtId="4" fontId="18" fillId="22" borderId="79" xfId="9" quotePrefix="1" applyNumberFormat="1" applyFont="1" applyFill="1" applyBorder="1" applyAlignment="1">
      <alignment horizontal="center"/>
    </xf>
    <xf numFmtId="4" fontId="9" fillId="0" borderId="80" xfId="9" quotePrefix="1" applyNumberFormat="1" applyFont="1" applyFill="1" applyBorder="1" applyAlignment="1">
      <alignment horizontal="center"/>
    </xf>
    <xf numFmtId="0" fontId="9" fillId="0" borderId="0" xfId="9" applyFont="1" applyBorder="1" applyAlignment="1">
      <alignment horizontal="center"/>
    </xf>
    <xf numFmtId="4" fontId="18" fillId="3" borderId="72" xfId="9" quotePrefix="1" applyNumberFormat="1" applyFont="1" applyFill="1" applyBorder="1" applyAlignment="1">
      <alignment horizontal="center"/>
    </xf>
    <xf numFmtId="4" fontId="18" fillId="4" borderId="72" xfId="9" quotePrefix="1" applyNumberFormat="1" applyFont="1" applyFill="1" applyBorder="1" applyAlignment="1">
      <alignment horizontal="center"/>
    </xf>
    <xf numFmtId="4" fontId="18" fillId="3" borderId="55" xfId="9" quotePrefix="1" applyNumberFormat="1" applyFont="1" applyFill="1" applyBorder="1" applyAlignment="1">
      <alignment horizontal="center"/>
    </xf>
    <xf numFmtId="4" fontId="27" fillId="3" borderId="52" xfId="9" quotePrefix="1" applyNumberFormat="1" applyFont="1" applyFill="1" applyBorder="1" applyAlignment="1">
      <alignment horizontal="center"/>
    </xf>
    <xf numFmtId="4" fontId="27" fillId="4" borderId="72" xfId="9" quotePrefix="1" applyNumberFormat="1" applyFont="1" applyFill="1" applyBorder="1" applyAlignment="1">
      <alignment horizontal="center"/>
    </xf>
    <xf numFmtId="4" fontId="27" fillId="0" borderId="52" xfId="9" quotePrefix="1" applyNumberFormat="1" applyFont="1" applyFill="1" applyBorder="1" applyAlignment="1">
      <alignment horizontal="center"/>
    </xf>
    <xf numFmtId="4" fontId="18" fillId="3" borderId="30" xfId="9" quotePrefix="1" applyNumberFormat="1" applyFont="1" applyFill="1" applyBorder="1" applyAlignment="1">
      <alignment horizontal="center"/>
    </xf>
    <xf numFmtId="4" fontId="27" fillId="3" borderId="39" xfId="9" quotePrefix="1" applyNumberFormat="1" applyFont="1" applyFill="1" applyBorder="1" applyAlignment="1">
      <alignment horizontal="center"/>
    </xf>
    <xf numFmtId="4" fontId="27" fillId="4" borderId="79" xfId="9" quotePrefix="1" applyNumberFormat="1" applyFont="1" applyFill="1" applyBorder="1" applyAlignment="1">
      <alignment horizontal="center"/>
    </xf>
    <xf numFmtId="4" fontId="27" fillId="3" borderId="79" xfId="9" quotePrefix="1" applyNumberFormat="1" applyFont="1" applyFill="1" applyBorder="1" applyAlignment="1">
      <alignment horizontal="center"/>
    </xf>
    <xf numFmtId="0" fontId="20" fillId="3" borderId="48" xfId="9" applyFont="1" applyFill="1" applyBorder="1" applyAlignment="1">
      <alignment horizontal="center" vertical="center"/>
    </xf>
    <xf numFmtId="0" fontId="20" fillId="4" borderId="48" xfId="9" applyFont="1" applyFill="1" applyBorder="1" applyAlignment="1">
      <alignment horizontal="center" vertical="center" wrapText="1"/>
    </xf>
    <xf numFmtId="3" fontId="18" fillId="21" borderId="16" xfId="9" quotePrefix="1" applyNumberFormat="1" applyFont="1" applyFill="1" applyBorder="1" applyAlignment="1">
      <alignment horizontal="center"/>
    </xf>
    <xf numFmtId="3" fontId="18" fillId="21" borderId="71" xfId="9" quotePrefix="1" applyNumberFormat="1" applyFont="1" applyFill="1" applyBorder="1" applyAlignment="1">
      <alignment horizontal="center"/>
    </xf>
    <xf numFmtId="3" fontId="9" fillId="0" borderId="45" xfId="9" applyNumberFormat="1" applyFont="1" applyBorder="1" applyAlignment="1">
      <alignment horizontal="center"/>
    </xf>
    <xf numFmtId="4" fontId="9" fillId="0" borderId="42" xfId="9" applyNumberFormat="1" applyFont="1" applyBorder="1" applyAlignment="1">
      <alignment horizontal="center"/>
    </xf>
    <xf numFmtId="4" fontId="9" fillId="0" borderId="51" xfId="9" applyNumberFormat="1" applyFont="1" applyBorder="1" applyAlignment="1">
      <alignment horizontal="center"/>
    </xf>
    <xf numFmtId="4" fontId="9" fillId="0" borderId="39" xfId="9" applyNumberFormat="1" applyFont="1" applyBorder="1" applyAlignment="1">
      <alignment horizontal="center"/>
    </xf>
    <xf numFmtId="3" fontId="18" fillId="21" borderId="10" xfId="9" quotePrefix="1" applyNumberFormat="1" applyFont="1" applyFill="1" applyBorder="1" applyAlignment="1">
      <alignment horizontal="center"/>
    </xf>
    <xf numFmtId="3" fontId="18" fillId="21" borderId="71" xfId="9" applyNumberFormat="1" applyFont="1" applyFill="1" applyBorder="1" applyAlignment="1">
      <alignment horizontal="center"/>
    </xf>
    <xf numFmtId="3" fontId="9" fillId="0" borderId="37" xfId="9" applyNumberFormat="1" applyFont="1" applyBorder="1" applyAlignment="1">
      <alignment horizontal="center"/>
    </xf>
    <xf numFmtId="3" fontId="9" fillId="0" borderId="64" xfId="9" applyNumberFormat="1" applyFont="1" applyBorder="1" applyAlignment="1">
      <alignment horizontal="center"/>
    </xf>
    <xf numFmtId="3" fontId="18" fillId="21" borderId="15" xfId="9" applyNumberFormat="1" applyFont="1" applyFill="1" applyBorder="1" applyAlignment="1">
      <alignment horizontal="center"/>
    </xf>
    <xf numFmtId="3" fontId="18" fillId="22" borderId="15" xfId="9" applyNumberFormat="1" applyFont="1" applyFill="1" applyBorder="1" applyAlignment="1">
      <alignment horizontal="center"/>
    </xf>
    <xf numFmtId="3" fontId="9" fillId="0" borderId="64" xfId="9" applyNumberFormat="1" applyFont="1" applyFill="1" applyBorder="1" applyAlignment="1">
      <alignment horizontal="center"/>
    </xf>
    <xf numFmtId="3" fontId="9" fillId="0" borderId="42" xfId="9" applyNumberFormat="1" applyFont="1" applyFill="1" applyBorder="1" applyAlignment="1">
      <alignment horizontal="center"/>
    </xf>
    <xf numFmtId="3" fontId="9" fillId="0" borderId="51" xfId="9" applyNumberFormat="1" applyFont="1" applyFill="1" applyBorder="1" applyAlignment="1">
      <alignment horizontal="center"/>
    </xf>
    <xf numFmtId="3" fontId="9" fillId="0" borderId="37" xfId="9" applyNumberFormat="1" applyFont="1" applyFill="1" applyBorder="1" applyAlignment="1">
      <alignment horizontal="center"/>
    </xf>
    <xf numFmtId="3" fontId="9" fillId="0" borderId="21" xfId="9" applyNumberFormat="1" applyFont="1" applyFill="1" applyBorder="1" applyAlignment="1">
      <alignment horizontal="center"/>
    </xf>
    <xf numFmtId="3" fontId="9" fillId="0" borderId="80" xfId="9" applyNumberFormat="1" applyFont="1" applyFill="1" applyBorder="1" applyAlignment="1">
      <alignment horizontal="center"/>
    </xf>
    <xf numFmtId="3" fontId="9" fillId="0" borderId="73" xfId="9" applyNumberFormat="1" applyFont="1" applyFill="1" applyBorder="1" applyAlignment="1">
      <alignment horizontal="center"/>
    </xf>
    <xf numFmtId="0" fontId="18" fillId="21" borderId="15" xfId="0" applyFont="1" applyFill="1" applyBorder="1" applyAlignment="1">
      <alignment horizontal="center"/>
    </xf>
    <xf numFmtId="0" fontId="18" fillId="21" borderId="30" xfId="0" applyFont="1" applyFill="1" applyBorder="1" applyAlignment="1">
      <alignment horizontal="center"/>
    </xf>
    <xf numFmtId="3" fontId="18" fillId="4" borderId="30" xfId="9" applyNumberFormat="1" applyFont="1" applyFill="1" applyBorder="1" applyAlignment="1">
      <alignment horizontal="center"/>
    </xf>
    <xf numFmtId="0" fontId="18" fillId="21" borderId="23" xfId="0" applyFont="1" applyFill="1" applyBorder="1" applyAlignment="1">
      <alignment horizontal="center"/>
    </xf>
    <xf numFmtId="3" fontId="18" fillId="4" borderId="23" xfId="9" applyNumberFormat="1" applyFont="1" applyFill="1" applyBorder="1" applyAlignment="1">
      <alignment horizontal="center"/>
    </xf>
    <xf numFmtId="0" fontId="18" fillId="21" borderId="6" xfId="0" applyFont="1" applyFill="1" applyBorder="1" applyAlignment="1">
      <alignment horizontal="center"/>
    </xf>
    <xf numFmtId="3" fontId="18" fillId="4" borderId="6" xfId="9" applyNumberFormat="1" applyFont="1" applyFill="1" applyBorder="1" applyAlignment="1">
      <alignment horizontal="center"/>
    </xf>
    <xf numFmtId="3" fontId="9" fillId="0" borderId="53" xfId="9" applyNumberFormat="1" applyFont="1" applyBorder="1" applyAlignment="1">
      <alignment horizontal="center"/>
    </xf>
    <xf numFmtId="4" fontId="9" fillId="0" borderId="57" xfId="9" applyNumberFormat="1" applyFont="1" applyBorder="1" applyAlignment="1">
      <alignment horizontal="center"/>
    </xf>
    <xf numFmtId="3" fontId="9" fillId="0" borderId="57" xfId="9" applyNumberFormat="1" applyFont="1" applyBorder="1" applyAlignment="1">
      <alignment horizontal="center"/>
    </xf>
    <xf numFmtId="4" fontId="9" fillId="0" borderId="56" xfId="9" applyNumberFormat="1" applyFont="1" applyBorder="1" applyAlignment="1">
      <alignment horizontal="center"/>
    </xf>
    <xf numFmtId="3" fontId="9" fillId="0" borderId="31" xfId="9" applyNumberFormat="1" applyFont="1" applyBorder="1" applyAlignment="1">
      <alignment horizontal="center"/>
    </xf>
    <xf numFmtId="4" fontId="9" fillId="0" borderId="5" xfId="9" applyNumberFormat="1" applyFont="1" applyBorder="1" applyAlignment="1">
      <alignment horizontal="center"/>
    </xf>
    <xf numFmtId="0" fontId="18" fillId="0" borderId="0" xfId="3" applyFont="1" applyAlignment="1" applyProtection="1"/>
    <xf numFmtId="0" fontId="18" fillId="0" borderId="0" xfId="9" applyFont="1" applyAlignment="1">
      <alignment horizontal="left"/>
    </xf>
    <xf numFmtId="0" fontId="18" fillId="0" borderId="0" xfId="9" applyFont="1" applyBorder="1"/>
    <xf numFmtId="3" fontId="18" fillId="3" borderId="6" xfId="9" quotePrefix="1" applyNumberFormat="1" applyFont="1" applyFill="1" applyBorder="1" applyAlignment="1">
      <alignment horizontal="center"/>
    </xf>
    <xf numFmtId="3" fontId="9" fillId="0" borderId="6" xfId="9" quotePrefix="1" applyNumberFormat="1" applyFont="1" applyFill="1" applyBorder="1" applyAlignment="1">
      <alignment horizontal="center"/>
    </xf>
    <xf numFmtId="3" fontId="9" fillId="0" borderId="31" xfId="9" applyNumberFormat="1" applyFont="1" applyFill="1" applyBorder="1" applyAlignment="1">
      <alignment horizontal="center"/>
    </xf>
    <xf numFmtId="4" fontId="9" fillId="0" borderId="54" xfId="9" applyNumberFormat="1" applyFont="1" applyBorder="1" applyAlignment="1">
      <alignment horizontal="center"/>
    </xf>
    <xf numFmtId="3" fontId="9" fillId="0" borderId="6" xfId="9" applyNumberFormat="1" applyFont="1" applyBorder="1" applyAlignment="1">
      <alignment horizontal="center"/>
    </xf>
    <xf numFmtId="4" fontId="9" fillId="0" borderId="4" xfId="9" applyNumberFormat="1" applyFont="1" applyBorder="1" applyAlignment="1">
      <alignment horizontal="center"/>
    </xf>
    <xf numFmtId="3" fontId="9" fillId="0" borderId="4" xfId="9" applyNumberFormat="1" applyFont="1" applyBorder="1" applyAlignment="1">
      <alignment horizontal="center"/>
    </xf>
    <xf numFmtId="3" fontId="9" fillId="0" borderId="15" xfId="9" quotePrefix="1" applyNumberFormat="1" applyFont="1" applyFill="1" applyBorder="1" applyAlignment="1">
      <alignment horizontal="center"/>
    </xf>
    <xf numFmtId="3" fontId="9" fillId="0" borderId="8" xfId="9" applyNumberFormat="1" applyFont="1" applyFill="1" applyBorder="1" applyAlignment="1">
      <alignment horizontal="center"/>
    </xf>
    <xf numFmtId="3" fontId="18" fillId="3" borderId="30" xfId="9" applyNumberFormat="1" applyFont="1" applyFill="1" applyBorder="1" applyAlignment="1">
      <alignment horizontal="center"/>
    </xf>
    <xf numFmtId="3" fontId="9" fillId="0" borderId="30" xfId="9" applyNumberFormat="1" applyFont="1" applyFill="1" applyBorder="1" applyAlignment="1">
      <alignment horizontal="center"/>
    </xf>
    <xf numFmtId="3" fontId="18" fillId="22" borderId="71" xfId="9" applyNumberFormat="1" applyFont="1" applyFill="1" applyBorder="1" applyAlignment="1">
      <alignment horizontal="center"/>
    </xf>
    <xf numFmtId="3" fontId="18" fillId="3" borderId="57" xfId="9" applyNumberFormat="1" applyFont="1" applyFill="1" applyBorder="1" applyAlignment="1">
      <alignment horizontal="center"/>
    </xf>
    <xf numFmtId="3" fontId="9" fillId="0" borderId="6" xfId="9" applyNumberFormat="1" applyFont="1" applyFill="1" applyBorder="1" applyAlignment="1">
      <alignment horizontal="center"/>
    </xf>
    <xf numFmtId="3" fontId="18" fillId="3" borderId="42" xfId="9" applyNumberFormat="1" applyFont="1" applyFill="1" applyBorder="1" applyAlignment="1">
      <alignment horizontal="center"/>
    </xf>
    <xf numFmtId="3" fontId="9" fillId="0" borderId="45" xfId="9" applyNumberFormat="1" applyFont="1" applyFill="1" applyBorder="1" applyAlignment="1">
      <alignment horizontal="center"/>
    </xf>
    <xf numFmtId="4" fontId="9" fillId="0" borderId="45" xfId="9" applyNumberFormat="1" applyFont="1" applyBorder="1" applyAlignment="1">
      <alignment horizontal="center"/>
    </xf>
    <xf numFmtId="4" fontId="9" fillId="0" borderId="73" xfId="9" applyNumberFormat="1" applyFont="1" applyBorder="1" applyAlignment="1">
      <alignment horizontal="center"/>
    </xf>
    <xf numFmtId="0" fontId="18" fillId="0" borderId="0" xfId="9" applyFont="1" applyAlignment="1">
      <alignment horizontal="left" vertical="center"/>
    </xf>
    <xf numFmtId="0" fontId="55" fillId="0" borderId="0" xfId="3" applyFont="1" applyAlignment="1" applyProtection="1">
      <alignment horizontal="center"/>
    </xf>
    <xf numFmtId="0" fontId="20" fillId="0" borderId="0" xfId="9" applyFont="1" applyFill="1" applyBorder="1" applyAlignment="1">
      <alignment horizontal="center" vertical="center"/>
    </xf>
    <xf numFmtId="0" fontId="9" fillId="0" borderId="0" xfId="9" applyFont="1" applyAlignment="1"/>
    <xf numFmtId="0" fontId="9" fillId="9" borderId="60" xfId="0" applyFont="1" applyFill="1" applyBorder="1" applyAlignment="1">
      <alignment horizontal="center" vertical="center" wrapText="1"/>
    </xf>
    <xf numFmtId="0" fontId="9" fillId="9" borderId="66" xfId="0" applyFont="1" applyFill="1" applyBorder="1" applyAlignment="1">
      <alignment horizontal="center" vertical="center" wrapText="1"/>
    </xf>
    <xf numFmtId="0" fontId="9" fillId="0" borderId="54" xfId="0" applyFont="1" applyBorder="1" applyAlignment="1">
      <alignment horizontal="center"/>
    </xf>
    <xf numFmtId="3" fontId="9" fillId="0" borderId="54" xfId="0" applyNumberFormat="1" applyFont="1" applyBorder="1" applyAlignment="1">
      <alignment horizontal="center"/>
    </xf>
    <xf numFmtId="0" fontId="9" fillId="0" borderId="57" xfId="0" applyFont="1" applyBorder="1" applyAlignment="1">
      <alignment horizontal="center"/>
    </xf>
    <xf numFmtId="0" fontId="9" fillId="0" borderId="56" xfId="0" applyFont="1" applyBorder="1" applyAlignment="1">
      <alignment horizontal="center"/>
    </xf>
    <xf numFmtId="0" fontId="9" fillId="0" borderId="54" xfId="0" applyFont="1" applyFill="1" applyBorder="1" applyAlignment="1">
      <alignment horizontal="center"/>
    </xf>
    <xf numFmtId="0" fontId="9" fillId="0" borderId="38" xfId="0" applyFont="1" applyFill="1" applyBorder="1" applyAlignment="1">
      <alignment horizontal="center"/>
    </xf>
    <xf numFmtId="0" fontId="9" fillId="0" borderId="36" xfId="0" applyFont="1" applyFill="1" applyBorder="1" applyAlignment="1">
      <alignment horizontal="center"/>
    </xf>
    <xf numFmtId="0" fontId="9" fillId="0" borderId="22" xfId="0" applyFont="1" applyFill="1" applyBorder="1" applyAlignment="1">
      <alignment horizontal="center"/>
    </xf>
    <xf numFmtId="0" fontId="9" fillId="0" borderId="51" xfId="0" applyFont="1" applyFill="1" applyBorder="1" applyAlignment="1">
      <alignment horizontal="center"/>
    </xf>
    <xf numFmtId="0" fontId="9" fillId="0" borderId="56" xfId="0" applyFont="1" applyFill="1" applyBorder="1" applyAlignment="1">
      <alignment horizontal="center"/>
    </xf>
    <xf numFmtId="0" fontId="9" fillId="0" borderId="78" xfId="0" applyFont="1" applyFill="1" applyBorder="1" applyAlignment="1">
      <alignment horizontal="center"/>
    </xf>
    <xf numFmtId="0" fontId="9" fillId="0" borderId="75" xfId="0" applyFont="1" applyFill="1" applyBorder="1" applyAlignment="1">
      <alignment horizontal="center"/>
    </xf>
    <xf numFmtId="0" fontId="9" fillId="0" borderId="0" xfId="9" applyFont="1" applyFill="1"/>
    <xf numFmtId="0" fontId="4" fillId="15" borderId="42" xfId="0" applyFont="1" applyFill="1" applyBorder="1"/>
    <xf numFmtId="0" fontId="27" fillId="15" borderId="42" xfId="0" quotePrefix="1" applyFont="1" applyFill="1" applyBorder="1"/>
    <xf numFmtId="3" fontId="4" fillId="15" borderId="42" xfId="0" applyNumberFormat="1" applyFont="1" applyFill="1" applyBorder="1"/>
    <xf numFmtId="3" fontId="31" fillId="15" borderId="42" xfId="0" applyNumberFormat="1" applyFont="1" applyFill="1" applyBorder="1"/>
    <xf numFmtId="164" fontId="4" fillId="0" borderId="22" xfId="0" quotePrefix="1" applyNumberFormat="1" applyFont="1" applyFill="1" applyBorder="1" applyAlignment="1">
      <alignment horizontal="center"/>
    </xf>
    <xf numFmtId="0" fontId="4" fillId="0" borderId="0" xfId="0" applyFont="1" applyAlignment="1">
      <alignment horizontal="left" vertical="center"/>
    </xf>
    <xf numFmtId="3" fontId="18" fillId="4" borderId="45" xfId="0" applyNumberFormat="1" applyFont="1" applyFill="1" applyBorder="1" applyAlignment="1">
      <alignment horizontal="center"/>
    </xf>
    <xf numFmtId="3" fontId="18" fillId="21" borderId="10" xfId="0" applyNumberFormat="1" applyFont="1" applyFill="1" applyBorder="1" applyAlignment="1">
      <alignment horizontal="center"/>
    </xf>
    <xf numFmtId="3" fontId="18" fillId="21" borderId="16" xfId="0" applyNumberFormat="1" applyFont="1" applyFill="1" applyBorder="1" applyAlignment="1">
      <alignment horizontal="center"/>
    </xf>
    <xf numFmtId="4" fontId="18" fillId="3" borderId="15" xfId="0" applyNumberFormat="1" applyFont="1" applyFill="1" applyBorder="1" applyAlignment="1">
      <alignment horizontal="center"/>
    </xf>
    <xf numFmtId="4" fontId="18" fillId="3" borderId="9" xfId="0" applyNumberFormat="1" applyFont="1" applyFill="1" applyBorder="1" applyAlignment="1">
      <alignment horizontal="center"/>
    </xf>
    <xf numFmtId="4" fontId="9" fillId="0" borderId="10" xfId="0" applyNumberFormat="1" applyFont="1" applyFill="1" applyBorder="1" applyAlignment="1">
      <alignment horizontal="center"/>
    </xf>
    <xf numFmtId="4" fontId="9" fillId="0" borderId="16" xfId="0" applyNumberFormat="1" applyFont="1" applyFill="1" applyBorder="1" applyAlignment="1">
      <alignment horizontal="center"/>
    </xf>
    <xf numFmtId="0" fontId="21" fillId="4" borderId="15" xfId="0" applyFont="1" applyFill="1" applyBorder="1" applyAlignment="1">
      <alignment horizontal="center" vertical="center" wrapText="1"/>
    </xf>
    <xf numFmtId="0" fontId="43" fillId="18" borderId="48" xfId="6" applyFont="1" applyFill="1" applyBorder="1" applyAlignment="1">
      <alignment horizontal="center" vertical="center"/>
    </xf>
    <xf numFmtId="3" fontId="14" fillId="17" borderId="66" xfId="6" applyNumberFormat="1" applyFont="1" applyFill="1" applyBorder="1" applyAlignment="1">
      <alignment horizontal="center"/>
    </xf>
    <xf numFmtId="3" fontId="73" fillId="0" borderId="36" xfId="0" applyNumberFormat="1" applyFont="1" applyBorder="1" applyAlignment="1">
      <alignment horizontal="center"/>
    </xf>
    <xf numFmtId="9" fontId="4" fillId="0" borderId="0" xfId="12" applyFont="1"/>
    <xf numFmtId="3" fontId="18" fillId="0" borderId="40" xfId="0" applyNumberFormat="1" applyFont="1" applyFill="1" applyBorder="1" applyAlignment="1">
      <alignment horizontal="center"/>
    </xf>
    <xf numFmtId="3" fontId="18" fillId="4" borderId="3" xfId="0" applyNumberFormat="1" applyFont="1" applyFill="1" applyBorder="1" applyAlignment="1">
      <alignment horizontal="center"/>
    </xf>
    <xf numFmtId="3" fontId="9" fillId="0" borderId="13" xfId="0" applyNumberFormat="1" applyFont="1" applyFill="1" applyBorder="1" applyAlignment="1">
      <alignment horizontal="center"/>
    </xf>
    <xf numFmtId="3" fontId="9" fillId="0" borderId="40" xfId="0" applyNumberFormat="1" applyFont="1" applyFill="1" applyBorder="1" applyAlignment="1">
      <alignment horizontal="center"/>
    </xf>
    <xf numFmtId="3" fontId="9" fillId="0" borderId="10" xfId="0" applyNumberFormat="1" applyFont="1" applyFill="1" applyBorder="1" applyAlignment="1">
      <alignment horizontal="center"/>
    </xf>
    <xf numFmtId="3" fontId="9" fillId="0" borderId="16" xfId="0" applyNumberFormat="1" applyFont="1" applyFill="1" applyBorder="1" applyAlignment="1">
      <alignment horizontal="center"/>
    </xf>
    <xf numFmtId="3" fontId="9" fillId="0" borderId="72" xfId="0" applyNumberFormat="1" applyFont="1" applyFill="1" applyBorder="1" applyAlignment="1">
      <alignment horizontal="center"/>
    </xf>
    <xf numFmtId="0" fontId="22" fillId="4" borderId="4" xfId="0" applyFont="1" applyFill="1" applyBorder="1" applyAlignment="1">
      <alignment horizontal="center" vertical="justify"/>
    </xf>
    <xf numFmtId="4" fontId="9" fillId="4" borderId="0" xfId="0" applyNumberFormat="1" applyFont="1" applyFill="1" applyBorder="1" applyAlignment="1">
      <alignment horizontal="center"/>
    </xf>
    <xf numFmtId="4" fontId="9" fillId="22" borderId="11" xfId="0" applyNumberFormat="1" applyFont="1" applyFill="1" applyBorder="1" applyAlignment="1">
      <alignment horizontal="center"/>
    </xf>
    <xf numFmtId="0" fontId="21" fillId="2" borderId="30" xfId="0" applyFont="1" applyFill="1" applyBorder="1" applyAlignment="1">
      <alignment horizontal="left" vertical="center"/>
    </xf>
    <xf numFmtId="3" fontId="9" fillId="4" borderId="13" xfId="0" applyNumberFormat="1" applyFont="1" applyFill="1" applyBorder="1" applyAlignment="1">
      <alignment horizontal="center"/>
    </xf>
    <xf numFmtId="3" fontId="9" fillId="4" borderId="18" xfId="0" applyNumberFormat="1" applyFont="1" applyFill="1" applyBorder="1" applyAlignment="1">
      <alignment horizontal="center"/>
    </xf>
    <xf numFmtId="0" fontId="18" fillId="0" borderId="12" xfId="0" applyFont="1" applyFill="1" applyBorder="1" applyAlignment="1">
      <alignment horizontal="center"/>
    </xf>
    <xf numFmtId="1" fontId="5" fillId="0" borderId="13" xfId="0" applyNumberFormat="1" applyFont="1" applyBorder="1" applyAlignment="1">
      <alignment horizontal="center"/>
    </xf>
    <xf numFmtId="2" fontId="6" fillId="0" borderId="0" xfId="0" applyNumberFormat="1" applyFont="1" applyBorder="1" applyAlignment="1">
      <alignment horizontal="center"/>
    </xf>
    <xf numFmtId="4" fontId="18" fillId="22" borderId="10" xfId="9" quotePrefix="1" applyNumberFormat="1" applyFont="1" applyFill="1" applyBorder="1" applyAlignment="1">
      <alignment horizontal="center"/>
    </xf>
    <xf numFmtId="4" fontId="18" fillId="22" borderId="16" xfId="9" quotePrefix="1" applyNumberFormat="1" applyFont="1" applyFill="1" applyBorder="1" applyAlignment="1">
      <alignment horizontal="center"/>
    </xf>
    <xf numFmtId="0" fontId="20" fillId="21" borderId="6" xfId="9" applyFont="1" applyFill="1" applyBorder="1" applyAlignment="1">
      <alignment horizontal="center" vertical="center" wrapText="1"/>
    </xf>
    <xf numFmtId="0" fontId="4" fillId="23" borderId="0" xfId="0" quotePrefix="1" applyFont="1" applyFill="1"/>
    <xf numFmtId="0" fontId="6" fillId="0" borderId="0" xfId="9" applyFont="1" applyAlignment="1">
      <alignment wrapText="1"/>
    </xf>
    <xf numFmtId="0" fontId="29" fillId="0" borderId="0" xfId="9" applyBorder="1" applyAlignment="1">
      <alignment wrapText="1"/>
    </xf>
    <xf numFmtId="10" fontId="9" fillId="0" borderId="0" xfId="12" applyNumberFormat="1" applyFont="1"/>
    <xf numFmtId="0" fontId="6" fillId="0" borderId="0" xfId="9" applyFont="1" applyBorder="1" applyAlignment="1">
      <alignment wrapText="1"/>
    </xf>
    <xf numFmtId="0" fontId="14" fillId="0" borderId="0" xfId="0" applyFont="1" applyFill="1" applyAlignment="1">
      <alignment horizontal="left" vertical="center"/>
    </xf>
    <xf numFmtId="0" fontId="9" fillId="0" borderId="42" xfId="0" quotePrefix="1" applyFont="1" applyBorder="1"/>
    <xf numFmtId="0" fontId="9" fillId="15" borderId="42" xfId="0" quotePrefix="1" applyFont="1" applyFill="1" applyBorder="1"/>
    <xf numFmtId="17" fontId="9" fillId="15" borderId="42" xfId="0" quotePrefix="1" applyNumberFormat="1" applyFont="1" applyFill="1" applyBorder="1"/>
    <xf numFmtId="17" fontId="9" fillId="0" borderId="42" xfId="0" quotePrefix="1" applyNumberFormat="1" applyFont="1" applyBorder="1"/>
    <xf numFmtId="3" fontId="50" fillId="0" borderId="29" xfId="6" applyNumberFormat="1" applyFont="1" applyFill="1" applyBorder="1" applyAlignment="1">
      <alignment horizontal="center"/>
    </xf>
    <xf numFmtId="17" fontId="5" fillId="17" borderId="29" xfId="0" applyNumberFormat="1" applyFont="1" applyFill="1" applyBorder="1"/>
    <xf numFmtId="17" fontId="6" fillId="0" borderId="29" xfId="0" quotePrefix="1" applyNumberFormat="1" applyFont="1" applyFill="1" applyBorder="1" applyAlignment="1">
      <alignment horizontal="left"/>
    </xf>
    <xf numFmtId="17" fontId="6" fillId="0" borderId="28" xfId="0" quotePrefix="1" applyNumberFormat="1" applyFont="1" applyFill="1" applyBorder="1" applyAlignment="1">
      <alignment horizontal="left"/>
    </xf>
    <xf numFmtId="17" fontId="6" fillId="0" borderId="9" xfId="0" quotePrefix="1" applyNumberFormat="1" applyFont="1" applyFill="1" applyBorder="1" applyAlignment="1">
      <alignment horizontal="left"/>
    </xf>
    <xf numFmtId="3" fontId="5" fillId="17" borderId="29" xfId="0" applyNumberFormat="1" applyFont="1" applyFill="1" applyBorder="1" applyAlignment="1">
      <alignment horizontal="center"/>
    </xf>
    <xf numFmtId="3" fontId="11" fillId="17" borderId="28" xfId="0" applyNumberFormat="1" applyFont="1" applyFill="1" applyBorder="1" applyAlignment="1">
      <alignment horizontal="center"/>
    </xf>
    <xf numFmtId="3" fontId="11" fillId="17" borderId="58" xfId="0" applyNumberFormat="1" applyFont="1" applyFill="1" applyBorder="1" applyAlignment="1">
      <alignment horizontal="center"/>
    </xf>
    <xf numFmtId="3" fontId="4" fillId="0" borderId="29" xfId="0" applyNumberFormat="1" applyFont="1" applyFill="1" applyBorder="1" applyAlignment="1">
      <alignment horizontal="center"/>
    </xf>
    <xf numFmtId="3" fontId="4" fillId="0" borderId="28" xfId="0" applyNumberFormat="1" applyFont="1" applyFill="1" applyBorder="1" applyAlignment="1">
      <alignment horizontal="center"/>
    </xf>
    <xf numFmtId="3" fontId="11" fillId="17" borderId="65" xfId="0" applyNumberFormat="1" applyFont="1" applyFill="1" applyBorder="1" applyAlignment="1">
      <alignment horizontal="center"/>
    </xf>
    <xf numFmtId="3" fontId="11" fillId="17" borderId="50" xfId="0" applyNumberFormat="1" applyFont="1" applyFill="1" applyBorder="1" applyAlignment="1">
      <alignment horizontal="center"/>
    </xf>
    <xf numFmtId="3" fontId="11" fillId="17" borderId="29" xfId="0" applyNumberFormat="1" applyFont="1" applyFill="1" applyBorder="1" applyAlignment="1">
      <alignment horizontal="center"/>
    </xf>
    <xf numFmtId="3" fontId="4" fillId="0" borderId="65" xfId="0" applyNumberFormat="1" applyFont="1" applyFill="1" applyBorder="1" applyAlignment="1">
      <alignment horizontal="center"/>
    </xf>
    <xf numFmtId="3" fontId="4" fillId="0" borderId="29" xfId="6" applyNumberFormat="1" applyFont="1" applyFill="1" applyBorder="1" applyAlignment="1">
      <alignment horizontal="center"/>
    </xf>
    <xf numFmtId="3" fontId="4" fillId="0" borderId="10" xfId="6" applyNumberFormat="1" applyFont="1" applyBorder="1" applyAlignment="1">
      <alignment horizontal="center"/>
    </xf>
    <xf numFmtId="3" fontId="4" fillId="0" borderId="24" xfId="6" applyNumberFormat="1" applyFont="1" applyBorder="1" applyAlignment="1">
      <alignment horizontal="center"/>
    </xf>
    <xf numFmtId="3" fontId="11" fillId="17" borderId="50" xfId="6" applyNumberFormat="1" applyFont="1" applyFill="1" applyBorder="1" applyAlignment="1">
      <alignment horizontal="center"/>
    </xf>
    <xf numFmtId="0" fontId="25" fillId="19" borderId="7" xfId="0" applyFont="1" applyFill="1" applyBorder="1" applyAlignment="1">
      <alignment horizontal="center" vertical="center"/>
    </xf>
    <xf numFmtId="0" fontId="25" fillId="19" borderId="50" xfId="0" applyFont="1" applyFill="1" applyBorder="1" applyAlignment="1">
      <alignment horizontal="center" vertical="center" wrapText="1"/>
    </xf>
    <xf numFmtId="3" fontId="4" fillId="17" borderId="50" xfId="0" applyNumberFormat="1" applyFont="1" applyFill="1" applyBorder="1" applyAlignment="1">
      <alignment horizontal="center"/>
    </xf>
    <xf numFmtId="0" fontId="25" fillId="19" borderId="7" xfId="0" applyFont="1" applyFill="1" applyBorder="1" applyAlignment="1">
      <alignment horizontal="center" vertical="center" wrapText="1"/>
    </xf>
    <xf numFmtId="3" fontId="4" fillId="17" borderId="7" xfId="0" applyNumberFormat="1" applyFont="1" applyFill="1" applyBorder="1" applyAlignment="1">
      <alignment horizontal="center"/>
    </xf>
    <xf numFmtId="3" fontId="4" fillId="0" borderId="67" xfId="6" applyNumberFormat="1" applyFont="1" applyFill="1" applyBorder="1" applyAlignment="1">
      <alignment horizontal="center"/>
    </xf>
    <xf numFmtId="3" fontId="4" fillId="0" borderId="63" xfId="6" applyNumberFormat="1" applyFont="1" applyFill="1" applyBorder="1" applyAlignment="1">
      <alignment horizontal="center"/>
    </xf>
    <xf numFmtId="3" fontId="4" fillId="0" borderId="14" xfId="6" applyNumberFormat="1" applyFont="1" applyFill="1" applyBorder="1" applyAlignment="1">
      <alignment horizontal="center"/>
    </xf>
    <xf numFmtId="3" fontId="4" fillId="0" borderId="43" xfId="6" applyNumberFormat="1" applyFont="1" applyFill="1" applyBorder="1" applyAlignment="1">
      <alignment horizontal="center"/>
    </xf>
    <xf numFmtId="3" fontId="11" fillId="17" borderId="29" xfId="6" applyNumberFormat="1" applyFont="1" applyFill="1" applyBorder="1" applyAlignment="1">
      <alignment horizontal="center"/>
    </xf>
    <xf numFmtId="3" fontId="11" fillId="17" borderId="34" xfId="6" applyNumberFormat="1" applyFont="1" applyFill="1" applyBorder="1" applyAlignment="1">
      <alignment horizontal="center"/>
    </xf>
    <xf numFmtId="3" fontId="4" fillId="0" borderId="65" xfId="6" applyNumberFormat="1" applyFont="1" applyFill="1" applyBorder="1" applyAlignment="1">
      <alignment horizontal="center"/>
    </xf>
    <xf numFmtId="17" fontId="26" fillId="0" borderId="9" xfId="0" quotePrefix="1" applyNumberFormat="1" applyFont="1" applyFill="1" applyBorder="1" applyAlignment="1">
      <alignment horizontal="left"/>
    </xf>
    <xf numFmtId="17" fontId="16" fillId="17" borderId="29" xfId="0" applyNumberFormat="1" applyFont="1" applyFill="1" applyBorder="1"/>
    <xf numFmtId="3" fontId="14" fillId="17" borderId="28" xfId="6" applyNumberFormat="1" applyFont="1" applyFill="1" applyBorder="1" applyAlignment="1">
      <alignment horizontal="center"/>
    </xf>
    <xf numFmtId="3" fontId="8" fillId="17" borderId="63" xfId="6" applyNumberFormat="1" applyFont="1" applyFill="1" applyBorder="1" applyAlignment="1">
      <alignment horizontal="center"/>
    </xf>
    <xf numFmtId="3" fontId="8" fillId="17" borderId="67" xfId="6" applyNumberFormat="1" applyFont="1" applyFill="1" applyBorder="1" applyAlignment="1">
      <alignment horizontal="center"/>
    </xf>
    <xf numFmtId="3" fontId="8" fillId="17" borderId="58" xfId="6" applyNumberFormat="1" applyFont="1" applyFill="1" applyBorder="1" applyAlignment="1">
      <alignment horizontal="center"/>
    </xf>
    <xf numFmtId="17" fontId="26" fillId="0" borderId="29" xfId="0" quotePrefix="1" applyNumberFormat="1" applyFont="1" applyFill="1" applyBorder="1" applyAlignment="1">
      <alignment horizontal="left"/>
    </xf>
    <xf numFmtId="17" fontId="26" fillId="0" borderId="10" xfId="0" quotePrefix="1" applyNumberFormat="1" applyFont="1" applyFill="1" applyBorder="1" applyAlignment="1">
      <alignment horizontal="left"/>
    </xf>
    <xf numFmtId="3" fontId="8" fillId="0" borderId="29" xfId="6" applyNumberFormat="1" applyFont="1" applyFill="1" applyBorder="1" applyAlignment="1">
      <alignment horizontal="center"/>
    </xf>
    <xf numFmtId="3" fontId="8" fillId="0" borderId="10" xfId="6" applyNumberFormat="1" applyFont="1" applyFill="1" applyBorder="1" applyAlignment="1">
      <alignment horizontal="center"/>
    </xf>
    <xf numFmtId="3" fontId="8" fillId="0" borderId="63" xfId="6" applyNumberFormat="1" applyFont="1" applyFill="1" applyBorder="1" applyAlignment="1">
      <alignment horizontal="center"/>
    </xf>
    <xf numFmtId="3" fontId="8" fillId="0" borderId="67" xfId="6" applyNumberFormat="1" applyFont="1" applyFill="1" applyBorder="1" applyAlignment="1">
      <alignment horizontal="center"/>
    </xf>
    <xf numFmtId="3" fontId="8" fillId="0" borderId="58" xfId="6" applyNumberFormat="1" applyFont="1" applyBorder="1" applyAlignment="1">
      <alignment horizontal="center" vertical="center"/>
    </xf>
    <xf numFmtId="3" fontId="8" fillId="0" borderId="14" xfId="6" applyNumberFormat="1" applyFont="1" applyFill="1" applyBorder="1" applyAlignment="1">
      <alignment horizontal="center"/>
    </xf>
    <xf numFmtId="3" fontId="73" fillId="0" borderId="12" xfId="0" applyNumberFormat="1" applyFont="1" applyBorder="1" applyAlignment="1">
      <alignment horizontal="center"/>
    </xf>
    <xf numFmtId="3" fontId="14" fillId="17" borderId="7" xfId="6" applyNumberFormat="1" applyFont="1" applyFill="1" applyBorder="1" applyAlignment="1">
      <alignment horizontal="center"/>
    </xf>
    <xf numFmtId="17" fontId="16" fillId="17" borderId="48" xfId="0" applyNumberFormat="1" applyFont="1" applyFill="1" applyBorder="1"/>
    <xf numFmtId="3" fontId="8" fillId="17" borderId="49" xfId="6" applyNumberFormat="1" applyFont="1" applyFill="1" applyBorder="1" applyAlignment="1">
      <alignment horizontal="center"/>
    </xf>
    <xf numFmtId="0" fontId="9" fillId="0" borderId="28" xfId="0" applyFont="1" applyBorder="1" applyAlignment="1">
      <alignment horizontal="center"/>
    </xf>
    <xf numFmtId="3" fontId="18" fillId="4" borderId="55" xfId="0" applyNumberFormat="1" applyFont="1" applyFill="1" applyBorder="1" applyAlignment="1">
      <alignment horizontal="center"/>
    </xf>
    <xf numFmtId="3" fontId="9" fillId="0" borderId="47" xfId="0" applyNumberFormat="1" applyFont="1" applyFill="1" applyBorder="1" applyAlignment="1">
      <alignment horizontal="center"/>
    </xf>
    <xf numFmtId="4" fontId="18" fillId="4" borderId="14" xfId="0" applyNumberFormat="1" applyFont="1" applyFill="1" applyBorder="1" applyAlignment="1">
      <alignment horizontal="center"/>
    </xf>
    <xf numFmtId="1" fontId="9" fillId="0" borderId="40" xfId="0" applyNumberFormat="1" applyFont="1" applyBorder="1" applyAlignment="1">
      <alignment horizontal="center"/>
    </xf>
    <xf numFmtId="3" fontId="9" fillId="0" borderId="78" xfId="0" applyNumberFormat="1" applyFont="1" applyBorder="1" applyAlignment="1">
      <alignment horizontal="center"/>
    </xf>
    <xf numFmtId="0" fontId="6" fillId="0" borderId="19" xfId="0" applyFont="1" applyFill="1" applyBorder="1"/>
    <xf numFmtId="3" fontId="14" fillId="0" borderId="21" xfId="0" applyNumberFormat="1" applyFont="1" applyFill="1" applyBorder="1" applyAlignment="1">
      <alignment horizontal="right" vertical="center"/>
    </xf>
    <xf numFmtId="3" fontId="4" fillId="0" borderId="9" xfId="0" applyNumberFormat="1" applyFont="1" applyBorder="1" applyAlignment="1">
      <alignment horizontal="center"/>
    </xf>
    <xf numFmtId="4" fontId="18" fillId="4" borderId="47" xfId="0" applyNumberFormat="1" applyFont="1" applyFill="1" applyBorder="1" applyAlignment="1">
      <alignment horizontal="center"/>
    </xf>
    <xf numFmtId="1" fontId="9" fillId="0" borderId="46" xfId="0" applyNumberFormat="1" applyFont="1" applyFill="1" applyBorder="1" applyAlignment="1">
      <alignment horizontal="center"/>
    </xf>
    <xf numFmtId="0" fontId="9" fillId="0" borderId="43" xfId="0" applyFont="1" applyBorder="1" applyAlignment="1">
      <alignment horizontal="center"/>
    </xf>
    <xf numFmtId="4" fontId="9" fillId="0" borderId="20" xfId="9" quotePrefix="1" applyNumberFormat="1" applyFont="1" applyFill="1" applyBorder="1" applyAlignment="1">
      <alignment horizontal="center"/>
    </xf>
    <xf numFmtId="0" fontId="18" fillId="0" borderId="14" xfId="0" applyFont="1" applyFill="1" applyBorder="1" applyAlignment="1">
      <alignment horizontal="center"/>
    </xf>
    <xf numFmtId="0" fontId="27" fillId="0" borderId="16" xfId="0" quotePrefix="1" applyFont="1" applyFill="1" applyBorder="1"/>
    <xf numFmtId="0" fontId="18" fillId="0" borderId="19" xfId="0" applyFont="1" applyFill="1" applyBorder="1" applyAlignment="1">
      <alignment horizontal="center"/>
    </xf>
    <xf numFmtId="0" fontId="18" fillId="0" borderId="40" xfId="0" applyFont="1" applyFill="1" applyBorder="1" applyAlignment="1">
      <alignment horizontal="center"/>
    </xf>
    <xf numFmtId="3" fontId="9" fillId="4" borderId="46" xfId="0" applyNumberFormat="1" applyFont="1" applyFill="1" applyBorder="1" applyAlignment="1">
      <alignment horizontal="center"/>
    </xf>
    <xf numFmtId="3" fontId="9" fillId="0" borderId="46" xfId="0" applyNumberFormat="1" applyFont="1" applyFill="1" applyBorder="1" applyAlignment="1">
      <alignment horizontal="center"/>
    </xf>
    <xf numFmtId="3" fontId="6" fillId="0" borderId="72" xfId="0" applyNumberFormat="1" applyFont="1" applyBorder="1" applyAlignment="1">
      <alignment horizontal="center"/>
    </xf>
    <xf numFmtId="17" fontId="21" fillId="0" borderId="72" xfId="9" applyNumberFormat="1" applyFont="1" applyFill="1" applyBorder="1"/>
    <xf numFmtId="4" fontId="18" fillId="22" borderId="72" xfId="9" quotePrefix="1" applyNumberFormat="1" applyFont="1" applyFill="1" applyBorder="1" applyAlignment="1">
      <alignment horizontal="center"/>
    </xf>
    <xf numFmtId="3" fontId="18" fillId="4" borderId="13" xfId="9" applyNumberFormat="1" applyFont="1" applyFill="1" applyBorder="1" applyAlignment="1">
      <alignment horizontal="center"/>
    </xf>
    <xf numFmtId="3" fontId="29" fillId="0" borderId="0" xfId="9" applyNumberFormat="1" applyBorder="1"/>
    <xf numFmtId="49" fontId="27" fillId="0" borderId="55" xfId="9" quotePrefix="1" applyNumberFormat="1" applyFont="1" applyFill="1" applyBorder="1" applyAlignment="1">
      <alignment horizontal="center"/>
    </xf>
    <xf numFmtId="3" fontId="27" fillId="3" borderId="9" xfId="9" applyNumberFormat="1" applyFont="1" applyFill="1" applyBorder="1" applyAlignment="1">
      <alignment horizontal="center"/>
    </xf>
    <xf numFmtId="3" fontId="27" fillId="4" borderId="10" xfId="9" applyNumberFormat="1" applyFont="1" applyFill="1" applyBorder="1" applyAlignment="1">
      <alignment horizontal="center"/>
    </xf>
    <xf numFmtId="3" fontId="27" fillId="0" borderId="13" xfId="9" applyNumberFormat="1" applyFont="1" applyBorder="1" applyAlignment="1">
      <alignment horizontal="center"/>
    </xf>
    <xf numFmtId="1" fontId="27" fillId="0" borderId="13" xfId="9" applyNumberFormat="1" applyFont="1" applyBorder="1" applyAlignment="1">
      <alignment horizontal="center"/>
    </xf>
    <xf numFmtId="49" fontId="27" fillId="0" borderId="62" xfId="9" quotePrefix="1" applyNumberFormat="1" applyFont="1" applyFill="1" applyBorder="1" applyAlignment="1">
      <alignment horizontal="center"/>
    </xf>
    <xf numFmtId="49" fontId="27" fillId="0" borderId="71" xfId="9" quotePrefix="1" applyNumberFormat="1" applyFont="1" applyFill="1" applyBorder="1" applyAlignment="1">
      <alignment horizontal="center"/>
    </xf>
    <xf numFmtId="3" fontId="9" fillId="0" borderId="53" xfId="9" applyNumberFormat="1" applyFont="1" applyFill="1" applyBorder="1" applyAlignment="1">
      <alignment horizontal="center"/>
    </xf>
    <xf numFmtId="3" fontId="9" fillId="0" borderId="57" xfId="9" applyNumberFormat="1" applyFont="1" applyFill="1" applyBorder="1" applyAlignment="1">
      <alignment horizontal="center"/>
    </xf>
    <xf numFmtId="3" fontId="27" fillId="0" borderId="56" xfId="9" applyNumberFormat="1" applyFont="1" applyFill="1" applyBorder="1" applyAlignment="1">
      <alignment horizontal="center"/>
    </xf>
    <xf numFmtId="3" fontId="27" fillId="0" borderId="51" xfId="9" applyNumberFormat="1" applyFont="1" applyFill="1" applyBorder="1" applyAlignment="1">
      <alignment horizontal="center"/>
    </xf>
    <xf numFmtId="1" fontId="27" fillId="0" borderId="56" xfId="9" applyNumberFormat="1" applyFont="1" applyBorder="1" applyAlignment="1">
      <alignment horizontal="center"/>
    </xf>
    <xf numFmtId="3" fontId="18" fillId="4" borderId="79" xfId="9" applyNumberFormat="1" applyFont="1" applyFill="1" applyBorder="1" applyAlignment="1">
      <alignment horizontal="center"/>
    </xf>
    <xf numFmtId="1" fontId="27" fillId="0" borderId="56" xfId="9" applyNumberFormat="1" applyFont="1" applyFill="1" applyBorder="1" applyAlignment="1">
      <alignment horizontal="center"/>
    </xf>
    <xf numFmtId="1" fontId="27" fillId="0" borderId="51" xfId="9" applyNumberFormat="1" applyFont="1" applyFill="1" applyBorder="1" applyAlignment="1">
      <alignment horizontal="center"/>
    </xf>
    <xf numFmtId="17" fontId="27" fillId="0" borderId="72" xfId="9" quotePrefix="1" applyNumberFormat="1" applyFont="1" applyFill="1" applyBorder="1" applyAlignment="1">
      <alignment horizontal="center"/>
    </xf>
    <xf numFmtId="3" fontId="18" fillId="3" borderId="0" xfId="9" applyNumberFormat="1" applyFont="1" applyFill="1" applyBorder="1" applyAlignment="1">
      <alignment horizontal="center"/>
    </xf>
    <xf numFmtId="3" fontId="9" fillId="0" borderId="11" xfId="9" applyNumberFormat="1" applyFont="1" applyFill="1" applyBorder="1" applyAlignment="1">
      <alignment horizontal="center"/>
    </xf>
    <xf numFmtId="3" fontId="9" fillId="0" borderId="14" xfId="9" applyNumberFormat="1" applyFont="1" applyBorder="1" applyAlignment="1">
      <alignment horizontal="center"/>
    </xf>
    <xf numFmtId="4" fontId="9" fillId="0" borderId="75" xfId="9" applyNumberFormat="1" applyFont="1" applyBorder="1" applyAlignment="1">
      <alignment horizontal="center"/>
    </xf>
    <xf numFmtId="3" fontId="9" fillId="0" borderId="80" xfId="9" applyNumberFormat="1" applyFont="1" applyBorder="1" applyAlignment="1">
      <alignment horizontal="center"/>
    </xf>
    <xf numFmtId="49" fontId="27" fillId="0" borderId="72" xfId="9" quotePrefix="1" applyNumberFormat="1" applyFont="1" applyFill="1" applyBorder="1" applyAlignment="1">
      <alignment horizontal="center"/>
    </xf>
    <xf numFmtId="3" fontId="27" fillId="3" borderId="72" xfId="9" applyNumberFormat="1" applyFont="1" applyFill="1" applyBorder="1" applyAlignment="1">
      <alignment horizontal="center"/>
    </xf>
    <xf numFmtId="3" fontId="27" fillId="4" borderId="72" xfId="9" applyNumberFormat="1" applyFont="1" applyFill="1" applyBorder="1" applyAlignment="1">
      <alignment horizontal="center"/>
    </xf>
    <xf numFmtId="3" fontId="9" fillId="0" borderId="47" xfId="9" applyNumberFormat="1" applyFont="1" applyFill="1" applyBorder="1" applyAlignment="1">
      <alignment horizontal="center"/>
    </xf>
    <xf numFmtId="3" fontId="9" fillId="0" borderId="40" xfId="9" applyNumberFormat="1" applyFont="1" applyFill="1" applyBorder="1" applyAlignment="1">
      <alignment horizontal="center"/>
    </xf>
    <xf numFmtId="3" fontId="27" fillId="0" borderId="46" xfId="9" applyNumberFormat="1" applyFont="1" applyFill="1" applyBorder="1" applyAlignment="1">
      <alignment horizontal="center"/>
    </xf>
    <xf numFmtId="1" fontId="27" fillId="0" borderId="46" xfId="9" applyNumberFormat="1" applyFont="1" applyFill="1" applyBorder="1" applyAlignment="1">
      <alignment horizontal="center"/>
    </xf>
    <xf numFmtId="3" fontId="9" fillId="0" borderId="3" xfId="9" applyNumberFormat="1" applyFont="1" applyFill="1" applyBorder="1" applyAlignment="1">
      <alignment horizontal="center"/>
    </xf>
    <xf numFmtId="1" fontId="27" fillId="0" borderId="46" xfId="9" applyNumberFormat="1" applyFont="1" applyBorder="1" applyAlignment="1">
      <alignment horizontal="center"/>
    </xf>
    <xf numFmtId="4" fontId="18" fillId="3" borderId="62" xfId="9" quotePrefix="1" applyNumberFormat="1" applyFont="1" applyFill="1" applyBorder="1" applyAlignment="1">
      <alignment horizontal="center"/>
    </xf>
    <xf numFmtId="4" fontId="18" fillId="22" borderId="62" xfId="9" quotePrefix="1" applyNumberFormat="1" applyFont="1" applyFill="1" applyBorder="1" applyAlignment="1">
      <alignment horizontal="center"/>
    </xf>
    <xf numFmtId="4" fontId="27" fillId="3" borderId="62" xfId="9" quotePrefix="1" applyNumberFormat="1" applyFont="1" applyFill="1" applyBorder="1" applyAlignment="1">
      <alignment horizontal="center"/>
    </xf>
    <xf numFmtId="4" fontId="9" fillId="0" borderId="37" xfId="9" quotePrefix="1" applyNumberFormat="1" applyFont="1" applyFill="1" applyBorder="1" applyAlignment="1">
      <alignment horizontal="center"/>
    </xf>
    <xf numFmtId="4" fontId="9" fillId="0" borderId="53" xfId="9" quotePrefix="1" applyNumberFormat="1" applyFont="1" applyFill="1" applyBorder="1" applyAlignment="1">
      <alignment horizontal="center"/>
    </xf>
    <xf numFmtId="4" fontId="9" fillId="0" borderId="57" xfId="9" quotePrefix="1" applyNumberFormat="1" applyFont="1" applyFill="1" applyBorder="1" applyAlignment="1">
      <alignment horizontal="center"/>
    </xf>
    <xf numFmtId="4" fontId="27" fillId="0" borderId="56" xfId="9" quotePrefix="1" applyNumberFormat="1" applyFont="1" applyFill="1" applyBorder="1" applyAlignment="1">
      <alignment horizontal="center"/>
    </xf>
    <xf numFmtId="4" fontId="27" fillId="0" borderId="75" xfId="9" quotePrefix="1" applyNumberFormat="1" applyFont="1" applyFill="1" applyBorder="1" applyAlignment="1">
      <alignment horizontal="center"/>
    </xf>
    <xf numFmtId="17" fontId="27" fillId="0" borderId="9" xfId="9" quotePrefix="1" applyNumberFormat="1" applyFont="1" applyFill="1" applyBorder="1" applyAlignment="1">
      <alignment horizontal="center"/>
    </xf>
    <xf numFmtId="0" fontId="18" fillId="21" borderId="9" xfId="0" applyFont="1" applyFill="1" applyBorder="1" applyAlignment="1">
      <alignment horizontal="center"/>
    </xf>
    <xf numFmtId="3" fontId="18" fillId="4" borderId="9" xfId="9" applyNumberFormat="1" applyFont="1" applyFill="1" applyBorder="1" applyAlignment="1">
      <alignment horizontal="center"/>
    </xf>
    <xf numFmtId="0" fontId="27" fillId="0" borderId="79" xfId="9" applyFont="1" applyFill="1" applyBorder="1" applyAlignment="1">
      <alignment horizontal="center"/>
    </xf>
    <xf numFmtId="3" fontId="18" fillId="16" borderId="79" xfId="9" applyNumberFormat="1" applyFont="1" applyFill="1" applyBorder="1" applyAlignment="1">
      <alignment horizontal="center"/>
    </xf>
    <xf numFmtId="2" fontId="9" fillId="0" borderId="75" xfId="9" applyNumberFormat="1" applyFont="1" applyBorder="1"/>
    <xf numFmtId="3" fontId="9" fillId="0" borderId="47" xfId="9" applyNumberFormat="1" applyFont="1" applyBorder="1" applyAlignment="1">
      <alignment horizontal="center"/>
    </xf>
    <xf numFmtId="17" fontId="27" fillId="3" borderId="55" xfId="9" quotePrefix="1" applyNumberFormat="1" applyFont="1" applyFill="1" applyBorder="1" applyAlignment="1">
      <alignment horizontal="center"/>
    </xf>
    <xf numFmtId="0" fontId="9" fillId="0" borderId="1" xfId="0" applyFont="1" applyFill="1" applyBorder="1" applyAlignment="1">
      <alignment horizontal="center"/>
    </xf>
    <xf numFmtId="0" fontId="9" fillId="0" borderId="46" xfId="0" applyFont="1" applyFill="1" applyBorder="1" applyAlignment="1">
      <alignment horizontal="center"/>
    </xf>
    <xf numFmtId="3" fontId="18" fillId="0" borderId="73" xfId="9" applyNumberFormat="1" applyFont="1" applyFill="1" applyBorder="1" applyAlignment="1">
      <alignment horizontal="center"/>
    </xf>
    <xf numFmtId="3" fontId="18" fillId="0" borderId="75" xfId="9" applyNumberFormat="1" applyFont="1" applyFill="1" applyBorder="1" applyAlignment="1">
      <alignment horizontal="center"/>
    </xf>
    <xf numFmtId="17" fontId="27" fillId="3" borderId="53" xfId="9" quotePrefix="1" applyNumberFormat="1" applyFont="1" applyFill="1" applyBorder="1" applyAlignment="1">
      <alignment horizontal="center"/>
    </xf>
    <xf numFmtId="17" fontId="27" fillId="3" borderId="64" xfId="9" quotePrefix="1" applyNumberFormat="1" applyFont="1" applyFill="1" applyBorder="1" applyAlignment="1">
      <alignment horizontal="center"/>
    </xf>
    <xf numFmtId="0" fontId="9" fillId="3" borderId="80" xfId="9" applyFont="1" applyFill="1" applyBorder="1" applyAlignment="1">
      <alignment horizontal="center"/>
    </xf>
    <xf numFmtId="0" fontId="9" fillId="0" borderId="4" xfId="0" applyFont="1" applyBorder="1" applyAlignment="1">
      <alignment horizontal="center"/>
    </xf>
    <xf numFmtId="0" fontId="5" fillId="4" borderId="43" xfId="9" applyFont="1" applyFill="1" applyBorder="1" applyAlignment="1">
      <alignment horizontal="center" vertical="center" wrapText="1"/>
    </xf>
    <xf numFmtId="4" fontId="18" fillId="4" borderId="15" xfId="9" quotePrefix="1" applyNumberFormat="1" applyFont="1" applyFill="1" applyBorder="1" applyAlignment="1">
      <alignment horizontal="center"/>
    </xf>
    <xf numFmtId="4" fontId="18" fillId="4" borderId="30" xfId="9" quotePrefix="1" applyNumberFormat="1" applyFont="1" applyFill="1" applyBorder="1" applyAlignment="1">
      <alignment horizontal="center"/>
    </xf>
    <xf numFmtId="4" fontId="18" fillId="22" borderId="30" xfId="9" quotePrefix="1" applyNumberFormat="1" applyFont="1" applyFill="1" applyBorder="1" applyAlignment="1">
      <alignment horizontal="center"/>
    </xf>
    <xf numFmtId="3" fontId="27" fillId="4" borderId="5" xfId="9" applyNumberFormat="1" applyFont="1" applyFill="1" applyBorder="1" applyAlignment="1">
      <alignment horizontal="center"/>
    </xf>
    <xf numFmtId="4" fontId="27" fillId="4" borderId="18" xfId="9" quotePrefix="1" applyNumberFormat="1" applyFont="1" applyFill="1" applyBorder="1" applyAlignment="1">
      <alignment horizontal="center"/>
    </xf>
    <xf numFmtId="4" fontId="27" fillId="4" borderId="39" xfId="9" quotePrefix="1" applyNumberFormat="1" applyFont="1" applyFill="1" applyBorder="1" applyAlignment="1">
      <alignment horizontal="center"/>
    </xf>
    <xf numFmtId="4" fontId="27" fillId="22" borderId="39" xfId="9" quotePrefix="1" applyNumberFormat="1" applyFont="1" applyFill="1" applyBorder="1" applyAlignment="1">
      <alignment horizontal="center"/>
    </xf>
    <xf numFmtId="4" fontId="27" fillId="3" borderId="72" xfId="9" quotePrefix="1" applyNumberFormat="1" applyFont="1" applyFill="1" applyBorder="1" applyAlignment="1">
      <alignment horizontal="center"/>
    </xf>
    <xf numFmtId="3" fontId="27" fillId="3" borderId="30" xfId="9" quotePrefix="1" applyNumberFormat="1" applyFont="1" applyFill="1" applyBorder="1" applyAlignment="1">
      <alignment horizontal="center"/>
    </xf>
    <xf numFmtId="3" fontId="27" fillId="4" borderId="30" xfId="9" quotePrefix="1" applyNumberFormat="1" applyFont="1" applyFill="1" applyBorder="1" applyAlignment="1">
      <alignment horizontal="center"/>
    </xf>
    <xf numFmtId="3" fontId="27" fillId="3" borderId="16" xfId="9" quotePrefix="1" applyNumberFormat="1" applyFont="1" applyFill="1" applyBorder="1" applyAlignment="1">
      <alignment horizontal="center"/>
    </xf>
    <xf numFmtId="3" fontId="27" fillId="22" borderId="20" xfId="9" quotePrefix="1" applyNumberFormat="1" applyFont="1" applyFill="1" applyBorder="1" applyAlignment="1">
      <alignment horizontal="center"/>
    </xf>
    <xf numFmtId="3" fontId="27" fillId="0" borderId="45" xfId="9" quotePrefix="1" applyNumberFormat="1" applyFont="1" applyFill="1" applyBorder="1" applyAlignment="1">
      <alignment horizontal="center"/>
    </xf>
    <xf numFmtId="3" fontId="27" fillId="0" borderId="21" xfId="9" quotePrefix="1" applyNumberFormat="1" applyFont="1" applyFill="1" applyBorder="1" applyAlignment="1">
      <alignment horizontal="center"/>
    </xf>
    <xf numFmtId="17" fontId="0" fillId="0" borderId="0" xfId="0" quotePrefix="1" applyNumberFormat="1" applyBorder="1"/>
    <xf numFmtId="3" fontId="49" fillId="0" borderId="0" xfId="0" applyNumberFormat="1" applyFont="1" applyFill="1" applyBorder="1" applyAlignment="1">
      <alignment vertical="center"/>
    </xf>
    <xf numFmtId="0" fontId="0" fillId="0" borderId="7" xfId="0" applyBorder="1"/>
    <xf numFmtId="4" fontId="9" fillId="0" borderId="73" xfId="0" applyNumberFormat="1" applyFont="1" applyBorder="1" applyAlignment="1">
      <alignment horizontal="center"/>
    </xf>
    <xf numFmtId="3" fontId="9" fillId="0" borderId="73" xfId="0" applyNumberFormat="1" applyFont="1" applyBorder="1" applyAlignment="1">
      <alignment horizontal="center"/>
    </xf>
    <xf numFmtId="3" fontId="14" fillId="0" borderId="0" xfId="0" applyNumberFormat="1" applyFont="1" applyFill="1" applyBorder="1" applyAlignment="1">
      <alignment horizontal="right" vertical="center"/>
    </xf>
    <xf numFmtId="0" fontId="17" fillId="3" borderId="7" xfId="0" applyFont="1" applyFill="1" applyBorder="1" applyAlignment="1">
      <alignment horizontal="center" vertical="center" wrapText="1"/>
    </xf>
    <xf numFmtId="3" fontId="18" fillId="3" borderId="29" xfId="0" quotePrefix="1" applyNumberFormat="1" applyFont="1" applyFill="1" applyBorder="1" applyAlignment="1">
      <alignment horizontal="center"/>
    </xf>
    <xf numFmtId="10" fontId="4" fillId="0" borderId="13" xfId="12" applyNumberFormat="1" applyFont="1" applyFill="1" applyBorder="1"/>
    <xf numFmtId="10" fontId="4" fillId="0" borderId="18" xfId="12" applyNumberFormat="1" applyFont="1" applyFill="1" applyBorder="1"/>
    <xf numFmtId="10" fontId="4" fillId="0" borderId="52" xfId="12" applyNumberFormat="1" applyFont="1" applyFill="1" applyBorder="1"/>
    <xf numFmtId="0" fontId="4" fillId="0" borderId="10" xfId="0" applyFont="1" applyFill="1" applyBorder="1"/>
    <xf numFmtId="4" fontId="11" fillId="4" borderId="14" xfId="0" applyNumberFormat="1" applyFont="1" applyFill="1" applyBorder="1" applyAlignment="1">
      <alignment horizontal="center"/>
    </xf>
    <xf numFmtId="4" fontId="18" fillId="3" borderId="36" xfId="0" applyNumberFormat="1" applyFont="1" applyFill="1" applyBorder="1" applyAlignment="1">
      <alignment horizontal="center"/>
    </xf>
    <xf numFmtId="0" fontId="4" fillId="0" borderId="22" xfId="0" applyFont="1" applyFill="1" applyBorder="1"/>
    <xf numFmtId="3" fontId="18" fillId="0" borderId="47" xfId="0" applyNumberFormat="1" applyFont="1" applyFill="1" applyBorder="1" applyAlignment="1">
      <alignment horizontal="center"/>
    </xf>
    <xf numFmtId="0" fontId="4" fillId="0" borderId="16" xfId="0" applyFont="1" applyFill="1" applyBorder="1"/>
    <xf numFmtId="0" fontId="0" fillId="0" borderId="7" xfId="0" applyFill="1" applyBorder="1"/>
    <xf numFmtId="3" fontId="9" fillId="0" borderId="22" xfId="0" applyNumberFormat="1" applyFont="1" applyFill="1" applyBorder="1" applyAlignment="1">
      <alignment horizontal="center"/>
    </xf>
    <xf numFmtId="0" fontId="9" fillId="0" borderId="40" xfId="0" applyFont="1" applyFill="1" applyBorder="1" applyAlignment="1">
      <alignment horizontal="center"/>
    </xf>
    <xf numFmtId="17" fontId="27" fillId="3" borderId="47" xfId="9" quotePrefix="1" applyNumberFormat="1" applyFont="1" applyFill="1" applyBorder="1" applyAlignment="1">
      <alignment horizontal="center"/>
    </xf>
    <xf numFmtId="3" fontId="11" fillId="0" borderId="1" xfId="0" applyNumberFormat="1" applyFont="1" applyBorder="1" applyAlignment="1">
      <alignment horizontal="center"/>
    </xf>
    <xf numFmtId="4" fontId="11" fillId="0" borderId="1" xfId="0" applyNumberFormat="1" applyFont="1" applyBorder="1" applyAlignment="1">
      <alignment horizontal="center"/>
    </xf>
    <xf numFmtId="3" fontId="11" fillId="0" borderId="12" xfId="0" applyNumberFormat="1" applyFont="1" applyFill="1" applyBorder="1" applyAlignment="1">
      <alignment horizontal="center"/>
    </xf>
    <xf numFmtId="4" fontId="11" fillId="0" borderId="22" xfId="0" applyNumberFormat="1" applyFont="1" applyBorder="1" applyAlignment="1">
      <alignment horizontal="center"/>
    </xf>
    <xf numFmtId="17" fontId="6" fillId="0" borderId="42" xfId="0" quotePrefix="1" applyNumberFormat="1" applyFont="1" applyFill="1" applyBorder="1"/>
    <xf numFmtId="17" fontId="6" fillId="0" borderId="53" xfId="0" quotePrefix="1" applyNumberFormat="1" applyFont="1" applyFill="1" applyBorder="1"/>
    <xf numFmtId="3" fontId="4" fillId="0" borderId="73" xfId="0" applyNumberFormat="1" applyFont="1" applyFill="1" applyBorder="1" applyAlignment="1">
      <alignment horizontal="center"/>
    </xf>
    <xf numFmtId="0" fontId="5" fillId="0" borderId="47" xfId="0" applyFont="1" applyFill="1" applyBorder="1"/>
    <xf numFmtId="4" fontId="9" fillId="0" borderId="75" xfId="0" applyNumberFormat="1" applyFont="1" applyBorder="1" applyAlignment="1">
      <alignment horizontal="center"/>
    </xf>
    <xf numFmtId="3" fontId="57" fillId="0" borderId="57" xfId="8" applyNumberFormat="1" applyFont="1" applyFill="1" applyBorder="1" applyAlignment="1">
      <alignment horizontal="center" wrapText="1"/>
    </xf>
    <xf numFmtId="0" fontId="6" fillId="0" borderId="53" xfId="0" quotePrefix="1" applyFont="1" applyFill="1" applyBorder="1"/>
    <xf numFmtId="0" fontId="6" fillId="0" borderId="80" xfId="0" quotePrefix="1" applyFont="1" applyBorder="1"/>
    <xf numFmtId="3" fontId="11" fillId="0" borderId="40" xfId="0" applyNumberFormat="1" applyFont="1" applyFill="1" applyBorder="1" applyAlignment="1">
      <alignment horizontal="center"/>
    </xf>
    <xf numFmtId="0" fontId="4" fillId="0" borderId="42" xfId="0" quotePrefix="1" applyFont="1" applyBorder="1"/>
    <xf numFmtId="17" fontId="6" fillId="0" borderId="42" xfId="0" quotePrefix="1" applyNumberFormat="1" applyFont="1" applyBorder="1"/>
    <xf numFmtId="17" fontId="71" fillId="0" borderId="42" xfId="0" quotePrefix="1" applyNumberFormat="1" applyFont="1" applyFill="1" applyBorder="1"/>
    <xf numFmtId="0" fontId="5" fillId="0" borderId="55" xfId="0" applyFont="1" applyFill="1" applyBorder="1"/>
    <xf numFmtId="4" fontId="4" fillId="0" borderId="46" xfId="0" applyNumberFormat="1" applyFont="1" applyBorder="1" applyAlignment="1">
      <alignment horizontal="center"/>
    </xf>
    <xf numFmtId="0" fontId="15" fillId="0" borderId="80" xfId="0" applyFont="1" applyBorder="1"/>
    <xf numFmtId="4" fontId="4" fillId="0" borderId="67" xfId="0" applyNumberFormat="1" applyFont="1" applyBorder="1" applyAlignment="1">
      <alignment horizontal="center"/>
    </xf>
    <xf numFmtId="0" fontId="4" fillId="3" borderId="6" xfId="0" applyFont="1" applyFill="1" applyBorder="1" applyAlignment="1">
      <alignment horizontal="left"/>
    </xf>
    <xf numFmtId="0" fontId="27" fillId="4" borderId="55" xfId="0" applyFont="1" applyFill="1" applyBorder="1" applyAlignment="1">
      <alignment horizontal="center"/>
    </xf>
    <xf numFmtId="0" fontId="27" fillId="4" borderId="9" xfId="0" applyFont="1" applyFill="1" applyBorder="1" applyAlignment="1">
      <alignment horizontal="center"/>
    </xf>
    <xf numFmtId="0" fontId="4" fillId="4" borderId="15" xfId="0" applyFont="1" applyFill="1" applyBorder="1" applyAlignment="1">
      <alignment horizontal="center"/>
    </xf>
    <xf numFmtId="0" fontId="27" fillId="0" borderId="55" xfId="0" quotePrefix="1" applyFont="1" applyBorder="1"/>
    <xf numFmtId="17" fontId="27" fillId="0" borderId="15" xfId="0" quotePrefix="1" applyNumberFormat="1" applyFont="1" applyBorder="1"/>
    <xf numFmtId="0" fontId="27" fillId="0" borderId="23" xfId="0" quotePrefix="1" applyFont="1" applyBorder="1"/>
    <xf numFmtId="1" fontId="9" fillId="0" borderId="38" xfId="0" applyNumberFormat="1" applyFont="1" applyBorder="1" applyAlignment="1">
      <alignment horizontal="center"/>
    </xf>
    <xf numFmtId="1" fontId="9" fillId="0" borderId="37" xfId="0" applyNumberFormat="1" applyFont="1" applyBorder="1" applyAlignment="1">
      <alignment horizontal="center"/>
    </xf>
    <xf numFmtId="17" fontId="27" fillId="0" borderId="10" xfId="0" quotePrefix="1" applyNumberFormat="1" applyFont="1" applyFill="1" applyBorder="1"/>
    <xf numFmtId="0" fontId="4" fillId="0" borderId="10" xfId="0" applyFont="1" applyFill="1" applyBorder="1" applyAlignment="1">
      <alignment horizontal="center"/>
    </xf>
    <xf numFmtId="49" fontId="27" fillId="0" borderId="9" xfId="0" quotePrefix="1" applyNumberFormat="1" applyFont="1" applyBorder="1" applyAlignment="1">
      <alignment horizontal="left"/>
    </xf>
    <xf numFmtId="0" fontId="18" fillId="2" borderId="22" xfId="0" applyFont="1" applyFill="1" applyBorder="1" applyAlignment="1">
      <alignment horizontal="center" vertical="center"/>
    </xf>
    <xf numFmtId="0" fontId="17" fillId="2" borderId="14" xfId="0" applyFont="1" applyFill="1" applyBorder="1" applyAlignment="1">
      <alignment horizontal="center" vertical="center"/>
    </xf>
    <xf numFmtId="0" fontId="18" fillId="2" borderId="12" xfId="0" applyFont="1" applyFill="1" applyBorder="1" applyAlignment="1">
      <alignment horizontal="center" vertical="center" wrapText="1"/>
    </xf>
    <xf numFmtId="17" fontId="6" fillId="0" borderId="33" xfId="0" quotePrefix="1" applyNumberFormat="1" applyFont="1" applyFill="1" applyBorder="1"/>
    <xf numFmtId="3" fontId="4" fillId="0" borderId="25" xfId="0" applyNumberFormat="1" applyFont="1" applyBorder="1" applyAlignment="1">
      <alignment horizontal="center"/>
    </xf>
    <xf numFmtId="17" fontId="6" fillId="0" borderId="19" xfId="0" quotePrefix="1" applyNumberFormat="1" applyFont="1" applyFill="1" applyBorder="1"/>
    <xf numFmtId="0" fontId="6" fillId="0" borderId="33" xfId="0" quotePrefix="1" applyFont="1" applyBorder="1" applyAlignment="1">
      <alignment horizontal="left"/>
    </xf>
    <xf numFmtId="3" fontId="57" fillId="0" borderId="25" xfId="8" applyNumberFormat="1" applyFont="1" applyFill="1" applyBorder="1" applyAlignment="1">
      <alignment horizontal="center" wrapText="1"/>
    </xf>
    <xf numFmtId="4" fontId="4" fillId="0" borderId="25" xfId="0" applyNumberFormat="1" applyFont="1" applyBorder="1" applyAlignment="1">
      <alignment horizontal="center"/>
    </xf>
    <xf numFmtId="0" fontId="6" fillId="0" borderId="64" xfId="0" quotePrefix="1" applyFont="1" applyBorder="1" applyAlignment="1">
      <alignment horizontal="left"/>
    </xf>
    <xf numFmtId="3" fontId="57" fillId="0" borderId="42" xfId="8" applyNumberFormat="1" applyFont="1" applyFill="1" applyBorder="1" applyAlignment="1">
      <alignment horizontal="center" wrapText="1"/>
    </xf>
    <xf numFmtId="0" fontId="6" fillId="0" borderId="33" xfId="0" quotePrefix="1" applyFont="1" applyBorder="1"/>
    <xf numFmtId="3" fontId="4" fillId="0" borderId="40" xfId="0" applyNumberFormat="1" applyFont="1" applyFill="1" applyBorder="1" applyAlignment="1">
      <alignment horizontal="center"/>
    </xf>
    <xf numFmtId="0" fontId="5" fillId="0" borderId="14" xfId="0" applyFont="1" applyBorder="1"/>
    <xf numFmtId="4" fontId="4" fillId="0" borderId="8" xfId="0" applyNumberFormat="1" applyFont="1" applyBorder="1" applyAlignment="1">
      <alignment horizontal="center"/>
    </xf>
    <xf numFmtId="0" fontId="5" fillId="0" borderId="59" xfId="0" applyFont="1" applyBorder="1"/>
    <xf numFmtId="3" fontId="11" fillId="0" borderId="60" xfId="0" applyNumberFormat="1" applyFont="1" applyBorder="1" applyAlignment="1">
      <alignment horizontal="center"/>
    </xf>
    <xf numFmtId="4" fontId="4" fillId="0" borderId="60" xfId="0" applyNumberFormat="1" applyFont="1" applyBorder="1" applyAlignment="1">
      <alignment horizontal="center"/>
    </xf>
    <xf numFmtId="4" fontId="11" fillId="0" borderId="61" xfId="0" applyNumberFormat="1" applyFont="1" applyBorder="1" applyAlignment="1">
      <alignment horizontal="center"/>
    </xf>
    <xf numFmtId="49" fontId="27" fillId="0" borderId="9" xfId="0" applyNumberFormat="1" applyFont="1" applyBorder="1" applyAlignment="1">
      <alignment horizontal="left"/>
    </xf>
    <xf numFmtId="0" fontId="4" fillId="25" borderId="0" xfId="0" quotePrefix="1" applyFont="1" applyFill="1"/>
    <xf numFmtId="0" fontId="27" fillId="0" borderId="50" xfId="0" applyFont="1" applyBorder="1" applyAlignment="1">
      <alignment horizontal="center"/>
    </xf>
    <xf numFmtId="164" fontId="9" fillId="0" borderId="35" xfId="0" applyNumberFormat="1" applyFont="1" applyFill="1" applyBorder="1" applyAlignment="1">
      <alignment horizontal="center"/>
    </xf>
    <xf numFmtId="0" fontId="18" fillId="3" borderId="48"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4" borderId="49" xfId="0" applyFont="1" applyFill="1" applyBorder="1" applyAlignment="1">
      <alignment horizontal="center" vertical="center" wrapText="1"/>
    </xf>
    <xf numFmtId="164" fontId="4" fillId="0" borderId="21" xfId="0" quotePrefix="1" applyNumberFormat="1" applyFont="1" applyFill="1" applyBorder="1" applyAlignment="1">
      <alignment horizontal="center"/>
    </xf>
    <xf numFmtId="4" fontId="9" fillId="0" borderId="2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Border="1" applyAlignment="1"/>
    <xf numFmtId="3" fontId="9" fillId="0" borderId="15" xfId="0" applyNumberFormat="1" applyFont="1" applyBorder="1" applyAlignment="1">
      <alignment horizontal="center"/>
    </xf>
    <xf numFmtId="3" fontId="9" fillId="0" borderId="18" xfId="0" applyNumberFormat="1" applyFont="1" applyBorder="1" applyAlignment="1">
      <alignment horizontal="center"/>
    </xf>
    <xf numFmtId="0" fontId="4" fillId="0" borderId="35" xfId="0" applyFont="1" applyBorder="1"/>
    <xf numFmtId="0" fontId="4" fillId="0" borderId="34" xfId="0" applyFont="1" applyBorder="1"/>
    <xf numFmtId="0" fontId="9" fillId="0" borderId="0" xfId="0" applyFont="1" applyBorder="1" applyAlignment="1"/>
    <xf numFmtId="3" fontId="4" fillId="2" borderId="9" xfId="0" applyNumberFormat="1" applyFont="1" applyFill="1" applyBorder="1" applyAlignment="1">
      <alignment horizontal="center"/>
    </xf>
    <xf numFmtId="3" fontId="4" fillId="0" borderId="9" xfId="0" applyNumberFormat="1" applyFont="1" applyFill="1" applyBorder="1" applyAlignment="1">
      <alignment horizontal="center"/>
    </xf>
    <xf numFmtId="3" fontId="4" fillId="0" borderId="9" xfId="0" applyNumberFormat="1" applyFont="1" applyBorder="1" applyAlignment="1">
      <alignment horizontal="center"/>
    </xf>
    <xf numFmtId="3" fontId="4" fillId="0" borderId="23" xfId="0" applyNumberFormat="1" applyFont="1" applyFill="1" applyBorder="1" applyAlignment="1">
      <alignment horizontal="center"/>
    </xf>
    <xf numFmtId="3" fontId="4" fillId="0" borderId="23" xfId="0" applyNumberFormat="1" applyFont="1" applyBorder="1" applyAlignment="1">
      <alignment horizontal="center"/>
    </xf>
    <xf numFmtId="3" fontId="4" fillId="2" borderId="23" xfId="0" applyNumberFormat="1" applyFont="1" applyFill="1" applyBorder="1" applyAlignment="1">
      <alignment horizontal="center"/>
    </xf>
    <xf numFmtId="3" fontId="14" fillId="17" borderId="6" xfId="0" applyNumberFormat="1" applyFont="1" applyFill="1" applyBorder="1" applyAlignment="1">
      <alignment horizontal="center" vertical="center"/>
    </xf>
    <xf numFmtId="0" fontId="14" fillId="17" borderId="6" xfId="0" applyFont="1" applyFill="1" applyBorder="1" applyAlignment="1">
      <alignment horizontal="center" vertical="center"/>
    </xf>
    <xf numFmtId="0" fontId="15" fillId="0" borderId="33" xfId="0" applyFont="1" applyBorder="1"/>
    <xf numFmtId="3" fontId="57" fillId="0" borderId="12" xfId="8" applyNumberFormat="1" applyFont="1" applyFill="1" applyBorder="1" applyAlignment="1">
      <alignment horizontal="center" wrapText="1"/>
    </xf>
    <xf numFmtId="3" fontId="0" fillId="0" borderId="0" xfId="0" quotePrefix="1" applyNumberFormat="1"/>
    <xf numFmtId="3" fontId="4" fillId="0" borderId="25" xfId="0" applyNumberFormat="1" applyFont="1" applyFill="1" applyBorder="1" applyAlignment="1">
      <alignment horizontal="center"/>
    </xf>
    <xf numFmtId="4" fontId="11" fillId="0" borderId="27" xfId="0" applyNumberFormat="1" applyFont="1" applyBorder="1" applyAlignment="1">
      <alignment horizontal="center"/>
    </xf>
    <xf numFmtId="3" fontId="15" fillId="0" borderId="0" xfId="0" applyNumberFormat="1" applyFont="1" applyAlignment="1">
      <alignment horizontal="left"/>
    </xf>
    <xf numFmtId="0" fontId="0" fillId="2" borderId="3" xfId="0" applyFill="1" applyBorder="1" applyAlignment="1">
      <alignment horizontal="center"/>
    </xf>
    <xf numFmtId="0" fontId="0" fillId="3" borderId="65" xfId="0" applyFill="1" applyBorder="1" applyAlignment="1">
      <alignment horizontal="center" vertical="center"/>
    </xf>
    <xf numFmtId="2" fontId="9" fillId="0" borderId="22" xfId="0" applyNumberFormat="1" applyFont="1" applyFill="1" applyBorder="1" applyAlignment="1">
      <alignment horizontal="center"/>
    </xf>
    <xf numFmtId="2" fontId="9" fillId="0" borderId="21" xfId="0" applyNumberFormat="1" applyFont="1" applyFill="1" applyBorder="1" applyAlignment="1">
      <alignment horizontal="center"/>
    </xf>
    <xf numFmtId="2" fontId="9" fillId="0" borderId="46" xfId="0" applyNumberFormat="1" applyFont="1" applyFill="1" applyBorder="1" applyAlignment="1">
      <alignment horizontal="center"/>
    </xf>
    <xf numFmtId="0" fontId="0" fillId="3" borderId="50" xfId="0" applyFill="1" applyBorder="1" applyAlignment="1">
      <alignment horizontal="center" vertical="center"/>
    </xf>
    <xf numFmtId="1" fontId="9" fillId="0" borderId="47" xfId="0" applyNumberFormat="1" applyFont="1" applyBorder="1" applyAlignment="1">
      <alignment horizontal="center"/>
    </xf>
    <xf numFmtId="3" fontId="9" fillId="0" borderId="76" xfId="0" applyNumberFormat="1" applyFont="1" applyBorder="1" applyAlignment="1">
      <alignment horizontal="center"/>
    </xf>
    <xf numFmtId="3" fontId="18" fillId="3" borderId="10" xfId="0" applyNumberFormat="1" applyFont="1" applyFill="1" applyBorder="1" applyAlignment="1">
      <alignment horizontal="center"/>
    </xf>
    <xf numFmtId="0" fontId="4" fillId="0" borderId="16" xfId="0" applyFont="1" applyFill="1" applyBorder="1" applyAlignment="1">
      <alignment horizontal="center"/>
    </xf>
    <xf numFmtId="4" fontId="18" fillId="4" borderId="19" xfId="0" applyNumberFormat="1" applyFont="1" applyFill="1" applyBorder="1" applyAlignment="1">
      <alignment horizontal="center"/>
    </xf>
    <xf numFmtId="4" fontId="18" fillId="3" borderId="32" xfId="0" applyNumberFormat="1" applyFont="1" applyFill="1" applyBorder="1" applyAlignment="1">
      <alignment horizontal="center"/>
    </xf>
    <xf numFmtId="0" fontId="4" fillId="0" borderId="21" xfId="0" applyFont="1" applyFill="1" applyBorder="1"/>
    <xf numFmtId="0" fontId="21" fillId="0" borderId="16" xfId="0" quotePrefix="1" applyFont="1" applyFill="1" applyBorder="1"/>
    <xf numFmtId="0" fontId="9" fillId="0" borderId="18" xfId="0" applyFont="1" applyBorder="1" applyAlignment="1">
      <alignment horizontal="center"/>
    </xf>
    <xf numFmtId="0" fontId="18" fillId="0" borderId="17" xfId="0" applyFont="1" applyFill="1" applyBorder="1" applyAlignment="1">
      <alignment horizontal="center"/>
    </xf>
    <xf numFmtId="3" fontId="9" fillId="0" borderId="21" xfId="0" applyNumberFormat="1" applyFont="1" applyFill="1" applyBorder="1" applyAlignment="1">
      <alignment horizontal="center"/>
    </xf>
    <xf numFmtId="3" fontId="14" fillId="17" borderId="4" xfId="0" applyNumberFormat="1" applyFont="1" applyFill="1" applyBorder="1" applyAlignment="1">
      <alignment horizontal="center" vertical="center"/>
    </xf>
    <xf numFmtId="3" fontId="4" fillId="0" borderId="14" xfId="0" applyNumberFormat="1" applyFont="1" applyFill="1" applyBorder="1" applyAlignment="1">
      <alignment horizontal="center"/>
    </xf>
    <xf numFmtId="0" fontId="9" fillId="0" borderId="69" xfId="0"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4" fontId="18" fillId="21" borderId="0" xfId="9" quotePrefix="1" applyNumberFormat="1" applyFont="1" applyFill="1" applyBorder="1" applyAlignment="1">
      <alignment horizontal="center"/>
    </xf>
    <xf numFmtId="0" fontId="20" fillId="21" borderId="4" xfId="9" applyFont="1" applyFill="1" applyBorder="1" applyAlignment="1">
      <alignment horizontal="center" vertical="center" wrapText="1"/>
    </xf>
    <xf numFmtId="4" fontId="18" fillId="21" borderId="20" xfId="9" quotePrefix="1" applyNumberFormat="1" applyFont="1" applyFill="1" applyBorder="1" applyAlignment="1">
      <alignment horizontal="center"/>
    </xf>
    <xf numFmtId="4" fontId="18" fillId="21" borderId="2" xfId="9" quotePrefix="1" applyNumberFormat="1" applyFont="1" applyFill="1" applyBorder="1" applyAlignment="1">
      <alignment horizontal="center"/>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55" xfId="9" quotePrefix="1" applyNumberFormat="1" applyFont="1" applyFill="1" applyBorder="1" applyAlignment="1">
      <alignment horizontal="center"/>
    </xf>
    <xf numFmtId="4" fontId="9" fillId="0" borderId="2" xfId="9" quotePrefix="1" applyNumberFormat="1" applyFont="1" applyFill="1" applyBorder="1" applyAlignment="1">
      <alignment horizontal="center"/>
    </xf>
    <xf numFmtId="3" fontId="9" fillId="0" borderId="38" xfId="0" applyNumberFormat="1" applyFont="1" applyBorder="1" applyAlignment="1">
      <alignment horizontal="center"/>
    </xf>
    <xf numFmtId="3" fontId="3" fillId="0" borderId="0" xfId="0" applyNumberFormat="1" applyFont="1"/>
    <xf numFmtId="0" fontId="3" fillId="0" borderId="0" xfId="0" applyFont="1"/>
    <xf numFmtId="0" fontId="9" fillId="0" borderId="12" xfId="0" applyFont="1" applyFill="1" applyBorder="1" applyAlignment="1">
      <alignment horizontal="center"/>
    </xf>
    <xf numFmtId="0" fontId="27" fillId="0" borderId="79" xfId="0" quotePrefix="1" applyFont="1" applyBorder="1"/>
    <xf numFmtId="166" fontId="9" fillId="0" borderId="73" xfId="0" applyNumberFormat="1" applyFont="1" applyBorder="1" applyAlignment="1">
      <alignment horizontal="center"/>
    </xf>
    <xf numFmtId="0" fontId="9" fillId="0" borderId="3" xfId="0" applyFont="1" applyFill="1" applyBorder="1" applyAlignment="1">
      <alignment horizontal="center"/>
    </xf>
    <xf numFmtId="3" fontId="18" fillId="0" borderId="77" xfId="9" applyNumberFormat="1" applyFont="1" applyFill="1" applyBorder="1" applyAlignment="1">
      <alignment horizontal="center"/>
    </xf>
    <xf numFmtId="3" fontId="9" fillId="0" borderId="19" xfId="9" applyNumberFormat="1" applyFont="1" applyFill="1" applyBorder="1" applyAlignment="1">
      <alignment horizontal="center"/>
    </xf>
    <xf numFmtId="3" fontId="9" fillId="0" borderId="17" xfId="9" applyNumberFormat="1" applyFont="1" applyFill="1" applyBorder="1" applyAlignment="1">
      <alignment horizontal="center"/>
    </xf>
    <xf numFmtId="49" fontId="27" fillId="0" borderId="79" xfId="9" quotePrefix="1" applyNumberFormat="1" applyFont="1" applyFill="1" applyBorder="1" applyAlignment="1">
      <alignment horizontal="center"/>
    </xf>
    <xf numFmtId="3" fontId="18" fillId="21" borderId="79" xfId="0" applyNumberFormat="1" applyFont="1" applyFill="1" applyBorder="1" applyAlignment="1">
      <alignment horizontal="center"/>
    </xf>
    <xf numFmtId="4" fontId="9" fillId="0" borderId="76" xfId="9" applyNumberFormat="1" applyFont="1" applyBorder="1" applyAlignment="1">
      <alignment horizontal="center"/>
    </xf>
    <xf numFmtId="3" fontId="9" fillId="0" borderId="77" xfId="9" applyNumberFormat="1" applyFont="1" applyBorder="1" applyAlignment="1">
      <alignment horizontal="center"/>
    </xf>
    <xf numFmtId="17" fontId="9" fillId="0" borderId="16" xfId="9" quotePrefix="1" applyNumberFormat="1" applyFont="1" applyFill="1" applyBorder="1" applyAlignment="1">
      <alignment horizontal="center"/>
    </xf>
    <xf numFmtId="3" fontId="18" fillId="3" borderId="20" xfId="9" applyNumberFormat="1" applyFont="1" applyFill="1" applyBorder="1" applyAlignment="1">
      <alignment horizontal="center"/>
    </xf>
    <xf numFmtId="3" fontId="18" fillId="22" borderId="16" xfId="9" applyNumberFormat="1" applyFont="1" applyFill="1" applyBorder="1" applyAlignment="1">
      <alignment horizontal="center"/>
    </xf>
    <xf numFmtId="3" fontId="9" fillId="0" borderId="15" xfId="9" applyNumberFormat="1" applyFont="1" applyFill="1" applyBorder="1" applyAlignment="1">
      <alignment horizontal="center"/>
    </xf>
    <xf numFmtId="4" fontId="18" fillId="3" borderId="29" xfId="9" quotePrefix="1" applyNumberFormat="1" applyFont="1" applyFill="1" applyBorder="1" applyAlignment="1">
      <alignment horizontal="center"/>
    </xf>
    <xf numFmtId="4" fontId="18" fillId="4" borderId="29" xfId="9" quotePrefix="1" applyNumberFormat="1" applyFont="1" applyFill="1" applyBorder="1" applyAlignment="1">
      <alignment horizontal="center"/>
    </xf>
    <xf numFmtId="4" fontId="18" fillId="3" borderId="28" xfId="9" quotePrefix="1" applyNumberFormat="1" applyFont="1" applyFill="1" applyBorder="1" applyAlignment="1">
      <alignment horizontal="center"/>
    </xf>
    <xf numFmtId="4" fontId="27" fillId="3" borderId="65" xfId="9" quotePrefix="1" applyNumberFormat="1" applyFont="1" applyFill="1" applyBorder="1" applyAlignment="1">
      <alignment horizontal="center"/>
    </xf>
    <xf numFmtId="4" fontId="27" fillId="4" borderId="29" xfId="9" quotePrefix="1" applyNumberFormat="1" applyFont="1" applyFill="1" applyBorder="1" applyAlignment="1">
      <alignment horizontal="center"/>
    </xf>
    <xf numFmtId="4" fontId="27" fillId="0" borderId="5" xfId="9" quotePrefix="1" applyNumberFormat="1" applyFont="1" applyFill="1" applyBorder="1" applyAlignment="1">
      <alignment horizontal="center"/>
    </xf>
    <xf numFmtId="4" fontId="9" fillId="0" borderId="28" xfId="9" quotePrefix="1" applyNumberFormat="1" applyFont="1" applyFill="1" applyBorder="1" applyAlignment="1">
      <alignment horizontal="center"/>
    </xf>
    <xf numFmtId="4" fontId="9" fillId="0" borderId="67" xfId="9" quotePrefix="1" applyNumberFormat="1" applyFont="1" applyFill="1" applyBorder="1" applyAlignment="1">
      <alignment horizontal="center"/>
    </xf>
    <xf numFmtId="4" fontId="27" fillId="0" borderId="65" xfId="9" quotePrefix="1" applyNumberFormat="1" applyFont="1" applyFill="1" applyBorder="1" applyAlignment="1">
      <alignment horizontal="center"/>
    </xf>
    <xf numFmtId="4" fontId="9" fillId="0" borderId="43" xfId="9" quotePrefix="1" applyNumberFormat="1" applyFont="1" applyFill="1" applyBorder="1" applyAlignment="1">
      <alignment horizontal="center"/>
    </xf>
    <xf numFmtId="4" fontId="18" fillId="3" borderId="69" xfId="9" quotePrefix="1" applyNumberFormat="1" applyFont="1" applyFill="1" applyBorder="1" applyAlignment="1">
      <alignment horizontal="center"/>
    </xf>
    <xf numFmtId="4" fontId="27" fillId="3" borderId="76" xfId="9" quotePrefix="1" applyNumberFormat="1" applyFont="1" applyFill="1" applyBorder="1" applyAlignment="1">
      <alignment horizontal="center"/>
    </xf>
    <xf numFmtId="4" fontId="9" fillId="0" borderId="69" xfId="9" quotePrefix="1" applyNumberFormat="1" applyFont="1" applyFill="1" applyBorder="1" applyAlignment="1">
      <alignment horizontal="center"/>
    </xf>
    <xf numFmtId="4" fontId="27" fillId="0" borderId="76" xfId="9" quotePrefix="1" applyNumberFormat="1" applyFont="1" applyFill="1" applyBorder="1" applyAlignment="1">
      <alignment horizontal="center"/>
    </xf>
    <xf numFmtId="4" fontId="9" fillId="0" borderId="74" xfId="9" quotePrefix="1" applyNumberFormat="1" applyFont="1" applyFill="1" applyBorder="1" applyAlignment="1">
      <alignment horizontal="center"/>
    </xf>
    <xf numFmtId="0" fontId="9" fillId="9" borderId="61" xfId="0" applyFont="1" applyFill="1" applyBorder="1" applyAlignment="1">
      <alignment horizontal="center" vertical="center" wrapText="1"/>
    </xf>
    <xf numFmtId="17" fontId="9" fillId="3" borderId="23" xfId="9" quotePrefix="1" applyNumberFormat="1" applyFont="1" applyFill="1" applyBorder="1" applyAlignment="1">
      <alignment horizontal="center"/>
    </xf>
    <xf numFmtId="0" fontId="9" fillId="0" borderId="41" xfId="0" applyFont="1" applyFill="1" applyBorder="1" applyAlignment="1">
      <alignment horizontal="center"/>
    </xf>
    <xf numFmtId="0" fontId="9" fillId="0" borderId="27" xfId="0" applyFont="1" applyFill="1" applyBorder="1" applyAlignment="1">
      <alignment horizontal="center"/>
    </xf>
    <xf numFmtId="4" fontId="9" fillId="0" borderId="42" xfId="9" applyNumberFormat="1" applyFont="1" applyFill="1" applyBorder="1" applyAlignment="1">
      <alignment horizontal="center"/>
    </xf>
    <xf numFmtId="4" fontId="9" fillId="0" borderId="17" xfId="9" applyNumberFormat="1" applyFont="1" applyFill="1" applyBorder="1" applyAlignment="1">
      <alignment horizontal="center"/>
    </xf>
    <xf numFmtId="4" fontId="9" fillId="0" borderId="51" xfId="9" applyNumberFormat="1" applyFont="1" applyFill="1" applyBorder="1" applyAlignment="1">
      <alignment horizontal="center"/>
    </xf>
    <xf numFmtId="4" fontId="9" fillId="0" borderId="75" xfId="9" applyNumberFormat="1" applyFont="1" applyFill="1" applyBorder="1" applyAlignment="1">
      <alignment horizontal="center"/>
    </xf>
    <xf numFmtId="4" fontId="9" fillId="0" borderId="20" xfId="9" applyNumberFormat="1" applyFont="1" applyFill="1" applyBorder="1" applyAlignment="1">
      <alignment horizontal="center"/>
    </xf>
    <xf numFmtId="4" fontId="9" fillId="0" borderId="18" xfId="9" applyNumberFormat="1" applyFont="1" applyFill="1" applyBorder="1" applyAlignment="1">
      <alignment horizontal="center"/>
    </xf>
    <xf numFmtId="4" fontId="9" fillId="0" borderId="13" xfId="9" applyNumberFormat="1" applyFont="1" applyFill="1" applyBorder="1" applyAlignment="1">
      <alignment horizontal="center"/>
    </xf>
    <xf numFmtId="3" fontId="18" fillId="21" borderId="62" xfId="9" quotePrefix="1" applyNumberFormat="1" applyFont="1" applyFill="1" applyBorder="1" applyAlignment="1">
      <alignment horizontal="center"/>
    </xf>
    <xf numFmtId="17" fontId="9" fillId="0" borderId="23" xfId="9" quotePrefix="1" applyNumberFormat="1" applyFont="1" applyFill="1" applyBorder="1" applyAlignment="1">
      <alignment horizontal="center"/>
    </xf>
    <xf numFmtId="3" fontId="18" fillId="21" borderId="23" xfId="9" applyNumberFormat="1" applyFont="1" applyFill="1" applyBorder="1" applyAlignment="1">
      <alignment horizontal="center"/>
    </xf>
    <xf numFmtId="3" fontId="18" fillId="22" borderId="23" xfId="9" applyNumberFormat="1" applyFont="1" applyFill="1" applyBorder="1" applyAlignment="1">
      <alignment horizontal="center"/>
    </xf>
    <xf numFmtId="3" fontId="9" fillId="0" borderId="33" xfId="9" applyNumberFormat="1" applyFont="1" applyFill="1" applyBorder="1" applyAlignment="1">
      <alignment horizontal="center"/>
    </xf>
    <xf numFmtId="3" fontId="9" fillId="0" borderId="25" xfId="9" applyNumberFormat="1" applyFont="1" applyFill="1" applyBorder="1" applyAlignment="1">
      <alignment horizontal="center"/>
    </xf>
    <xf numFmtId="3" fontId="9" fillId="0" borderId="26" xfId="9" applyNumberFormat="1" applyFont="1" applyFill="1" applyBorder="1" applyAlignment="1">
      <alignment horizontal="center"/>
    </xf>
    <xf numFmtId="4" fontId="9" fillId="0" borderId="27" xfId="9" applyNumberFormat="1" applyFont="1" applyFill="1" applyBorder="1" applyAlignment="1">
      <alignment horizontal="center"/>
    </xf>
    <xf numFmtId="4" fontId="9" fillId="0" borderId="35" xfId="9" applyNumberFormat="1" applyFont="1" applyFill="1" applyBorder="1" applyAlignment="1">
      <alignment horizontal="center"/>
    </xf>
    <xf numFmtId="4" fontId="9" fillId="0" borderId="21" xfId="9" applyNumberFormat="1" applyFont="1" applyFill="1" applyBorder="1" applyAlignment="1">
      <alignment horizontal="center"/>
    </xf>
    <xf numFmtId="4" fontId="9" fillId="0" borderId="38" xfId="9" applyNumberFormat="1" applyFont="1" applyFill="1" applyBorder="1" applyAlignment="1">
      <alignment horizontal="center"/>
    </xf>
    <xf numFmtId="4" fontId="9" fillId="0" borderId="41" xfId="9" applyNumberFormat="1" applyFont="1" applyFill="1" applyBorder="1" applyAlignment="1">
      <alignment horizontal="center"/>
    </xf>
    <xf numFmtId="4" fontId="9" fillId="0" borderId="25" xfId="9" applyNumberFormat="1" applyFont="1" applyFill="1" applyBorder="1" applyAlignment="1">
      <alignment horizontal="center"/>
    </xf>
    <xf numFmtId="0" fontId="27" fillId="0" borderId="62" xfId="9" quotePrefix="1" applyFont="1" applyFill="1" applyBorder="1" applyAlignment="1">
      <alignment horizontal="center"/>
    </xf>
    <xf numFmtId="3" fontId="18" fillId="3" borderId="4" xfId="9" quotePrefix="1" applyNumberFormat="1" applyFont="1" applyFill="1" applyBorder="1" applyAlignment="1">
      <alignment horizontal="center"/>
    </xf>
    <xf numFmtId="0" fontId="9" fillId="0" borderId="53" xfId="0" applyFont="1" applyBorder="1" applyAlignment="1">
      <alignment horizontal="center"/>
    </xf>
    <xf numFmtId="0" fontId="9" fillId="0" borderId="53" xfId="0" applyFont="1" applyFill="1" applyBorder="1" applyAlignment="1">
      <alignment horizontal="center"/>
    </xf>
    <xf numFmtId="17" fontId="27" fillId="0" borderId="23" xfId="9" quotePrefix="1" applyNumberFormat="1" applyFont="1" applyFill="1" applyBorder="1" applyAlignment="1">
      <alignment horizontal="center"/>
    </xf>
    <xf numFmtId="3" fontId="18" fillId="3" borderId="24" xfId="9" quotePrefix="1" applyNumberFormat="1" applyFont="1" applyFill="1" applyBorder="1" applyAlignment="1">
      <alignment horizontal="center"/>
    </xf>
    <xf numFmtId="3" fontId="18" fillId="22" borderId="34" xfId="9" quotePrefix="1" applyNumberFormat="1" applyFont="1" applyFill="1" applyBorder="1" applyAlignment="1">
      <alignment horizontal="center"/>
    </xf>
    <xf numFmtId="3" fontId="18" fillId="22" borderId="35" xfId="9" quotePrefix="1" applyNumberFormat="1" applyFont="1" applyFill="1" applyBorder="1" applyAlignment="1">
      <alignment horizontal="center"/>
    </xf>
    <xf numFmtId="3" fontId="27" fillId="3" borderId="23" xfId="9" quotePrefix="1" applyNumberFormat="1" applyFont="1" applyFill="1" applyBorder="1" applyAlignment="1">
      <alignment horizontal="center"/>
    </xf>
    <xf numFmtId="3" fontId="27" fillId="22" borderId="34" xfId="9" quotePrefix="1" applyNumberFormat="1" applyFont="1" applyFill="1" applyBorder="1" applyAlignment="1">
      <alignment horizontal="center"/>
    </xf>
    <xf numFmtId="3" fontId="9" fillId="0" borderId="23" xfId="9" quotePrefix="1" applyNumberFormat="1" applyFont="1" applyFill="1" applyBorder="1" applyAlignment="1">
      <alignment horizontal="center"/>
    </xf>
    <xf numFmtId="3" fontId="9" fillId="0" borderId="25" xfId="9" quotePrefix="1" applyNumberFormat="1" applyFont="1" applyFill="1" applyBorder="1" applyAlignment="1">
      <alignment horizontal="center"/>
    </xf>
    <xf numFmtId="3" fontId="9" fillId="0" borderId="35" xfId="9" quotePrefix="1" applyNumberFormat="1" applyFont="1" applyFill="1" applyBorder="1" applyAlignment="1">
      <alignment horizontal="center"/>
    </xf>
    <xf numFmtId="3" fontId="27" fillId="0" borderId="35" xfId="9" quotePrefix="1" applyNumberFormat="1" applyFont="1" applyFill="1" applyBorder="1" applyAlignment="1">
      <alignment horizontal="center"/>
    </xf>
    <xf numFmtId="0" fontId="6" fillId="2" borderId="0" xfId="0" applyFont="1" applyFill="1" applyBorder="1" applyAlignment="1">
      <alignment vertical="center"/>
    </xf>
    <xf numFmtId="0" fontId="4" fillId="2" borderId="11" xfId="0" applyFont="1" applyFill="1" applyBorder="1"/>
    <xf numFmtId="0" fontId="4" fillId="3" borderId="9" xfId="0" applyFont="1" applyFill="1" applyBorder="1"/>
    <xf numFmtId="0" fontId="18" fillId="3" borderId="43" xfId="0" applyFont="1" applyFill="1" applyBorder="1" applyAlignment="1">
      <alignment horizontal="left" vertical="center"/>
    </xf>
    <xf numFmtId="0" fontId="9" fillId="4" borderId="68" xfId="0" applyFont="1" applyFill="1" applyBorder="1" applyAlignment="1">
      <alignment horizontal="center" vertical="justify"/>
    </xf>
    <xf numFmtId="0" fontId="9" fillId="4" borderId="44" xfId="0" applyFont="1" applyFill="1" applyBorder="1" applyAlignment="1">
      <alignment horizontal="center" vertical="center"/>
    </xf>
    <xf numFmtId="0" fontId="9" fillId="4" borderId="65" xfId="0" applyFont="1" applyFill="1" applyBorder="1" applyAlignment="1">
      <alignment horizontal="center" vertical="center"/>
    </xf>
    <xf numFmtId="0" fontId="19" fillId="4" borderId="29" xfId="0" applyFont="1" applyFill="1" applyBorder="1" applyAlignment="1">
      <alignment vertical="center"/>
    </xf>
    <xf numFmtId="0" fontId="20" fillId="3" borderId="28" xfId="0" applyFont="1" applyFill="1" applyBorder="1" applyAlignment="1">
      <alignment horizontal="center" vertical="center"/>
    </xf>
    <xf numFmtId="0" fontId="20" fillId="4" borderId="28" xfId="0" applyFont="1" applyFill="1" applyBorder="1" applyAlignment="1">
      <alignment horizontal="center" vertical="center"/>
    </xf>
    <xf numFmtId="0" fontId="20" fillId="4" borderId="63" xfId="0" applyFont="1" applyFill="1" applyBorder="1" applyAlignment="1">
      <alignment horizontal="center" vertical="center"/>
    </xf>
    <xf numFmtId="0" fontId="9" fillId="4" borderId="43" xfId="0" applyFont="1" applyFill="1" applyBorder="1" applyAlignment="1">
      <alignment horizontal="center" vertical="justify"/>
    </xf>
    <xf numFmtId="164" fontId="9" fillId="0" borderId="44" xfId="0" applyNumberFormat="1" applyFont="1" applyFill="1" applyBorder="1" applyAlignment="1">
      <alignment horizontal="center"/>
    </xf>
    <xf numFmtId="164" fontId="9" fillId="0" borderId="11" xfId="0" applyNumberFormat="1" applyFont="1" applyFill="1" applyBorder="1" applyAlignment="1">
      <alignment horizontal="center"/>
    </xf>
    <xf numFmtId="164" fontId="18" fillId="0" borderId="70" xfId="0" applyNumberFormat="1" applyFont="1" applyFill="1" applyBorder="1" applyAlignment="1">
      <alignment horizontal="center"/>
    </xf>
    <xf numFmtId="164" fontId="9" fillId="0" borderId="63" xfId="0" applyNumberFormat="1" applyFont="1" applyBorder="1" applyAlignment="1">
      <alignment horizontal="center"/>
    </xf>
    <xf numFmtId="164" fontId="9" fillId="0" borderId="9" xfId="0" quotePrefix="1" applyNumberFormat="1" applyFont="1" applyBorder="1" applyAlignment="1">
      <alignment horizontal="center"/>
    </xf>
    <xf numFmtId="164" fontId="9" fillId="0" borderId="22" xfId="0" quotePrefix="1" applyNumberFormat="1" applyFont="1" applyBorder="1" applyAlignment="1">
      <alignment horizontal="center"/>
    </xf>
    <xf numFmtId="0" fontId="27" fillId="0" borderId="22" xfId="0" applyFont="1" applyFill="1" applyBorder="1" applyAlignment="1">
      <alignment horizontal="center"/>
    </xf>
    <xf numFmtId="0" fontId="27" fillId="0" borderId="22" xfId="0" applyFont="1" applyBorder="1" applyAlignment="1">
      <alignment horizontal="center"/>
    </xf>
    <xf numFmtId="0" fontId="20" fillId="0" borderId="61" xfId="0" applyFont="1" applyBorder="1" applyAlignment="1">
      <alignment horizontal="center"/>
    </xf>
    <xf numFmtId="0" fontId="27" fillId="0" borderId="58" xfId="0" applyFont="1" applyFill="1" applyBorder="1" applyAlignment="1">
      <alignment horizontal="center"/>
    </xf>
    <xf numFmtId="0" fontId="27" fillId="0" borderId="61" xfId="0" applyFont="1" applyBorder="1" applyAlignment="1">
      <alignment horizontal="center"/>
    </xf>
    <xf numFmtId="0" fontId="27" fillId="0" borderId="58" xfId="0" applyFont="1" applyBorder="1" applyAlignment="1">
      <alignment horizontal="center"/>
    </xf>
    <xf numFmtId="3" fontId="8" fillId="0" borderId="40" xfId="0" applyNumberFormat="1" applyFont="1" applyBorder="1" applyAlignment="1">
      <alignment horizontal="center"/>
    </xf>
    <xf numFmtId="0" fontId="0" fillId="0" borderId="0" xfId="0" applyAlignment="1">
      <alignment horizontal="left" vertical="center"/>
    </xf>
    <xf numFmtId="3" fontId="8" fillId="0" borderId="46" xfId="0" applyNumberFormat="1" applyFont="1" applyBorder="1" applyAlignment="1">
      <alignment horizontal="center"/>
    </xf>
    <xf numFmtId="3" fontId="8" fillId="0" borderId="3" xfId="0" applyNumberFormat="1" applyFont="1" applyBorder="1" applyAlignment="1">
      <alignment horizontal="center"/>
    </xf>
    <xf numFmtId="3" fontId="8" fillId="0" borderId="11" xfId="0" applyNumberFormat="1" applyFont="1" applyBorder="1" applyAlignment="1">
      <alignment horizontal="center"/>
    </xf>
    <xf numFmtId="3" fontId="8" fillId="0" borderId="12" xfId="0" applyNumberFormat="1" applyFont="1" applyBorder="1" applyAlignment="1">
      <alignment horizontal="center"/>
    </xf>
    <xf numFmtId="3" fontId="8" fillId="0" borderId="22" xfId="0" applyNumberFormat="1" applyFont="1" applyBorder="1" applyAlignment="1">
      <alignment horizontal="center"/>
    </xf>
    <xf numFmtId="0" fontId="43" fillId="4" borderId="59" xfId="0" applyFont="1" applyFill="1" applyBorder="1" applyAlignment="1">
      <alignment horizontal="center" vertical="center" wrapText="1"/>
    </xf>
    <xf numFmtId="0" fontId="43" fillId="4" borderId="70" xfId="0" applyFont="1" applyFill="1" applyBorder="1" applyAlignment="1">
      <alignment horizontal="center" vertical="center" wrapText="1"/>
    </xf>
    <xf numFmtId="0" fontId="43" fillId="4" borderId="50" xfId="0" applyFont="1" applyFill="1" applyBorder="1" applyAlignment="1">
      <alignment horizontal="center" vertical="center" wrapText="1"/>
    </xf>
    <xf numFmtId="3" fontId="14" fillId="0" borderId="70" xfId="0" applyNumberFormat="1" applyFont="1" applyBorder="1" applyAlignment="1">
      <alignment horizontal="center"/>
    </xf>
    <xf numFmtId="3" fontId="14" fillId="0" borderId="60" xfId="0" applyNumberFormat="1" applyFont="1" applyBorder="1" applyAlignment="1">
      <alignment horizontal="center"/>
    </xf>
    <xf numFmtId="3" fontId="14" fillId="0" borderId="61" xfId="0" applyNumberFormat="1"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3" fontId="11" fillId="17" borderId="65" xfId="6" applyNumberFormat="1" applyFont="1" applyFill="1" applyBorder="1" applyAlignment="1">
      <alignment horizontal="center"/>
    </xf>
    <xf numFmtId="17" fontId="16" fillId="17" borderId="28" xfId="0" applyNumberFormat="1" applyFont="1" applyFill="1" applyBorder="1"/>
    <xf numFmtId="3" fontId="5" fillId="17" borderId="48" xfId="0" applyNumberFormat="1" applyFont="1" applyFill="1" applyBorder="1" applyAlignment="1">
      <alignment horizontal="center"/>
    </xf>
    <xf numFmtId="3" fontId="4" fillId="0" borderId="0" xfId="0" applyNumberFormat="1" applyFont="1" applyFill="1" applyBorder="1" applyAlignment="1">
      <alignment vertical="center"/>
    </xf>
    <xf numFmtId="3" fontId="77" fillId="0" borderId="0" xfId="0" applyNumberFormat="1" applyFont="1" applyFill="1" applyBorder="1" applyAlignment="1">
      <alignment horizontal="center"/>
    </xf>
    <xf numFmtId="3" fontId="12" fillId="0" borderId="0" xfId="6" applyNumberFormat="1" applyFont="1" applyFill="1" applyBorder="1"/>
    <xf numFmtId="3" fontId="8" fillId="0" borderId="0" xfId="0" applyNumberFormat="1" applyFont="1" applyBorder="1" applyAlignment="1">
      <alignment horizontal="center"/>
    </xf>
    <xf numFmtId="3" fontId="14" fillId="17" borderId="29" xfId="6" applyNumberFormat="1" applyFont="1" applyFill="1" applyBorder="1" applyAlignment="1">
      <alignment horizontal="center"/>
    </xf>
    <xf numFmtId="3" fontId="8" fillId="17" borderId="43" xfId="6" applyNumberFormat="1" applyFont="1" applyFill="1" applyBorder="1" applyAlignment="1">
      <alignment horizontal="center"/>
    </xf>
    <xf numFmtId="1" fontId="9" fillId="0" borderId="0"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3" fillId="0" borderId="0" xfId="6" applyFont="1" applyFill="1"/>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4" borderId="31" xfId="0" applyFont="1" applyFill="1" applyBorder="1" applyAlignment="1">
      <alignment horizontal="center" vertical="center" wrapText="1"/>
    </xf>
    <xf numFmtId="0" fontId="22" fillId="2" borderId="45" xfId="0" applyFont="1" applyFill="1" applyBorder="1" applyAlignment="1">
      <alignment horizontal="center" vertic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9" fillId="0" borderId="50" xfId="0" applyFont="1" applyFill="1" applyBorder="1" applyAlignment="1">
      <alignment vertical="center" textRotation="90" wrapText="1"/>
    </xf>
    <xf numFmtId="0" fontId="4" fillId="0" borderId="50" xfId="0" applyFont="1" applyFill="1" applyBorder="1" applyAlignment="1">
      <alignment vertical="center" textRotation="90"/>
    </xf>
    <xf numFmtId="0" fontId="18" fillId="0" borderId="50" xfId="0" applyFont="1" applyFill="1" applyBorder="1" applyAlignment="1">
      <alignment vertical="center" textRotation="90" wrapText="1"/>
    </xf>
    <xf numFmtId="0" fontId="9" fillId="0" borderId="47" xfId="0" applyFont="1" applyBorder="1" applyAlignment="1">
      <alignment horizontal="center"/>
    </xf>
    <xf numFmtId="0" fontId="9" fillId="0" borderId="73" xfId="0" applyFont="1" applyFill="1" applyBorder="1" applyAlignment="1">
      <alignment horizontal="center"/>
    </xf>
    <xf numFmtId="0" fontId="27" fillId="0" borderId="72" xfId="0" quotePrefix="1" applyFont="1" applyFill="1" applyBorder="1"/>
    <xf numFmtId="0" fontId="22" fillId="0" borderId="10" xfId="0" quotePrefix="1" applyFont="1" applyFill="1" applyBorder="1"/>
    <xf numFmtId="9" fontId="11" fillId="0" borderId="35" xfId="0" applyNumberFormat="1" applyFont="1" applyFill="1" applyBorder="1"/>
    <xf numFmtId="4" fontId="27" fillId="0" borderId="44" xfId="0" applyNumberFormat="1" applyFont="1" applyBorder="1" applyAlignment="1">
      <alignment horizontal="center"/>
    </xf>
    <xf numFmtId="4" fontId="27" fillId="0" borderId="65" xfId="0" applyNumberFormat="1" applyFont="1" applyBorder="1" applyAlignment="1">
      <alignment horizontal="center"/>
    </xf>
    <xf numFmtId="3" fontId="9" fillId="0" borderId="68" xfId="0" applyNumberFormat="1" applyFont="1" applyBorder="1" applyAlignment="1">
      <alignment horizontal="center"/>
    </xf>
    <xf numFmtId="165" fontId="27" fillId="0" borderId="44" xfId="0" applyNumberFormat="1" applyFont="1" applyBorder="1" applyAlignment="1">
      <alignment horizontal="center"/>
    </xf>
    <xf numFmtId="17" fontId="21" fillId="0" borderId="10" xfId="9" applyNumberFormat="1" applyFont="1" applyFill="1" applyBorder="1"/>
    <xf numFmtId="3" fontId="78" fillId="26" borderId="92" xfId="0" applyNumberFormat="1" applyFont="1" applyFill="1" applyBorder="1" applyAlignment="1">
      <alignment horizontal="right" vertical="center"/>
    </xf>
    <xf numFmtId="3" fontId="78" fillId="26" borderId="93" xfId="0" applyNumberFormat="1" applyFont="1" applyFill="1" applyBorder="1" applyAlignment="1">
      <alignment horizontal="right" vertical="center"/>
    </xf>
    <xf numFmtId="3" fontId="14" fillId="0" borderId="50" xfId="0" applyNumberFormat="1" applyFont="1" applyBorder="1" applyAlignment="1">
      <alignment horizontal="center"/>
    </xf>
    <xf numFmtId="0" fontId="4" fillId="0" borderId="20" xfId="0"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4" fontId="9" fillId="0" borderId="3" xfId="0" applyNumberFormat="1" applyFont="1" applyBorder="1" applyAlignment="1">
      <alignment horizontal="center"/>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2" borderId="45" xfId="0" applyFont="1" applyFill="1" applyBorder="1" applyAlignment="1">
      <alignment horizontal="center" vertical="center"/>
    </xf>
    <xf numFmtId="3" fontId="9" fillId="0" borderId="2"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9" fillId="0" borderId="20" xfId="0" applyFont="1" applyBorder="1" applyAlignment="1">
      <alignment horizontal="center"/>
    </xf>
    <xf numFmtId="3" fontId="9" fillId="0" borderId="20" xfId="0" applyNumberFormat="1" applyFont="1" applyBorder="1" applyAlignment="1">
      <alignment horizontal="center"/>
    </xf>
    <xf numFmtId="2" fontId="9" fillId="0" borderId="0" xfId="0" applyNumberFormat="1" applyFont="1" applyBorder="1" applyAlignment="1">
      <alignment horizontal="center"/>
    </xf>
    <xf numFmtId="4" fontId="9" fillId="0" borderId="36" xfId="0" applyNumberFormat="1" applyFont="1" applyFill="1" applyBorder="1" applyAlignment="1">
      <alignment horizontal="center"/>
    </xf>
    <xf numFmtId="2" fontId="9" fillId="0" borderId="20" xfId="0" applyNumberFormat="1" applyFont="1" applyBorder="1" applyAlignment="1">
      <alignment horizontal="center"/>
    </xf>
    <xf numFmtId="2"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4" fontId="9" fillId="0" borderId="0" xfId="0" applyNumberFormat="1" applyFont="1" applyFill="1" applyBorder="1" applyAlignment="1">
      <alignment horizontal="center"/>
    </xf>
    <xf numFmtId="3" fontId="14" fillId="15" borderId="25" xfId="0" applyNumberFormat="1" applyFont="1" applyFill="1" applyBorder="1" applyAlignment="1">
      <alignment horizontal="right" vertical="center"/>
    </xf>
    <xf numFmtId="3" fontId="14" fillId="15" borderId="27" xfId="0" applyNumberFormat="1" applyFont="1" applyFill="1" applyBorder="1" applyAlignment="1">
      <alignment horizontal="right" vertical="center"/>
    </xf>
    <xf numFmtId="0" fontId="21" fillId="4" borderId="6" xfId="0" applyFont="1" applyFill="1" applyBorder="1" applyAlignment="1">
      <alignment horizontal="center" vertical="center" wrapText="1"/>
    </xf>
    <xf numFmtId="17" fontId="27" fillId="3" borderId="80" xfId="9" quotePrefix="1" applyNumberFormat="1" applyFont="1" applyFill="1" applyBorder="1" applyAlignment="1">
      <alignment horizontal="center"/>
    </xf>
    <xf numFmtId="0" fontId="9" fillId="0" borderId="77" xfId="0" applyFont="1" applyFill="1" applyBorder="1" applyAlignment="1">
      <alignment horizontal="center"/>
    </xf>
    <xf numFmtId="0" fontId="4" fillId="0" borderId="0" xfId="6" applyFont="1" applyBorder="1" applyAlignment="1"/>
    <xf numFmtId="0" fontId="4" fillId="0" borderId="48" xfId="0" applyFont="1" applyBorder="1"/>
    <xf numFmtId="0" fontId="4" fillId="0" borderId="49" xfId="0" applyFont="1" applyBorder="1"/>
    <xf numFmtId="0" fontId="4" fillId="0" borderId="50" xfId="0" applyFont="1" applyBorder="1"/>
    <xf numFmtId="0" fontId="9" fillId="0" borderId="0" xfId="0" applyFont="1" applyAlignment="1">
      <alignment vertical="center"/>
    </xf>
    <xf numFmtId="4" fontId="9" fillId="0" borderId="0" xfId="0" applyNumberFormat="1" applyFont="1" applyFill="1" applyBorder="1" applyAlignment="1">
      <alignment horizontal="center" vertical="center"/>
    </xf>
    <xf numFmtId="4" fontId="9" fillId="0" borderId="20" xfId="0" applyNumberFormat="1" applyFont="1" applyFill="1" applyBorder="1" applyAlignment="1">
      <alignment horizontal="center" vertical="center"/>
    </xf>
    <xf numFmtId="2" fontId="9" fillId="0" borderId="0"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27" fillId="0" borderId="19" xfId="0" quotePrefix="1" applyFont="1" applyBorder="1" applyAlignment="1">
      <alignment horizontal="left" vertical="center"/>
    </xf>
    <xf numFmtId="0" fontId="27" fillId="0" borderId="19" xfId="0" quotePrefix="1"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18"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3" xfId="0" applyNumberFormat="1" applyFont="1" applyBorder="1" applyAlignment="1">
      <alignment horizontal="center"/>
    </xf>
    <xf numFmtId="2" fontId="9" fillId="0" borderId="0" xfId="0" applyNumberFormat="1" applyFont="1" applyBorder="1" applyAlignment="1">
      <alignment horizontal="center"/>
    </xf>
    <xf numFmtId="3" fontId="9" fillId="0" borderId="3"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Fill="1" applyBorder="1" applyAlignment="1">
      <alignment horizontal="center"/>
    </xf>
    <xf numFmtId="3" fontId="52" fillId="17" borderId="28" xfId="0" applyNumberFormat="1" applyFont="1" applyFill="1" applyBorder="1" applyAlignment="1">
      <alignment horizontal="center"/>
    </xf>
    <xf numFmtId="4" fontId="53" fillId="17" borderId="29" xfId="0" applyNumberFormat="1" applyFont="1" applyFill="1" applyBorder="1" applyAlignment="1">
      <alignment horizontal="center"/>
    </xf>
    <xf numFmtId="3" fontId="52" fillId="17" borderId="29" xfId="0" applyNumberFormat="1" applyFont="1" applyFill="1" applyBorder="1" applyAlignment="1">
      <alignment horizontal="center"/>
    </xf>
    <xf numFmtId="17" fontId="6" fillId="0" borderId="48" xfId="0" quotePrefix="1" applyNumberFormat="1" applyFont="1" applyFill="1" applyBorder="1"/>
    <xf numFmtId="3" fontId="50" fillId="0" borderId="49" xfId="0" applyNumberFormat="1" applyFont="1" applyFill="1" applyBorder="1" applyAlignment="1">
      <alignment horizontal="center"/>
    </xf>
    <xf numFmtId="4" fontId="51" fillId="0" borderId="49" xfId="0" applyNumberFormat="1" applyFont="1" applyFill="1" applyBorder="1" applyAlignment="1">
      <alignment horizontal="center"/>
    </xf>
    <xf numFmtId="3" fontId="50" fillId="0" borderId="50" xfId="0" applyNumberFormat="1" applyFont="1" applyFill="1" applyBorder="1" applyAlignment="1">
      <alignment horizontal="center"/>
    </xf>
    <xf numFmtId="17" fontId="6" fillId="0" borderId="48" xfId="0" quotePrefix="1" applyNumberFormat="1" applyFont="1" applyFill="1" applyBorder="1" applyAlignment="1">
      <alignment horizontal="left"/>
    </xf>
    <xf numFmtId="3" fontId="4" fillId="0" borderId="49" xfId="0" applyNumberFormat="1" applyFont="1" applyFill="1" applyBorder="1" applyAlignment="1">
      <alignment horizontal="center"/>
    </xf>
    <xf numFmtId="3" fontId="4" fillId="0" borderId="50" xfId="0" applyNumberFormat="1" applyFont="1" applyFill="1" applyBorder="1" applyAlignment="1">
      <alignment horizontal="center"/>
    </xf>
    <xf numFmtId="3" fontId="11" fillId="17" borderId="28" xfId="6" applyNumberFormat="1" applyFont="1" applyFill="1" applyBorder="1" applyAlignment="1">
      <alignment horizontal="center"/>
    </xf>
    <xf numFmtId="3" fontId="11" fillId="17" borderId="68" xfId="6" applyNumberFormat="1" applyFont="1" applyFill="1" applyBorder="1" applyAlignment="1">
      <alignment horizontal="center"/>
    </xf>
    <xf numFmtId="3" fontId="11" fillId="17" borderId="58" xfId="6" applyNumberFormat="1" applyFont="1" applyFill="1" applyBorder="1" applyAlignment="1">
      <alignment horizontal="center"/>
    </xf>
    <xf numFmtId="166" fontId="4" fillId="0" borderId="49" xfId="0" applyNumberFormat="1" applyFont="1" applyBorder="1"/>
    <xf numFmtId="3" fontId="4" fillId="0" borderId="49" xfId="6" applyNumberFormat="1" applyFont="1" applyFill="1" applyBorder="1" applyAlignment="1">
      <alignment horizontal="center"/>
    </xf>
    <xf numFmtId="3" fontId="4" fillId="0" borderId="50" xfId="6" applyNumberFormat="1" applyFont="1" applyFill="1" applyBorder="1" applyAlignment="1">
      <alignment horizontal="center"/>
    </xf>
    <xf numFmtId="17" fontId="26" fillId="0" borderId="48" xfId="0" quotePrefix="1" applyNumberFormat="1" applyFont="1" applyFill="1" applyBorder="1" applyAlignment="1">
      <alignment horizontal="left"/>
    </xf>
    <xf numFmtId="3" fontId="8" fillId="0" borderId="49" xfId="6" applyNumberFormat="1" applyFont="1" applyFill="1" applyBorder="1" applyAlignment="1">
      <alignment horizontal="center"/>
    </xf>
    <xf numFmtId="3" fontId="8" fillId="0" borderId="50" xfId="6" applyNumberFormat="1" applyFont="1" applyFill="1" applyBorder="1" applyAlignment="1">
      <alignment horizontal="center"/>
    </xf>
    <xf numFmtId="3" fontId="4" fillId="0" borderId="49" xfId="0" applyNumberFormat="1" applyFont="1" applyBorder="1"/>
    <xf numFmtId="0" fontId="25" fillId="0" borderId="48" xfId="0" applyFont="1" applyBorder="1" applyAlignment="1">
      <alignment horizontal="center" vertical="center"/>
    </xf>
    <xf numFmtId="0" fontId="6" fillId="0" borderId="30" xfId="0" applyFont="1" applyBorder="1"/>
    <xf numFmtId="0" fontId="6" fillId="0" borderId="30" xfId="0" applyFont="1" applyBorder="1" applyAlignment="1">
      <alignment wrapText="1"/>
    </xf>
    <xf numFmtId="0" fontId="6" fillId="0" borderId="30" xfId="0" applyFont="1" applyFill="1" applyBorder="1"/>
    <xf numFmtId="0" fontId="6" fillId="0" borderId="30" xfId="0" applyFont="1" applyFill="1" applyBorder="1" applyAlignment="1">
      <alignment wrapText="1"/>
    </xf>
    <xf numFmtId="0" fontId="5" fillId="15" borderId="69" xfId="0" applyFont="1" applyFill="1" applyBorder="1"/>
    <xf numFmtId="3" fontId="14" fillId="15" borderId="77" xfId="0" applyNumberFormat="1" applyFont="1" applyFill="1" applyBorder="1" applyAlignment="1">
      <alignment horizontal="right" vertical="center"/>
    </xf>
    <xf numFmtId="3" fontId="8" fillId="0" borderId="19" xfId="0" applyNumberFormat="1" applyFont="1" applyFill="1" applyBorder="1" applyAlignment="1">
      <alignment horizontal="right" vertical="center"/>
    </xf>
    <xf numFmtId="3" fontId="8" fillId="0" borderId="21" xfId="0" applyNumberFormat="1" applyFont="1" applyFill="1" applyBorder="1" applyAlignment="1">
      <alignment horizontal="right" vertical="center"/>
    </xf>
    <xf numFmtId="3" fontId="8" fillId="0" borderId="64" xfId="0" applyNumberFormat="1" applyFont="1" applyFill="1" applyBorder="1" applyAlignment="1">
      <alignment horizontal="right" vertical="center"/>
    </xf>
    <xf numFmtId="0" fontId="8" fillId="0" borderId="64" xfId="0" applyFont="1" applyBorder="1"/>
    <xf numFmtId="3" fontId="14" fillId="15" borderId="80" xfId="0" applyNumberFormat="1" applyFont="1" applyFill="1" applyBorder="1" applyAlignment="1">
      <alignment horizontal="right" vertical="center"/>
    </xf>
    <xf numFmtId="0" fontId="9" fillId="0" borderId="49" xfId="0" applyFont="1" applyFill="1" applyBorder="1" applyAlignment="1">
      <alignment vertical="center" textRotation="90" wrapText="1"/>
    </xf>
    <xf numFmtId="3" fontId="14" fillId="15" borderId="41" xfId="0" applyNumberFormat="1" applyFont="1" applyFill="1" applyBorder="1" applyAlignment="1">
      <alignment horizontal="right" vertical="center"/>
    </xf>
    <xf numFmtId="3" fontId="14" fillId="0" borderId="19" xfId="0" applyNumberFormat="1" applyFont="1" applyFill="1" applyBorder="1" applyAlignment="1">
      <alignment horizontal="right" vertical="center"/>
    </xf>
    <xf numFmtId="3" fontId="14" fillId="15" borderId="33" xfId="0" applyNumberFormat="1" applyFont="1" applyFill="1" applyBorder="1" applyAlignment="1">
      <alignment horizontal="right" vertical="center"/>
    </xf>
    <xf numFmtId="4" fontId="18" fillId="3" borderId="10" xfId="0" quotePrefix="1" applyNumberFormat="1" applyFont="1" applyFill="1" applyBorder="1" applyAlignment="1">
      <alignment horizontal="center"/>
    </xf>
    <xf numFmtId="4" fontId="18" fillId="3" borderId="16" xfId="0" quotePrefix="1" applyNumberFormat="1" applyFont="1" applyFill="1" applyBorder="1" applyAlignment="1">
      <alignment horizontal="center"/>
    </xf>
    <xf numFmtId="0" fontId="18" fillId="0" borderId="48" xfId="0" applyFont="1" applyBorder="1" applyAlignment="1">
      <alignment horizontal="left" vertical="center"/>
    </xf>
    <xf numFmtId="0" fontId="27" fillId="0" borderId="50" xfId="0" applyFont="1" applyBorder="1" applyAlignment="1">
      <alignment horizontal="center" vertical="center"/>
    </xf>
    <xf numFmtId="3" fontId="18" fillId="0" borderId="48" xfId="0" applyNumberFormat="1" applyFont="1" applyBorder="1" applyAlignment="1">
      <alignment horizontal="center" vertical="center"/>
    </xf>
    <xf numFmtId="164" fontId="18" fillId="0" borderId="50" xfId="0" applyNumberFormat="1" applyFont="1" applyBorder="1" applyAlignment="1">
      <alignment horizontal="center" vertical="center" wrapText="1"/>
    </xf>
    <xf numFmtId="167" fontId="18" fillId="0" borderId="50" xfId="0" applyNumberFormat="1" applyFont="1" applyBorder="1" applyAlignment="1">
      <alignment horizontal="center" vertical="center" wrapText="1"/>
    </xf>
    <xf numFmtId="164" fontId="18" fillId="0" borderId="49" xfId="0" applyNumberFormat="1" applyFont="1" applyBorder="1" applyAlignment="1">
      <alignment horizontal="center" vertical="center" wrapText="1"/>
    </xf>
    <xf numFmtId="3" fontId="18" fillId="0" borderId="23" xfId="0" applyNumberFormat="1" applyFont="1" applyBorder="1" applyAlignment="1">
      <alignment horizontal="center" vertical="center"/>
    </xf>
    <xf numFmtId="164" fontId="18" fillId="0" borderId="35" xfId="0" applyNumberFormat="1" applyFont="1" applyFill="1" applyBorder="1" applyAlignment="1">
      <alignment horizontal="center" vertical="center"/>
    </xf>
    <xf numFmtId="0" fontId="4" fillId="0" borderId="0" xfId="0" applyFont="1" applyAlignment="1">
      <alignment vertical="center"/>
    </xf>
    <xf numFmtId="0" fontId="18" fillId="0" borderId="9" xfId="0" applyFont="1" applyBorder="1" applyAlignment="1">
      <alignment horizontal="left" vertical="center"/>
    </xf>
    <xf numFmtId="3" fontId="18" fillId="0" borderId="28" xfId="0" applyNumberFormat="1" applyFont="1" applyBorder="1" applyAlignment="1">
      <alignment horizontal="center" vertical="center"/>
    </xf>
    <xf numFmtId="164" fontId="18" fillId="0" borderId="65" xfId="0" applyNumberFormat="1" applyFont="1" applyFill="1" applyBorder="1" applyAlignment="1">
      <alignment horizontal="center" vertical="center"/>
    </xf>
    <xf numFmtId="3" fontId="14" fillId="0" borderId="26" xfId="0" applyNumberFormat="1" applyFont="1" applyBorder="1" applyAlignment="1">
      <alignment horizontal="center"/>
    </xf>
    <xf numFmtId="3" fontId="14" fillId="0" borderId="35" xfId="0" applyNumberFormat="1" applyFont="1" applyBorder="1" applyAlignment="1">
      <alignment horizontal="center"/>
    </xf>
    <xf numFmtId="3" fontId="8" fillId="26" borderId="42" xfId="0" applyNumberFormat="1" applyFont="1" applyFill="1" applyBorder="1" applyAlignment="1">
      <alignment horizontal="center" vertical="center"/>
    </xf>
    <xf numFmtId="3" fontId="8" fillId="26" borderId="53" xfId="0" applyNumberFormat="1" applyFont="1" applyFill="1" applyBorder="1" applyAlignment="1">
      <alignment horizontal="center" vertical="center"/>
    </xf>
    <xf numFmtId="3" fontId="8" fillId="26" borderId="57" xfId="0" applyNumberFormat="1" applyFont="1" applyFill="1" applyBorder="1" applyAlignment="1">
      <alignment horizontal="center" vertical="center"/>
    </xf>
    <xf numFmtId="3" fontId="8" fillId="26" borderId="56" xfId="0" applyNumberFormat="1" applyFont="1" applyFill="1" applyBorder="1" applyAlignment="1">
      <alignment horizontal="center" vertical="center"/>
    </xf>
    <xf numFmtId="3" fontId="8" fillId="26" borderId="64" xfId="0" applyNumberFormat="1" applyFont="1" applyFill="1" applyBorder="1" applyAlignment="1">
      <alignment horizontal="center" vertical="center"/>
    </xf>
    <xf numFmtId="3" fontId="8" fillId="26" borderId="51" xfId="0" applyNumberFormat="1" applyFont="1" applyFill="1" applyBorder="1" applyAlignment="1">
      <alignment horizontal="center" vertical="center"/>
    </xf>
    <xf numFmtId="3" fontId="8" fillId="26" borderId="80" xfId="0" applyNumberFormat="1" applyFont="1" applyFill="1" applyBorder="1" applyAlignment="1">
      <alignment horizontal="center" vertical="center"/>
    </xf>
    <xf numFmtId="3" fontId="8" fillId="26" borderId="73" xfId="0" applyNumberFormat="1" applyFont="1" applyFill="1" applyBorder="1" applyAlignment="1">
      <alignment horizontal="center" vertical="center"/>
    </xf>
    <xf numFmtId="3" fontId="8" fillId="26" borderId="75" xfId="0" applyNumberFormat="1" applyFont="1" applyFill="1" applyBorder="1" applyAlignment="1">
      <alignment horizontal="center" vertic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25"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0" fontId="22" fillId="4" borderId="54" xfId="0" applyFont="1" applyFill="1" applyBorder="1" applyAlignment="1">
      <alignment horizontal="center" vertical="center" wrapText="1"/>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0" xfId="0" applyNumberFormat="1" applyFont="1" applyBorder="1" applyAlignment="1">
      <alignment horizontal="center"/>
    </xf>
    <xf numFmtId="2" fontId="9" fillId="0" borderId="20" xfId="0" applyNumberFormat="1" applyFont="1" applyBorder="1" applyAlignment="1">
      <alignment horizont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2" fillId="4" borderId="57" xfId="0" applyFont="1" applyFill="1" applyBorder="1" applyAlignment="1">
      <alignment horizontal="center" vertical="center" wrapText="1"/>
    </xf>
    <xf numFmtId="1" fontId="9" fillId="0" borderId="46" xfId="0" applyNumberFormat="1" applyFont="1" applyBorder="1" applyAlignment="1">
      <alignment horizontal="center"/>
    </xf>
    <xf numFmtId="0" fontId="9" fillId="0" borderId="55" xfId="0" applyFont="1" applyBorder="1" applyAlignment="1">
      <alignment horizontal="center"/>
    </xf>
    <xf numFmtId="17" fontId="21" fillId="0" borderId="22" xfId="0" quotePrefix="1" applyNumberFormat="1" applyFont="1" applyFill="1" applyBorder="1"/>
    <xf numFmtId="17" fontId="21" fillId="0" borderId="21" xfId="0" quotePrefix="1" applyNumberFormat="1" applyFont="1" applyFill="1" applyBorder="1"/>
    <xf numFmtId="17" fontId="21" fillId="0" borderId="1" xfId="0" quotePrefix="1" applyNumberFormat="1" applyFont="1" applyFill="1" applyBorder="1"/>
    <xf numFmtId="17" fontId="21" fillId="0" borderId="36" xfId="0" quotePrefix="1" applyNumberFormat="1" applyFont="1" applyFill="1" applyBorder="1"/>
    <xf numFmtId="10" fontId="4" fillId="0" borderId="46" xfId="12" applyNumberFormat="1" applyFont="1" applyFill="1" applyBorder="1"/>
    <xf numFmtId="3" fontId="18" fillId="3" borderId="16" xfId="0" applyNumberFormat="1" applyFont="1" applyFill="1" applyBorder="1" applyAlignment="1">
      <alignment horizontal="center"/>
    </xf>
    <xf numFmtId="0" fontId="11" fillId="0" borderId="69" xfId="0" applyFont="1" applyFill="1" applyBorder="1" applyAlignment="1">
      <alignment horizontal="center"/>
    </xf>
    <xf numFmtId="9" fontId="5" fillId="0" borderId="76" xfId="0" applyNumberFormat="1" applyFont="1" applyFill="1" applyBorder="1" applyAlignment="1">
      <alignment horizontal="center"/>
    </xf>
    <xf numFmtId="1" fontId="22" fillId="4" borderId="37" xfId="0" applyNumberFormat="1" applyFont="1" applyFill="1" applyBorder="1" applyAlignment="1">
      <alignment horizontal="center" vertical="center" wrapText="1"/>
    </xf>
    <xf numFmtId="0" fontId="43" fillId="4" borderId="49" xfId="0" applyFont="1" applyFill="1" applyBorder="1" applyAlignment="1">
      <alignment horizontal="center" vertical="center" wrapText="1"/>
    </xf>
    <xf numFmtId="0" fontId="43" fillId="4" borderId="60" xfId="0" applyFont="1" applyFill="1" applyBorder="1" applyAlignment="1">
      <alignment horizontal="center" vertical="center" wrapText="1"/>
    </xf>
    <xf numFmtId="0" fontId="17" fillId="3" borderId="44" xfId="0" applyFont="1" applyFill="1" applyBorder="1" applyAlignment="1">
      <alignment horizontal="center" vertical="center"/>
    </xf>
    <xf numFmtId="17" fontId="27" fillId="3" borderId="14" xfId="9" quotePrefix="1" applyNumberFormat="1" applyFont="1" applyFill="1" applyBorder="1" applyAlignment="1">
      <alignment horizontal="center"/>
    </xf>
    <xf numFmtId="0" fontId="9" fillId="0" borderId="44" xfId="0" applyFont="1" applyFill="1" applyBorder="1" applyAlignment="1">
      <alignment horizontal="center"/>
    </xf>
    <xf numFmtId="0" fontId="9" fillId="0" borderId="67" xfId="0" applyFont="1" applyFill="1" applyBorder="1" applyAlignment="1">
      <alignment horizontal="center"/>
    </xf>
    <xf numFmtId="0" fontId="9" fillId="0" borderId="58" xfId="0" applyFont="1" applyFill="1" applyBorder="1" applyAlignment="1">
      <alignment horizontal="center"/>
    </xf>
    <xf numFmtId="0" fontId="4" fillId="15" borderId="0" xfId="0" quotePrefix="1" applyFont="1" applyFill="1"/>
    <xf numFmtId="0" fontId="3" fillId="0" borderId="0" xfId="0" applyFont="1" applyBorder="1"/>
    <xf numFmtId="171" fontId="0" fillId="0" borderId="0" xfId="12" applyNumberFormat="1" applyFont="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4" xfId="9" applyNumberFormat="1" applyFont="1" applyBorder="1" applyAlignment="1">
      <alignment horizontal="center" wrapText="1"/>
    </xf>
    <xf numFmtId="3" fontId="9" fillId="0" borderId="19" xfId="9" applyNumberFormat="1" applyFont="1" applyBorder="1" applyAlignment="1">
      <alignment horizontal="center" wrapText="1"/>
    </xf>
    <xf numFmtId="0" fontId="18" fillId="0" borderId="28" xfId="0" applyFont="1" applyBorder="1" applyAlignment="1">
      <alignment horizontal="left" vertical="center"/>
    </xf>
    <xf numFmtId="0" fontId="27" fillId="0" borderId="65" xfId="0" applyFont="1" applyBorder="1" applyAlignment="1">
      <alignment horizontal="center" vertical="center"/>
    </xf>
    <xf numFmtId="164" fontId="18" fillId="0" borderId="65" xfId="0" applyNumberFormat="1" applyFont="1" applyBorder="1" applyAlignment="1">
      <alignment horizontal="center" vertical="center" wrapText="1"/>
    </xf>
    <xf numFmtId="167" fontId="18" fillId="0" borderId="65" xfId="0" applyNumberFormat="1" applyFont="1" applyBorder="1" applyAlignment="1">
      <alignment horizontal="center" vertical="center" wrapText="1"/>
    </xf>
    <xf numFmtId="164" fontId="18" fillId="0" borderId="43" xfId="0" applyNumberFormat="1" applyFont="1" applyBorder="1" applyAlignment="1">
      <alignment horizontal="center" vertical="center" wrapText="1"/>
    </xf>
    <xf numFmtId="3" fontId="18" fillId="0" borderId="9" xfId="0" applyNumberFormat="1" applyFont="1" applyBorder="1" applyAlignment="1">
      <alignment horizontal="center" vertical="center"/>
    </xf>
    <xf numFmtId="164" fontId="18" fillId="0" borderId="13" xfId="0" applyNumberFormat="1" applyFont="1" applyFill="1" applyBorder="1" applyAlignment="1">
      <alignment horizontal="center"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2" fontId="9" fillId="0" borderId="0"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0" fontId="11" fillId="3" borderId="28" xfId="0" applyFont="1" applyFill="1" applyBorder="1" applyAlignment="1">
      <alignment horizontal="left" vertical="center"/>
    </xf>
    <xf numFmtId="0" fontId="11" fillId="3" borderId="65" xfId="0" applyFont="1" applyFill="1" applyBorder="1" applyAlignment="1">
      <alignment horizontal="left" vertical="center"/>
    </xf>
    <xf numFmtId="0" fontId="27" fillId="4" borderId="6" xfId="0" applyFont="1" applyFill="1" applyBorder="1" applyAlignment="1">
      <alignment horizontal="center" vertical="center"/>
    </xf>
    <xf numFmtId="0" fontId="17" fillId="4" borderId="57"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0" fillId="0" borderId="0" xfId="0" applyBorder="1" applyAlignment="1">
      <alignment wrapText="1"/>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7" borderId="66" xfId="6" applyNumberFormat="1" applyFont="1" applyFill="1" applyBorder="1" applyAlignment="1">
      <alignment horizontal="center"/>
    </xf>
    <xf numFmtId="3" fontId="73" fillId="0" borderId="36" xfId="0" applyNumberFormat="1" applyFont="1" applyBorder="1" applyAlignment="1">
      <alignment horizontal="center"/>
    </xf>
    <xf numFmtId="0" fontId="43" fillId="18" borderId="48" xfId="6" applyFont="1" applyFill="1" applyBorder="1" applyAlignment="1">
      <alignment horizontal="center" vertical="center"/>
    </xf>
    <xf numFmtId="0" fontId="4" fillId="0" borderId="0" xfId="6" applyFont="1" applyBorder="1" applyAlignment="1"/>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5" fillId="4" borderId="75" xfId="6" applyFont="1" applyFill="1" applyBorder="1" applyAlignment="1">
      <alignment horizontal="center" vertical="center" wrapText="1"/>
    </xf>
    <xf numFmtId="0" fontId="72" fillId="0" borderId="68" xfId="0" applyFont="1" applyBorder="1" applyAlignment="1">
      <alignment horizontal="center"/>
    </xf>
    <xf numFmtId="0" fontId="72" fillId="0" borderId="36" xfId="0" applyFont="1" applyBorder="1" applyAlignment="1">
      <alignment horizontal="center"/>
    </xf>
    <xf numFmtId="3" fontId="73" fillId="0" borderId="36" xfId="0" applyNumberFormat="1" applyFont="1" applyFill="1" applyBorder="1" applyAlignment="1">
      <alignment horizontal="center"/>
    </xf>
    <xf numFmtId="0" fontId="45" fillId="19" borderId="7" xfId="6" applyFont="1" applyFill="1" applyBorder="1" applyAlignment="1">
      <alignment horizontal="center" vertical="center"/>
    </xf>
    <xf numFmtId="3" fontId="8" fillId="0" borderId="24" xfId="6" applyNumberFormat="1" applyFont="1" applyFill="1" applyBorder="1" applyAlignment="1">
      <alignment horizontal="center"/>
    </xf>
    <xf numFmtId="0" fontId="27" fillId="0" borderId="33" xfId="0" quotePrefix="1"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8"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4" borderId="54" xfId="0" applyFont="1" applyFill="1" applyBorder="1" applyAlignment="1">
      <alignment horizontal="center" vertical="center" wrapText="1"/>
    </xf>
    <xf numFmtId="2" fontId="9" fillId="0" borderId="13" xfId="0" applyNumberFormat="1" applyFont="1" applyBorder="1" applyAlignment="1">
      <alignment horizontal="center"/>
    </xf>
    <xf numFmtId="2" fontId="9" fillId="0" borderId="0" xfId="0" applyNumberFormat="1" applyFont="1" applyBorder="1" applyAlignment="1">
      <alignment horizontal="center"/>
    </xf>
    <xf numFmtId="0" fontId="22" fillId="4" borderId="57" xfId="0" applyFont="1" applyFill="1" applyBorder="1" applyAlignment="1">
      <alignment horizontal="center" vertical="center" wrapText="1"/>
    </xf>
    <xf numFmtId="0" fontId="22" fillId="4" borderId="57" xfId="0" applyFont="1" applyFill="1" applyBorder="1" applyAlignment="1">
      <alignment horizontal="center" vertical="justify"/>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94" xfId="0" applyNumberFormat="1" applyFont="1" applyBorder="1" applyAlignment="1">
      <alignment horizontal="center"/>
    </xf>
    <xf numFmtId="3" fontId="18" fillId="4" borderId="94" xfId="0" applyNumberFormat="1" applyFont="1" applyFill="1" applyBorder="1" applyAlignment="1">
      <alignment horizontal="center"/>
    </xf>
    <xf numFmtId="17" fontId="21" fillId="0" borderId="95" xfId="0" quotePrefix="1" applyNumberFormat="1" applyFont="1" applyFill="1" applyBorder="1"/>
    <xf numFmtId="3" fontId="18" fillId="3" borderId="96" xfId="0" quotePrefix="1" applyNumberFormat="1" applyFont="1" applyFill="1" applyBorder="1" applyAlignment="1">
      <alignment horizontal="center"/>
    </xf>
    <xf numFmtId="3" fontId="9" fillId="0" borderId="95" xfId="0" applyNumberFormat="1" applyFont="1" applyFill="1" applyBorder="1" applyAlignment="1">
      <alignment horizontal="center"/>
    </xf>
    <xf numFmtId="3" fontId="18" fillId="4" borderId="97" xfId="0" applyNumberFormat="1" applyFont="1" applyFill="1" applyBorder="1" applyAlignment="1">
      <alignment horizontal="center"/>
    </xf>
    <xf numFmtId="4" fontId="9" fillId="0" borderId="97" xfId="0" applyNumberFormat="1" applyFont="1" applyBorder="1" applyAlignment="1">
      <alignment horizontal="center"/>
    </xf>
    <xf numFmtId="3" fontId="9" fillId="0" borderId="97" xfId="0" applyNumberFormat="1" applyFont="1" applyBorder="1" applyAlignment="1">
      <alignment horizontal="center"/>
    </xf>
    <xf numFmtId="3" fontId="9" fillId="0" borderId="98" xfId="0" applyNumberFormat="1" applyFont="1" applyBorder="1" applyAlignment="1">
      <alignment horizontal="center"/>
    </xf>
    <xf numFmtId="4" fontId="9" fillId="0" borderId="99" xfId="0" applyNumberFormat="1" applyFont="1" applyBorder="1" applyAlignment="1">
      <alignment horizontal="center"/>
    </xf>
    <xf numFmtId="3" fontId="9" fillId="0" borderId="100" xfId="0" applyNumberFormat="1" applyFont="1" applyBorder="1" applyAlignment="1">
      <alignment horizontal="center"/>
    </xf>
    <xf numFmtId="3" fontId="9" fillId="0" borderId="100" xfId="0" applyNumberFormat="1" applyFont="1" applyFill="1" applyBorder="1" applyAlignment="1">
      <alignment horizontal="center"/>
    </xf>
    <xf numFmtId="3" fontId="9" fillId="0" borderId="101" xfId="0" applyNumberFormat="1" applyFont="1" applyFill="1" applyBorder="1" applyAlignment="1">
      <alignment horizontal="center"/>
    </xf>
    <xf numFmtId="3" fontId="9" fillId="0" borderId="94" xfId="0" applyNumberFormat="1" applyFont="1" applyBorder="1" applyAlignment="1">
      <alignment horizontal="center"/>
    </xf>
    <xf numFmtId="3" fontId="9" fillId="0" borderId="101" xfId="0" applyNumberFormat="1" applyFont="1" applyBorder="1" applyAlignment="1">
      <alignment horizontal="center"/>
    </xf>
    <xf numFmtId="3" fontId="18" fillId="21" borderId="96" xfId="0" applyNumberFormat="1" applyFont="1" applyFill="1" applyBorder="1" applyAlignment="1">
      <alignment horizontal="center"/>
    </xf>
    <xf numFmtId="3" fontId="18" fillId="4" borderId="99" xfId="0" applyNumberFormat="1" applyFont="1" applyFill="1" applyBorder="1" applyAlignment="1">
      <alignment horizontal="center"/>
    </xf>
    <xf numFmtId="3" fontId="9" fillId="0" borderId="99" xfId="0" applyNumberFormat="1" applyFont="1" applyBorder="1" applyAlignment="1">
      <alignment horizontal="center"/>
    </xf>
    <xf numFmtId="4" fontId="9" fillId="0" borderId="100" xfId="0" applyNumberFormat="1" applyFont="1" applyBorder="1" applyAlignment="1">
      <alignment horizontal="center"/>
    </xf>
    <xf numFmtId="3" fontId="9" fillId="0" borderId="10" xfId="0" applyNumberFormat="1" applyFont="1" applyBorder="1" applyAlignment="1">
      <alignment horizontal="center"/>
    </xf>
    <xf numFmtId="171" fontId="4" fillId="0" borderId="0" xfId="12" applyNumberFormat="1" applyFont="1" applyBorder="1"/>
    <xf numFmtId="3" fontId="9" fillId="0" borderId="9" xfId="9" applyNumberFormat="1" applyFont="1" applyFill="1" applyBorder="1" applyAlignment="1">
      <alignment horizontal="center"/>
    </xf>
    <xf numFmtId="3" fontId="9" fillId="0" borderId="36" xfId="9" applyNumberFormat="1" applyFont="1" applyFill="1" applyBorder="1" applyAlignment="1">
      <alignment horizontal="center"/>
    </xf>
    <xf numFmtId="3" fontId="9" fillId="0" borderId="12" xfId="9" applyNumberFormat="1" applyFont="1" applyFill="1" applyBorder="1" applyAlignment="1">
      <alignment horizontal="center"/>
    </xf>
    <xf numFmtId="17" fontId="27" fillId="0" borderId="10" xfId="9" quotePrefix="1" applyNumberFormat="1" applyFont="1" applyFill="1" applyBorder="1" applyAlignment="1">
      <alignment horizontal="center"/>
    </xf>
    <xf numFmtId="4" fontId="18" fillId="3" borderId="10" xfId="9" quotePrefix="1" applyNumberFormat="1" applyFont="1" applyFill="1" applyBorder="1" applyAlignment="1">
      <alignment horizontal="center"/>
    </xf>
    <xf numFmtId="4" fontId="27" fillId="3" borderId="10" xfId="9" quotePrefix="1" applyNumberFormat="1" applyFont="1" applyFill="1" applyBorder="1" applyAlignment="1">
      <alignment horizontal="center"/>
    </xf>
    <xf numFmtId="4" fontId="27" fillId="4" borderId="10" xfId="9" quotePrefix="1" applyNumberFormat="1" applyFont="1" applyFill="1" applyBorder="1" applyAlignment="1">
      <alignment horizontal="center"/>
    </xf>
    <xf numFmtId="4" fontId="9" fillId="0" borderId="14" xfId="9" quotePrefix="1" applyNumberFormat="1" applyFont="1" applyFill="1" applyBorder="1" applyAlignment="1">
      <alignment horizontal="center"/>
    </xf>
    <xf numFmtId="4" fontId="9" fillId="0" borderId="12" xfId="9" quotePrefix="1" applyNumberFormat="1" applyFont="1" applyFill="1" applyBorder="1" applyAlignment="1">
      <alignment horizontal="center"/>
    </xf>
    <xf numFmtId="4" fontId="27" fillId="0" borderId="22" xfId="9" quotePrefix="1" applyNumberFormat="1" applyFont="1" applyFill="1" applyBorder="1" applyAlignment="1">
      <alignment horizontal="center"/>
    </xf>
    <xf numFmtId="49" fontId="6" fillId="0" borderId="7" xfId="9" applyNumberFormat="1" applyFont="1" applyFill="1" applyBorder="1" applyAlignment="1">
      <alignment horizontal="center"/>
    </xf>
    <xf numFmtId="3" fontId="11" fillId="3" borderId="7" xfId="9" applyNumberFormat="1" applyFont="1" applyFill="1" applyBorder="1" applyAlignment="1">
      <alignment horizontal="center"/>
    </xf>
    <xf numFmtId="3" fontId="11" fillId="4" borderId="7" xfId="9" applyNumberFormat="1" applyFont="1" applyFill="1" applyBorder="1" applyAlignment="1">
      <alignment horizontal="center"/>
    </xf>
    <xf numFmtId="3" fontId="6" fillId="3" borderId="7" xfId="9" applyNumberFormat="1" applyFont="1" applyFill="1" applyBorder="1" applyAlignment="1">
      <alignment horizontal="center"/>
    </xf>
    <xf numFmtId="3" fontId="6" fillId="4" borderId="7" xfId="9" applyNumberFormat="1" applyFont="1" applyFill="1" applyBorder="1" applyAlignment="1">
      <alignment horizontal="center"/>
    </xf>
    <xf numFmtId="3" fontId="4" fillId="0" borderId="48" xfId="9" applyNumberFormat="1" applyFont="1" applyBorder="1" applyAlignment="1">
      <alignment horizontal="center"/>
    </xf>
    <xf numFmtId="3" fontId="4" fillId="0" borderId="66" xfId="9" applyNumberFormat="1" applyFont="1" applyBorder="1" applyAlignment="1">
      <alignment horizontal="center"/>
    </xf>
    <xf numFmtId="3" fontId="6" fillId="0" borderId="61" xfId="9" applyNumberFormat="1" applyFont="1" applyBorder="1" applyAlignment="1">
      <alignment horizontal="center"/>
    </xf>
    <xf numFmtId="3" fontId="4" fillId="0" borderId="60" xfId="9" applyNumberFormat="1" applyFont="1" applyBorder="1" applyAlignment="1">
      <alignment horizontal="center"/>
    </xf>
    <xf numFmtId="1" fontId="6" fillId="0" borderId="50" xfId="9" applyNumberFormat="1" applyFont="1" applyBorder="1" applyAlignment="1">
      <alignment horizontal="center"/>
    </xf>
    <xf numFmtId="17" fontId="27" fillId="0" borderId="7" xfId="9" quotePrefix="1" applyNumberFormat="1" applyFont="1" applyFill="1" applyBorder="1" applyAlignment="1">
      <alignment horizontal="center"/>
    </xf>
    <xf numFmtId="4" fontId="18" fillId="3" borderId="7" xfId="9" quotePrefix="1" applyNumberFormat="1" applyFont="1" applyFill="1" applyBorder="1" applyAlignment="1">
      <alignment horizontal="center"/>
    </xf>
    <xf numFmtId="4" fontId="18" fillId="22" borderId="7" xfId="9" quotePrefix="1" applyNumberFormat="1" applyFont="1" applyFill="1" applyBorder="1" applyAlignment="1">
      <alignment horizontal="center"/>
    </xf>
    <xf numFmtId="4" fontId="27" fillId="3" borderId="7" xfId="9" quotePrefix="1" applyNumberFormat="1" applyFont="1" applyFill="1" applyBorder="1" applyAlignment="1">
      <alignment horizontal="center"/>
    </xf>
    <xf numFmtId="4" fontId="27" fillId="4" borderId="7" xfId="9" quotePrefix="1" applyNumberFormat="1" applyFont="1" applyFill="1" applyBorder="1" applyAlignment="1">
      <alignment horizontal="center"/>
    </xf>
    <xf numFmtId="4" fontId="9" fillId="0" borderId="59" xfId="9" quotePrefix="1" applyNumberFormat="1" applyFont="1" applyFill="1" applyBorder="1" applyAlignment="1">
      <alignment horizontal="center"/>
    </xf>
    <xf numFmtId="4" fontId="9" fillId="0" borderId="60" xfId="9" quotePrefix="1" applyNumberFormat="1" applyFont="1" applyFill="1" applyBorder="1" applyAlignment="1">
      <alignment horizontal="center"/>
    </xf>
    <xf numFmtId="4" fontId="27" fillId="0" borderId="61" xfId="9" quotePrefix="1" applyNumberFormat="1" applyFont="1" applyFill="1" applyBorder="1" applyAlignment="1">
      <alignment horizontal="center"/>
    </xf>
    <xf numFmtId="3" fontId="9" fillId="0" borderId="14" xfId="9" applyNumberFormat="1" applyFont="1" applyFill="1" applyBorder="1" applyAlignment="1">
      <alignment horizontal="center"/>
    </xf>
    <xf numFmtId="0" fontId="9" fillId="0" borderId="98" xfId="0" applyFont="1" applyFill="1" applyBorder="1" applyAlignment="1">
      <alignment horizontal="center"/>
    </xf>
    <xf numFmtId="0" fontId="9" fillId="0" borderId="94" xfId="0" applyFont="1" applyFill="1" applyBorder="1" applyAlignment="1">
      <alignment horizontal="center"/>
    </xf>
    <xf numFmtId="0" fontId="27" fillId="0" borderId="66" xfId="0" applyFont="1" applyBorder="1" applyAlignment="1">
      <alignment horizontal="center"/>
    </xf>
    <xf numFmtId="3" fontId="9" fillId="0" borderId="96" xfId="0" applyNumberFormat="1" applyFont="1" applyFill="1" applyBorder="1" applyAlignment="1">
      <alignment horizontal="center"/>
    </xf>
    <xf numFmtId="10" fontId="4" fillId="0" borderId="13" xfId="0" applyNumberFormat="1" applyFont="1" applyFill="1" applyBorder="1" applyAlignment="1">
      <alignment horizontal="center"/>
    </xf>
    <xf numFmtId="3" fontId="8" fillId="26" borderId="101" xfId="0" applyNumberFormat="1" applyFont="1" applyFill="1" applyBorder="1" applyAlignment="1">
      <alignment horizontal="center" vertical="center"/>
    </xf>
    <xf numFmtId="3" fontId="8" fillId="26" borderId="94" xfId="0" applyNumberFormat="1" applyFont="1" applyFill="1" applyBorder="1" applyAlignment="1">
      <alignment horizontal="center" vertical="center"/>
    </xf>
    <xf numFmtId="3" fontId="8" fillId="26" borderId="98" xfId="0" applyNumberFormat="1" applyFont="1" applyFill="1" applyBorder="1" applyAlignment="1">
      <alignment horizontal="center" vertical="center"/>
    </xf>
    <xf numFmtId="0" fontId="27" fillId="0" borderId="15" xfId="0" quotePrefix="1" applyFont="1" applyFill="1" applyBorder="1" applyAlignment="1">
      <alignment horizontal="left" vertic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2" fontId="9" fillId="0" borderId="20" xfId="0" applyNumberFormat="1" applyFont="1" applyBorder="1" applyAlignment="1">
      <alignment horizontal="center"/>
    </xf>
    <xf numFmtId="2" fontId="9" fillId="0" borderId="13" xfId="0" applyNumberFormat="1" applyFont="1" applyBorder="1" applyAlignment="1">
      <alignment horizontal="center"/>
    </xf>
    <xf numFmtId="2" fontId="9" fillId="0" borderId="0"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18" fillId="3" borderId="0" xfId="0" applyNumberFormat="1" applyFont="1" applyFill="1" applyBorder="1" applyAlignment="1">
      <alignment horizontal="center"/>
    </xf>
    <xf numFmtId="4" fontId="9" fillId="22" borderId="17" xfId="0" applyNumberFormat="1" applyFont="1" applyFill="1" applyBorder="1" applyAlignment="1">
      <alignment horizontal="center"/>
    </xf>
    <xf numFmtId="3" fontId="18" fillId="0" borderId="15" xfId="0" applyNumberFormat="1" applyFont="1" applyFill="1" applyBorder="1" applyAlignment="1">
      <alignment horizontal="center"/>
    </xf>
    <xf numFmtId="17" fontId="21" fillId="0" borderId="13" xfId="0" quotePrefix="1" applyNumberFormat="1" applyFont="1" applyFill="1" applyBorder="1"/>
    <xf numFmtId="3" fontId="9" fillId="0" borderId="16" xfId="0" applyNumberFormat="1" applyFont="1" applyBorder="1" applyAlignment="1">
      <alignment horizontal="center"/>
    </xf>
    <xf numFmtId="10" fontId="4" fillId="0" borderId="13" xfId="0" applyNumberFormat="1" applyFont="1" applyFill="1" applyBorder="1" applyAlignment="1">
      <alignment horizontal="right"/>
    </xf>
    <xf numFmtId="0" fontId="27" fillId="0" borderId="13" xfId="0" applyFont="1" applyBorder="1" applyAlignment="1">
      <alignment horizontal="center" vertical="center"/>
    </xf>
    <xf numFmtId="164" fontId="18" fillId="0" borderId="50"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164" fontId="9" fillId="0" borderId="13" xfId="0" applyNumberFormat="1" applyFont="1" applyBorder="1" applyAlignment="1">
      <alignment horizontal="center" vertical="center" wrapText="1"/>
    </xf>
    <xf numFmtId="167" fontId="9" fillId="0" borderId="13"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4" fillId="27" borderId="0" xfId="0" quotePrefix="1" applyFont="1" applyFill="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10" fontId="4" fillId="0" borderId="0" xfId="12" applyNumberFormat="1" applyFont="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18" fillId="4" borderId="101" xfId="0" applyNumberFormat="1" applyFont="1" applyFill="1" applyBorder="1" applyAlignment="1">
      <alignment horizontal="center"/>
    </xf>
    <xf numFmtId="0" fontId="0" fillId="0" borderId="0" xfId="0" applyAlignment="1"/>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0" fillId="0" borderId="0" xfId="0" applyBorder="1" applyAlignment="1"/>
    <xf numFmtId="2" fontId="9" fillId="0" borderId="0" xfId="0" applyNumberFormat="1" applyFont="1" applyBorder="1" applyAlignment="1">
      <alignment horizontal="center"/>
    </xf>
    <xf numFmtId="3" fontId="9" fillId="0" borderId="9"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0" fillId="0" borderId="34" xfId="0" applyBorder="1"/>
    <xf numFmtId="0" fontId="0" fillId="0" borderId="35" xfId="0" applyBorder="1"/>
    <xf numFmtId="17" fontId="21" fillId="0" borderId="33" xfId="0" quotePrefix="1" applyNumberFormat="1" applyFont="1" applyFill="1" applyBorder="1"/>
    <xf numFmtId="17" fontId="21" fillId="0" borderId="0" xfId="0" quotePrefix="1" applyNumberFormat="1" applyFont="1" applyFill="1" applyBorder="1"/>
    <xf numFmtId="9" fontId="5" fillId="0" borderId="102" xfId="0" applyNumberFormat="1" applyFont="1" applyBorder="1" applyAlignment="1">
      <alignment horizontal="center"/>
    </xf>
    <xf numFmtId="164" fontId="9" fillId="0" borderId="33" xfId="0" applyNumberFormat="1" applyFont="1" applyBorder="1" applyAlignment="1">
      <alignment horizontal="center"/>
    </xf>
    <xf numFmtId="164" fontId="9" fillId="0" borderId="27" xfId="0" applyNumberFormat="1" applyFont="1" applyBorder="1" applyAlignment="1">
      <alignment horizontal="center"/>
    </xf>
    <xf numFmtId="164" fontId="9" fillId="0" borderId="33" xfId="0" applyNumberFormat="1" applyFont="1" applyFill="1" applyBorder="1" applyAlignment="1">
      <alignment horizontal="center"/>
    </xf>
    <xf numFmtId="3" fontId="14" fillId="0" borderId="0" xfId="0" applyNumberFormat="1" applyFont="1" applyBorder="1" applyAlignment="1">
      <alignment horizontal="center"/>
    </xf>
    <xf numFmtId="3" fontId="9" fillId="0" borderId="107" xfId="9" applyNumberFormat="1" applyFont="1" applyBorder="1" applyAlignment="1">
      <alignment horizontal="center"/>
    </xf>
    <xf numFmtId="4" fontId="18" fillId="21" borderId="16" xfId="9" quotePrefix="1" applyNumberFormat="1" applyFont="1" applyFill="1" applyBorder="1" applyAlignment="1">
      <alignment horizontal="center"/>
    </xf>
    <xf numFmtId="3" fontId="9" fillId="0" borderId="112" xfId="9" applyNumberFormat="1" applyFont="1" applyBorder="1" applyAlignment="1">
      <alignment horizontal="center"/>
    </xf>
    <xf numFmtId="4" fontId="9" fillId="0" borderId="106" xfId="9" applyNumberFormat="1" applyFont="1" applyBorder="1" applyAlignment="1">
      <alignment horizontal="center"/>
    </xf>
    <xf numFmtId="3" fontId="9" fillId="0" borderId="106" xfId="9" applyNumberFormat="1" applyFont="1" applyBorder="1" applyAlignment="1">
      <alignment horizontal="center"/>
    </xf>
    <xf numFmtId="4" fontId="9" fillId="0" borderId="113" xfId="9" applyNumberFormat="1" applyFont="1" applyBorder="1" applyAlignment="1">
      <alignment horizontal="center"/>
    </xf>
    <xf numFmtId="3" fontId="9" fillId="0" borderId="108" xfId="9" applyNumberFormat="1" applyFont="1" applyBorder="1" applyAlignment="1">
      <alignment horizontal="center"/>
    </xf>
    <xf numFmtId="3" fontId="9" fillId="0" borderId="109" xfId="9" applyNumberFormat="1" applyFont="1" applyBorder="1" applyAlignment="1">
      <alignment horizontal="center"/>
    </xf>
    <xf numFmtId="3" fontId="18" fillId="3" borderId="114" xfId="9" applyNumberFormat="1" applyFont="1" applyFill="1" applyBorder="1" applyAlignment="1">
      <alignment horizontal="center"/>
    </xf>
    <xf numFmtId="3" fontId="18" fillId="4" borderId="114" xfId="9" applyNumberFormat="1" applyFont="1" applyFill="1" applyBorder="1" applyAlignment="1">
      <alignment horizontal="center"/>
    </xf>
    <xf numFmtId="3" fontId="9" fillId="0" borderId="115" xfId="9" applyNumberFormat="1" applyFont="1" applyBorder="1" applyAlignment="1">
      <alignment horizontal="center"/>
    </xf>
    <xf numFmtId="3" fontId="9" fillId="0" borderId="116" xfId="9" applyNumberFormat="1" applyFont="1" applyBorder="1" applyAlignment="1">
      <alignment horizontal="center"/>
    </xf>
    <xf numFmtId="3" fontId="9" fillId="0" borderId="110" xfId="9" applyNumberFormat="1" applyFont="1" applyBorder="1" applyAlignment="1">
      <alignment horizontal="center"/>
    </xf>
    <xf numFmtId="3" fontId="18" fillId="4" borderId="111" xfId="9" applyNumberFormat="1" applyFont="1" applyFill="1" applyBorder="1" applyAlignment="1">
      <alignment horizontal="center"/>
    </xf>
    <xf numFmtId="3" fontId="9" fillId="0" borderId="109" xfId="9" applyNumberFormat="1" applyFont="1" applyBorder="1" applyAlignment="1">
      <alignment horizontal="center" wrapText="1"/>
    </xf>
    <xf numFmtId="3" fontId="9" fillId="0" borderId="110" xfId="9" applyNumberFormat="1" applyFont="1" applyBorder="1" applyAlignment="1">
      <alignment horizontal="center" wrapText="1"/>
    </xf>
    <xf numFmtId="3" fontId="9" fillId="0" borderId="108" xfId="9" applyNumberFormat="1" applyFont="1" applyBorder="1" applyAlignment="1">
      <alignment horizontal="center" wrapText="1"/>
    </xf>
    <xf numFmtId="3" fontId="9" fillId="0" borderId="106" xfId="9" applyNumberFormat="1" applyFont="1" applyBorder="1" applyAlignment="1">
      <alignment horizontal="center" wrapText="1"/>
    </xf>
    <xf numFmtId="3" fontId="9" fillId="0" borderId="112" xfId="9" applyNumberFormat="1" applyFont="1" applyBorder="1" applyAlignment="1">
      <alignment horizontal="center" wrapText="1"/>
    </xf>
    <xf numFmtId="17" fontId="21" fillId="0" borderId="114" xfId="9" quotePrefix="1" applyNumberFormat="1" applyFont="1" applyFill="1" applyBorder="1"/>
    <xf numFmtId="3" fontId="9" fillId="0" borderId="107" xfId="9" applyNumberFormat="1" applyFont="1" applyBorder="1" applyAlignment="1">
      <alignment horizontal="center" wrapText="1"/>
    </xf>
    <xf numFmtId="3" fontId="18" fillId="3" borderId="115" xfId="9" applyNumberFormat="1" applyFont="1" applyFill="1" applyBorder="1" applyAlignment="1">
      <alignment horizontal="center"/>
    </xf>
    <xf numFmtId="3" fontId="9" fillId="0" borderId="115" xfId="9" applyNumberFormat="1" applyFont="1" applyBorder="1" applyAlignment="1">
      <alignment horizontal="center" wrapText="1"/>
    </xf>
    <xf numFmtId="3" fontId="9" fillId="0" borderId="116" xfId="9" applyNumberFormat="1" applyFont="1" applyBorder="1" applyAlignment="1">
      <alignment horizontal="center" wrapText="1"/>
    </xf>
    <xf numFmtId="3" fontId="18" fillId="3" borderId="108" xfId="9"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3" fontId="8" fillId="0" borderId="21" xfId="0" applyNumberFormat="1" applyFont="1" applyFill="1" applyBorder="1" applyAlignment="1">
      <alignment horizontal="right"/>
    </xf>
    <xf numFmtId="4"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0" xfId="0" applyNumberFormat="1" applyFont="1" applyBorder="1" applyAlignment="1">
      <alignment horizontal="center"/>
    </xf>
    <xf numFmtId="3" fontId="9" fillId="0" borderId="9" xfId="0" applyNumberFormat="1" applyFont="1" applyBorder="1" applyAlignment="1">
      <alignment horizontal="center"/>
    </xf>
    <xf numFmtId="0" fontId="27" fillId="0" borderId="23" xfId="0" quotePrefix="1" applyFont="1" applyBorder="1" applyAlignment="1">
      <alignment horizontal="left"/>
    </xf>
    <xf numFmtId="164" fontId="9" fillId="0" borderId="14" xfId="0" applyNumberFormat="1" applyFont="1" applyFill="1" applyBorder="1" applyAlignment="1">
      <alignment horizontal="center"/>
    </xf>
    <xf numFmtId="0" fontId="27" fillId="0" borderId="27" xfId="0" applyFont="1" applyBorder="1" applyAlignment="1">
      <alignment horizontal="center"/>
    </xf>
    <xf numFmtId="4" fontId="9" fillId="0" borderId="109" xfId="0" applyNumberFormat="1" applyFont="1" applyBorder="1" applyAlignment="1">
      <alignment horizontal="center"/>
    </xf>
    <xf numFmtId="3" fontId="9" fillId="0" borderId="109" xfId="0" applyNumberFormat="1" applyFont="1" applyBorder="1" applyAlignment="1">
      <alignment horizontal="center"/>
    </xf>
    <xf numFmtId="3" fontId="9" fillId="0" borderId="111" xfId="0" applyNumberFormat="1" applyFont="1" applyBorder="1" applyAlignment="1">
      <alignment horizontal="center"/>
    </xf>
    <xf numFmtId="4" fontId="9" fillId="0" borderId="108" xfId="0" applyNumberFormat="1" applyFont="1" applyBorder="1" applyAlignment="1">
      <alignment horizontal="center"/>
    </xf>
    <xf numFmtId="3" fontId="9" fillId="0" borderId="106" xfId="0" applyNumberFormat="1" applyFont="1" applyBorder="1" applyAlignment="1">
      <alignment horizontal="center"/>
    </xf>
    <xf numFmtId="4" fontId="9" fillId="0" borderId="106" xfId="0" applyNumberFormat="1" applyFont="1" applyBorder="1" applyAlignment="1">
      <alignment horizontal="center"/>
    </xf>
    <xf numFmtId="3" fontId="9" fillId="0" borderId="112" xfId="0" applyNumberFormat="1" applyFont="1" applyBorder="1" applyAlignment="1">
      <alignment horizontal="center"/>
    </xf>
    <xf numFmtId="3" fontId="18" fillId="4" borderId="108" xfId="0" applyNumberFormat="1" applyFont="1" applyFill="1" applyBorder="1" applyAlignment="1">
      <alignment horizontal="center"/>
    </xf>
    <xf numFmtId="3" fontId="18" fillId="4" borderId="116" xfId="0" applyNumberFormat="1" applyFont="1" applyFill="1" applyBorder="1" applyAlignment="1">
      <alignment horizontal="center"/>
    </xf>
    <xf numFmtId="3" fontId="9" fillId="0" borderId="116" xfId="0" applyNumberFormat="1" applyFont="1" applyBorder="1" applyAlignment="1">
      <alignment horizontal="center"/>
    </xf>
    <xf numFmtId="3" fontId="9" fillId="0" borderId="113" xfId="0" applyNumberFormat="1" applyFont="1" applyBorder="1" applyAlignment="1">
      <alignment horizontal="center"/>
    </xf>
    <xf numFmtId="3" fontId="9" fillId="0" borderId="108" xfId="0" applyNumberFormat="1" applyFont="1" applyBorder="1" applyAlignment="1">
      <alignment horizontal="center"/>
    </xf>
    <xf numFmtId="17" fontId="21" fillId="0" borderId="115" xfId="0" quotePrefix="1" applyNumberFormat="1" applyFont="1" applyFill="1" applyBorder="1"/>
    <xf numFmtId="3" fontId="9" fillId="0" borderId="115" xfId="0" applyNumberFormat="1" applyFont="1" applyFill="1" applyBorder="1" applyAlignment="1">
      <alignment horizontal="center"/>
    </xf>
    <xf numFmtId="3" fontId="9" fillId="0" borderId="118" xfId="0" applyNumberFormat="1" applyFont="1" applyBorder="1" applyAlignment="1">
      <alignment horizontal="center"/>
    </xf>
    <xf numFmtId="3" fontId="9" fillId="0" borderId="119" xfId="0" applyNumberFormat="1" applyFont="1" applyBorder="1" applyAlignment="1">
      <alignment horizontal="center"/>
    </xf>
    <xf numFmtId="3" fontId="9" fillId="0" borderId="112" xfId="0" applyNumberFormat="1" applyFont="1" applyFill="1" applyBorder="1" applyAlignment="1">
      <alignment horizontal="center"/>
    </xf>
    <xf numFmtId="3" fontId="8" fillId="26" borderId="22" xfId="0" applyNumberFormat="1"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1" fontId="9" fillId="0" borderId="36"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1"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8" xfId="0" applyNumberFormat="1" applyFont="1" applyBorder="1" applyAlignment="1">
      <alignment horizontal="center"/>
    </xf>
    <xf numFmtId="4" fontId="9" fillId="0" borderId="18"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4" fontId="9" fillId="0" borderId="52"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2" borderId="45" xfId="0" applyFont="1" applyFill="1" applyBorder="1" applyAlignment="1">
      <alignment horizontal="center" vertical="center"/>
    </xf>
    <xf numFmtId="0" fontId="9" fillId="0" borderId="36"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0" fillId="4" borderId="109" xfId="0" applyFont="1" applyFill="1" applyBorder="1" applyAlignment="1">
      <alignment horizontal="center" vertical="center"/>
    </xf>
    <xf numFmtId="0" fontId="22" fillId="4" borderId="110" xfId="0" applyFont="1" applyFill="1" applyBorder="1" applyAlignment="1">
      <alignment horizontal="center" vertical="justify"/>
    </xf>
    <xf numFmtId="0" fontId="22" fillId="4" borderId="109" xfId="0" applyFont="1" applyFill="1" applyBorder="1" applyAlignment="1">
      <alignment horizontal="center" vertical="center"/>
    </xf>
    <xf numFmtId="0" fontId="22" fillId="4" borderId="110" xfId="0" applyFont="1" applyFill="1" applyBorder="1" applyAlignment="1">
      <alignment horizontal="center" vertical="center" wrapText="1"/>
    </xf>
    <xf numFmtId="0" fontId="22" fillId="4" borderId="108" xfId="0" applyFont="1" applyFill="1" applyBorder="1" applyAlignment="1">
      <alignment horizontal="center" vertical="center" wrapText="1"/>
    </xf>
    <xf numFmtId="0" fontId="22" fillId="4" borderId="108" xfId="0" applyFont="1" applyFill="1" applyBorder="1" applyAlignment="1">
      <alignment horizontal="center" vertical="center"/>
    </xf>
    <xf numFmtId="0" fontId="22" fillId="4" borderId="110" xfId="0" applyFont="1" applyFill="1" applyBorder="1" applyAlignment="1">
      <alignment horizontal="center" vertical="center"/>
    </xf>
    <xf numFmtId="0" fontId="22" fillId="4" borderId="109" xfId="0" applyFont="1" applyFill="1" applyBorder="1" applyAlignment="1">
      <alignment horizontal="center" vertical="center" wrapText="1"/>
    </xf>
    <xf numFmtId="0" fontId="22" fillId="4" borderId="111" xfId="0" applyFont="1" applyFill="1" applyBorder="1" applyAlignment="1">
      <alignment horizontal="center" vertical="center" wrapText="1"/>
    </xf>
    <xf numFmtId="1" fontId="9" fillId="0" borderId="108" xfId="0" applyNumberFormat="1" applyFont="1" applyBorder="1" applyAlignment="1">
      <alignment horizontal="center"/>
    </xf>
    <xf numFmtId="3" fontId="9" fillId="0" borderId="109" xfId="0" applyNumberFormat="1" applyFont="1" applyFill="1" applyBorder="1" applyAlignment="1">
      <alignment horizontal="center"/>
    </xf>
    <xf numFmtId="3" fontId="9" fillId="0" borderId="117" xfId="0" applyNumberFormat="1" applyFont="1" applyFill="1" applyBorder="1" applyAlignment="1">
      <alignment horizontal="center"/>
    </xf>
    <xf numFmtId="4" fontId="9" fillId="0" borderId="118" xfId="0" applyNumberFormat="1" applyFont="1" applyBorder="1" applyAlignment="1">
      <alignment horizontal="center"/>
    </xf>
    <xf numFmtId="2" fontId="9" fillId="0" borderId="119" xfId="0" applyNumberFormat="1" applyFont="1" applyBorder="1" applyAlignment="1">
      <alignment horizontal="center"/>
    </xf>
    <xf numFmtId="4" fontId="9" fillId="0" borderId="13" xfId="0" applyNumberFormat="1" applyFont="1" applyBorder="1" applyAlignment="1">
      <alignment horizontal="center"/>
    </xf>
    <xf numFmtId="4" fontId="9" fillId="0" borderId="108" xfId="0" applyNumberFormat="1" applyFont="1" applyBorder="1"/>
    <xf numFmtId="0" fontId="9" fillId="0" borderId="108" xfId="0" applyFont="1" applyBorder="1" applyAlignment="1">
      <alignment horizontal="center"/>
    </xf>
    <xf numFmtId="3" fontId="9" fillId="0" borderId="108" xfId="0" applyNumberFormat="1" applyFont="1" applyFill="1" applyBorder="1" applyAlignment="1">
      <alignment horizontal="center"/>
    </xf>
    <xf numFmtId="3" fontId="9" fillId="0" borderId="1" xfId="0" applyNumberFormat="1" applyFont="1" applyFill="1" applyBorder="1" applyAlignment="1">
      <alignment horizontal="center"/>
    </xf>
    <xf numFmtId="1" fontId="9" fillId="4" borderId="1" xfId="0" applyNumberFormat="1" applyFont="1" applyFill="1" applyBorder="1" applyAlignment="1">
      <alignment horizontal="center"/>
    </xf>
    <xf numFmtId="4" fontId="0" fillId="0" borderId="0" xfId="0" applyNumberFormat="1" applyFill="1"/>
    <xf numFmtId="4" fontId="9" fillId="22" borderId="12" xfId="0" applyNumberFormat="1" applyFont="1" applyFill="1" applyBorder="1" applyAlignment="1">
      <alignment horizontal="center"/>
    </xf>
    <xf numFmtId="4" fontId="9" fillId="4" borderId="108" xfId="0" applyNumberFormat="1" applyFont="1" applyFill="1" applyBorder="1" applyAlignment="1">
      <alignment horizontal="center"/>
    </xf>
    <xf numFmtId="0" fontId="0" fillId="0" borderId="9" xfId="0" applyBorder="1"/>
    <xf numFmtId="3" fontId="9" fillId="0" borderId="23" xfId="0" applyNumberFormat="1" applyFont="1" applyFill="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4" fontId="9" fillId="0" borderId="111" xfId="0" applyNumberFormat="1" applyFont="1" applyBorder="1" applyAlignment="1">
      <alignment horizontal="center"/>
    </xf>
    <xf numFmtId="17" fontId="21" fillId="0" borderId="114" xfId="0" quotePrefix="1" applyNumberFormat="1" applyFont="1" applyFill="1" applyBorder="1"/>
    <xf numFmtId="4" fontId="18" fillId="3" borderId="114" xfId="0" applyNumberFormat="1" applyFont="1" applyFill="1" applyBorder="1" applyAlignment="1">
      <alignment horizontal="center"/>
    </xf>
    <xf numFmtId="0" fontId="4" fillId="0" borderId="114" xfId="0" applyFont="1" applyFill="1" applyBorder="1"/>
    <xf numFmtId="4" fontId="18" fillId="4" borderId="115" xfId="0" applyNumberFormat="1" applyFont="1" applyFill="1" applyBorder="1" applyAlignment="1">
      <alignment horizontal="center"/>
    </xf>
    <xf numFmtId="4" fontId="9" fillId="0" borderId="119" xfId="0" applyNumberFormat="1" applyFont="1" applyBorder="1" applyAlignment="1">
      <alignment horizontal="center"/>
    </xf>
    <xf numFmtId="4" fontId="9" fillId="0" borderId="113" xfId="0" applyNumberFormat="1" applyFont="1" applyBorder="1" applyAlignment="1">
      <alignment horizontal="center"/>
    </xf>
    <xf numFmtId="3" fontId="18" fillId="3" borderId="114" xfId="0" applyNumberFormat="1" applyFont="1" applyFill="1" applyBorder="1" applyAlignment="1">
      <alignment horizontal="center"/>
    </xf>
    <xf numFmtId="0" fontId="21" fillId="0" borderId="115" xfId="0" quotePrefix="1" applyFont="1" applyFill="1" applyBorder="1"/>
    <xf numFmtId="4" fontId="18" fillId="4" borderId="112" xfId="0" applyNumberFormat="1" applyFont="1" applyFill="1" applyBorder="1" applyAlignment="1">
      <alignment horizontal="center"/>
    </xf>
    <xf numFmtId="4" fontId="9" fillId="0" borderId="114" xfId="0" applyNumberFormat="1" applyFont="1" applyFill="1" applyBorder="1" applyAlignment="1">
      <alignment horizontal="center"/>
    </xf>
    <xf numFmtId="0" fontId="9" fillId="0" borderId="22" xfId="0" applyFont="1" applyBorder="1" applyAlignment="1">
      <alignment horizontal="center"/>
    </xf>
    <xf numFmtId="0" fontId="27" fillId="0" borderId="115" xfId="0" quotePrefix="1" applyFont="1" applyFill="1" applyBorder="1"/>
    <xf numFmtId="4" fontId="18" fillId="3" borderId="114" xfId="0" quotePrefix="1" applyNumberFormat="1" applyFont="1" applyFill="1" applyBorder="1" applyAlignment="1">
      <alignment horizontal="center"/>
    </xf>
    <xf numFmtId="4" fontId="9" fillId="0" borderId="113" xfId="0" applyNumberFormat="1" applyFont="1" applyFill="1" applyBorder="1" applyAlignment="1">
      <alignment horizontal="center"/>
    </xf>
    <xf numFmtId="4" fontId="9" fillId="22" borderId="117" xfId="0" applyNumberFormat="1" applyFont="1" applyFill="1" applyBorder="1" applyAlignment="1">
      <alignment horizontal="center"/>
    </xf>
    <xf numFmtId="4" fontId="9" fillId="22" borderId="109" xfId="0" applyNumberFormat="1" applyFont="1" applyFill="1" applyBorder="1" applyAlignment="1">
      <alignment horizontal="center"/>
    </xf>
    <xf numFmtId="3" fontId="9" fillId="4" borderId="22" xfId="0" applyNumberFormat="1" applyFont="1" applyFill="1" applyBorder="1" applyAlignment="1">
      <alignment horizontal="center"/>
    </xf>
    <xf numFmtId="3" fontId="18" fillId="0" borderId="114" xfId="0" applyNumberFormat="1" applyFont="1" applyBorder="1" applyAlignment="1">
      <alignment horizontal="center"/>
    </xf>
    <xf numFmtId="3" fontId="9" fillId="0" borderId="115" xfId="0" applyNumberFormat="1" applyFont="1" applyBorder="1" applyAlignment="1">
      <alignment horizontal="center"/>
    </xf>
    <xf numFmtId="3" fontId="6" fillId="0" borderId="10" xfId="0" applyNumberFormat="1" applyFont="1" applyBorder="1" applyAlignment="1">
      <alignment horizontal="center"/>
    </xf>
    <xf numFmtId="9" fontId="6" fillId="0" borderId="13" xfId="12" applyFont="1" applyBorder="1" applyAlignment="1">
      <alignment horizontal="center"/>
    </xf>
    <xf numFmtId="9" fontId="5" fillId="0" borderId="119" xfId="12" applyFont="1" applyBorder="1" applyAlignment="1">
      <alignment horizontal="center"/>
    </xf>
    <xf numFmtId="0" fontId="27" fillId="4" borderId="28" xfId="0" applyFont="1" applyFill="1" applyBorder="1" applyAlignment="1">
      <alignment horizontal="center" vertical="center"/>
    </xf>
    <xf numFmtId="0" fontId="27" fillId="4" borderId="23" xfId="0" applyFont="1" applyFill="1" applyBorder="1" applyAlignment="1">
      <alignment horizontal="center" vertical="center"/>
    </xf>
    <xf numFmtId="0" fontId="20" fillId="0" borderId="15" xfId="0" quotePrefix="1" applyFont="1" applyBorder="1"/>
    <xf numFmtId="3" fontId="27" fillId="0" borderId="9" xfId="0" quotePrefix="1" applyNumberFormat="1" applyFont="1" applyBorder="1"/>
    <xf numFmtId="17" fontId="27" fillId="0" borderId="115" xfId="0" quotePrefix="1" applyNumberFormat="1" applyFont="1" applyBorder="1"/>
    <xf numFmtId="4" fontId="27" fillId="0" borderId="109" xfId="0" applyNumberFormat="1" applyFont="1" applyBorder="1" applyAlignment="1">
      <alignment horizontal="center"/>
    </xf>
    <xf numFmtId="4" fontId="27" fillId="0" borderId="111" xfId="0" applyNumberFormat="1" applyFont="1" applyBorder="1" applyAlignment="1">
      <alignment horizontal="center"/>
    </xf>
    <xf numFmtId="3" fontId="9" fillId="0" borderId="110" xfId="0" applyNumberFormat="1" applyFont="1" applyBorder="1" applyAlignment="1">
      <alignment horizontal="center"/>
    </xf>
    <xf numFmtId="165" fontId="27" fillId="0" borderId="109" xfId="0" applyNumberFormat="1" applyFont="1" applyBorder="1" applyAlignment="1">
      <alignment horizontal="center"/>
    </xf>
    <xf numFmtId="4" fontId="27" fillId="0" borderId="108" xfId="0" applyNumberFormat="1" applyFont="1" applyBorder="1" applyAlignment="1">
      <alignment horizontal="center"/>
    </xf>
    <xf numFmtId="165" fontId="27" fillId="0" borderId="117" xfId="0" applyNumberFormat="1" applyFont="1" applyBorder="1" applyAlignment="1">
      <alignment horizontal="center"/>
    </xf>
    <xf numFmtId="165" fontId="27" fillId="0" borderId="108" xfId="0" applyNumberFormat="1" applyFont="1" applyBorder="1" applyAlignment="1">
      <alignment horizontal="center"/>
    </xf>
    <xf numFmtId="4" fontId="27" fillId="0" borderId="117" xfId="0" applyNumberFormat="1" applyFont="1" applyBorder="1" applyAlignment="1">
      <alignment horizontal="center"/>
    </xf>
    <xf numFmtId="4" fontId="27" fillId="0" borderId="119" xfId="0" applyNumberFormat="1" applyFont="1" applyBorder="1" applyAlignment="1">
      <alignment horizontal="center"/>
    </xf>
    <xf numFmtId="3" fontId="18" fillId="0" borderId="15" xfId="0" applyNumberFormat="1" applyFont="1" applyBorder="1" applyAlignment="1">
      <alignment horizontal="center"/>
    </xf>
    <xf numFmtId="0" fontId="18" fillId="0" borderId="50" xfId="0" applyFont="1" applyBorder="1" applyAlignment="1">
      <alignment horizontal="center" vertical="center"/>
    </xf>
    <xf numFmtId="164" fontId="9" fillId="0" borderId="35" xfId="0" applyNumberFormat="1" applyFont="1" applyBorder="1" applyAlignment="1">
      <alignment horizontal="center" wrapText="1"/>
    </xf>
    <xf numFmtId="167" fontId="9" fillId="0" borderId="35" xfId="0" applyNumberFormat="1" applyFont="1" applyBorder="1" applyAlignment="1">
      <alignment horizontal="center" wrapText="1"/>
    </xf>
    <xf numFmtId="10" fontId="4" fillId="0" borderId="9" xfId="12" applyNumberFormat="1" applyFont="1" applyBorder="1" applyAlignment="1">
      <alignment vertical="center"/>
    </xf>
    <xf numFmtId="0" fontId="27" fillId="0" borderId="33" xfId="0" quotePrefix="1" applyFont="1" applyBorder="1" applyAlignment="1">
      <alignment horizontal="left"/>
    </xf>
    <xf numFmtId="164" fontId="4" fillId="0" borderId="113" xfId="0" quotePrefix="1" applyNumberFormat="1" applyFont="1" applyBorder="1" applyAlignment="1">
      <alignment horizontal="center"/>
    </xf>
    <xf numFmtId="164" fontId="4" fillId="0" borderId="111" xfId="0" quotePrefix="1" applyNumberFormat="1" applyFont="1" applyBorder="1" applyAlignment="1">
      <alignment horizontal="center"/>
    </xf>
    <xf numFmtId="4" fontId="9" fillId="0" borderId="107" xfId="0" applyNumberFormat="1" applyFont="1" applyBorder="1" applyAlignment="1">
      <alignment horizontal="center"/>
    </xf>
    <xf numFmtId="1" fontId="22" fillId="4" borderId="109" xfId="0" applyNumberFormat="1" applyFont="1" applyFill="1" applyBorder="1" applyAlignment="1">
      <alignment horizontal="center" vertical="center" wrapText="1"/>
    </xf>
    <xf numFmtId="1" fontId="22" fillId="4" borderId="111" xfId="0" applyNumberFormat="1" applyFont="1" applyFill="1" applyBorder="1" applyAlignment="1">
      <alignment horizontal="center" vertical="center" wrapText="1"/>
    </xf>
    <xf numFmtId="4" fontId="9" fillId="0" borderId="0" xfId="0" applyNumberFormat="1" applyFont="1" applyBorder="1" applyAlignment="1">
      <alignment horizontal="center"/>
    </xf>
    <xf numFmtId="4" fontId="9" fillId="0" borderId="0" xfId="0" applyNumberFormat="1" applyFont="1" applyBorder="1" applyAlignment="1">
      <alignment horizontal="center"/>
    </xf>
    <xf numFmtId="4" fontId="0" fillId="0" borderId="0" xfId="0" applyNumberFormat="1" applyBorder="1" applyAlignment="1">
      <alignment horizontal="center"/>
    </xf>
    <xf numFmtId="4" fontId="9" fillId="0" borderId="32" xfId="0" applyNumberFormat="1" applyFont="1" applyBorder="1" applyAlignment="1">
      <alignment horizontal="center"/>
    </xf>
    <xf numFmtId="4" fontId="9" fillId="0" borderId="108" xfId="0" applyNumberFormat="1" applyFont="1" applyBorder="1" applyAlignment="1">
      <alignment horizontal="center"/>
    </xf>
    <xf numFmtId="4" fontId="9" fillId="0" borderId="18" xfId="0" applyNumberFormat="1" applyFont="1" applyBorder="1" applyAlignment="1">
      <alignment horizontal="center"/>
    </xf>
    <xf numFmtId="1" fontId="9" fillId="0" borderId="108"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3" fontId="9" fillId="0" borderId="108" xfId="0" applyNumberFormat="1" applyFont="1" applyBorder="1" applyAlignment="1">
      <alignment horizontal="center"/>
    </xf>
    <xf numFmtId="2" fontId="9" fillId="0" borderId="18" xfId="0" applyNumberFormat="1" applyFont="1" applyBorder="1" applyAlignment="1">
      <alignment horizontal="center"/>
    </xf>
    <xf numFmtId="3" fontId="9" fillId="0" borderId="15" xfId="0" applyNumberFormat="1" applyFont="1" applyBorder="1" applyAlignment="1">
      <alignment horizontal="center"/>
    </xf>
    <xf numFmtId="4" fontId="9" fillId="0" borderId="110" xfId="0" applyNumberFormat="1" applyFont="1" applyFill="1" applyBorder="1" applyAlignment="1">
      <alignment horizontal="center"/>
    </xf>
    <xf numFmtId="4" fontId="9" fillId="0" borderId="109" xfId="0" applyNumberFormat="1" applyFont="1" applyBorder="1" applyAlignment="1">
      <alignment horizontal="center"/>
    </xf>
    <xf numFmtId="4" fontId="9" fillId="0" borderId="108" xfId="0" applyNumberFormat="1" applyFont="1" applyFill="1" applyBorder="1" applyAlignment="1">
      <alignment horizontal="center"/>
    </xf>
    <xf numFmtId="3" fontId="9" fillId="0" borderId="107" xfId="0" applyNumberFormat="1" applyFont="1" applyFill="1" applyBorder="1" applyAlignment="1">
      <alignment horizontal="center"/>
    </xf>
    <xf numFmtId="4" fontId="9" fillId="0" borderId="107" xfId="0" applyNumberFormat="1" applyFont="1" applyFill="1" applyBorder="1" applyAlignment="1">
      <alignment horizontal="center"/>
    </xf>
    <xf numFmtId="0" fontId="3" fillId="0" borderId="48" xfId="0" applyFont="1" applyFill="1" applyBorder="1" applyAlignment="1">
      <alignment horizontal="center" vertical="center" wrapText="1"/>
    </xf>
    <xf numFmtId="3" fontId="8" fillId="0" borderId="107" xfId="0" applyNumberFormat="1" applyFont="1" applyFill="1" applyBorder="1" applyAlignment="1">
      <alignment horizontal="right" vertical="center"/>
    </xf>
    <xf numFmtId="3" fontId="8" fillId="0" borderId="109" xfId="0" applyNumberFormat="1" applyFont="1" applyFill="1" applyBorder="1" applyAlignment="1">
      <alignment horizontal="right" vertical="center"/>
    </xf>
    <xf numFmtId="3" fontId="8" fillId="0" borderId="110" xfId="0" applyNumberFormat="1" applyFont="1" applyFill="1" applyBorder="1" applyAlignment="1">
      <alignment horizontal="right" vertical="center"/>
    </xf>
    <xf numFmtId="3" fontId="14" fillId="0" borderId="107" xfId="0" applyNumberFormat="1" applyFont="1" applyFill="1" applyBorder="1" applyAlignment="1">
      <alignment horizontal="right" vertical="center"/>
    </xf>
    <xf numFmtId="3" fontId="0" fillId="0" borderId="0" xfId="0" applyNumberForma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1" fontId="9" fillId="0" borderId="8" xfId="0" applyNumberFormat="1"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1" fontId="0" fillId="0" borderId="0" xfId="0" applyNumberFormat="1" applyFill="1"/>
    <xf numFmtId="3" fontId="9" fillId="0" borderId="32" xfId="0" applyNumberFormat="1" applyFont="1" applyBorder="1" applyAlignment="1">
      <alignment horizontal="center"/>
    </xf>
    <xf numFmtId="3" fontId="9" fillId="0" borderId="15" xfId="0" applyNumberFormat="1" applyFont="1" applyBorder="1" applyAlignment="1">
      <alignment horizontal="center"/>
    </xf>
    <xf numFmtId="3" fontId="9" fillId="0" borderId="18" xfId="0" applyNumberFormat="1" applyFont="1" applyBorder="1" applyAlignment="1">
      <alignment horizontal="center"/>
    </xf>
    <xf numFmtId="164" fontId="0" fillId="0" borderId="0" xfId="0" applyNumberFormat="1" applyFill="1"/>
    <xf numFmtId="0" fontId="3" fillId="0" borderId="0" xfId="0" applyFont="1" applyFill="1"/>
    <xf numFmtId="17" fontId="27" fillId="0" borderId="14" xfId="0" quotePrefix="1" applyNumberFormat="1" applyFont="1" applyFill="1" applyBorder="1"/>
    <xf numFmtId="3" fontId="80" fillId="0" borderId="0" xfId="0" applyNumberFormat="1" applyFont="1" applyAlignment="1">
      <alignment horizontal="right" wrapText="1"/>
    </xf>
    <xf numFmtId="164" fontId="4" fillId="0" borderId="13" xfId="0" quotePrefix="1" applyNumberFormat="1" applyFont="1" applyFill="1" applyBorder="1" applyAlignment="1">
      <alignment horizontal="center"/>
    </xf>
    <xf numFmtId="164" fontId="4" fillId="0" borderId="113" xfId="0" quotePrefix="1" applyNumberFormat="1" applyFont="1" applyFill="1" applyBorder="1" applyAlignment="1">
      <alignment horizontal="center"/>
    </xf>
    <xf numFmtId="164" fontId="4" fillId="0" borderId="35" xfId="0" applyNumberFormat="1" applyFont="1" applyFill="1" applyBorder="1" applyAlignment="1">
      <alignment horizontal="center"/>
    </xf>
    <xf numFmtId="10" fontId="58" fillId="0" borderId="0" xfId="12" applyNumberFormat="1" applyFont="1" applyFill="1" applyBorder="1"/>
    <xf numFmtId="0" fontId="25" fillId="0" borderId="0" xfId="0" applyFont="1" applyBorder="1" applyAlignment="1">
      <alignment horizontal="center"/>
    </xf>
    <xf numFmtId="0" fontId="0" fillId="0" borderId="0" xfId="0" applyAlignment="1"/>
    <xf numFmtId="4" fontId="9" fillId="0" borderId="13"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33" fillId="2" borderId="48" xfId="0" applyFont="1" applyFill="1" applyBorder="1" applyAlignment="1">
      <alignment horizontal="center" vertical="center"/>
    </xf>
    <xf numFmtId="0" fontId="5" fillId="5" borderId="23" xfId="0" applyFont="1" applyFill="1" applyBorder="1" applyAlignment="1">
      <alignment horizontal="center" vertical="center" wrapText="1"/>
    </xf>
    <xf numFmtId="0" fontId="25" fillId="0" borderId="0" xfId="0" applyFont="1" applyAlignment="1">
      <alignment vertical="center"/>
    </xf>
    <xf numFmtId="0" fontId="3" fillId="0" borderId="0" xfId="0" applyFont="1" applyFill="1" applyBorder="1"/>
    <xf numFmtId="0" fontId="3" fillId="0" borderId="0" xfId="0" applyFont="1" applyBorder="1" applyAlignment="1">
      <alignment horizontal="center" vertical="center"/>
    </xf>
    <xf numFmtId="0" fontId="15" fillId="4" borderId="7" xfId="0" applyFont="1" applyFill="1" applyBorder="1" applyAlignment="1">
      <alignment horizontal="center" vertical="center"/>
    </xf>
    <xf numFmtId="0" fontId="25" fillId="4" borderId="7" xfId="0" applyFont="1" applyFill="1" applyBorder="1" applyAlignment="1">
      <alignment horizontal="center" vertical="center"/>
    </xf>
    <xf numFmtId="0" fontId="3" fillId="4" borderId="61" xfId="0" applyFont="1" applyFill="1" applyBorder="1" applyAlignment="1">
      <alignment horizontal="center" vertical="center" wrapText="1"/>
    </xf>
    <xf numFmtId="0" fontId="25" fillId="4"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25" fillId="4" borderId="59" xfId="0" applyFont="1" applyFill="1" applyBorder="1" applyAlignment="1">
      <alignment horizontal="center" vertical="center"/>
    </xf>
    <xf numFmtId="0" fontId="3" fillId="0" borderId="0" xfId="0" applyFont="1" applyFill="1" applyBorder="1" applyAlignment="1">
      <alignment horizontal="center" vertical="center"/>
    </xf>
    <xf numFmtId="0" fontId="25" fillId="0" borderId="62" xfId="0" quotePrefix="1" applyFont="1" applyBorder="1"/>
    <xf numFmtId="3" fontId="25" fillId="0" borderId="62" xfId="0" quotePrefix="1" applyNumberFormat="1" applyFont="1" applyBorder="1" applyAlignment="1">
      <alignment horizontal="center"/>
    </xf>
    <xf numFmtId="4" fontId="3" fillId="0" borderId="62" xfId="0" applyNumberFormat="1" applyFont="1" applyBorder="1" applyAlignment="1">
      <alignment horizontal="center"/>
    </xf>
    <xf numFmtId="3" fontId="3" fillId="0" borderId="6" xfId="0" applyNumberFormat="1" applyFont="1" applyBorder="1" applyAlignment="1">
      <alignment horizontal="center"/>
    </xf>
    <xf numFmtId="4" fontId="3" fillId="0" borderId="57" xfId="0" applyNumberFormat="1" applyFont="1" applyBorder="1" applyAlignment="1">
      <alignment horizontal="center"/>
    </xf>
    <xf numFmtId="4" fontId="3" fillId="0" borderId="5" xfId="0" applyNumberFormat="1" applyFont="1" applyBorder="1" applyAlignment="1">
      <alignment horizontal="center"/>
    </xf>
    <xf numFmtId="4" fontId="3" fillId="0" borderId="56" xfId="0" applyNumberFormat="1" applyFont="1" applyBorder="1" applyAlignment="1">
      <alignment horizontal="center"/>
    </xf>
    <xf numFmtId="4" fontId="3" fillId="0" borderId="56" xfId="0" quotePrefix="1" applyNumberFormat="1" applyFont="1" applyBorder="1" applyAlignment="1">
      <alignment horizontal="center"/>
    </xf>
    <xf numFmtId="3" fontId="3" fillId="0" borderId="0" xfId="0" applyNumberFormat="1" applyFont="1" applyBorder="1" applyAlignment="1">
      <alignment horizontal="center"/>
    </xf>
    <xf numFmtId="0" fontId="25" fillId="0" borderId="16" xfId="0" quotePrefix="1" applyFont="1" applyBorder="1"/>
    <xf numFmtId="3" fontId="25" fillId="0" borderId="16" xfId="0" quotePrefix="1" applyNumberFormat="1" applyFont="1" applyBorder="1" applyAlignment="1">
      <alignment horizontal="center"/>
    </xf>
    <xf numFmtId="4" fontId="3" fillId="0" borderId="16" xfId="0" quotePrefix="1" applyNumberFormat="1" applyFont="1" applyBorder="1" applyAlignment="1">
      <alignment horizontal="center"/>
    </xf>
    <xf numFmtId="3" fontId="3" fillId="0" borderId="15" xfId="0" applyNumberFormat="1" applyFont="1" applyBorder="1" applyAlignment="1">
      <alignment horizontal="center"/>
    </xf>
    <xf numFmtId="4" fontId="3" fillId="0" borderId="107" xfId="0" applyNumberFormat="1" applyFont="1" applyBorder="1" applyAlignment="1">
      <alignment horizontal="center"/>
    </xf>
    <xf numFmtId="4" fontId="3" fillId="0" borderId="21" xfId="0" quotePrefix="1" applyNumberFormat="1" applyFont="1" applyBorder="1" applyAlignment="1">
      <alignment horizontal="center"/>
    </xf>
    <xf numFmtId="4" fontId="3" fillId="0" borderId="21" xfId="0" applyNumberFormat="1" applyFont="1" applyBorder="1" applyAlignment="1">
      <alignment horizontal="center"/>
    </xf>
    <xf numFmtId="17" fontId="25" fillId="0" borderId="16" xfId="0" quotePrefix="1" applyNumberFormat="1" applyFont="1" applyBorder="1"/>
    <xf numFmtId="17" fontId="15" fillId="0" borderId="10" xfId="0" quotePrefix="1" applyNumberFormat="1" applyFont="1" applyBorder="1"/>
    <xf numFmtId="3" fontId="25" fillId="0" borderId="10" xfId="0" quotePrefix="1" applyNumberFormat="1" applyFont="1" applyBorder="1" applyAlignment="1">
      <alignment horizontal="center"/>
    </xf>
    <xf numFmtId="4" fontId="3" fillId="0" borderId="10" xfId="0" quotePrefix="1" applyNumberFormat="1" applyFont="1" applyBorder="1" applyAlignment="1">
      <alignment horizontal="center"/>
    </xf>
    <xf numFmtId="3" fontId="3" fillId="0" borderId="9" xfId="0" applyNumberFormat="1" applyFont="1" applyBorder="1" applyAlignment="1">
      <alignment horizontal="center"/>
    </xf>
    <xf numFmtId="4" fontId="3" fillId="0" borderId="12" xfId="0" applyNumberFormat="1" applyFont="1" applyBorder="1" applyAlignment="1">
      <alignment horizontal="center"/>
    </xf>
    <xf numFmtId="4" fontId="3" fillId="0" borderId="22" xfId="0" quotePrefix="1" applyNumberFormat="1" applyFont="1" applyBorder="1" applyAlignment="1">
      <alignment horizontal="center"/>
    </xf>
    <xf numFmtId="4" fontId="3" fillId="0" borderId="22" xfId="0" applyNumberFormat="1" applyFont="1" applyBorder="1" applyAlignment="1">
      <alignment horizontal="center"/>
    </xf>
    <xf numFmtId="3" fontId="25" fillId="0" borderId="10" xfId="0" applyNumberFormat="1" applyFont="1" applyBorder="1" applyAlignment="1">
      <alignment horizontal="center"/>
    </xf>
    <xf numFmtId="4" fontId="3" fillId="0" borderId="10" xfId="0" applyNumberFormat="1" applyFont="1" applyBorder="1" applyAlignment="1">
      <alignment horizontal="center"/>
    </xf>
    <xf numFmtId="3" fontId="3" fillId="0" borderId="14" xfId="0" applyNumberFormat="1" applyFont="1" applyBorder="1" applyAlignment="1">
      <alignment horizontal="center"/>
    </xf>
    <xf numFmtId="4" fontId="3" fillId="0" borderId="36" xfId="0" applyNumberFormat="1" applyFont="1" applyBorder="1" applyAlignment="1">
      <alignment horizontal="center"/>
    </xf>
    <xf numFmtId="4" fontId="3" fillId="0" borderId="0" xfId="0" applyNumberFormat="1" applyFont="1" applyBorder="1" applyAlignment="1">
      <alignment horizontal="center"/>
    </xf>
    <xf numFmtId="17" fontId="24" fillId="0" borderId="16" xfId="0" quotePrefix="1" applyNumberFormat="1" applyFont="1" applyBorder="1"/>
    <xf numFmtId="3" fontId="25" fillId="0" borderId="16" xfId="0" applyNumberFormat="1" applyFont="1" applyBorder="1" applyAlignment="1">
      <alignment horizontal="center"/>
    </xf>
    <xf numFmtId="4" fontId="3" fillId="0" borderId="16" xfId="0" applyNumberFormat="1" applyFont="1" applyBorder="1" applyAlignment="1">
      <alignment horizontal="center"/>
    </xf>
    <xf numFmtId="3" fontId="3" fillId="0" borderId="19" xfId="0" applyNumberFormat="1" applyFont="1" applyBorder="1" applyAlignment="1">
      <alignment horizontal="center"/>
    </xf>
    <xf numFmtId="4" fontId="3" fillId="0" borderId="110" xfId="0" applyNumberFormat="1" applyFont="1" applyBorder="1" applyAlignment="1">
      <alignment horizontal="center"/>
    </xf>
    <xf numFmtId="4" fontId="3" fillId="0" borderId="113" xfId="0" quotePrefix="1" applyNumberFormat="1" applyFont="1" applyBorder="1" applyAlignment="1">
      <alignment horizontal="center"/>
    </xf>
    <xf numFmtId="4" fontId="3" fillId="0" borderId="106" xfId="0" applyNumberFormat="1" applyFont="1" applyBorder="1" applyAlignment="1">
      <alignment horizontal="center"/>
    </xf>
    <xf numFmtId="4" fontId="3" fillId="0" borderId="113" xfId="0" applyNumberFormat="1" applyFont="1" applyBorder="1" applyAlignment="1">
      <alignment horizontal="center"/>
    </xf>
    <xf numFmtId="4" fontId="3" fillId="0" borderId="13" xfId="0" quotePrefix="1" applyNumberFormat="1" applyFont="1" applyBorder="1" applyAlignment="1">
      <alignment horizontal="center"/>
    </xf>
    <xf numFmtId="4" fontId="3" fillId="0" borderId="13" xfId="0" applyNumberFormat="1" applyFont="1" applyBorder="1" applyAlignment="1">
      <alignment horizontal="center"/>
    </xf>
    <xf numFmtId="4" fontId="3" fillId="0" borderId="111" xfId="0" quotePrefix="1" applyNumberFormat="1" applyFont="1" applyBorder="1" applyAlignment="1">
      <alignment horizontal="center"/>
    </xf>
    <xf numFmtId="17" fontId="15" fillId="0" borderId="114" xfId="0" quotePrefix="1" applyNumberFormat="1" applyFont="1" applyBorder="1"/>
    <xf numFmtId="4" fontId="3" fillId="0" borderId="114" xfId="0" applyNumberFormat="1" applyFont="1" applyBorder="1" applyAlignment="1">
      <alignment horizontal="center"/>
    </xf>
    <xf numFmtId="3" fontId="25" fillId="0" borderId="114" xfId="0" applyNumberFormat="1" applyFont="1" applyBorder="1" applyAlignment="1">
      <alignment horizontal="center"/>
    </xf>
    <xf numFmtId="3" fontId="3" fillId="0" borderId="112" xfId="0" applyNumberFormat="1" applyFont="1" applyBorder="1" applyAlignment="1">
      <alignment horizontal="center"/>
    </xf>
    <xf numFmtId="4" fontId="3" fillId="0" borderId="119" xfId="0" quotePrefix="1" applyNumberFormat="1" applyFont="1" applyBorder="1" applyAlignment="1">
      <alignment horizontal="center"/>
    </xf>
    <xf numFmtId="3" fontId="3" fillId="0" borderId="115" xfId="0" applyNumberFormat="1" applyFont="1" applyBorder="1" applyAlignment="1">
      <alignment horizontal="center"/>
    </xf>
    <xf numFmtId="4" fontId="3" fillId="0" borderId="116" xfId="0" applyNumberFormat="1" applyFont="1" applyBorder="1" applyAlignment="1">
      <alignment horizontal="center"/>
    </xf>
    <xf numFmtId="4" fontId="3" fillId="0" borderId="119" xfId="0" applyNumberFormat="1" applyFont="1" applyBorder="1" applyAlignment="1">
      <alignment horizontal="center"/>
    </xf>
    <xf numFmtId="3" fontId="3" fillId="0" borderId="0" xfId="0" applyNumberFormat="1" applyFont="1" applyFill="1" applyBorder="1" applyAlignment="1">
      <alignment horizontal="center"/>
    </xf>
    <xf numFmtId="4" fontId="3" fillId="0" borderId="111" xfId="0" applyNumberFormat="1" applyFont="1" applyBorder="1" applyAlignment="1">
      <alignment horizontal="center"/>
    </xf>
    <xf numFmtId="3" fontId="3" fillId="0" borderId="0" xfId="0" applyNumberFormat="1" applyFont="1" applyFill="1" applyBorder="1"/>
    <xf numFmtId="0" fontId="25" fillId="15" borderId="0" xfId="0" applyFont="1" applyFill="1" applyAlignment="1">
      <alignment vertical="center"/>
    </xf>
    <xf numFmtId="0" fontId="27" fillId="0" borderId="111" xfId="0" applyFont="1" applyBorder="1" applyAlignment="1">
      <alignment horizontal="center"/>
    </xf>
    <xf numFmtId="164" fontId="9" fillId="0" borderId="111" xfId="0" applyNumberFormat="1" applyFont="1" applyBorder="1" applyAlignment="1">
      <alignment horizontal="center"/>
    </xf>
    <xf numFmtId="164" fontId="9" fillId="0" borderId="111" xfId="0" applyNumberFormat="1" applyFont="1" applyFill="1" applyBorder="1" applyAlignment="1">
      <alignment horizontal="center"/>
    </xf>
    <xf numFmtId="0" fontId="27" fillId="0" borderId="108" xfId="0" applyFont="1" applyBorder="1" applyAlignment="1">
      <alignment horizontal="center"/>
    </xf>
    <xf numFmtId="164" fontId="9" fillId="0" borderId="111" xfId="0" applyNumberFormat="1" applyFont="1" applyBorder="1" applyAlignment="1">
      <alignment horizontal="center" wrapText="1"/>
    </xf>
    <xf numFmtId="167" fontId="9" fillId="0" borderId="111" xfId="0" applyNumberFormat="1" applyFont="1" applyBorder="1" applyAlignment="1">
      <alignment horizontal="center" wrapText="1"/>
    </xf>
    <xf numFmtId="164" fontId="9" fillId="0" borderId="108" xfId="0" applyNumberFormat="1" applyFont="1" applyBorder="1" applyAlignment="1">
      <alignment horizontal="center" wrapText="1"/>
    </xf>
    <xf numFmtId="3" fontId="18" fillId="0" borderId="115" xfId="0" applyNumberFormat="1" applyFont="1" applyBorder="1" applyAlignment="1">
      <alignment horizontal="center"/>
    </xf>
    <xf numFmtId="164" fontId="18" fillId="0" borderId="119" xfId="0" applyNumberFormat="1" applyFont="1" applyBorder="1" applyAlignment="1">
      <alignment horizontal="center" wrapText="1"/>
    </xf>
    <xf numFmtId="167" fontId="18" fillId="0" borderId="119" xfId="0" applyNumberFormat="1" applyFont="1" applyBorder="1" applyAlignment="1">
      <alignment horizontal="center" wrapText="1"/>
    </xf>
    <xf numFmtId="164" fontId="18" fillId="0" borderId="118" xfId="0" applyNumberFormat="1" applyFont="1" applyBorder="1" applyAlignment="1">
      <alignment horizontal="center" wrapText="1"/>
    </xf>
    <xf numFmtId="164" fontId="18" fillId="0" borderId="119" xfId="0" applyNumberFormat="1" applyFont="1" applyFill="1" applyBorder="1" applyAlignment="1">
      <alignment horizontal="center"/>
    </xf>
    <xf numFmtId="0" fontId="27" fillId="0" borderId="119" xfId="0" applyFont="1" applyBorder="1" applyAlignment="1">
      <alignment horizontal="center" vertical="center"/>
    </xf>
    <xf numFmtId="0" fontId="0" fillId="0" borderId="0" xfId="0" applyFill="1" applyBorder="1" applyAlignment="1">
      <alignment vertical="center"/>
    </xf>
    <xf numFmtId="10" fontId="4" fillId="0" borderId="0" xfId="12" applyNumberFormat="1" applyFont="1" applyFill="1" applyBorder="1" applyAlignment="1">
      <alignment vertical="center"/>
    </xf>
    <xf numFmtId="164" fontId="9" fillId="0" borderId="117" xfId="0" applyNumberFormat="1" applyFont="1" applyFill="1" applyBorder="1" applyAlignment="1">
      <alignment horizontal="center"/>
    </xf>
    <xf numFmtId="0" fontId="27" fillId="0" borderId="65" xfId="0" applyFont="1" applyFill="1" applyBorder="1" applyAlignment="1">
      <alignment horizontal="center" vertical="center"/>
    </xf>
    <xf numFmtId="3" fontId="9" fillId="0" borderId="28" xfId="0" applyNumberFormat="1" applyFont="1" applyFill="1" applyBorder="1" applyAlignment="1">
      <alignment horizontal="center" vertical="center"/>
    </xf>
    <xf numFmtId="164" fontId="9" fillId="0" borderId="65" xfId="0" applyNumberFormat="1" applyFont="1" applyFill="1" applyBorder="1" applyAlignment="1">
      <alignment horizontal="center" vertical="center" wrapText="1"/>
    </xf>
    <xf numFmtId="167" fontId="9" fillId="0" borderId="65" xfId="0" applyNumberFormat="1" applyFont="1" applyFill="1" applyBorder="1" applyAlignment="1">
      <alignment horizontal="center" vertical="center" wrapText="1"/>
    </xf>
    <xf numFmtId="164" fontId="9" fillId="0" borderId="43" xfId="0" applyNumberFormat="1" applyFont="1" applyFill="1" applyBorder="1" applyAlignment="1">
      <alignment horizontal="center" vertical="center" wrapText="1"/>
    </xf>
    <xf numFmtId="0" fontId="4" fillId="0" borderId="0" xfId="12" applyNumberFormat="1" applyFont="1" applyFill="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0" xfId="0" applyNumberFormat="1" applyFont="1" applyBorder="1" applyAlignment="1">
      <alignment horizontal="center"/>
    </xf>
    <xf numFmtId="0" fontId="9" fillId="0" borderId="36"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xf numFmtId="2" fontId="9" fillId="0" borderId="0"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10" fontId="0" fillId="0" borderId="0" xfId="12" applyNumberFormat="1" applyFont="1" applyFill="1"/>
    <xf numFmtId="3" fontId="78" fillId="26" borderId="109" xfId="0" applyNumberFormat="1" applyFont="1" applyFill="1" applyBorder="1" applyAlignment="1">
      <alignment horizontal="right" vertical="center"/>
    </xf>
    <xf numFmtId="3" fontId="78" fillId="26" borderId="107" xfId="0" applyNumberFormat="1" applyFont="1" applyFill="1" applyBorder="1" applyAlignment="1">
      <alignment horizontal="right" vertical="center"/>
    </xf>
    <xf numFmtId="3" fontId="8" fillId="0" borderId="103" xfId="0" applyNumberFormat="1" applyFont="1" applyFill="1" applyBorder="1" applyAlignment="1">
      <alignment horizontal="right" vertical="center"/>
    </xf>
    <xf numFmtId="3" fontId="78" fillId="26" borderId="103" xfId="0" applyNumberFormat="1" applyFont="1" applyFill="1" applyBorder="1" applyAlignment="1">
      <alignment horizontal="right" vertical="center"/>
    </xf>
    <xf numFmtId="3" fontId="78" fillId="26" borderId="42" xfId="0" applyNumberFormat="1" applyFont="1" applyFill="1" applyBorder="1" applyAlignment="1">
      <alignment horizontal="right" vertical="center"/>
    </xf>
    <xf numFmtId="0" fontId="8" fillId="0" borderId="103" xfId="0" applyFont="1" applyBorder="1"/>
    <xf numFmtId="3" fontId="78" fillId="26" borderId="121" xfId="0" applyNumberFormat="1" applyFont="1" applyFill="1" applyBorder="1" applyAlignment="1">
      <alignment horizontal="right" vertical="center"/>
    </xf>
    <xf numFmtId="3" fontId="8" fillId="0" borderId="122" xfId="0" applyNumberFormat="1" applyFont="1" applyFill="1" applyBorder="1" applyAlignment="1">
      <alignment horizontal="right" vertical="center"/>
    </xf>
    <xf numFmtId="0" fontId="8" fillId="0" borderId="122" xfId="0" applyFont="1" applyBorder="1"/>
    <xf numFmtId="3" fontId="8" fillId="0" borderId="110" xfId="0" applyNumberFormat="1" applyFont="1" applyFill="1" applyBorder="1" applyAlignment="1">
      <alignment horizontal="right"/>
    </xf>
    <xf numFmtId="0" fontId="3" fillId="0" borderId="83"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6" fillId="15" borderId="80" xfId="0" applyFont="1" applyFill="1" applyBorder="1"/>
    <xf numFmtId="0" fontId="14" fillId="0" borderId="108" xfId="0" applyFont="1" applyFill="1" applyBorder="1"/>
    <xf numFmtId="0" fontId="16" fillId="0" borderId="111" xfId="0" applyFont="1" applyFill="1" applyBorder="1"/>
    <xf numFmtId="0" fontId="14" fillId="0" borderId="108" xfId="0" applyFont="1" applyFill="1" applyBorder="1" applyAlignment="1">
      <alignment horizontal="right"/>
    </xf>
    <xf numFmtId="0" fontId="16" fillId="0" borderId="108" xfId="0" applyFont="1" applyFill="1" applyBorder="1"/>
    <xf numFmtId="0" fontId="4" fillId="0" borderId="108" xfId="0" applyFont="1" applyBorder="1"/>
    <xf numFmtId="0" fontId="6" fillId="0" borderId="111" xfId="0" applyFont="1" applyFill="1" applyBorder="1"/>
    <xf numFmtId="0" fontId="6" fillId="0" borderId="108" xfId="0" applyFont="1" applyFill="1" applyBorder="1"/>
    <xf numFmtId="0" fontId="14" fillId="5" borderId="108" xfId="0" applyFont="1" applyFill="1" applyBorder="1"/>
    <xf numFmtId="0" fontId="16" fillId="5" borderId="108" xfId="0" applyFont="1" applyFill="1" applyBorder="1"/>
    <xf numFmtId="0" fontId="4" fillId="0" borderId="20" xfId="0" applyFont="1" applyBorder="1" applyAlignment="1">
      <alignment horizontal="center"/>
    </xf>
    <xf numFmtId="0" fontId="9" fillId="0" borderId="0" xfId="0" applyFont="1" applyBorder="1" applyAlignment="1"/>
    <xf numFmtId="10" fontId="6" fillId="0" borderId="13" xfId="12" applyNumberFormat="1" applyFont="1" applyBorder="1" applyAlignment="1">
      <alignment horizontal="center"/>
    </xf>
    <xf numFmtId="9" fontId="5" fillId="0" borderId="119" xfId="12" applyNumberFormat="1" applyFont="1" applyBorder="1" applyAlignment="1">
      <alignment horizontal="center"/>
    </xf>
    <xf numFmtId="0" fontId="3" fillId="0" borderId="0" xfId="0" applyFont="1" applyBorder="1" applyAlignment="1"/>
    <xf numFmtId="3" fontId="9" fillId="0" borderId="108" xfId="0" applyNumberFormat="1" applyFont="1" applyBorder="1" applyAlignment="1">
      <alignment horizontal="center"/>
    </xf>
    <xf numFmtId="3" fontId="9" fillId="0" borderId="15" xfId="0" applyNumberFormat="1" applyFont="1" applyBorder="1" applyAlignment="1">
      <alignment horizontal="center"/>
    </xf>
    <xf numFmtId="0" fontId="14" fillId="0" borderId="0" xfId="0" applyFont="1" applyAlignment="1">
      <alignment vertical="center" wrapText="1"/>
    </xf>
    <xf numFmtId="0" fontId="8" fillId="4" borderId="9" xfId="0" applyFont="1" applyFill="1" applyBorder="1" applyAlignment="1">
      <alignment horizontal="left" vertical="center"/>
    </xf>
    <xf numFmtId="0" fontId="8" fillId="4" borderId="0" xfId="0" applyFont="1" applyFill="1" applyBorder="1" applyAlignment="1">
      <alignment horizontal="left" vertical="center"/>
    </xf>
    <xf numFmtId="0" fontId="14" fillId="4" borderId="48" xfId="0" applyFont="1" applyFill="1" applyBorder="1" applyAlignment="1">
      <alignment horizontal="left" vertical="center"/>
    </xf>
    <xf numFmtId="0" fontId="14" fillId="4" borderId="50" xfId="0" applyFont="1" applyFill="1" applyBorder="1" applyAlignment="1">
      <alignment horizontal="left" vertical="center"/>
    </xf>
    <xf numFmtId="0" fontId="43" fillId="22" borderId="6" xfId="0" applyFont="1" applyFill="1" applyBorder="1" applyAlignment="1">
      <alignment horizontal="center" vertical="center"/>
    </xf>
    <xf numFmtId="0" fontId="43" fillId="22" borderId="5" xfId="0" applyFont="1" applyFill="1" applyBorder="1" applyAlignment="1">
      <alignment horizontal="center" vertical="center"/>
    </xf>
    <xf numFmtId="0" fontId="8" fillId="4" borderId="55" xfId="0" applyFont="1" applyFill="1" applyBorder="1" applyAlignment="1">
      <alignment horizontal="left" vertical="center"/>
    </xf>
    <xf numFmtId="0" fontId="8" fillId="4" borderId="2" xfId="0" applyFont="1" applyFill="1" applyBorder="1" applyAlignment="1">
      <alignment horizontal="left" vertical="center"/>
    </xf>
    <xf numFmtId="0" fontId="8" fillId="4" borderId="13" xfId="0" applyFont="1" applyFill="1" applyBorder="1" applyAlignment="1">
      <alignment horizontal="left" vertical="center"/>
    </xf>
    <xf numFmtId="0" fontId="43" fillId="4" borderId="6" xfId="0" applyFont="1" applyFill="1" applyBorder="1" applyAlignment="1">
      <alignment horizontal="center" vertical="center"/>
    </xf>
    <xf numFmtId="0" fontId="43" fillId="4" borderId="5" xfId="0" applyFont="1" applyFill="1" applyBorder="1" applyAlignment="1">
      <alignment horizontal="center" vertical="center"/>
    </xf>
    <xf numFmtId="0" fontId="8" fillId="4" borderId="52" xfId="0" applyFont="1" applyFill="1" applyBorder="1" applyAlignment="1">
      <alignment horizontal="left" vertical="center"/>
    </xf>
    <xf numFmtId="0" fontId="24" fillId="2" borderId="43" xfId="0" applyFont="1" applyFill="1" applyBorder="1" applyAlignment="1">
      <alignment horizontal="center" vertical="center"/>
    </xf>
    <xf numFmtId="0" fontId="24" fillId="2" borderId="65"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34" xfId="0" applyFont="1" applyFill="1" applyBorder="1" applyAlignment="1">
      <alignment horizontal="center" vertical="center"/>
    </xf>
    <xf numFmtId="0" fontId="24" fillId="2" borderId="35" xfId="0" applyFont="1" applyFill="1" applyBorder="1" applyAlignment="1">
      <alignment horizontal="center" vertical="center"/>
    </xf>
    <xf numFmtId="17" fontId="27" fillId="0" borderId="9" xfId="0" quotePrefix="1" applyNumberFormat="1" applyFont="1" applyFill="1" applyBorder="1"/>
    <xf numFmtId="0" fontId="9" fillId="0" borderId="12" xfId="0" applyFont="1" applyFill="1" applyBorder="1" applyAlignment="1">
      <alignment horizontal="center" vertical="center"/>
    </xf>
    <xf numFmtId="1" fontId="9" fillId="0" borderId="0" xfId="0"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1" fontId="9" fillId="0" borderId="11" xfId="0" applyNumberFormat="1" applyFont="1" applyFill="1" applyBorder="1" applyAlignment="1">
      <alignment horizontal="center" vertical="center" wrapText="1"/>
    </xf>
    <xf numFmtId="1" fontId="9" fillId="0" borderId="113" xfId="0" applyNumberFormat="1" applyFont="1" applyFill="1" applyBorder="1" applyAlignment="1">
      <alignment horizontal="center" vertical="center" wrapText="1"/>
    </xf>
    <xf numFmtId="10" fontId="9" fillId="0" borderId="0" xfId="0" applyNumberFormat="1" applyFont="1" applyFill="1" applyBorder="1" applyAlignment="1">
      <alignment horizontal="center" vertical="center" wrapText="1"/>
    </xf>
    <xf numFmtId="10" fontId="9" fillId="0" borderId="11" xfId="0" applyNumberFormat="1" applyFont="1" applyFill="1" applyBorder="1" applyAlignment="1">
      <alignment horizontal="center" vertical="center" wrapText="1"/>
    </xf>
    <xf numFmtId="10" fontId="9" fillId="0" borderId="13" xfId="0" applyNumberFormat="1" applyFont="1" applyFill="1" applyBorder="1" applyAlignment="1">
      <alignment horizontal="center" vertical="center" wrapText="1"/>
    </xf>
    <xf numFmtId="17" fontId="27" fillId="0" borderId="15" xfId="0" quotePrefix="1" applyNumberFormat="1" applyFont="1" applyFill="1" applyBorder="1"/>
    <xf numFmtId="0" fontId="9" fillId="0" borderId="107" xfId="0" applyFont="1" applyFill="1" applyBorder="1" applyAlignment="1">
      <alignment horizontal="center" vertical="center"/>
    </xf>
    <xf numFmtId="10" fontId="9" fillId="0" borderId="108" xfId="0" applyNumberFormat="1" applyFont="1" applyFill="1" applyBorder="1" applyAlignment="1">
      <alignment horizontal="center" vertical="center" wrapText="1"/>
    </xf>
    <xf numFmtId="0" fontId="9" fillId="0" borderId="107" xfId="0" applyFont="1" applyFill="1" applyBorder="1" applyAlignment="1">
      <alignment horizontal="center" vertical="center" wrapText="1"/>
    </xf>
    <xf numFmtId="10" fontId="9" fillId="0" borderId="109" xfId="0" applyNumberFormat="1" applyFont="1" applyFill="1" applyBorder="1" applyAlignment="1">
      <alignment horizontal="center" vertical="center" wrapText="1"/>
    </xf>
    <xf numFmtId="10" fontId="9" fillId="0" borderId="111" xfId="0" applyNumberFormat="1" applyFont="1" applyFill="1" applyBorder="1" applyAlignment="1">
      <alignment horizontal="center" vertical="center" wrapText="1"/>
    </xf>
    <xf numFmtId="10" fontId="9" fillId="0" borderId="0" xfId="12" applyNumberFormat="1" applyFont="1" applyFill="1" applyBorder="1" applyAlignment="1">
      <alignment horizontal="center" vertical="center" wrapText="1"/>
    </xf>
    <xf numFmtId="10" fontId="9" fillId="0" borderId="11" xfId="12" applyNumberFormat="1" applyFont="1" applyFill="1" applyBorder="1" applyAlignment="1">
      <alignment horizontal="center" vertical="center" wrapText="1"/>
    </xf>
    <xf numFmtId="10" fontId="9" fillId="0" borderId="22" xfId="12" applyNumberFormat="1"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09" xfId="0" applyFont="1" applyFill="1" applyBorder="1" applyAlignment="1">
      <alignment horizontal="center" vertical="center" wrapText="1"/>
    </xf>
    <xf numFmtId="0" fontId="9" fillId="4" borderId="42" xfId="0" applyFont="1" applyFill="1" applyBorder="1" applyAlignment="1">
      <alignment horizontal="center" vertical="center" wrapText="1"/>
    </xf>
    <xf numFmtId="0" fontId="4" fillId="4" borderId="42" xfId="0" applyFont="1" applyFill="1" applyBorder="1" applyAlignment="1">
      <alignment horizontal="center" vertical="center"/>
    </xf>
    <xf numFmtId="1" fontId="4" fillId="4" borderId="120" xfId="0" applyNumberFormat="1" applyFont="1" applyFill="1" applyBorder="1" applyAlignment="1">
      <alignment horizontal="center" vertical="center" wrapText="1"/>
    </xf>
    <xf numFmtId="1" fontId="4" fillId="4" borderId="39" xfId="0" applyNumberFormat="1" applyFont="1" applyFill="1" applyBorder="1" applyAlignment="1">
      <alignment horizontal="center" vertical="center" wrapText="1"/>
    </xf>
    <xf numFmtId="1" fontId="9" fillId="0" borderId="106" xfId="0" applyNumberFormat="1" applyFont="1" applyFill="1" applyBorder="1" applyAlignment="1">
      <alignment horizontal="center" vertical="center" wrapText="1"/>
    </xf>
    <xf numFmtId="1" fontId="9" fillId="0" borderId="117" xfId="0" applyNumberFormat="1" applyFont="1" applyFill="1" applyBorder="1" applyAlignment="1">
      <alignment horizontal="center" vertical="center" wrapText="1"/>
    </xf>
    <xf numFmtId="1" fontId="9" fillId="0" borderId="13" xfId="0" applyNumberFormat="1" applyFont="1" applyFill="1" applyBorder="1" applyAlignment="1">
      <alignment horizontal="center" vertical="center" wrapText="1"/>
    </xf>
    <xf numFmtId="1" fontId="9" fillId="0" borderId="12" xfId="0" applyNumberFormat="1" applyFont="1" applyFill="1" applyBorder="1" applyAlignment="1">
      <alignment horizontal="center" vertical="center" wrapText="1"/>
    </xf>
    <xf numFmtId="1" fontId="9" fillId="0" borderId="108" xfId="0" applyNumberFormat="1" applyFont="1" applyFill="1" applyBorder="1" applyAlignment="1">
      <alignment horizontal="center" vertical="center" wrapText="1"/>
    </xf>
    <xf numFmtId="1" fontId="9" fillId="0" borderId="107" xfId="0" applyNumberFormat="1" applyFont="1" applyFill="1" applyBorder="1" applyAlignment="1">
      <alignment horizontal="center" vertical="center" wrapText="1"/>
    </xf>
    <xf numFmtId="1" fontId="9" fillId="0" borderId="109" xfId="0" applyNumberFormat="1" applyFont="1" applyFill="1" applyBorder="1" applyAlignment="1">
      <alignment horizontal="center" vertical="center" wrapText="1"/>
    </xf>
    <xf numFmtId="1" fontId="9" fillId="0" borderId="111" xfId="0" applyNumberFormat="1" applyFont="1" applyFill="1" applyBorder="1" applyAlignment="1">
      <alignment horizontal="center" vertical="center" wrapText="1"/>
    </xf>
    <xf numFmtId="0" fontId="14" fillId="22" borderId="123" xfId="0" applyFont="1" applyFill="1" applyBorder="1"/>
    <xf numFmtId="0" fontId="8" fillId="0" borderId="0" xfId="0" applyFont="1" applyAlignment="1">
      <alignment horizontal="right"/>
    </xf>
    <xf numFmtId="0" fontId="76" fillId="2" borderId="28" xfId="0"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Border="1" applyAlignment="1">
      <alignment horizontal="center"/>
    </xf>
    <xf numFmtId="1" fontId="9" fillId="0" borderId="36"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1" fontId="9" fillId="4" borderId="13" xfId="0" applyNumberFormat="1" applyFont="1" applyFill="1" applyBorder="1" applyAlignment="1">
      <alignment horizontal="center"/>
    </xf>
    <xf numFmtId="3" fontId="9" fillId="0" borderId="127" xfId="0" applyNumberFormat="1" applyFont="1" applyFill="1" applyBorder="1" applyAlignment="1">
      <alignment horizontal="center"/>
    </xf>
    <xf numFmtId="3" fontId="4" fillId="0" borderId="42" xfId="22" applyNumberFormat="1" applyFont="1" applyFill="1" applyBorder="1" applyAlignment="1">
      <alignment horizontal="right" vertical="center"/>
    </xf>
    <xf numFmtId="3" fontId="14" fillId="0" borderId="42" xfId="22" applyNumberFormat="1" applyFont="1" applyFill="1" applyBorder="1" applyAlignment="1">
      <alignment horizontal="right" vertical="center"/>
    </xf>
    <xf numFmtId="0" fontId="82" fillId="0" borderId="51" xfId="21" applyFont="1" applyBorder="1"/>
    <xf numFmtId="0" fontId="14" fillId="0" borderId="51" xfId="0" applyFont="1" applyBorder="1"/>
    <xf numFmtId="3" fontId="14" fillId="15" borderId="73" xfId="22" applyNumberFormat="1" applyFont="1" applyFill="1" applyBorder="1" applyAlignment="1">
      <alignment horizontal="right" vertical="center"/>
    </xf>
    <xf numFmtId="0" fontId="3" fillId="0" borderId="15" xfId="22" applyFont="1" applyFill="1" applyBorder="1" applyAlignment="1">
      <alignment horizontal="center" vertical="center" wrapText="1"/>
    </xf>
    <xf numFmtId="0" fontId="6" fillId="0" borderId="30" xfId="22" applyFont="1" applyFill="1" applyBorder="1" applyAlignment="1">
      <alignment horizontal="left" vertical="center"/>
    </xf>
    <xf numFmtId="0" fontId="16" fillId="15" borderId="69" xfId="22" applyFont="1" applyFill="1" applyBorder="1" applyAlignment="1">
      <alignment horizontal="left" vertical="top" wrapText="1"/>
    </xf>
    <xf numFmtId="3" fontId="4" fillId="0" borderId="64" xfId="22" applyNumberFormat="1" applyFont="1" applyFill="1" applyBorder="1" applyAlignment="1">
      <alignment horizontal="right" vertical="center"/>
    </xf>
    <xf numFmtId="3" fontId="14" fillId="15" borderId="80" xfId="22" applyNumberFormat="1" applyFont="1" applyFill="1" applyBorder="1" applyAlignment="1">
      <alignment horizontal="right" vertical="center"/>
    </xf>
    <xf numFmtId="3" fontId="4" fillId="0" borderId="126" xfId="22" applyNumberFormat="1" applyFont="1" applyFill="1" applyBorder="1" applyAlignment="1">
      <alignment horizontal="right" vertical="center"/>
    </xf>
    <xf numFmtId="3" fontId="14" fillId="15" borderId="77" xfId="22" applyNumberFormat="1" applyFont="1" applyFill="1" applyBorder="1" applyAlignment="1">
      <alignment horizontal="right" vertical="center"/>
    </xf>
    <xf numFmtId="3" fontId="4" fillId="0" borderId="51" xfId="22" applyNumberFormat="1" applyFont="1" applyFill="1" applyBorder="1" applyAlignment="1">
      <alignment horizontal="right" vertical="center"/>
    </xf>
    <xf numFmtId="3" fontId="14" fillId="15" borderId="75" xfId="22" applyNumberFormat="1" applyFont="1" applyFill="1" applyBorder="1" applyAlignment="1">
      <alignment horizontal="right" vertical="center"/>
    </xf>
    <xf numFmtId="3" fontId="14" fillId="0" borderId="126" xfId="22" applyNumberFormat="1" applyFont="1" applyFill="1" applyBorder="1" applyAlignment="1">
      <alignment horizontal="right" vertical="center"/>
    </xf>
    <xf numFmtId="0" fontId="25" fillId="15" borderId="75" xfId="0" applyFont="1" applyFill="1" applyBorder="1"/>
    <xf numFmtId="0" fontId="4" fillId="0" borderId="53" xfId="22" applyFont="1" applyFill="1" applyBorder="1" applyAlignment="1">
      <alignment vertical="center" textRotation="90" wrapText="1"/>
    </xf>
    <xf numFmtId="0" fontId="4" fillId="0" borderId="17" xfId="22" applyFont="1" applyFill="1" applyBorder="1" applyAlignment="1">
      <alignment vertical="center" textRotation="90" wrapText="1"/>
    </xf>
    <xf numFmtId="0" fontId="4" fillId="0" borderId="56" xfId="22" applyFont="1" applyFill="1" applyBorder="1" applyAlignment="1">
      <alignment vertical="center" textRotation="90" wrapText="1"/>
    </xf>
    <xf numFmtId="0" fontId="4" fillId="0" borderId="8" xfId="22" applyFont="1" applyFill="1" applyBorder="1" applyAlignment="1">
      <alignment vertical="center" textRotation="90" wrapText="1"/>
    </xf>
    <xf numFmtId="0" fontId="4" fillId="0" borderId="21" xfId="22" applyFont="1" applyFill="1" applyBorder="1" applyAlignment="1">
      <alignment vertical="center" textRotation="90" wrapText="1"/>
    </xf>
    <xf numFmtId="3" fontId="84" fillId="0" borderId="42" xfId="23" applyNumberFormat="1" applyFont="1" applyFill="1" applyBorder="1" applyAlignment="1">
      <alignment horizontal="right" vertical="center"/>
    </xf>
    <xf numFmtId="3" fontId="85" fillId="0" borderId="42" xfId="23" applyNumberFormat="1" applyFont="1" applyFill="1" applyBorder="1" applyAlignment="1">
      <alignment horizontal="right" vertical="center"/>
    </xf>
    <xf numFmtId="3" fontId="85" fillId="0" borderId="51" xfId="23" applyNumberFormat="1" applyFont="1" applyFill="1" applyBorder="1" applyAlignment="1">
      <alignment horizontal="right" vertical="center"/>
    </xf>
    <xf numFmtId="3" fontId="84" fillId="15" borderId="73" xfId="23" applyNumberFormat="1" applyFont="1" applyFill="1" applyBorder="1" applyAlignment="1">
      <alignment horizontal="right" vertical="center"/>
    </xf>
    <xf numFmtId="3" fontId="84" fillId="15" borderId="75" xfId="23" applyNumberFormat="1" applyFont="1" applyFill="1" applyBorder="1" applyAlignment="1">
      <alignment horizontal="right" vertical="center"/>
    </xf>
    <xf numFmtId="0" fontId="6" fillId="0" borderId="30" xfId="23" applyFont="1" applyFill="1" applyBorder="1" applyAlignment="1">
      <alignment horizontal="left" vertical="center"/>
    </xf>
    <xf numFmtId="0" fontId="83" fillId="15" borderId="69" xfId="23" applyFont="1" applyFill="1" applyBorder="1" applyAlignment="1">
      <alignment horizontal="left" vertical="top" wrapText="1"/>
    </xf>
    <xf numFmtId="3" fontId="85" fillId="0" borderId="37" xfId="23" applyNumberFormat="1" applyFont="1" applyFill="1" applyBorder="1" applyAlignment="1">
      <alignment horizontal="right" vertical="center"/>
    </xf>
    <xf numFmtId="3" fontId="84" fillId="15" borderId="77" xfId="23" applyNumberFormat="1" applyFont="1" applyFill="1" applyBorder="1" applyAlignment="1">
      <alignment horizontal="right" vertical="center"/>
    </xf>
    <xf numFmtId="3" fontId="85" fillId="0" borderId="64" xfId="23" applyNumberFormat="1" applyFont="1" applyFill="1" applyBorder="1" applyAlignment="1">
      <alignment horizontal="right" vertical="center"/>
    </xf>
    <xf numFmtId="3" fontId="84" fillId="15" borderId="80" xfId="23" applyNumberFormat="1" applyFont="1" applyFill="1" applyBorder="1" applyAlignment="1">
      <alignment horizontal="right" vertical="center"/>
    </xf>
    <xf numFmtId="3" fontId="84" fillId="0" borderId="37" xfId="23" applyNumberFormat="1" applyFont="1" applyFill="1" applyBorder="1" applyAlignment="1">
      <alignment horizontal="right" vertical="center"/>
    </xf>
    <xf numFmtId="0" fontId="4" fillId="0" borderId="19" xfId="23" applyFont="1" applyFill="1" applyBorder="1" applyAlignment="1">
      <alignment vertical="center" textRotation="90" wrapText="1"/>
    </xf>
    <xf numFmtId="0" fontId="4" fillId="0" borderId="17" xfId="23" applyFont="1" applyFill="1" applyBorder="1" applyAlignment="1">
      <alignment vertical="center" textRotation="90" wrapText="1"/>
    </xf>
    <xf numFmtId="0" fontId="4" fillId="0" borderId="21" xfId="23" applyFont="1" applyFill="1" applyBorder="1" applyAlignment="1">
      <alignment vertical="center" textRotation="90" wrapText="1"/>
    </xf>
    <xf numFmtId="0" fontId="4" fillId="0" borderId="8" xfId="23" applyFont="1" applyFill="1" applyBorder="1" applyAlignment="1">
      <alignment vertical="center" textRotation="90" wrapText="1"/>
    </xf>
    <xf numFmtId="0" fontId="4" fillId="0" borderId="56" xfId="23" applyFont="1" applyFill="1" applyBorder="1" applyAlignment="1">
      <alignment vertical="center" textRotation="90" wrapText="1"/>
    </xf>
    <xf numFmtId="0" fontId="3" fillId="0" borderId="15" xfId="23" applyFont="1" applyFill="1" applyBorder="1" applyAlignment="1">
      <alignment horizontal="center" vertical="center" wrapText="1"/>
    </xf>
    <xf numFmtId="0" fontId="25" fillId="0" borderId="48" xfId="23" applyFont="1" applyFill="1" applyBorder="1" applyAlignment="1">
      <alignment horizontal="center"/>
    </xf>
    <xf numFmtId="0" fontId="2" fillId="0" borderId="34" xfId="21" applyBorder="1"/>
    <xf numFmtId="0" fontId="78" fillId="0" borderId="34" xfId="22" applyFont="1" applyFill="1" applyBorder="1" applyAlignment="1">
      <alignment horizontal="left" vertical="top" wrapText="1"/>
    </xf>
    <xf numFmtId="3" fontId="8" fillId="0" borderId="42" xfId="22" applyNumberFormat="1" applyFont="1" applyFill="1" applyBorder="1" applyAlignment="1">
      <alignment horizontal="right" vertical="center"/>
    </xf>
    <xf numFmtId="3" fontId="14" fillId="15" borderId="73" xfId="22" applyNumberFormat="1" applyFont="1" applyFill="1" applyBorder="1" applyAlignment="1">
      <alignment horizontal="right" vertical="center"/>
    </xf>
    <xf numFmtId="3" fontId="14" fillId="0" borderId="21" xfId="22" applyNumberFormat="1" applyFont="1" applyFill="1" applyBorder="1" applyAlignment="1">
      <alignment horizontal="right" vertical="center"/>
    </xf>
    <xf numFmtId="3" fontId="14" fillId="15" borderId="77" xfId="22" applyNumberFormat="1" applyFont="1" applyFill="1" applyBorder="1" applyAlignment="1">
      <alignment horizontal="right" vertical="center"/>
    </xf>
    <xf numFmtId="3" fontId="8" fillId="0" borderId="19" xfId="22" applyNumberFormat="1" applyFont="1" applyFill="1" applyBorder="1" applyAlignment="1">
      <alignment horizontal="right" vertical="center"/>
    </xf>
    <xf numFmtId="3" fontId="8" fillId="0" borderId="21" xfId="22" applyNumberFormat="1" applyFont="1" applyFill="1" applyBorder="1" applyAlignment="1">
      <alignment horizontal="right" vertical="center"/>
    </xf>
    <xf numFmtId="3" fontId="8" fillId="0" borderId="64" xfId="22" applyNumberFormat="1" applyFont="1" applyFill="1" applyBorder="1" applyAlignment="1">
      <alignment horizontal="right" vertical="center"/>
    </xf>
    <xf numFmtId="3" fontId="14" fillId="15" borderId="80" xfId="22" applyNumberFormat="1" applyFont="1" applyFill="1" applyBorder="1" applyAlignment="1">
      <alignment horizontal="right" vertical="center"/>
    </xf>
    <xf numFmtId="0" fontId="3" fillId="0" borderId="48" xfId="22" applyFont="1" applyFill="1" applyBorder="1" applyAlignment="1">
      <alignment horizontal="center" vertical="center" wrapText="1"/>
    </xf>
    <xf numFmtId="3" fontId="8" fillId="0" borderId="17" xfId="22" applyNumberFormat="1" applyFont="1" applyFill="1" applyBorder="1" applyAlignment="1">
      <alignment horizontal="right" vertical="center"/>
    </xf>
    <xf numFmtId="3" fontId="8" fillId="0" borderId="8" xfId="22" applyNumberFormat="1" applyFont="1" applyFill="1" applyBorder="1" applyAlignment="1">
      <alignment horizontal="right" vertical="center"/>
    </xf>
    <xf numFmtId="3" fontId="8" fillId="0" borderId="37" xfId="22" applyNumberFormat="1" applyFont="1" applyFill="1" applyBorder="1" applyAlignment="1">
      <alignment horizontal="right" vertical="center"/>
    </xf>
    <xf numFmtId="3" fontId="14" fillId="0" borderId="38" xfId="22" applyNumberFormat="1" applyFont="1" applyFill="1" applyBorder="1" applyAlignment="1">
      <alignment horizontal="right" vertical="center"/>
    </xf>
    <xf numFmtId="3" fontId="14" fillId="15" borderId="78" xfId="22" applyNumberFormat="1" applyFont="1" applyFill="1" applyBorder="1" applyAlignment="1">
      <alignment horizontal="right" vertical="center"/>
    </xf>
    <xf numFmtId="0" fontId="25" fillId="0" borderId="7" xfId="22" applyFont="1" applyFill="1" applyBorder="1" applyAlignment="1">
      <alignment horizontal="center" vertical="center"/>
    </xf>
    <xf numFmtId="0" fontId="6" fillId="0" borderId="30" xfId="22" applyFont="1" applyFill="1" applyBorder="1" applyAlignment="1">
      <alignment horizontal="left" vertical="center" wrapText="1"/>
    </xf>
    <xf numFmtId="0" fontId="24" fillId="15" borderId="69" xfId="22" applyFont="1" applyFill="1" applyBorder="1" applyAlignment="1">
      <alignment horizontal="left" vertical="top" wrapText="1"/>
    </xf>
    <xf numFmtId="3" fontId="8" fillId="0" borderId="51" xfId="22" applyNumberFormat="1" applyFont="1" applyFill="1" applyBorder="1" applyAlignment="1">
      <alignment horizontal="right" vertical="center"/>
    </xf>
    <xf numFmtId="3" fontId="14" fillId="0" borderId="37" xfId="22" applyNumberFormat="1" applyFont="1" applyFill="1" applyBorder="1" applyAlignment="1">
      <alignment horizontal="right" vertical="center"/>
    </xf>
    <xf numFmtId="0" fontId="6" fillId="0" borderId="15" xfId="22" applyFont="1" applyFill="1" applyBorder="1" applyAlignment="1">
      <alignment horizontal="left" vertical="center" wrapText="1"/>
    </xf>
    <xf numFmtId="3" fontId="14" fillId="0" borderId="8" xfId="22" applyNumberFormat="1" applyFont="1" applyFill="1" applyBorder="1" applyAlignment="1">
      <alignment horizontal="right" vertical="center"/>
    </xf>
    <xf numFmtId="3" fontId="14" fillId="0" borderId="32" xfId="22" applyNumberFormat="1" applyFont="1" applyFill="1" applyBorder="1" applyAlignment="1">
      <alignment horizontal="right" vertical="center"/>
    </xf>
    <xf numFmtId="0" fontId="4" fillId="0" borderId="59" xfId="22" applyFont="1" applyFill="1" applyBorder="1" applyAlignment="1">
      <alignment vertical="center" textRotation="90" wrapText="1"/>
    </xf>
    <xf numFmtId="0" fontId="4" fillId="0" borderId="60" xfId="22" applyFont="1" applyFill="1" applyBorder="1" applyAlignment="1">
      <alignment vertical="center" textRotation="90" wrapText="1"/>
    </xf>
    <xf numFmtId="0" fontId="4" fillId="0" borderId="61" xfId="22" applyFont="1" applyFill="1" applyBorder="1" applyAlignment="1">
      <alignment vertical="center" textRotation="90" wrapText="1"/>
    </xf>
    <xf numFmtId="0" fontId="4" fillId="0" borderId="70" xfId="22" applyFont="1" applyFill="1" applyBorder="1" applyAlignment="1">
      <alignment vertical="center" textRotation="90" wrapText="1"/>
    </xf>
    <xf numFmtId="3" fontId="14" fillId="0" borderId="51" xfId="22" applyNumberFormat="1" applyFont="1" applyFill="1" applyBorder="1" applyAlignment="1">
      <alignment horizontal="right" vertical="center"/>
    </xf>
    <xf numFmtId="17" fontId="21" fillId="0" borderId="11" xfId="0" quotePrefix="1" applyNumberFormat="1" applyFont="1" applyFill="1" applyBorder="1"/>
    <xf numFmtId="17" fontId="21" fillId="0" borderId="12" xfId="0" quotePrefix="1" applyNumberFormat="1" applyFont="1" applyFill="1" applyBorder="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0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9" fillId="0" borderId="111" xfId="0" applyFont="1" applyBorder="1" applyAlignment="1">
      <alignment horizontal="center"/>
    </xf>
    <xf numFmtId="4" fontId="3" fillId="0" borderId="17" xfId="0" applyNumberFormat="1" applyFont="1" applyBorder="1" applyAlignment="1">
      <alignment horizontal="center"/>
    </xf>
    <xf numFmtId="3" fontId="6" fillId="0" borderId="16" xfId="0" applyNumberFormat="1" applyFont="1" applyBorder="1" applyAlignment="1">
      <alignment horizontal="center"/>
    </xf>
    <xf numFmtId="4" fontId="27" fillId="0" borderId="110" xfId="0" applyNumberFormat="1" applyFont="1" applyBorder="1" applyAlignment="1">
      <alignment horizontal="center"/>
    </xf>
    <xf numFmtId="17" fontId="20" fillId="0" borderId="0" xfId="0" quotePrefix="1" applyNumberFormat="1" applyFont="1" applyBorder="1"/>
    <xf numFmtId="0" fontId="4" fillId="0" borderId="20" xfId="0" applyFont="1" applyBorder="1" applyAlignment="1">
      <alignment horizontal="center"/>
    </xf>
    <xf numFmtId="0" fontId="9" fillId="0" borderId="0" xfId="0" applyFont="1" applyBorder="1" applyAlignment="1"/>
    <xf numFmtId="0" fontId="4" fillId="0" borderId="69" xfId="0" applyFont="1" applyBorder="1"/>
    <xf numFmtId="0" fontId="18" fillId="0" borderId="74" xfId="0" applyFont="1" applyFill="1" applyBorder="1"/>
    <xf numFmtId="0" fontId="18" fillId="0" borderId="74" xfId="0" applyFont="1" applyBorder="1"/>
    <xf numFmtId="0" fontId="11" fillId="0" borderId="74" xfId="0" applyFont="1" applyBorder="1" applyAlignment="1">
      <alignment horizontal="center"/>
    </xf>
    <xf numFmtId="0" fontId="11" fillId="0" borderId="74" xfId="0" applyFont="1" applyBorder="1"/>
    <xf numFmtId="9" fontId="5" fillId="0" borderId="76" xfId="12" applyFont="1" applyBorder="1" applyAlignment="1">
      <alignment horizontal="center"/>
    </xf>
    <xf numFmtId="0" fontId="4" fillId="0" borderId="6" xfId="0" applyFont="1" applyFill="1" applyBorder="1" applyAlignment="1">
      <alignment horizontal="center" vertical="center"/>
    </xf>
    <xf numFmtId="0" fontId="4" fillId="0" borderId="4" xfId="0" applyFont="1" applyFill="1" applyBorder="1" applyAlignment="1">
      <alignment horizontal="center" vertical="center"/>
    </xf>
    <xf numFmtId="0" fontId="11" fillId="0" borderId="5" xfId="0" applyFont="1" applyFill="1" applyBorder="1" applyAlignment="1">
      <alignment horizontal="center" vertical="center" wrapText="1"/>
    </xf>
    <xf numFmtId="0" fontId="4" fillId="0" borderId="9" xfId="0" applyFont="1" applyFill="1" applyBorder="1"/>
    <xf numFmtId="9" fontId="6" fillId="0" borderId="13" xfId="12" applyFont="1" applyFill="1" applyBorder="1" applyAlignment="1">
      <alignment horizontal="center"/>
    </xf>
    <xf numFmtId="0" fontId="3" fillId="0" borderId="0" xfId="0" applyFont="1" applyFill="1" applyBorder="1" applyAlignment="1"/>
    <xf numFmtId="0" fontId="4" fillId="0" borderId="15" xfId="0" applyFont="1" applyFill="1" applyBorder="1"/>
    <xf numFmtId="0" fontId="9" fillId="0" borderId="20" xfId="0" applyFont="1" applyFill="1" applyBorder="1"/>
    <xf numFmtId="0" fontId="4" fillId="0" borderId="20" xfId="0" applyFont="1" applyFill="1" applyBorder="1" applyAlignment="1">
      <alignment horizontal="center"/>
    </xf>
    <xf numFmtId="0" fontId="4" fillId="0" borderId="20" xfId="0" applyFont="1" applyFill="1" applyBorder="1"/>
    <xf numFmtId="9" fontId="5" fillId="0" borderId="119" xfId="12" applyFont="1" applyFill="1" applyBorder="1" applyAlignment="1">
      <alignment horizontal="center"/>
    </xf>
    <xf numFmtId="0" fontId="4" fillId="0" borderId="23" xfId="0" applyFont="1" applyFill="1" applyBorder="1"/>
    <xf numFmtId="0" fontId="4" fillId="0" borderId="34" xfId="0" applyFont="1" applyFill="1" applyBorder="1"/>
    <xf numFmtId="0" fontId="4" fillId="0" borderId="35" xfId="0" applyFont="1" applyFill="1" applyBorder="1"/>
    <xf numFmtId="0" fontId="11" fillId="15" borderId="4"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4" fontId="9" fillId="0" borderId="108" xfId="0" applyNumberFormat="1" applyFont="1" applyBorder="1" applyAlignment="1">
      <alignment horizontal="center"/>
    </xf>
    <xf numFmtId="1" fontId="9" fillId="0" borderId="108"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09"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4" fontId="9" fillId="0" borderId="110" xfId="0" applyNumberFormat="1" applyFont="1" applyBorder="1" applyAlignment="1">
      <alignment horizontal="center"/>
    </xf>
    <xf numFmtId="4" fontId="9" fillId="0" borderId="111" xfId="0" applyNumberFormat="1" applyFont="1" applyBorder="1" applyAlignment="1">
      <alignment horizontal="center"/>
    </xf>
    <xf numFmtId="4" fontId="9" fillId="0" borderId="109" xfId="0" applyNumberFormat="1" applyFont="1" applyBorder="1" applyAlignment="1">
      <alignment horizontal="center"/>
    </xf>
    <xf numFmtId="0" fontId="14" fillId="0" borderId="0" xfId="0" applyFont="1" applyAlignment="1">
      <alignment vertical="center" wrapText="1"/>
    </xf>
    <xf numFmtId="4" fontId="27" fillId="0" borderId="127" xfId="0" applyNumberFormat="1" applyFont="1" applyBorder="1" applyAlignment="1">
      <alignment horizontal="center"/>
    </xf>
    <xf numFmtId="165" fontId="27" fillId="0" borderId="128" xfId="0" applyNumberFormat="1" applyFont="1" applyBorder="1" applyAlignment="1">
      <alignment horizontal="center"/>
    </xf>
    <xf numFmtId="165" fontId="27" fillId="0" borderId="127" xfId="0" applyNumberFormat="1" applyFont="1" applyBorder="1" applyAlignment="1">
      <alignment horizontal="center"/>
    </xf>
    <xf numFmtId="3" fontId="9" fillId="0" borderId="12" xfId="0" applyNumberFormat="1" applyFont="1" applyFill="1" applyBorder="1" applyAlignment="1">
      <alignment horizontal="center" vertical="center"/>
    </xf>
    <xf numFmtId="10" fontId="9" fillId="0" borderId="107" xfId="0" applyNumberFormat="1" applyFont="1" applyFill="1" applyBorder="1" applyAlignment="1">
      <alignment horizontal="center" vertical="center" wrapText="1"/>
    </xf>
    <xf numFmtId="10" fontId="9" fillId="0" borderId="21" xfId="0" applyNumberFormat="1" applyFont="1" applyFill="1" applyBorder="1" applyAlignment="1">
      <alignment horizontal="center" vertical="center" wrapText="1"/>
    </xf>
    <xf numFmtId="17" fontId="27" fillId="0" borderId="19" xfId="0" quotePrefix="1" applyNumberFormat="1" applyFont="1" applyFill="1" applyBorder="1"/>
    <xf numFmtId="10" fontId="9" fillId="0" borderId="36" xfId="0" applyNumberFormat="1" applyFont="1" applyFill="1" applyBorder="1" applyAlignment="1">
      <alignment horizontal="center" vertical="center" wrapText="1"/>
    </xf>
    <xf numFmtId="10" fontId="9" fillId="0" borderId="110" xfId="0" applyNumberFormat="1" applyFont="1" applyFill="1" applyBorder="1" applyAlignment="1">
      <alignment horizontal="center" vertical="center" wrapText="1"/>
    </xf>
    <xf numFmtId="1" fontId="0" fillId="0" borderId="0" xfId="0" applyNumberFormat="1" applyBorder="1"/>
    <xf numFmtId="0" fontId="24" fillId="0" borderId="34" xfId="0" applyFont="1" applyFill="1" applyBorder="1" applyAlignment="1">
      <alignment horizontal="center" vertical="center"/>
    </xf>
    <xf numFmtId="3" fontId="8" fillId="26" borderId="12" xfId="0" applyNumberFormat="1" applyFont="1" applyFill="1" applyBorder="1" applyAlignment="1">
      <alignment horizontal="center" vertical="center"/>
    </xf>
    <xf numFmtId="3" fontId="11" fillId="4" borderId="110" xfId="0" applyNumberFormat="1" applyFont="1" applyFill="1" applyBorder="1" applyAlignment="1">
      <alignment horizontal="center"/>
    </xf>
    <xf numFmtId="3" fontId="9" fillId="0" borderId="107" xfId="0" applyNumberFormat="1" applyFont="1" applyBorder="1" applyAlignment="1">
      <alignment horizontal="center"/>
    </xf>
    <xf numFmtId="2" fontId="9" fillId="0" borderId="107" xfId="0" applyNumberFormat="1" applyFont="1" applyBorder="1" applyAlignment="1">
      <alignment horizontal="center"/>
    </xf>
    <xf numFmtId="1" fontId="9" fillId="0" borderId="107" xfId="0" applyNumberFormat="1" applyFont="1" applyBorder="1" applyAlignment="1">
      <alignment horizontal="center"/>
    </xf>
    <xf numFmtId="0" fontId="9" fillId="0" borderId="107" xfId="0" applyFont="1" applyBorder="1" applyAlignment="1">
      <alignment horizontal="center"/>
    </xf>
    <xf numFmtId="4" fontId="9" fillId="4" borderId="107" xfId="0" applyNumberFormat="1" applyFont="1" applyFill="1" applyBorder="1" applyAlignment="1">
      <alignment horizontal="center"/>
    </xf>
    <xf numFmtId="3" fontId="4" fillId="4" borderId="107" xfId="0" applyNumberFormat="1" applyFont="1" applyFill="1" applyBorder="1" applyAlignment="1">
      <alignment horizontal="center"/>
    </xf>
    <xf numFmtId="4" fontId="9" fillId="0" borderId="107" xfId="0" applyNumberFormat="1" applyFont="1" applyBorder="1"/>
    <xf numFmtId="2" fontId="9" fillId="0" borderId="111" xfId="0" applyNumberFormat="1" applyFont="1" applyBorder="1" applyAlignment="1">
      <alignment horizontal="center"/>
    </xf>
    <xf numFmtId="3" fontId="25" fillId="0" borderId="0" xfId="0" applyNumberFormat="1" applyFont="1"/>
    <xf numFmtId="3" fontId="18" fillId="4" borderId="107" xfId="0" applyNumberFormat="1" applyFont="1" applyFill="1" applyBorder="1" applyAlignment="1">
      <alignment horizontal="center"/>
    </xf>
    <xf numFmtId="3" fontId="18" fillId="0" borderId="11" xfId="0" applyNumberFormat="1" applyFont="1" applyFill="1" applyBorder="1" applyAlignment="1">
      <alignment horizontal="center"/>
    </xf>
    <xf numFmtId="3" fontId="18" fillId="0" borderId="109" xfId="0" applyNumberFormat="1" applyFont="1" applyFill="1" applyBorder="1" applyAlignment="1">
      <alignment horizontal="center"/>
    </xf>
    <xf numFmtId="3" fontId="18" fillId="0" borderId="107" xfId="0" applyNumberFormat="1" applyFont="1" applyFill="1" applyBorder="1" applyAlignment="1">
      <alignment horizontal="center"/>
    </xf>
    <xf numFmtId="1" fontId="9" fillId="4" borderId="110" xfId="0" applyNumberFormat="1" applyFont="1" applyFill="1" applyBorder="1" applyAlignment="1">
      <alignment horizontal="center"/>
    </xf>
    <xf numFmtId="1" fontId="9" fillId="0" borderId="110" xfId="0" applyNumberFormat="1" applyFont="1" applyBorder="1" applyAlignment="1">
      <alignment horizontal="center"/>
    </xf>
    <xf numFmtId="2" fontId="4" fillId="0" borderId="0" xfId="0" applyNumberFormat="1" applyFont="1" applyFill="1" applyBorder="1" applyAlignment="1">
      <alignment horizontal="center"/>
    </xf>
    <xf numFmtId="2" fontId="9" fillId="0" borderId="0" xfId="0" applyNumberFormat="1" applyFont="1"/>
    <xf numFmtId="3" fontId="18" fillId="4" borderId="114" xfId="0" applyNumberFormat="1" applyFont="1" applyFill="1" applyBorder="1" applyAlignment="1">
      <alignment horizontal="center"/>
    </xf>
    <xf numFmtId="3" fontId="9" fillId="0" borderId="124" xfId="9" applyNumberFormat="1" applyFont="1" applyBorder="1" applyAlignment="1">
      <alignment horizontal="center"/>
    </xf>
    <xf numFmtId="2" fontId="0" fillId="0" borderId="0" xfId="0" applyNumberFormat="1" applyBorder="1"/>
    <xf numFmtId="0" fontId="34" fillId="0" borderId="0" xfId="0" applyFont="1" applyAlignment="1">
      <alignment horizontal="right" wrapText="1"/>
    </xf>
    <xf numFmtId="3" fontId="34" fillId="0" borderId="42" xfId="0" applyNumberFormat="1" applyFont="1" applyBorder="1" applyAlignment="1">
      <alignment horizontal="right" wrapText="1"/>
    </xf>
    <xf numFmtId="3" fontId="34" fillId="0" borderId="42" xfId="0" applyNumberFormat="1" applyFont="1" applyBorder="1"/>
    <xf numFmtId="3" fontId="34" fillId="0" borderId="124" xfId="0" applyNumberFormat="1" applyFont="1" applyBorder="1" applyAlignment="1">
      <alignment horizontal="right" wrapText="1"/>
    </xf>
    <xf numFmtId="3" fontId="34" fillId="0" borderId="124" xfId="0" applyNumberFormat="1" applyFont="1" applyBorder="1"/>
    <xf numFmtId="164" fontId="9" fillId="0" borderId="0" xfId="0" applyNumberFormat="1" applyFont="1" applyFill="1" applyBorder="1" applyAlignment="1">
      <alignment horizontal="center" vertical="center" wrapText="1"/>
    </xf>
    <xf numFmtId="0" fontId="27" fillId="0" borderId="13" xfId="0" applyFont="1" applyFill="1" applyBorder="1" applyAlignment="1">
      <alignment horizontal="center" vertical="center"/>
    </xf>
    <xf numFmtId="3" fontId="9" fillId="0" borderId="9" xfId="0" applyNumberFormat="1" applyFont="1" applyFill="1" applyBorder="1" applyAlignment="1">
      <alignment horizontal="center" vertical="center"/>
    </xf>
    <xf numFmtId="164" fontId="9" fillId="0" borderId="13" xfId="0" applyNumberFormat="1" applyFont="1" applyFill="1" applyBorder="1" applyAlignment="1">
      <alignment horizontal="center" vertical="center" wrapText="1"/>
    </xf>
    <xf numFmtId="167" fontId="9" fillId="0" borderId="13" xfId="0" applyNumberFormat="1" applyFont="1" applyFill="1" applyBorder="1" applyAlignment="1">
      <alignment horizontal="center" vertical="center" wrapText="1"/>
    </xf>
    <xf numFmtId="3" fontId="81" fillId="0" borderId="0" xfId="57" applyNumberFormat="1" applyFont="1" applyFill="1" applyAlignment="1">
      <alignment horizontal="center" vertical="center"/>
    </xf>
    <xf numFmtId="3" fontId="81" fillId="0" borderId="34" xfId="57" applyNumberFormat="1" applyFont="1" applyFill="1" applyBorder="1" applyAlignment="1">
      <alignment horizontal="center" vertical="center"/>
    </xf>
    <xf numFmtId="0" fontId="81" fillId="0" borderId="0" xfId="57" applyFont="1" applyFill="1" applyAlignment="1">
      <alignment horizontal="center" wrapText="1"/>
    </xf>
    <xf numFmtId="3" fontId="81" fillId="0" borderId="35" xfId="57" applyNumberFormat="1" applyFont="1" applyFill="1" applyBorder="1" applyAlignment="1">
      <alignment horizontal="center" vertical="center"/>
    </xf>
    <xf numFmtId="0" fontId="81" fillId="0" borderId="34" xfId="57" applyFont="1" applyFill="1" applyBorder="1" applyAlignment="1">
      <alignment horizontal="center" wrapText="1"/>
    </xf>
    <xf numFmtId="3" fontId="18" fillId="0" borderId="50" xfId="0" applyNumberFormat="1" applyFont="1" applyBorder="1" applyAlignment="1">
      <alignment horizontal="center" vertical="center"/>
    </xf>
    <xf numFmtId="0" fontId="81" fillId="0" borderId="23" xfId="57" applyFont="1" applyFill="1" applyBorder="1" applyAlignment="1">
      <alignment horizontal="center" wrapText="1"/>
    </xf>
    <xf numFmtId="0" fontId="4" fillId="57" borderId="0" xfId="0" quotePrefix="1" applyFont="1" applyFill="1"/>
    <xf numFmtId="4" fontId="18" fillId="21" borderId="128" xfId="9" quotePrefix="1" applyNumberFormat="1" applyFont="1" applyFill="1" applyBorder="1" applyAlignment="1">
      <alignment horizontal="center"/>
    </xf>
    <xf numFmtId="4" fontId="18" fillId="22" borderId="114" xfId="9" quotePrefix="1" applyNumberFormat="1" applyFont="1" applyFill="1" applyBorder="1" applyAlignment="1">
      <alignment horizontal="center"/>
    </xf>
    <xf numFmtId="3" fontId="29" fillId="0" borderId="9" xfId="9" applyNumberFormat="1" applyBorder="1"/>
    <xf numFmtId="3" fontId="18" fillId="4" borderId="130" xfId="9" applyNumberFormat="1" applyFont="1" applyFill="1" applyBorder="1" applyAlignment="1">
      <alignment horizontal="center"/>
    </xf>
    <xf numFmtId="3" fontId="9" fillId="0" borderId="127" xfId="9" applyNumberFormat="1" applyFont="1" applyBorder="1" applyAlignment="1">
      <alignment horizontal="center" wrapText="1"/>
    </xf>
    <xf numFmtId="3" fontId="9" fillId="0" borderId="131" xfId="9" applyNumberFormat="1" applyFont="1" applyBorder="1" applyAlignment="1">
      <alignment horizontal="center" wrapText="1"/>
    </xf>
    <xf numFmtId="0" fontId="25" fillId="0" borderId="0" xfId="0" applyFont="1" applyFill="1"/>
    <xf numFmtId="3" fontId="11" fillId="0" borderId="0" xfId="0" applyNumberFormat="1" applyFont="1" applyBorder="1" applyAlignment="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0" fillId="0" borderId="0" xfId="0" applyNumberForma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4" fontId="9" fillId="0" borderId="1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Alignment="1"/>
    <xf numFmtId="1" fontId="9" fillId="0" borderId="8"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8" xfId="0" applyNumberFormat="1" applyFont="1" applyBorder="1" applyAlignment="1">
      <alignment horizontal="center"/>
    </xf>
    <xf numFmtId="2" fontId="9" fillId="0" borderId="0" xfId="0" applyNumberFormat="1" applyFont="1" applyBorder="1" applyAlignment="1">
      <alignment horizontal="center"/>
    </xf>
    <xf numFmtId="0" fontId="0" fillId="0" borderId="0" xfId="0" applyBorder="1" applyAlignment="1"/>
    <xf numFmtId="3" fontId="9" fillId="0" borderId="20" xfId="0" applyNumberFormat="1" applyFont="1" applyBorder="1" applyAlignment="1">
      <alignment horizontal="center"/>
    </xf>
    <xf numFmtId="4" fontId="9" fillId="0" borderId="12" xfId="0" applyNumberFormat="1" applyFont="1" applyBorder="1" applyAlignment="1">
      <alignment horizontal="center"/>
    </xf>
    <xf numFmtId="4" fontId="9" fillId="0" borderId="0" xfId="0" applyNumberFormat="1" applyFont="1" applyFill="1" applyBorder="1" applyAlignment="1">
      <alignment horizontal="center"/>
    </xf>
    <xf numFmtId="0" fontId="4" fillId="0" borderId="20" xfId="0" applyFont="1" applyBorder="1" applyAlignment="1">
      <alignment horizontal="center"/>
    </xf>
    <xf numFmtId="0" fontId="9" fillId="0" borderId="0" xfId="0" applyFont="1" applyBorder="1" applyAlignment="1"/>
    <xf numFmtId="3" fontId="18" fillId="4" borderId="115" xfId="0" applyNumberFormat="1" applyFont="1" applyFill="1" applyBorder="1" applyAlignment="1">
      <alignment horizontal="center"/>
    </xf>
    <xf numFmtId="3" fontId="9" fillId="0" borderId="106" xfId="0" applyNumberFormat="1" applyFont="1" applyFill="1" applyBorder="1" applyAlignment="1">
      <alignment horizontal="center"/>
    </xf>
    <xf numFmtId="4" fontId="9" fillId="0" borderId="128" xfId="0" applyNumberFormat="1" applyFont="1" applyFill="1" applyBorder="1" applyAlignment="1">
      <alignment horizontal="center"/>
    </xf>
    <xf numFmtId="4" fontId="9" fillId="0" borderId="106" xfId="0" applyNumberFormat="1" applyFont="1" applyFill="1" applyBorder="1" applyAlignment="1">
      <alignment horizontal="center"/>
    </xf>
    <xf numFmtId="4" fontId="9" fillId="0" borderId="131" xfId="0" applyNumberFormat="1" applyFont="1" applyFill="1" applyBorder="1" applyAlignment="1">
      <alignment horizontal="center"/>
    </xf>
    <xf numFmtId="3" fontId="9" fillId="0" borderId="128" xfId="0" applyNumberFormat="1" applyFont="1" applyFill="1" applyBorder="1" applyAlignment="1">
      <alignment horizontal="center"/>
    </xf>
    <xf numFmtId="2" fontId="9" fillId="0" borderId="113" xfId="0" applyNumberFormat="1" applyFont="1" applyFill="1" applyBorder="1" applyAlignment="1">
      <alignment horizontal="center"/>
    </xf>
    <xf numFmtId="0" fontId="43" fillId="0" borderId="0" xfId="0" applyFont="1" applyFill="1" applyAlignment="1">
      <alignment horizontal="center"/>
    </xf>
    <xf numFmtId="4" fontId="18" fillId="3" borderId="106" xfId="0" applyNumberFormat="1" applyFont="1" applyFill="1" applyBorder="1" applyAlignment="1">
      <alignment horizontal="center"/>
    </xf>
    <xf numFmtId="0" fontId="4" fillId="0" borderId="113" xfId="0" applyFont="1" applyFill="1" applyBorder="1"/>
    <xf numFmtId="4" fontId="11" fillId="4" borderId="115" xfId="0" applyNumberFormat="1" applyFont="1" applyFill="1" applyBorder="1" applyAlignment="1">
      <alignment horizontal="center"/>
    </xf>
    <xf numFmtId="4" fontId="9" fillId="22" borderId="8" xfId="0" applyNumberFormat="1" applyFont="1" applyFill="1" applyBorder="1" applyAlignment="1">
      <alignment horizontal="center"/>
    </xf>
    <xf numFmtId="17" fontId="21" fillId="0" borderId="17" xfId="0" quotePrefix="1" applyNumberFormat="1" applyFont="1" applyFill="1" applyBorder="1"/>
    <xf numFmtId="4" fontId="9" fillId="0" borderId="17" xfId="0" applyNumberFormat="1" applyFont="1" applyBorder="1" applyAlignment="1">
      <alignment horizontal="center"/>
    </xf>
    <xf numFmtId="3" fontId="9" fillId="4" borderId="21" xfId="0" applyNumberFormat="1" applyFont="1" applyFill="1" applyBorder="1" applyAlignment="1">
      <alignment horizontal="center"/>
    </xf>
    <xf numFmtId="17" fontId="27" fillId="0" borderId="114" xfId="0" quotePrefix="1" applyNumberFormat="1" applyFont="1" applyBorder="1"/>
    <xf numFmtId="3" fontId="4" fillId="0" borderId="115" xfId="0" applyNumberFormat="1" applyFont="1" applyBorder="1" applyAlignment="1">
      <alignment horizontal="center"/>
    </xf>
    <xf numFmtId="4" fontId="27" fillId="0" borderId="106" xfId="0" quotePrefix="1" applyNumberFormat="1" applyFont="1" applyBorder="1" applyAlignment="1">
      <alignment horizontal="center"/>
    </xf>
    <xf numFmtId="4" fontId="27" fillId="0" borderId="106" xfId="0" applyNumberFormat="1" applyFont="1" applyBorder="1" applyAlignment="1">
      <alignment horizontal="center"/>
    </xf>
    <xf numFmtId="3" fontId="9" fillId="0" borderId="128" xfId="0" applyNumberFormat="1" applyFont="1" applyBorder="1" applyAlignment="1">
      <alignment horizontal="center"/>
    </xf>
    <xf numFmtId="4" fontId="27" fillId="0" borderId="113" xfId="0" applyNumberFormat="1" applyFont="1" applyBorder="1" applyAlignment="1">
      <alignment horizontal="center"/>
    </xf>
    <xf numFmtId="3" fontId="6" fillId="0" borderId="114" xfId="0" applyNumberFormat="1" applyFont="1" applyBorder="1" applyAlignment="1">
      <alignment horizontal="center"/>
    </xf>
    <xf numFmtId="3" fontId="9" fillId="0" borderId="131" xfId="0" applyNumberFormat="1" applyFont="1" applyBorder="1" applyAlignment="1">
      <alignment horizontal="center"/>
    </xf>
    <xf numFmtId="3" fontId="9" fillId="0" borderId="8" xfId="9" applyNumberFormat="1" applyFont="1" applyBorder="1" applyAlignment="1">
      <alignment horizontal="center" wrapText="1"/>
    </xf>
    <xf numFmtId="3" fontId="9" fillId="0" borderId="32" xfId="9" applyNumberFormat="1" applyFont="1" applyBorder="1" applyAlignment="1">
      <alignment horizontal="center" wrapText="1"/>
    </xf>
    <xf numFmtId="3" fontId="9" fillId="0" borderId="20" xfId="9" applyNumberFormat="1" applyFont="1" applyBorder="1" applyAlignment="1">
      <alignment horizontal="center" wrapText="1"/>
    </xf>
    <xf numFmtId="3" fontId="9" fillId="0" borderId="17" xfId="9" applyNumberFormat="1" applyFont="1" applyBorder="1" applyAlignment="1">
      <alignment horizontal="center" wrapText="1"/>
    </xf>
    <xf numFmtId="3" fontId="9" fillId="0" borderId="128" xfId="9" applyNumberFormat="1" applyFont="1" applyBorder="1" applyAlignment="1">
      <alignment horizontal="center" wrapText="1"/>
    </xf>
    <xf numFmtId="0" fontId="21" fillId="0" borderId="10" xfId="9" applyFont="1" applyFill="1" applyBorder="1"/>
    <xf numFmtId="3" fontId="9" fillId="0" borderId="127" xfId="9" applyNumberFormat="1" applyFont="1" applyBorder="1" applyAlignment="1">
      <alignment horizontal="center"/>
    </xf>
    <xf numFmtId="164" fontId="4" fillId="0" borderId="27" xfId="0" quotePrefix="1" applyNumberFormat="1" applyFont="1" applyFill="1" applyBorder="1" applyAlignment="1">
      <alignment horizontal="center"/>
    </xf>
    <xf numFmtId="0" fontId="25" fillId="15" borderId="0" xfId="0" applyFont="1" applyFill="1" applyAlignment="1"/>
    <xf numFmtId="0" fontId="4" fillId="15" borderId="0" xfId="0" applyFont="1" applyFill="1"/>
    <xf numFmtId="0" fontId="9" fillId="3" borderId="7" xfId="0" applyFont="1" applyFill="1" applyBorder="1" applyAlignment="1">
      <alignment horizontal="center" vertical="center"/>
    </xf>
    <xf numFmtId="0" fontId="9" fillId="3" borderId="50"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5" fillId="0" borderId="69" xfId="0" quotePrefix="1" applyFont="1" applyBorder="1"/>
    <xf numFmtId="3" fontId="11" fillId="0" borderId="79" xfId="0" applyNumberFormat="1" applyFont="1" applyBorder="1" applyAlignment="1">
      <alignment horizontal="center"/>
    </xf>
    <xf numFmtId="4" fontId="5" fillId="0" borderId="74" xfId="0" applyNumberFormat="1" applyFont="1" applyBorder="1" applyAlignment="1">
      <alignment horizontal="center"/>
    </xf>
    <xf numFmtId="4" fontId="5" fillId="0" borderId="75" xfId="0" applyNumberFormat="1" applyFont="1" applyBorder="1" applyAlignment="1">
      <alignment horizontal="center"/>
    </xf>
    <xf numFmtId="0" fontId="6" fillId="0" borderId="9" xfId="0" quotePrefix="1" applyFont="1" applyBorder="1"/>
    <xf numFmtId="0" fontId="6" fillId="0" borderId="15" xfId="0" quotePrefix="1" applyFont="1" applyBorder="1"/>
    <xf numFmtId="3" fontId="4" fillId="0" borderId="16" xfId="0" applyNumberFormat="1" applyFont="1" applyBorder="1" applyAlignment="1">
      <alignment horizontal="center"/>
    </xf>
    <xf numFmtId="4" fontId="6" fillId="0" borderId="108" xfId="0" applyNumberFormat="1" applyFont="1" applyBorder="1" applyAlignment="1">
      <alignment horizontal="center"/>
    </xf>
    <xf numFmtId="4" fontId="6" fillId="0" borderId="21" xfId="0" applyNumberFormat="1" applyFont="1" applyBorder="1" applyAlignment="1">
      <alignment horizontal="center"/>
    </xf>
    <xf numFmtId="4" fontId="5" fillId="0" borderId="69" xfId="0" applyNumberFormat="1" applyFont="1" applyBorder="1" applyAlignment="1">
      <alignment horizontal="center"/>
    </xf>
    <xf numFmtId="0" fontId="25" fillId="0" borderId="0" xfId="0" applyFont="1" applyBorder="1"/>
    <xf numFmtId="3" fontId="4" fillId="0" borderId="29" xfId="0" applyNumberFormat="1" applyFont="1" applyBorder="1" applyAlignment="1">
      <alignment horizontal="center"/>
    </xf>
    <xf numFmtId="4" fontId="6" fillId="0" borderId="43" xfId="0" applyNumberFormat="1" applyFont="1" applyBorder="1" applyAlignment="1">
      <alignment horizontal="center"/>
    </xf>
    <xf numFmtId="4" fontId="6" fillId="0" borderId="68" xfId="0" applyNumberFormat="1" applyFont="1" applyBorder="1" applyAlignment="1">
      <alignment horizontal="center"/>
    </xf>
    <xf numFmtId="4" fontId="6" fillId="0" borderId="58" xfId="0" applyNumberFormat="1" applyFont="1" applyBorder="1" applyAlignment="1">
      <alignment horizontal="center"/>
    </xf>
    <xf numFmtId="4" fontId="6" fillId="0" borderId="110" xfId="0" applyNumberFormat="1" applyFont="1" applyBorder="1" applyAlignment="1">
      <alignment horizontal="center"/>
    </xf>
    <xf numFmtId="4" fontId="6" fillId="0" borderId="75" xfId="0" applyNumberFormat="1" applyFont="1" applyBorder="1" applyAlignment="1">
      <alignment horizontal="center"/>
    </xf>
    <xf numFmtId="0" fontId="6" fillId="0" borderId="28" xfId="0" quotePrefix="1" applyFont="1" applyBorder="1"/>
    <xf numFmtId="4" fontId="5" fillId="0" borderId="118" xfId="0" applyNumberFormat="1" applyFont="1" applyBorder="1" applyAlignment="1">
      <alignment horizontal="center"/>
    </xf>
    <xf numFmtId="3" fontId="11" fillId="0" borderId="114" xfId="0" applyNumberFormat="1" applyFont="1" applyBorder="1" applyAlignment="1">
      <alignment horizontal="center"/>
    </xf>
    <xf numFmtId="0" fontId="6" fillId="0" borderId="29" xfId="0" quotePrefix="1" applyFont="1" applyBorder="1"/>
    <xf numFmtId="4" fontId="6" fillId="0" borderId="28" xfId="0" applyNumberFormat="1" applyFont="1" applyBorder="1" applyAlignment="1">
      <alignment horizontal="center"/>
    </xf>
    <xf numFmtId="0" fontId="6" fillId="0" borderId="10" xfId="0" quotePrefix="1" applyFont="1" applyBorder="1"/>
    <xf numFmtId="4" fontId="6" fillId="0" borderId="9" xfId="0" applyNumberFormat="1" applyFont="1" applyBorder="1" applyAlignment="1">
      <alignment horizontal="center"/>
    </xf>
    <xf numFmtId="0" fontId="5" fillId="0" borderId="114" xfId="0" quotePrefix="1" applyFont="1" applyBorder="1"/>
    <xf numFmtId="4" fontId="6" fillId="0" borderId="116" xfId="0" applyNumberFormat="1" applyFont="1" applyBorder="1" applyAlignment="1">
      <alignment horizontal="center"/>
    </xf>
    <xf numFmtId="4" fontId="6" fillId="0" borderId="113" xfId="0" applyNumberFormat="1" applyFont="1" applyBorder="1" applyAlignment="1">
      <alignment horizontal="center"/>
    </xf>
    <xf numFmtId="0" fontId="5" fillId="0" borderId="79" xfId="0" quotePrefix="1" applyFont="1" applyBorder="1"/>
    <xf numFmtId="4" fontId="6" fillId="0" borderId="78" xfId="0" applyNumberFormat="1" applyFont="1" applyBorder="1" applyAlignment="1">
      <alignment horizontal="center"/>
    </xf>
    <xf numFmtId="4" fontId="6" fillId="0" borderId="19" xfId="0" applyNumberFormat="1" applyFont="1" applyBorder="1" applyAlignment="1">
      <alignment horizontal="center"/>
    </xf>
    <xf numFmtId="4" fontId="6" fillId="0" borderId="63" xfId="0" applyNumberFormat="1" applyFont="1" applyBorder="1" applyAlignment="1">
      <alignment horizontal="center"/>
    </xf>
    <xf numFmtId="4" fontId="6" fillId="0" borderId="14" xfId="0" applyNumberFormat="1" applyFont="1" applyBorder="1" applyAlignment="1">
      <alignment horizontal="center"/>
    </xf>
    <xf numFmtId="0" fontId="4" fillId="0" borderId="10" xfId="0" quotePrefix="1" applyFont="1" applyBorder="1"/>
    <xf numFmtId="0" fontId="4" fillId="0" borderId="10" xfId="0" applyFont="1" applyBorder="1" applyAlignment="1">
      <alignment horizontal="center"/>
    </xf>
    <xf numFmtId="0" fontId="4" fillId="0" borderId="24" xfId="0" quotePrefix="1" applyFont="1" applyBorder="1"/>
    <xf numFmtId="3" fontId="4" fillId="0" borderId="24" xfId="0" applyNumberFormat="1" applyFont="1" applyBorder="1" applyAlignment="1">
      <alignment horizontal="center"/>
    </xf>
    <xf numFmtId="4" fontId="6" fillId="0" borderId="33" xfId="0" applyNumberFormat="1" applyFont="1" applyBorder="1" applyAlignment="1">
      <alignment horizontal="center"/>
    </xf>
    <xf numFmtId="3" fontId="3" fillId="0" borderId="0" xfId="0" applyNumberFormat="1" applyFont="1" applyBorder="1"/>
    <xf numFmtId="0" fontId="25" fillId="0" borderId="0" xfId="0" applyFont="1" applyFill="1" applyBorder="1"/>
    <xf numFmtId="0" fontId="3" fillId="0" borderId="0" xfId="0" applyFont="1" applyAlignment="1">
      <alignment wrapText="1"/>
    </xf>
    <xf numFmtId="3" fontId="9" fillId="0" borderId="0" xfId="0" applyNumberFormat="1" applyFont="1" applyFill="1" applyBorder="1"/>
    <xf numFmtId="3" fontId="18" fillId="4" borderId="24" xfId="0" applyNumberFormat="1" applyFont="1" applyFill="1" applyBorder="1" applyAlignment="1">
      <alignment horizontal="center"/>
    </xf>
    <xf numFmtId="4" fontId="18" fillId="3" borderId="24" xfId="0" applyNumberFormat="1" applyFont="1" applyFill="1" applyBorder="1" applyAlignment="1">
      <alignment horizontal="center"/>
    </xf>
    <xf numFmtId="3" fontId="8" fillId="26" borderId="53" xfId="0" applyNumberFormat="1" applyFont="1" applyFill="1" applyBorder="1" applyAlignment="1">
      <alignment horizontal="right" vertical="center"/>
    </xf>
    <xf numFmtId="3" fontId="8" fillId="26" borderId="64" xfId="0" applyNumberFormat="1" applyFont="1" applyFill="1" applyBorder="1" applyAlignment="1">
      <alignment horizontal="right" vertical="center"/>
    </xf>
    <xf numFmtId="0" fontId="6" fillId="0" borderId="6" xfId="22" applyFont="1" applyFill="1" applyBorder="1" applyAlignment="1">
      <alignment horizontal="left" vertical="center" wrapText="1"/>
    </xf>
    <xf numFmtId="3" fontId="8" fillId="0" borderId="123" xfId="22" applyNumberFormat="1" applyFont="1" applyFill="1" applyBorder="1" applyAlignment="1">
      <alignment horizontal="right" vertical="center"/>
    </xf>
    <xf numFmtId="3" fontId="8" fillId="0" borderId="56" xfId="22" applyNumberFormat="1" applyFont="1" applyFill="1" applyBorder="1" applyAlignment="1">
      <alignment horizontal="right" vertical="center"/>
    </xf>
    <xf numFmtId="0" fontId="8" fillId="0" borderId="53" xfId="0" applyFont="1" applyBorder="1" applyAlignment="1">
      <alignment horizontal="right" vertical="center"/>
    </xf>
    <xf numFmtId="0" fontId="8" fillId="0" borderId="54" xfId="0" applyFont="1" applyBorder="1" applyAlignment="1">
      <alignment horizontal="right" vertical="center"/>
    </xf>
    <xf numFmtId="0" fontId="8" fillId="0" borderId="64" xfId="0" applyFont="1" applyBorder="1" applyAlignment="1">
      <alignment horizontal="right" vertical="center"/>
    </xf>
    <xf numFmtId="0" fontId="8" fillId="0" borderId="125" xfId="0" applyFont="1" applyBorder="1" applyAlignment="1">
      <alignment horizontal="right" vertical="center"/>
    </xf>
    <xf numFmtId="0" fontId="24" fillId="0" borderId="0" xfId="22" applyFont="1" applyFill="1" applyBorder="1" applyAlignment="1">
      <alignment horizontal="left" vertical="top" wrapText="1"/>
    </xf>
    <xf numFmtId="3" fontId="14" fillId="0" borderId="0" xfId="22" applyNumberFormat="1" applyFont="1" applyFill="1" applyBorder="1" applyAlignment="1">
      <alignment horizontal="right" vertical="center"/>
    </xf>
    <xf numFmtId="3" fontId="14" fillId="0" borderId="133" xfId="22" applyNumberFormat="1" applyFont="1" applyFill="1" applyBorder="1" applyAlignment="1">
      <alignment horizontal="right" vertical="center"/>
    </xf>
    <xf numFmtId="3" fontId="14" fillId="0" borderId="134" xfId="22" applyNumberFormat="1" applyFont="1" applyFill="1" applyBorder="1" applyAlignment="1">
      <alignment horizontal="right" vertical="center"/>
    </xf>
    <xf numFmtId="1" fontId="9" fillId="0" borderId="113" xfId="0" applyNumberFormat="1" applyFont="1" applyFill="1" applyBorder="1" applyAlignment="1">
      <alignment horizontal="center"/>
    </xf>
    <xf numFmtId="3" fontId="9" fillId="0" borderId="113" xfId="0" applyNumberFormat="1" applyFont="1" applyFill="1" applyBorder="1" applyAlignment="1">
      <alignment horizontal="center"/>
    </xf>
    <xf numFmtId="0" fontId="0" fillId="0" borderId="0" xfId="0" applyFill="1" applyBorder="1" applyAlignment="1"/>
    <xf numFmtId="0" fontId="27" fillId="0" borderId="23" xfId="0" quotePrefix="1" applyFont="1" applyFill="1" applyBorder="1" applyAlignment="1">
      <alignment horizontal="left"/>
    </xf>
    <xf numFmtId="0" fontId="27" fillId="0" borderId="35" xfId="0" applyFont="1" applyFill="1" applyBorder="1" applyAlignment="1">
      <alignment horizontal="center" vertical="center"/>
    </xf>
    <xf numFmtId="3" fontId="9" fillId="0" borderId="23" xfId="0" applyNumberFormat="1" applyFont="1" applyFill="1" applyBorder="1" applyAlignment="1">
      <alignment horizontal="center" vertical="center"/>
    </xf>
    <xf numFmtId="167" fontId="9" fillId="0" borderId="35" xfId="0" applyNumberFormat="1" applyFont="1" applyFill="1" applyBorder="1" applyAlignment="1">
      <alignment horizontal="center" vertical="center" wrapText="1"/>
    </xf>
    <xf numFmtId="164" fontId="9" fillId="0" borderId="34" xfId="0" applyNumberFormat="1" applyFont="1" applyFill="1" applyBorder="1" applyAlignment="1">
      <alignment horizontal="center" vertical="center" wrapText="1"/>
    </xf>
    <xf numFmtId="0" fontId="5" fillId="2" borderId="125" xfId="0" applyFont="1" applyFill="1" applyBorder="1" applyAlignment="1">
      <alignment vertical="center"/>
    </xf>
    <xf numFmtId="0" fontId="4" fillId="2" borderId="120" xfId="0" applyFont="1" applyFill="1" applyBorder="1" applyAlignment="1">
      <alignment vertical="center"/>
    </xf>
    <xf numFmtId="0" fontId="4" fillId="2" borderId="126" xfId="0" applyFont="1" applyFill="1" applyBorder="1"/>
    <xf numFmtId="0" fontId="9" fillId="4" borderId="123" xfId="0" applyFont="1" applyFill="1" applyBorder="1" applyAlignment="1">
      <alignment horizontal="center"/>
    </xf>
    <xf numFmtId="0" fontId="27" fillId="0" borderId="64" xfId="0" applyFont="1" applyBorder="1" applyAlignment="1">
      <alignment horizontal="left" vertical="center"/>
    </xf>
    <xf numFmtId="4" fontId="9" fillId="0" borderId="126" xfId="0" applyNumberFormat="1" applyFont="1" applyBorder="1" applyAlignment="1">
      <alignment horizontal="center" vertical="center"/>
    </xf>
    <xf numFmtId="0" fontId="9" fillId="0" borderId="123" xfId="0" applyFont="1" applyBorder="1" applyAlignment="1">
      <alignment horizontal="center" vertical="center"/>
    </xf>
    <xf numFmtId="4" fontId="9" fillId="0" borderId="123" xfId="0" applyNumberFormat="1" applyFont="1" applyBorder="1" applyAlignment="1">
      <alignment horizontal="center" vertical="center"/>
    </xf>
    <xf numFmtId="0" fontId="27" fillId="0" borderId="19" xfId="0" applyFont="1" applyBorder="1" applyAlignment="1">
      <alignment horizontal="left" vertical="center"/>
    </xf>
    <xf numFmtId="4" fontId="9" fillId="0" borderId="21" xfId="0" applyNumberFormat="1" applyFont="1" applyBorder="1" applyAlignment="1">
      <alignment horizontal="center" vertical="center"/>
    </xf>
    <xf numFmtId="0" fontId="27" fillId="0" borderId="64" xfId="0" quotePrefix="1" applyFont="1" applyFill="1" applyBorder="1" applyAlignment="1">
      <alignment horizontal="left" vertical="center"/>
    </xf>
    <xf numFmtId="0" fontId="27" fillId="0" borderId="64" xfId="0" applyFont="1" applyFill="1" applyBorder="1" applyAlignment="1">
      <alignment horizontal="left" vertical="center"/>
    </xf>
    <xf numFmtId="0" fontId="27" fillId="0" borderId="0" xfId="0" quotePrefix="1" applyFont="1" applyFill="1" applyBorder="1" applyAlignment="1">
      <alignment horizontal="left" vertical="center"/>
    </xf>
    <xf numFmtId="0" fontId="91" fillId="0" borderId="0" xfId="0" applyFont="1" applyAlignment="1">
      <alignment horizontal="right" vertical="top" wrapText="1" indent="1"/>
    </xf>
    <xf numFmtId="0" fontId="3" fillId="0" borderId="0" xfId="0" applyFont="1" applyBorder="1" applyAlignment="1">
      <alignment wrapText="1"/>
    </xf>
    <xf numFmtId="4" fontId="9" fillId="0" borderId="0" xfId="0" applyNumberFormat="1" applyFont="1" applyFill="1" applyBorder="1" applyAlignment="1">
      <alignment horizontal="center"/>
    </xf>
    <xf numFmtId="164" fontId="4" fillId="0" borderId="0" xfId="0" applyNumberFormat="1" applyFont="1" applyBorder="1" applyAlignment="1">
      <alignment wrapText="1"/>
    </xf>
    <xf numFmtId="167" fontId="4" fillId="0" borderId="0" xfId="0" applyNumberFormat="1" applyFont="1" applyBorder="1" applyAlignment="1">
      <alignment wrapText="1"/>
    </xf>
    <xf numFmtId="164" fontId="4" fillId="0" borderId="0" xfId="0" applyNumberFormat="1" applyFont="1" applyFill="1" applyBorder="1"/>
    <xf numFmtId="0" fontId="4" fillId="0" borderId="0" xfId="0" applyNumberFormat="1" applyFont="1" applyBorder="1" applyAlignment="1">
      <alignment horizontal="center"/>
    </xf>
    <xf numFmtId="164" fontId="4" fillId="0" borderId="0" xfId="0" applyNumberFormat="1" applyFont="1" applyFill="1" applyBorder="1" applyAlignment="1"/>
    <xf numFmtId="164" fontId="4" fillId="0" borderId="0" xfId="0" applyNumberFormat="1" applyFont="1" applyAlignment="1"/>
    <xf numFmtId="3" fontId="4" fillId="0" borderId="0" xfId="0" applyNumberFormat="1" applyFont="1" applyBorder="1" applyAlignment="1"/>
    <xf numFmtId="164" fontId="4" fillId="0" borderId="0" xfId="0" applyNumberFormat="1" applyFont="1" applyFill="1" applyBorder="1" applyAlignment="1">
      <alignment wrapText="1"/>
    </xf>
    <xf numFmtId="3" fontId="70" fillId="0" borderId="0" xfId="57" applyNumberFormat="1" applyFont="1" applyFill="1" applyAlignment="1"/>
    <xf numFmtId="3" fontId="70" fillId="0" borderId="0" xfId="57" applyNumberFormat="1" applyFont="1" applyFill="1" applyBorder="1" applyAlignment="1"/>
    <xf numFmtId="167" fontId="4" fillId="0" borderId="0" xfId="0" applyNumberFormat="1" applyFont="1" applyFill="1" applyBorder="1" applyAlignment="1">
      <alignment wrapText="1"/>
    </xf>
    <xf numFmtId="3" fontId="25" fillId="0" borderId="0" xfId="0" applyNumberFormat="1" applyFont="1" applyBorder="1"/>
    <xf numFmtId="0" fontId="11" fillId="0" borderId="0" xfId="0" applyFont="1" applyFill="1"/>
    <xf numFmtId="10" fontId="9" fillId="0" borderId="124" xfId="0" applyNumberFormat="1" applyFont="1" applyFill="1" applyBorder="1" applyAlignment="1">
      <alignment horizontal="center" vertical="center" wrapText="1"/>
    </xf>
    <xf numFmtId="0" fontId="14" fillId="0" borderId="0" xfId="0" applyFont="1" applyFill="1" applyAlignment="1">
      <alignment vertical="center" wrapText="1"/>
    </xf>
    <xf numFmtId="3" fontId="14" fillId="0" borderId="43" xfId="0" applyNumberFormat="1" applyFont="1" applyFill="1" applyBorder="1" applyAlignment="1">
      <alignment horizontal="center"/>
    </xf>
    <xf numFmtId="0" fontId="92" fillId="0" borderId="0" xfId="0" applyFont="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0" fontId="70" fillId="0" borderId="0" xfId="57" applyFont="1" applyFill="1" applyBorder="1" applyAlignment="1">
      <alignment wrapText="1"/>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4" fontId="9" fillId="0" borderId="36" xfId="0" applyNumberFormat="1" applyFont="1" applyBorder="1" applyAlignment="1">
      <alignment horizontal="center"/>
    </xf>
    <xf numFmtId="0" fontId="0" fillId="0" borderId="0" xfId="0" applyAlignment="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0" fontId="4" fillId="0" borderId="20" xfId="0" applyFont="1" applyBorder="1" applyAlignment="1">
      <alignment horizontal="center"/>
    </xf>
    <xf numFmtId="0" fontId="9" fillId="0" borderId="0" xfId="0" applyFont="1" applyAlignment="1"/>
    <xf numFmtId="0" fontId="9" fillId="0" borderId="0" xfId="0" applyFont="1" applyBorder="1" applyAlignment="1"/>
    <xf numFmtId="0" fontId="0" fillId="0" borderId="0" xfId="0" applyAlignment="1">
      <alignment horizontal="left"/>
    </xf>
    <xf numFmtId="0" fontId="43" fillId="22" borderId="6" xfId="0" applyFont="1" applyFill="1" applyBorder="1" applyAlignment="1">
      <alignment horizontal="left" vertical="center"/>
    </xf>
    <xf numFmtId="0" fontId="43" fillId="4" borderId="6" xfId="0" applyFont="1" applyFill="1" applyBorder="1" applyAlignment="1">
      <alignment horizontal="left" vertical="center"/>
    </xf>
    <xf numFmtId="10" fontId="0" fillId="0" borderId="0" xfId="12" applyNumberFormat="1" applyFont="1"/>
    <xf numFmtId="4" fontId="4" fillId="0" borderId="11" xfId="0" applyNumberFormat="1" applyFont="1" applyBorder="1" applyAlignment="1">
      <alignment horizontal="center"/>
    </xf>
    <xf numFmtId="4" fontId="4" fillId="0" borderId="14" xfId="0" applyNumberFormat="1" applyFont="1" applyBorder="1" applyAlignment="1">
      <alignment horizontal="center"/>
    </xf>
    <xf numFmtId="4" fontId="4" fillId="0" borderId="9" xfId="0" applyNumberFormat="1" applyFont="1" applyBorder="1" applyAlignment="1">
      <alignment horizontal="center"/>
    </xf>
    <xf numFmtId="4" fontId="4" fillId="0" borderId="109" xfId="0" applyNumberFormat="1" applyFont="1" applyBorder="1" applyAlignment="1">
      <alignment horizontal="center"/>
    </xf>
    <xf numFmtId="4" fontId="4" fillId="0" borderId="19" xfId="0" applyNumberFormat="1" applyFont="1" applyBorder="1" applyAlignment="1">
      <alignment horizontal="center"/>
    </xf>
    <xf numFmtId="4" fontId="4" fillId="0" borderId="108" xfId="0" applyNumberFormat="1" applyFont="1" applyBorder="1" applyAlignment="1">
      <alignment horizontal="center"/>
    </xf>
    <xf numFmtId="4" fontId="4" fillId="0" borderId="15" xfId="0" applyNumberFormat="1" applyFont="1" applyBorder="1" applyAlignment="1">
      <alignment horizontal="center"/>
    </xf>
    <xf numFmtId="4" fontId="4" fillId="0" borderId="113" xfId="0" applyNumberFormat="1" applyFont="1" applyBorder="1" applyAlignment="1">
      <alignment horizontal="center"/>
    </xf>
    <xf numFmtId="4" fontId="4" fillId="0" borderId="112" xfId="0" applyNumberFormat="1" applyFont="1" applyBorder="1" applyAlignment="1">
      <alignment horizontal="center"/>
    </xf>
    <xf numFmtId="4" fontId="4" fillId="0" borderId="115" xfId="0" applyNumberFormat="1" applyFont="1" applyBorder="1" applyAlignment="1">
      <alignment horizontal="center"/>
    </xf>
    <xf numFmtId="4" fontId="4" fillId="0" borderId="116" xfId="0" applyNumberFormat="1" applyFont="1" applyBorder="1" applyAlignment="1">
      <alignment horizontal="center"/>
    </xf>
    <xf numFmtId="4" fontId="4" fillId="0" borderId="9" xfId="0" applyNumberFormat="1" applyFont="1" applyFill="1" applyBorder="1" applyAlignment="1">
      <alignment horizontal="center"/>
    </xf>
    <xf numFmtId="4" fontId="4" fillId="0" borderId="106" xfId="0" applyNumberFormat="1" applyFont="1" applyFill="1" applyBorder="1" applyAlignment="1">
      <alignment horizontal="center"/>
    </xf>
    <xf numFmtId="4" fontId="4" fillId="0" borderId="13" xfId="0" applyNumberFormat="1" applyFont="1" applyFill="1" applyBorder="1" applyAlignment="1">
      <alignment horizontal="center"/>
    </xf>
    <xf numFmtId="4" fontId="4" fillId="0" borderId="118" xfId="0" applyNumberFormat="1" applyFont="1" applyBorder="1" applyAlignment="1">
      <alignment horizontal="center"/>
    </xf>
    <xf numFmtId="4" fontId="4" fillId="0" borderId="13" xfId="0" applyNumberFormat="1" applyFont="1" applyBorder="1" applyAlignment="1">
      <alignment horizontal="center"/>
    </xf>
    <xf numFmtId="4" fontId="4" fillId="0" borderId="111" xfId="0" applyNumberFormat="1" applyFont="1" applyBorder="1" applyAlignment="1">
      <alignment horizontal="center"/>
    </xf>
    <xf numFmtId="4" fontId="4" fillId="0" borderId="106" xfId="0" applyNumberFormat="1" applyFont="1" applyBorder="1" applyAlignment="1">
      <alignment horizontal="center"/>
    </xf>
    <xf numFmtId="4" fontId="4" fillId="0" borderId="14" xfId="0" applyNumberFormat="1" applyFont="1" applyFill="1" applyBorder="1" applyAlignment="1">
      <alignment horizontal="center"/>
    </xf>
    <xf numFmtId="4" fontId="4" fillId="0" borderId="12" xfId="0" applyNumberFormat="1" applyFont="1" applyFill="1" applyBorder="1" applyAlignment="1">
      <alignment horizontal="center"/>
    </xf>
    <xf numFmtId="4" fontId="4" fillId="0" borderId="22" xfId="0" applyNumberFormat="1" applyFont="1" applyFill="1" applyBorder="1" applyAlignment="1">
      <alignment horizontal="center"/>
    </xf>
    <xf numFmtId="4" fontId="4" fillId="0" borderId="109" xfId="0" applyNumberFormat="1" applyFont="1" applyFill="1" applyBorder="1" applyAlignment="1">
      <alignment horizontal="center" wrapText="1"/>
    </xf>
    <xf numFmtId="4" fontId="4" fillId="0" borderId="19" xfId="0" applyNumberFormat="1" applyFont="1" applyFill="1" applyBorder="1" applyAlignment="1">
      <alignment horizontal="center" wrapText="1"/>
    </xf>
    <xf numFmtId="4" fontId="4" fillId="0" borderId="111" xfId="0" applyNumberFormat="1" applyFont="1" applyFill="1" applyBorder="1" applyAlignment="1">
      <alignment horizontal="center"/>
    </xf>
    <xf numFmtId="4" fontId="4" fillId="0" borderId="15" xfId="0" applyNumberFormat="1" applyFont="1" applyFill="1" applyBorder="1" applyAlignment="1">
      <alignment horizontal="center"/>
    </xf>
    <xf numFmtId="4" fontId="4" fillId="0" borderId="14" xfId="0" applyNumberFormat="1" applyFont="1" applyFill="1" applyBorder="1" applyAlignment="1">
      <alignment horizontal="center" wrapText="1"/>
    </xf>
    <xf numFmtId="4" fontId="4" fillId="0" borderId="12" xfId="0" applyNumberFormat="1" applyFont="1" applyFill="1" applyBorder="1" applyAlignment="1">
      <alignment horizontal="center" wrapText="1"/>
    </xf>
    <xf numFmtId="4" fontId="70" fillId="0" borderId="12" xfId="0" applyNumberFormat="1" applyFont="1" applyFill="1" applyBorder="1" applyAlignment="1">
      <alignment horizontal="center" wrapText="1"/>
    </xf>
    <xf numFmtId="4" fontId="4" fillId="0" borderId="19" xfId="0" applyNumberFormat="1" applyFont="1" applyFill="1" applyBorder="1" applyAlignment="1">
      <alignment horizontal="center"/>
    </xf>
    <xf numFmtId="4" fontId="70" fillId="0" borderId="17" xfId="0" applyNumberFormat="1" applyFont="1" applyFill="1" applyBorder="1" applyAlignment="1">
      <alignment horizontal="center" wrapText="1"/>
    </xf>
    <xf numFmtId="4" fontId="4" fillId="0" borderId="21" xfId="0" applyNumberFormat="1" applyFont="1" applyFill="1" applyBorder="1" applyAlignment="1">
      <alignment horizontal="center"/>
    </xf>
    <xf numFmtId="4" fontId="4" fillId="0" borderId="17" xfId="0" applyNumberFormat="1" applyFont="1" applyFill="1" applyBorder="1" applyAlignment="1">
      <alignment horizontal="center"/>
    </xf>
    <xf numFmtId="4" fontId="70" fillId="0" borderId="12" xfId="0" applyNumberFormat="1" applyFont="1" applyFill="1" applyBorder="1" applyAlignment="1">
      <alignment horizontal="center" vertical="center" wrapText="1"/>
    </xf>
    <xf numFmtId="4" fontId="70" fillId="0" borderId="17" xfId="0" applyNumberFormat="1" applyFont="1" applyFill="1" applyBorder="1" applyAlignment="1">
      <alignment horizontal="center" vertical="center" wrapText="1"/>
    </xf>
    <xf numFmtId="4" fontId="4" fillId="0" borderId="112" xfId="0" applyNumberFormat="1" applyFont="1" applyFill="1" applyBorder="1" applyAlignment="1">
      <alignment horizontal="center"/>
    </xf>
    <xf numFmtId="4" fontId="4" fillId="0" borderId="33" xfId="0" applyNumberFormat="1" applyFont="1" applyFill="1" applyBorder="1" applyAlignment="1">
      <alignment horizontal="center"/>
    </xf>
    <xf numFmtId="4" fontId="4" fillId="0" borderId="26" xfId="0" applyNumberFormat="1" applyFont="1" applyFill="1" applyBorder="1" applyAlignment="1">
      <alignment horizontal="center"/>
    </xf>
    <xf numFmtId="4" fontId="4" fillId="0" borderId="27" xfId="0" applyNumberFormat="1" applyFont="1" applyFill="1" applyBorder="1" applyAlignment="1">
      <alignment horizontal="center"/>
    </xf>
    <xf numFmtId="4" fontId="4" fillId="0" borderId="35" xfId="0" applyNumberFormat="1" applyFont="1" applyFill="1" applyBorder="1" applyAlignment="1">
      <alignment horizontal="center"/>
    </xf>
    <xf numFmtId="4" fontId="4" fillId="0" borderId="25" xfId="0" applyNumberFormat="1" applyFont="1" applyFill="1" applyBorder="1" applyAlignment="1">
      <alignment horizontal="center"/>
    </xf>
    <xf numFmtId="0" fontId="4" fillId="4" borderId="120"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51" xfId="0" applyFont="1" applyFill="1" applyBorder="1" applyAlignment="1">
      <alignment horizontal="center" vertical="center"/>
    </xf>
    <xf numFmtId="0" fontId="4" fillId="4" borderId="105" xfId="0" applyFont="1" applyFill="1" applyBorder="1" applyAlignment="1">
      <alignment horizontal="center" vertical="center"/>
    </xf>
    <xf numFmtId="164" fontId="0" fillId="0" borderId="0" xfId="0" applyNumberFormat="1" applyAlignment="1">
      <alignment vertical="center"/>
    </xf>
    <xf numFmtId="0" fontId="4" fillId="4" borderId="123" xfId="0" applyFont="1" applyFill="1" applyBorder="1" applyAlignment="1">
      <alignment horizontal="center" vertical="center"/>
    </xf>
    <xf numFmtId="0" fontId="4" fillId="4" borderId="126" xfId="0" applyFont="1" applyFill="1" applyBorder="1" applyAlignment="1">
      <alignment horizontal="center" vertical="center"/>
    </xf>
    <xf numFmtId="171" fontId="4" fillId="0" borderId="11" xfId="12" applyNumberFormat="1" applyFont="1" applyBorder="1" applyAlignment="1">
      <alignment horizontal="center"/>
    </xf>
    <xf numFmtId="171" fontId="4" fillId="0" borderId="12" xfId="12" applyNumberFormat="1" applyFont="1" applyBorder="1" applyAlignment="1">
      <alignment horizontal="center"/>
    </xf>
    <xf numFmtId="171" fontId="4" fillId="0" borderId="17" xfId="12" applyNumberFormat="1" applyFont="1" applyBorder="1" applyAlignment="1">
      <alignment horizontal="center"/>
    </xf>
    <xf numFmtId="171" fontId="4" fillId="0" borderId="109" xfId="12" applyNumberFormat="1" applyFont="1" applyBorder="1" applyAlignment="1">
      <alignment horizontal="center"/>
    </xf>
    <xf numFmtId="171" fontId="4" fillId="0" borderId="12" xfId="12" applyNumberFormat="1" applyFont="1" applyFill="1" applyBorder="1" applyAlignment="1">
      <alignment horizontal="center"/>
    </xf>
    <xf numFmtId="171" fontId="4" fillId="0" borderId="134" xfId="12" applyNumberFormat="1" applyFont="1" applyFill="1" applyBorder="1" applyAlignment="1">
      <alignment horizontal="center"/>
    </xf>
    <xf numFmtId="171" fontId="4" fillId="0" borderId="11" xfId="12" applyNumberFormat="1" applyFont="1" applyFill="1" applyBorder="1" applyAlignment="1">
      <alignment horizontal="center"/>
    </xf>
    <xf numFmtId="171" fontId="4" fillId="0" borderId="17" xfId="12" applyNumberFormat="1" applyFont="1" applyFill="1" applyBorder="1" applyAlignment="1">
      <alignment horizontal="center" wrapText="1"/>
    </xf>
    <xf numFmtId="171" fontId="4" fillId="0" borderId="109" xfId="12" applyNumberFormat="1" applyFont="1" applyFill="1" applyBorder="1" applyAlignment="1">
      <alignment horizontal="center" wrapText="1"/>
    </xf>
    <xf numFmtId="171" fontId="4" fillId="0" borderId="12" xfId="12" applyNumberFormat="1" applyFont="1" applyFill="1" applyBorder="1" applyAlignment="1">
      <alignment horizontal="center" wrapText="1"/>
    </xf>
    <xf numFmtId="171" fontId="4" fillId="0" borderId="11" xfId="12" applyNumberFormat="1" applyFont="1" applyFill="1" applyBorder="1" applyAlignment="1">
      <alignment horizontal="center" wrapText="1"/>
    </xf>
    <xf numFmtId="171" fontId="4" fillId="0" borderId="17" xfId="12" applyNumberFormat="1" applyFont="1" applyFill="1" applyBorder="1" applyAlignment="1">
      <alignment horizontal="center"/>
    </xf>
    <xf numFmtId="171" fontId="4" fillId="0" borderId="109" xfId="12" applyNumberFormat="1" applyFont="1" applyFill="1" applyBorder="1" applyAlignment="1">
      <alignment horizontal="center"/>
    </xf>
    <xf numFmtId="171" fontId="4" fillId="0" borderId="124" xfId="12" applyNumberFormat="1" applyFont="1" applyFill="1" applyBorder="1" applyAlignment="1">
      <alignment horizontal="center"/>
    </xf>
    <xf numFmtId="0" fontId="18" fillId="0" borderId="10" xfId="0" quotePrefix="1" applyFont="1" applyBorder="1"/>
    <xf numFmtId="0" fontId="18" fillId="0" borderId="16" xfId="0" quotePrefix="1" applyFont="1" applyBorder="1"/>
    <xf numFmtId="0" fontId="18" fillId="0" borderId="10" xfId="0" quotePrefix="1" applyFont="1" applyFill="1" applyBorder="1"/>
    <xf numFmtId="0" fontId="18" fillId="14" borderId="16" xfId="0" quotePrefix="1" applyFont="1" applyFill="1" applyBorder="1"/>
    <xf numFmtId="0" fontId="18" fillId="14" borderId="10" xfId="0" quotePrefix="1" applyFont="1" applyFill="1" applyBorder="1"/>
    <xf numFmtId="17" fontId="18" fillId="0" borderId="10" xfId="0" quotePrefix="1" applyNumberFormat="1" applyFont="1" applyBorder="1"/>
    <xf numFmtId="49" fontId="18" fillId="0" borderId="10" xfId="0" quotePrefix="1" applyNumberFormat="1" applyFont="1" applyBorder="1"/>
    <xf numFmtId="17" fontId="18" fillId="0" borderId="10" xfId="0" quotePrefix="1" applyNumberFormat="1" applyFont="1" applyFill="1" applyBorder="1"/>
    <xf numFmtId="49" fontId="18" fillId="0" borderId="10" xfId="0" quotePrefix="1" applyNumberFormat="1" applyFont="1" applyFill="1" applyBorder="1"/>
    <xf numFmtId="17" fontId="18" fillId="0" borderId="16" xfId="0" quotePrefix="1" applyNumberFormat="1" applyFont="1" applyFill="1" applyBorder="1"/>
    <xf numFmtId="17" fontId="18" fillId="0" borderId="24" xfId="0" quotePrefix="1" applyNumberFormat="1" applyFont="1" applyFill="1" applyBorder="1"/>
    <xf numFmtId="0" fontId="8" fillId="0" borderId="23" xfId="0" applyFont="1" applyFill="1" applyBorder="1"/>
    <xf numFmtId="0" fontId="80" fillId="0" borderId="0" xfId="0" applyFont="1" applyAlignment="1">
      <alignment horizontal="right" wrapText="1"/>
    </xf>
    <xf numFmtId="0" fontId="16" fillId="22" borderId="123" xfId="0" applyFont="1" applyFill="1" applyBorder="1"/>
    <xf numFmtId="0" fontId="93" fillId="22" borderId="123" xfId="0" applyFont="1" applyFill="1" applyBorder="1" applyAlignment="1">
      <alignment horizontal="left" vertical="center"/>
    </xf>
    <xf numFmtId="0" fontId="16" fillId="22" borderId="123" xfId="0" applyFont="1" applyFill="1" applyBorder="1" applyAlignment="1">
      <alignment horizontal="center" vertical="center" wrapText="1"/>
    </xf>
    <xf numFmtId="0" fontId="16" fillId="22" borderId="123" xfId="0" applyFont="1" applyFill="1" applyBorder="1" applyAlignment="1">
      <alignment horizontal="center" vertical="center"/>
    </xf>
    <xf numFmtId="0" fontId="24" fillId="0" borderId="0" xfId="0" applyFont="1"/>
    <xf numFmtId="0" fontId="24" fillId="0" borderId="0" xfId="0" applyFont="1" applyAlignment="1">
      <alignment horizontal="center"/>
    </xf>
    <xf numFmtId="0" fontId="8" fillId="0" borderId="63" xfId="0" applyFont="1" applyFill="1" applyBorder="1"/>
    <xf numFmtId="2" fontId="15" fillId="0" borderId="58" xfId="0" applyNumberFormat="1" applyFont="1" applyFill="1" applyBorder="1" applyAlignment="1">
      <alignment horizontal="center"/>
    </xf>
    <xf numFmtId="2" fontId="15" fillId="0" borderId="41" xfId="0" applyNumberFormat="1" applyFont="1" applyFill="1" applyBorder="1" applyAlignment="1">
      <alignment horizontal="center"/>
    </xf>
    <xf numFmtId="2" fontId="15" fillId="0" borderId="67" xfId="0" applyNumberFormat="1" applyFont="1" applyFill="1" applyBorder="1" applyAlignment="1">
      <alignment horizontal="center"/>
    </xf>
    <xf numFmtId="17" fontId="94" fillId="0" borderId="16" xfId="9" quotePrefix="1" applyNumberFormat="1" applyFont="1" applyFill="1" applyBorder="1"/>
    <xf numFmtId="3" fontId="95" fillId="3" borderId="16" xfId="9" applyNumberFormat="1" applyFont="1" applyFill="1" applyBorder="1" applyAlignment="1">
      <alignment horizontal="center"/>
    </xf>
    <xf numFmtId="3" fontId="95" fillId="4" borderId="16" xfId="9" applyNumberFormat="1" applyFont="1" applyFill="1" applyBorder="1" applyAlignment="1">
      <alignment horizontal="center"/>
    </xf>
    <xf numFmtId="3" fontId="96" fillId="0" borderId="15" xfId="9" applyNumberFormat="1" applyFont="1" applyBorder="1" applyAlignment="1">
      <alignment horizontal="center"/>
    </xf>
    <xf numFmtId="3" fontId="29" fillId="0" borderId="0" xfId="9" applyNumberFormat="1" applyAlignment="1">
      <alignment vertical="center"/>
    </xf>
    <xf numFmtId="0" fontId="29" fillId="0" borderId="0" xfId="9" applyAlignment="1">
      <alignment vertical="center"/>
    </xf>
    <xf numFmtId="4" fontId="9" fillId="0" borderId="8" xfId="0" applyNumberFormat="1" applyFont="1" applyFill="1" applyBorder="1" applyAlignment="1">
      <alignment horizontal="center" vertical="center"/>
    </xf>
    <xf numFmtId="4" fontId="9" fillId="0" borderId="17" xfId="0" applyNumberFormat="1" applyFont="1" applyFill="1" applyBorder="1" applyAlignment="1">
      <alignment horizontal="center" vertical="center"/>
    </xf>
    <xf numFmtId="2" fontId="9" fillId="0" borderId="18" xfId="0" applyNumberFormat="1" applyFont="1" applyFill="1" applyBorder="1" applyAlignment="1">
      <alignment horizontal="center" vertical="center"/>
    </xf>
    <xf numFmtId="4" fontId="9" fillId="0" borderId="126" xfId="0" applyNumberFormat="1" applyFont="1" applyFill="1" applyBorder="1" applyAlignment="1">
      <alignment horizontal="center" vertical="center"/>
    </xf>
    <xf numFmtId="4" fontId="9" fillId="0" borderId="123" xfId="0" applyNumberFormat="1" applyFont="1" applyFill="1" applyBorder="1" applyAlignment="1">
      <alignment horizontal="center" vertical="center"/>
    </xf>
    <xf numFmtId="4" fontId="9" fillId="0" borderId="120" xfId="0" applyNumberFormat="1" applyFont="1" applyFill="1" applyBorder="1" applyAlignment="1">
      <alignment horizontal="center" vertical="center"/>
    </xf>
    <xf numFmtId="2" fontId="9" fillId="0" borderId="123" xfId="0" applyNumberFormat="1" applyFont="1" applyFill="1" applyBorder="1" applyAlignment="1">
      <alignment horizontal="center" vertical="center"/>
    </xf>
    <xf numFmtId="0" fontId="4" fillId="3" borderId="4" xfId="0" applyFont="1" applyFill="1" applyBorder="1" applyAlignment="1"/>
    <xf numFmtId="0" fontId="9" fillId="4" borderId="126" xfId="0" applyFont="1" applyFill="1" applyBorder="1" applyAlignment="1">
      <alignment horizontal="center"/>
    </xf>
    <xf numFmtId="4" fontId="9" fillId="0" borderId="109" xfId="0" applyNumberFormat="1" applyFont="1" applyBorder="1" applyAlignment="1">
      <alignment horizontal="center" vertical="center"/>
    </xf>
    <xf numFmtId="4" fontId="9" fillId="0" borderId="108" xfId="0" applyNumberFormat="1" applyFont="1" applyFill="1" applyBorder="1" applyAlignment="1">
      <alignment horizontal="center" vertical="center"/>
    </xf>
    <xf numFmtId="0" fontId="4" fillId="3" borderId="31" xfId="0" applyFont="1" applyFill="1" applyBorder="1"/>
    <xf numFmtId="1" fontId="9" fillId="0" borderId="126" xfId="0" applyNumberFormat="1" applyFont="1" applyBorder="1" applyAlignment="1">
      <alignment horizontal="center" vertical="center"/>
    </xf>
    <xf numFmtId="2" fontId="9" fillId="0" borderId="109" xfId="0" applyNumberFormat="1" applyFont="1" applyFill="1" applyBorder="1" applyAlignment="1">
      <alignment horizontal="center" vertical="center"/>
    </xf>
    <xf numFmtId="0" fontId="4" fillId="3" borderId="5" xfId="0" applyFont="1" applyFill="1" applyBorder="1" applyAlignment="1">
      <alignment horizontal="center"/>
    </xf>
    <xf numFmtId="2" fontId="9" fillId="0" borderId="132" xfId="0" applyNumberFormat="1" applyFont="1" applyFill="1" applyBorder="1" applyAlignment="1">
      <alignment horizontal="center" vertical="center"/>
    </xf>
    <xf numFmtId="0" fontId="97" fillId="0" borderId="0" xfId="0" applyFont="1" applyBorder="1"/>
    <xf numFmtId="0" fontId="98" fillId="0" borderId="0" xfId="0" applyFont="1" applyBorder="1" applyAlignment="1">
      <alignment horizontal="left" vertical="center"/>
    </xf>
    <xf numFmtId="4" fontId="99" fillId="0" borderId="0" xfId="0" applyNumberFormat="1" applyFont="1" applyBorder="1" applyAlignment="1">
      <alignment horizontal="center" vertical="center"/>
    </xf>
    <xf numFmtId="4" fontId="99" fillId="0" borderId="0" xfId="0" applyNumberFormat="1" applyFont="1" applyFill="1" applyBorder="1" applyAlignment="1">
      <alignment horizontal="center" vertical="center"/>
    </xf>
    <xf numFmtId="0" fontId="98" fillId="0" borderId="0" xfId="0" quotePrefix="1" applyFont="1" applyBorder="1" applyAlignment="1">
      <alignment horizontal="left" vertical="center"/>
    </xf>
    <xf numFmtId="0" fontId="98" fillId="0" borderId="0" xfId="0" quotePrefix="1" applyFont="1" applyFill="1" applyBorder="1" applyAlignment="1">
      <alignment horizontal="left" vertical="center"/>
    </xf>
    <xf numFmtId="0" fontId="98" fillId="0" borderId="0" xfId="0" applyFont="1" applyFill="1" applyBorder="1" applyAlignment="1">
      <alignment horizontal="left" vertical="center"/>
    </xf>
    <xf numFmtId="2" fontId="99" fillId="0" borderId="0" xfId="0" applyNumberFormat="1" applyFont="1" applyFill="1" applyBorder="1" applyAlignment="1">
      <alignment horizontal="center" vertical="center"/>
    </xf>
    <xf numFmtId="0" fontId="97" fillId="0" borderId="0" xfId="0" applyFont="1" applyFill="1" applyBorder="1"/>
    <xf numFmtId="4" fontId="9" fillId="0" borderId="36" xfId="0" applyNumberFormat="1" applyFont="1" applyFill="1" applyBorder="1" applyAlignment="1">
      <alignment horizontal="center"/>
    </xf>
    <xf numFmtId="4" fontId="9" fillId="0" borderId="0" xfId="0" applyNumberFormat="1" applyFont="1" applyFill="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0" fontId="100" fillId="0" borderId="0" xfId="0" applyFont="1"/>
    <xf numFmtId="4" fontId="9" fillId="0" borderId="0"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36" xfId="0" applyNumberFormat="1" applyFont="1" applyBorder="1" applyAlignment="1">
      <alignment horizontal="center"/>
    </xf>
    <xf numFmtId="2" fontId="9" fillId="0" borderId="32"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4" fontId="9" fillId="0" borderId="21" xfId="0" applyNumberFormat="1" applyFont="1" applyBorder="1" applyAlignment="1">
      <alignment horizontal="center"/>
    </xf>
    <xf numFmtId="4" fontId="9" fillId="0" borderId="2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8" xfId="0" applyNumberFormat="1" applyFont="1" applyBorder="1" applyAlignment="1">
      <alignment horizontal="center"/>
    </xf>
    <xf numFmtId="0" fontId="5" fillId="2" borderId="0" xfId="0" applyFont="1" applyFill="1" applyBorder="1" applyAlignment="1">
      <alignment vertical="center"/>
    </xf>
    <xf numFmtId="0" fontId="5" fillId="2" borderId="11" xfId="0" applyFont="1" applyFill="1" applyBorder="1" applyAlignment="1">
      <alignment vertical="center"/>
    </xf>
    <xf numFmtId="0" fontId="9" fillId="0" borderId="0" xfId="0" applyFont="1" applyBorder="1" applyAlignment="1"/>
    <xf numFmtId="0" fontId="0" fillId="0" borderId="49" xfId="0" applyBorder="1"/>
    <xf numFmtId="0" fontId="0" fillId="0" borderId="50" xfId="0" applyBorder="1"/>
    <xf numFmtId="4" fontId="9" fillId="4" borderId="11" xfId="0" applyNumberFormat="1" applyFont="1" applyFill="1" applyBorder="1" applyAlignment="1">
      <alignment horizontal="center"/>
    </xf>
    <xf numFmtId="17" fontId="21" fillId="0" borderId="134" xfId="0" quotePrefix="1" applyNumberFormat="1" applyFont="1" applyFill="1" applyBorder="1"/>
    <xf numFmtId="3" fontId="4" fillId="4" borderId="11" xfId="0" applyNumberFormat="1" applyFont="1" applyFill="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21" fillId="0" borderId="10" xfId="0" quotePrefix="1" applyFont="1" applyBorder="1"/>
    <xf numFmtId="4" fontId="0" fillId="0" borderId="0" xfId="0" applyNumberFormat="1" applyBorder="1"/>
    <xf numFmtId="17" fontId="21" fillId="0" borderId="20" xfId="0" quotePrefix="1" applyNumberFormat="1" applyFont="1" applyFill="1" applyBorder="1"/>
    <xf numFmtId="4" fontId="9" fillId="4" borderId="124" xfId="0" applyNumberFormat="1" applyFont="1" applyFill="1" applyBorder="1" applyAlignment="1">
      <alignment horizontal="center"/>
    </xf>
    <xf numFmtId="17" fontId="21" fillId="0" borderId="133" xfId="0" quotePrefix="1" applyNumberFormat="1" applyFont="1" applyFill="1" applyBorder="1"/>
    <xf numFmtId="3" fontId="11" fillId="4" borderId="124" xfId="0" applyNumberFormat="1" applyFont="1" applyFill="1" applyBorder="1" applyAlignment="1">
      <alignment horizontal="center"/>
    </xf>
    <xf numFmtId="3" fontId="9" fillId="0" borderId="124" xfId="0" applyNumberFormat="1" applyFont="1" applyBorder="1" applyAlignment="1">
      <alignment horizontal="center"/>
    </xf>
    <xf numFmtId="2" fontId="9" fillId="0" borderId="124" xfId="0" applyNumberFormat="1" applyFont="1" applyBorder="1" applyAlignment="1">
      <alignment horizontal="center"/>
    </xf>
    <xf numFmtId="3" fontId="9" fillId="0" borderId="124" xfId="0" applyNumberFormat="1" applyFont="1" applyFill="1" applyBorder="1" applyAlignment="1">
      <alignment horizontal="center"/>
    </xf>
    <xf numFmtId="4" fontId="9" fillId="0" borderId="124" xfId="0" applyNumberFormat="1" applyFont="1" applyBorder="1" applyAlignment="1">
      <alignment horizontal="center"/>
    </xf>
    <xf numFmtId="1" fontId="9" fillId="0" borderId="124" xfId="0" applyNumberFormat="1" applyFont="1" applyBorder="1" applyAlignment="1">
      <alignment horizontal="center"/>
    </xf>
    <xf numFmtId="0" fontId="9" fillId="0" borderId="124" xfId="0" applyFont="1" applyBorder="1" applyAlignment="1">
      <alignment horizontal="center"/>
    </xf>
    <xf numFmtId="2" fontId="9" fillId="0" borderId="136" xfId="0" applyNumberFormat="1" applyFont="1" applyBorder="1" applyAlignment="1">
      <alignment horizontal="center"/>
    </xf>
    <xf numFmtId="3" fontId="0" fillId="0" borderId="9" xfId="0" applyNumberFormat="1" applyBorder="1"/>
    <xf numFmtId="0" fontId="0" fillId="0" borderId="43" xfId="0" applyBorder="1"/>
    <xf numFmtId="17" fontId="21" fillId="0" borderId="124" xfId="0" quotePrefix="1" applyNumberFormat="1" applyFont="1" applyFill="1" applyBorder="1"/>
    <xf numFmtId="3" fontId="4" fillId="4" borderId="124" xfId="0" applyNumberFormat="1" applyFont="1" applyFill="1" applyBorder="1" applyAlignment="1">
      <alignment horizontal="center"/>
    </xf>
    <xf numFmtId="1" fontId="9" fillId="4" borderId="137" xfId="0" applyNumberFormat="1" applyFont="1" applyFill="1" applyBorder="1" applyAlignment="1">
      <alignment horizontal="center"/>
    </xf>
    <xf numFmtId="1" fontId="9" fillId="0" borderId="13" xfId="0" applyNumberFormat="1" applyFont="1" applyBorder="1" applyAlignment="1">
      <alignment horizontal="center"/>
    </xf>
    <xf numFmtId="3" fontId="9" fillId="0" borderId="136" xfId="0" applyNumberFormat="1" applyFont="1" applyBorder="1" applyAlignment="1">
      <alignment horizontal="center"/>
    </xf>
    <xf numFmtId="3" fontId="18" fillId="4" borderId="124" xfId="0" applyNumberFormat="1" applyFont="1" applyFill="1" applyBorder="1" applyAlignment="1">
      <alignment horizontal="center"/>
    </xf>
    <xf numFmtId="4" fontId="9" fillId="22" borderId="124" xfId="0" applyNumberFormat="1" applyFont="1" applyFill="1" applyBorder="1" applyAlignment="1">
      <alignment horizontal="center"/>
    </xf>
    <xf numFmtId="3" fontId="15" fillId="0" borderId="0" xfId="0" applyNumberFormat="1" applyFont="1" applyBorder="1"/>
    <xf numFmtId="1" fontId="0" fillId="0" borderId="9" xfId="0" applyNumberFormat="1" applyFill="1" applyBorder="1"/>
    <xf numFmtId="1" fontId="0" fillId="0" borderId="0" xfId="0" applyNumberFormat="1" applyFill="1" applyBorder="1"/>
    <xf numFmtId="169" fontId="9" fillId="0" borderId="18" xfId="0" applyNumberFormat="1" applyFont="1" applyBorder="1" applyAlignment="1">
      <alignment horizontal="center"/>
    </xf>
    <xf numFmtId="17" fontId="21" fillId="0" borderId="136" xfId="0" quotePrefix="1" applyNumberFormat="1" applyFont="1" applyFill="1" applyBorder="1"/>
    <xf numFmtId="17" fontId="21" fillId="0" borderId="32" xfId="0" quotePrefix="1" applyNumberFormat="1" applyFont="1" applyFill="1" applyBorder="1"/>
    <xf numFmtId="0" fontId="4" fillId="0" borderId="133" xfId="0" applyFont="1" applyFill="1" applyBorder="1"/>
    <xf numFmtId="4" fontId="18" fillId="3" borderId="140" xfId="0" applyNumberFormat="1" applyFont="1" applyFill="1" applyBorder="1" applyAlignment="1">
      <alignment horizontal="center"/>
    </xf>
    <xf numFmtId="169" fontId="9" fillId="0" borderId="137" xfId="0" applyNumberFormat="1" applyFont="1" applyBorder="1" applyAlignment="1">
      <alignment horizontal="center"/>
    </xf>
    <xf numFmtId="4" fontId="18" fillId="4" borderId="141" xfId="0" applyNumberFormat="1" applyFont="1" applyFill="1" applyBorder="1" applyAlignment="1">
      <alignment horizontal="center"/>
    </xf>
    <xf numFmtId="4" fontId="18" fillId="4" borderId="139" xfId="0" applyNumberFormat="1" applyFont="1" applyFill="1" applyBorder="1" applyAlignment="1">
      <alignment horizontal="center"/>
    </xf>
    <xf numFmtId="0" fontId="4" fillId="0" borderId="43" xfId="0" applyFont="1" applyBorder="1"/>
    <xf numFmtId="0" fontId="0" fillId="0" borderId="9" xfId="0" applyFill="1" applyBorder="1"/>
    <xf numFmtId="0" fontId="9" fillId="0" borderId="48" xfId="0" applyFont="1" applyBorder="1"/>
    <xf numFmtId="0" fontId="9" fillId="0" borderId="28" xfId="0" applyFont="1" applyBorder="1"/>
    <xf numFmtId="0" fontId="5" fillId="2" borderId="34" xfId="0" applyFont="1" applyFill="1" applyBorder="1" applyAlignment="1">
      <alignment vertical="center"/>
    </xf>
    <xf numFmtId="3" fontId="11" fillId="0" borderId="0" xfId="0" applyNumberFormat="1" applyFont="1" applyBorder="1"/>
    <xf numFmtId="3" fontId="18" fillId="0" borderId="0" xfId="0" applyNumberFormat="1" applyFont="1" applyBorder="1"/>
    <xf numFmtId="165" fontId="27" fillId="0" borderId="134" xfId="0" applyNumberFormat="1" applyFont="1" applyBorder="1" applyAlignment="1">
      <alignment horizontal="center"/>
    </xf>
    <xf numFmtId="0" fontId="9" fillId="0" borderId="43" xfId="9" applyFont="1" applyBorder="1"/>
    <xf numFmtId="0" fontId="4" fillId="0" borderId="43" xfId="9" applyFont="1" applyBorder="1"/>
    <xf numFmtId="0" fontId="29" fillId="0" borderId="43" xfId="9" applyBorder="1"/>
    <xf numFmtId="0" fontId="29" fillId="0" borderId="9" xfId="9" applyBorder="1"/>
    <xf numFmtId="4" fontId="18" fillId="21" borderId="34" xfId="9" quotePrefix="1" applyNumberFormat="1" applyFont="1" applyFill="1" applyBorder="1" applyAlignment="1">
      <alignment horizontal="center"/>
    </xf>
    <xf numFmtId="4" fontId="18" fillId="22" borderId="24" xfId="9" quotePrefix="1" applyNumberFormat="1" applyFont="1" applyFill="1" applyBorder="1" applyAlignment="1">
      <alignment horizontal="center"/>
    </xf>
    <xf numFmtId="0" fontId="21" fillId="0" borderId="140" xfId="9" quotePrefix="1" applyFont="1" applyFill="1" applyBorder="1"/>
    <xf numFmtId="0" fontId="21" fillId="0" borderId="24" xfId="9" quotePrefix="1" applyFont="1" applyFill="1" applyBorder="1"/>
    <xf numFmtId="4" fontId="18" fillId="21" borderId="140" xfId="9" quotePrefix="1" applyNumberFormat="1" applyFont="1" applyFill="1" applyBorder="1" applyAlignment="1">
      <alignment horizontal="center"/>
    </xf>
    <xf numFmtId="4" fontId="18" fillId="22" borderId="140" xfId="9" quotePrefix="1" applyNumberFormat="1" applyFont="1" applyFill="1" applyBorder="1" applyAlignment="1">
      <alignment horizontal="center"/>
    </xf>
    <xf numFmtId="3" fontId="29" fillId="0" borderId="9" xfId="9" applyNumberFormat="1" applyBorder="1" applyAlignment="1">
      <alignment vertical="center"/>
    </xf>
    <xf numFmtId="3" fontId="29" fillId="0" borderId="0" xfId="9" applyNumberFormat="1" applyBorder="1" applyAlignment="1">
      <alignment vertical="center"/>
    </xf>
    <xf numFmtId="17" fontId="21" fillId="0" borderId="140" xfId="9" applyNumberFormat="1" applyFont="1" applyFill="1" applyBorder="1" applyAlignment="1">
      <alignment vertical="center"/>
    </xf>
    <xf numFmtId="17" fontId="21" fillId="0" borderId="24" xfId="9" quotePrefix="1" applyNumberFormat="1" applyFont="1" applyFill="1" applyBorder="1"/>
    <xf numFmtId="3" fontId="18" fillId="3" borderId="140" xfId="9" applyNumberFormat="1" applyFont="1" applyFill="1" applyBorder="1" applyAlignment="1">
      <alignment horizontal="center" vertical="center"/>
    </xf>
    <xf numFmtId="3" fontId="18" fillId="3" borderId="24" xfId="9" applyNumberFormat="1" applyFont="1" applyFill="1" applyBorder="1" applyAlignment="1">
      <alignment horizontal="center" vertical="center"/>
    </xf>
    <xf numFmtId="3" fontId="18" fillId="4" borderId="135" xfId="9" applyNumberFormat="1" applyFont="1" applyFill="1" applyBorder="1" applyAlignment="1">
      <alignment horizontal="center" vertical="center"/>
    </xf>
    <xf numFmtId="3" fontId="18" fillId="4" borderId="24" xfId="9" applyNumberFormat="1" applyFont="1" applyFill="1" applyBorder="1" applyAlignment="1">
      <alignment horizontal="center" vertical="center"/>
    </xf>
    <xf numFmtId="3" fontId="9" fillId="0" borderId="141" xfId="9" applyNumberFormat="1" applyFont="1" applyBorder="1" applyAlignment="1">
      <alignment horizontal="center" vertical="center" wrapText="1"/>
    </xf>
    <xf numFmtId="3" fontId="9" fillId="0" borderId="33" xfId="9" applyNumberFormat="1" applyFont="1" applyBorder="1" applyAlignment="1">
      <alignment horizontal="center" vertical="center" wrapText="1"/>
    </xf>
    <xf numFmtId="3" fontId="9" fillId="0" borderId="134" xfId="9" applyNumberFormat="1" applyFont="1" applyBorder="1" applyAlignment="1">
      <alignment horizontal="center" vertical="center" wrapText="1"/>
    </xf>
    <xf numFmtId="3" fontId="9" fillId="0" borderId="25" xfId="9" applyNumberFormat="1" applyFont="1" applyBorder="1" applyAlignment="1">
      <alignment horizontal="center" vertical="center" wrapText="1"/>
    </xf>
    <xf numFmtId="3" fontId="9" fillId="0" borderId="136" xfId="9" applyNumberFormat="1" applyFont="1" applyBorder="1" applyAlignment="1">
      <alignment horizontal="center" vertical="center" wrapText="1"/>
    </xf>
    <xf numFmtId="3" fontId="9" fillId="0" borderId="139" xfId="9" applyNumberFormat="1" applyFont="1" applyBorder="1" applyAlignment="1">
      <alignment horizontal="center" vertical="center" wrapText="1"/>
    </xf>
    <xf numFmtId="3" fontId="9" fillId="0" borderId="133" xfId="9" applyNumberFormat="1" applyFont="1" applyBorder="1" applyAlignment="1">
      <alignment horizontal="center" vertical="center" wrapText="1"/>
    </xf>
    <xf numFmtId="3" fontId="18" fillId="3" borderId="140" xfId="9" applyNumberFormat="1" applyFont="1" applyFill="1" applyBorder="1" applyAlignment="1">
      <alignment horizontal="center"/>
    </xf>
    <xf numFmtId="3" fontId="18" fillId="4" borderId="135" xfId="9" applyNumberFormat="1" applyFont="1" applyFill="1" applyBorder="1" applyAlignment="1">
      <alignment horizontal="center"/>
    </xf>
    <xf numFmtId="3" fontId="18" fillId="4" borderId="24" xfId="9" applyNumberFormat="1" applyFont="1" applyFill="1" applyBorder="1" applyAlignment="1">
      <alignment horizontal="center"/>
    </xf>
    <xf numFmtId="3" fontId="9" fillId="0" borderId="139" xfId="9" applyNumberFormat="1" applyFont="1" applyBorder="1" applyAlignment="1">
      <alignment horizontal="center"/>
    </xf>
    <xf numFmtId="3" fontId="9" fillId="0" borderId="141" xfId="9" applyNumberFormat="1" applyFont="1" applyBorder="1" applyAlignment="1">
      <alignment horizontal="center"/>
    </xf>
    <xf numFmtId="3" fontId="9" fillId="0" borderId="134" xfId="9" applyNumberFormat="1" applyFont="1" applyBorder="1" applyAlignment="1">
      <alignment horizontal="center"/>
    </xf>
    <xf numFmtId="0" fontId="21" fillId="0" borderId="140" xfId="9" applyFont="1" applyFill="1" applyBorder="1"/>
    <xf numFmtId="17" fontId="21" fillId="0" borderId="140" xfId="9" applyNumberFormat="1" applyFont="1" applyFill="1" applyBorder="1"/>
    <xf numFmtId="4" fontId="9" fillId="0" borderId="11" xfId="9" applyNumberFormat="1" applyFont="1" applyBorder="1" applyAlignment="1">
      <alignment horizontal="center"/>
    </xf>
    <xf numFmtId="0" fontId="0" fillId="0" borderId="13" xfId="0" applyBorder="1"/>
    <xf numFmtId="0" fontId="9" fillId="0" borderId="43" xfId="0" applyFont="1" applyBorder="1"/>
    <xf numFmtId="4" fontId="9" fillId="0" borderId="43" xfId="0" applyNumberFormat="1" applyFont="1" applyFill="1" applyBorder="1" applyAlignment="1">
      <alignment horizontal="center" vertical="center"/>
    </xf>
    <xf numFmtId="4" fontId="9" fillId="0" borderId="43" xfId="0" applyNumberFormat="1" applyFont="1" applyBorder="1" applyAlignment="1">
      <alignment horizontal="center" vertical="center"/>
    </xf>
    <xf numFmtId="2" fontId="9" fillId="0" borderId="43" xfId="0" applyNumberFormat="1" applyFont="1" applyFill="1" applyBorder="1" applyAlignment="1">
      <alignment horizontal="center" vertical="center"/>
    </xf>
    <xf numFmtId="0" fontId="27" fillId="0" borderId="139" xfId="0" applyFont="1" applyFill="1" applyBorder="1" applyAlignment="1">
      <alignment horizontal="left" vertical="center"/>
    </xf>
    <xf numFmtId="4" fontId="9" fillId="0" borderId="124" xfId="0" applyNumberFormat="1" applyFont="1" applyFill="1" applyBorder="1" applyAlignment="1">
      <alignment horizontal="center" vertical="center"/>
    </xf>
    <xf numFmtId="2" fontId="9" fillId="0" borderId="11" xfId="0" applyNumberFormat="1" applyFont="1" applyFill="1" applyBorder="1" applyAlignment="1">
      <alignment horizontal="center" vertical="center"/>
    </xf>
    <xf numFmtId="4" fontId="9" fillId="0" borderId="134" xfId="0" applyNumberFormat="1" applyFont="1" applyBorder="1" applyAlignment="1">
      <alignment horizontal="center" vertical="center"/>
    </xf>
    <xf numFmtId="4" fontId="9" fillId="0" borderId="22" xfId="0" applyNumberFormat="1" applyFont="1" applyBorder="1" applyAlignment="1">
      <alignment horizontal="center" vertical="center"/>
    </xf>
    <xf numFmtId="4" fontId="9" fillId="0" borderId="43" xfId="0" applyNumberFormat="1" applyFont="1" applyBorder="1"/>
    <xf numFmtId="0" fontId="4" fillId="0" borderId="43" xfId="0" applyFont="1" applyBorder="1" applyAlignment="1">
      <alignment horizontal="center"/>
    </xf>
    <xf numFmtId="4" fontId="4" fillId="0" borderId="0" xfId="0" applyNumberFormat="1" applyFont="1" applyBorder="1"/>
    <xf numFmtId="1" fontId="4" fillId="0" borderId="43" xfId="0" applyNumberFormat="1" applyFont="1" applyBorder="1"/>
    <xf numFmtId="0" fontId="27" fillId="0" borderId="41" xfId="0" applyFont="1" applyBorder="1" applyAlignment="1">
      <alignment horizontal="center"/>
    </xf>
    <xf numFmtId="4" fontId="4" fillId="0" borderId="28" xfId="0" applyNumberFormat="1" applyFont="1" applyFill="1" applyBorder="1" applyAlignment="1">
      <alignment horizontal="center"/>
    </xf>
    <xf numFmtId="4" fontId="4" fillId="0" borderId="67" xfId="0" applyNumberFormat="1" applyFont="1" applyFill="1" applyBorder="1" applyAlignment="1">
      <alignment horizontal="center"/>
    </xf>
    <xf numFmtId="0" fontId="4" fillId="0" borderId="29" xfId="0" quotePrefix="1" applyFont="1" applyBorder="1"/>
    <xf numFmtId="4" fontId="6" fillId="0" borderId="44" xfId="0" applyNumberFormat="1" applyFont="1" applyBorder="1" applyAlignment="1">
      <alignment horizontal="center"/>
    </xf>
    <xf numFmtId="4" fontId="6" fillId="0" borderId="11" xfId="0" applyNumberFormat="1" applyFont="1" applyBorder="1" applyAlignment="1">
      <alignment horizontal="center"/>
    </xf>
    <xf numFmtId="0" fontId="6" fillId="0" borderId="43" xfId="0" applyFont="1" applyBorder="1"/>
    <xf numFmtId="4" fontId="4" fillId="0" borderId="43" xfId="0" applyNumberFormat="1" applyFont="1" applyBorder="1" applyAlignment="1">
      <alignment horizontal="center"/>
    </xf>
    <xf numFmtId="3" fontId="4" fillId="0" borderId="43" xfId="0" applyNumberFormat="1" applyFont="1" applyBorder="1"/>
    <xf numFmtId="3" fontId="3" fillId="0" borderId="43" xfId="0" applyNumberFormat="1" applyFont="1" applyBorder="1"/>
    <xf numFmtId="0" fontId="3" fillId="0" borderId="43" xfId="0" applyFont="1" applyBorder="1"/>
    <xf numFmtId="17" fontId="27" fillId="0" borderId="124" xfId="0" quotePrefix="1" applyNumberFormat="1" applyFont="1" applyFill="1" applyBorder="1"/>
    <xf numFmtId="0" fontId="9" fillId="0" borderId="124" xfId="0" applyFont="1" applyFill="1" applyBorder="1" applyAlignment="1">
      <alignment horizontal="center" vertical="center"/>
    </xf>
    <xf numFmtId="0" fontId="9" fillId="0" borderId="124" xfId="0" applyFont="1" applyFill="1" applyBorder="1" applyAlignment="1">
      <alignment horizontal="center" vertical="center" wrapText="1"/>
    </xf>
    <xf numFmtId="0" fontId="9" fillId="0" borderId="134" xfId="0" applyFont="1" applyFill="1" applyBorder="1" applyAlignment="1">
      <alignment horizontal="center" vertical="center" wrapText="1"/>
    </xf>
    <xf numFmtId="17" fontId="27" fillId="0" borderId="36" xfId="0" quotePrefix="1" applyNumberFormat="1" applyFont="1" applyFill="1" applyBorder="1"/>
    <xf numFmtId="17" fontId="27" fillId="0" borderId="12" xfId="0" quotePrefix="1" applyNumberFormat="1" applyFont="1" applyFill="1" applyBorder="1"/>
    <xf numFmtId="10" fontId="9" fillId="0" borderId="136" xfId="0" applyNumberFormat="1" applyFont="1" applyFill="1" applyBorder="1" applyAlignment="1">
      <alignment horizontal="center" vertical="center" wrapText="1"/>
    </xf>
    <xf numFmtId="1" fontId="0" fillId="0" borderId="43" xfId="0" applyNumberFormat="1" applyBorder="1"/>
    <xf numFmtId="10" fontId="9" fillId="0" borderId="12" xfId="0" applyNumberFormat="1" applyFont="1" applyFill="1" applyBorder="1" applyAlignment="1">
      <alignment horizontal="center" vertical="center" wrapText="1"/>
    </xf>
    <xf numFmtId="10" fontId="9" fillId="0" borderId="22" xfId="0" applyNumberFormat="1" applyFont="1" applyFill="1" applyBorder="1" applyAlignment="1">
      <alignment horizontal="center" vertical="center" wrapText="1"/>
    </xf>
    <xf numFmtId="10" fontId="9" fillId="0" borderId="133" xfId="0" applyNumberFormat="1" applyFont="1" applyFill="1" applyBorder="1" applyAlignment="1">
      <alignment horizontal="center" vertical="center" wrapText="1"/>
    </xf>
    <xf numFmtId="10" fontId="9" fillId="0" borderId="134" xfId="0" applyNumberFormat="1" applyFont="1" applyFill="1" applyBorder="1" applyAlignment="1">
      <alignment horizontal="center" vertical="center" wrapText="1"/>
    </xf>
    <xf numFmtId="171" fontId="0" fillId="0" borderId="43" xfId="12" applyNumberFormat="1" applyFont="1" applyBorder="1"/>
    <xf numFmtId="171" fontId="0" fillId="0" borderId="0" xfId="12" applyNumberFormat="1" applyFont="1" applyBorder="1"/>
    <xf numFmtId="4" fontId="9" fillId="14" borderId="17" xfId="0" applyNumberFormat="1" applyFont="1" applyFill="1" applyBorder="1" applyAlignment="1">
      <alignment horizontal="center"/>
    </xf>
    <xf numFmtId="3" fontId="9" fillId="14" borderId="17" xfId="0" applyNumberFormat="1" applyFont="1" applyFill="1" applyBorder="1" applyAlignment="1">
      <alignment horizontal="center"/>
    </xf>
    <xf numFmtId="0" fontId="9" fillId="0" borderId="0" xfId="0" applyFont="1" applyBorder="1" applyAlignment="1"/>
    <xf numFmtId="0" fontId="4" fillId="23" borderId="20" xfId="0" applyFont="1" applyFill="1" applyBorder="1" applyAlignment="1">
      <alignment horizontal="center"/>
    </xf>
    <xf numFmtId="3" fontId="9" fillId="14" borderId="9" xfId="0" applyNumberFormat="1" applyFont="1" applyFill="1" applyBorder="1" applyAlignment="1">
      <alignment horizontal="center"/>
    </xf>
    <xf numFmtId="4" fontId="27" fillId="14" borderId="11" xfId="0" applyNumberFormat="1" applyFont="1" applyFill="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169" fontId="0" fillId="0" borderId="0" xfId="0" applyNumberFormat="1" applyBorder="1"/>
    <xf numFmtId="3" fontId="9" fillId="0" borderId="0" xfId="0" applyNumberFormat="1" applyFont="1" applyFill="1" applyBorder="1" applyAlignment="1">
      <alignment horizontal="center" vertical="center"/>
    </xf>
    <xf numFmtId="164" fontId="81" fillId="0" borderId="0" xfId="57" applyNumberFormat="1" applyFont="1" applyFill="1" applyAlignment="1">
      <alignment horizontal="center" vertical="center"/>
    </xf>
    <xf numFmtId="164" fontId="81" fillId="0" borderId="34" xfId="57" applyNumberFormat="1" applyFont="1" applyFill="1" applyBorder="1" applyAlignment="1">
      <alignment horizontal="center" vertical="center"/>
    </xf>
    <xf numFmtId="0" fontId="100" fillId="0" borderId="0" xfId="0" applyFont="1" applyFill="1"/>
    <xf numFmtId="0" fontId="101" fillId="0" borderId="0" xfId="0" applyFont="1" applyFill="1"/>
    <xf numFmtId="0" fontId="96" fillId="0" borderId="0" xfId="0" applyFont="1" applyFill="1"/>
    <xf numFmtId="2" fontId="96" fillId="0" borderId="0" xfId="0" applyNumberFormat="1" applyFont="1" applyFill="1"/>
    <xf numFmtId="2" fontId="101" fillId="0" borderId="0" xfId="12" applyNumberFormat="1" applyFont="1" applyFill="1" applyBorder="1"/>
    <xf numFmtId="4" fontId="18" fillId="4" borderId="134" xfId="0" applyNumberFormat="1" applyFont="1" applyFill="1" applyBorder="1" applyAlignment="1">
      <alignment horizontal="center"/>
    </xf>
    <xf numFmtId="4" fontId="18" fillId="4" borderId="140" xfId="0" applyNumberFormat="1" applyFont="1" applyFill="1" applyBorder="1" applyAlignment="1">
      <alignment horizontal="center"/>
    </xf>
    <xf numFmtId="2" fontId="0" fillId="0" borderId="0" xfId="12" applyNumberFormat="1" applyFont="1"/>
    <xf numFmtId="2" fontId="3" fillId="0" borderId="0" xfId="12" applyNumberFormat="1" applyFont="1"/>
    <xf numFmtId="3" fontId="4" fillId="0" borderId="33" xfId="0" applyNumberFormat="1" applyFont="1" applyFill="1" applyBorder="1" applyAlignment="1">
      <alignment horizontal="center"/>
    </xf>
    <xf numFmtId="3" fontId="4" fillId="2" borderId="33" xfId="0" applyNumberFormat="1" applyFont="1" applyFill="1" applyBorder="1" applyAlignment="1">
      <alignment horizontal="center"/>
    </xf>
    <xf numFmtId="1" fontId="101" fillId="0" borderId="0" xfId="0" applyNumberFormat="1" applyFont="1"/>
    <xf numFmtId="1" fontId="104" fillId="0" borderId="0" xfId="0" applyNumberFormat="1" applyFont="1"/>
    <xf numFmtId="1" fontId="0" fillId="0" borderId="0" xfId="12" applyNumberFormat="1" applyFont="1" applyFill="1"/>
    <xf numFmtId="0" fontId="0" fillId="0" borderId="0" xfId="0" applyAlignment="1">
      <alignment wrapText="1"/>
    </xf>
    <xf numFmtId="4" fontId="9" fillId="0" borderId="0" xfId="0" applyNumberFormat="1"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4" fontId="9" fillId="0" borderId="108" xfId="0" applyNumberFormat="1" applyFont="1" applyBorder="1" applyAlignment="1">
      <alignment horizontal="center"/>
    </xf>
    <xf numFmtId="4" fontId="9" fillId="0" borderId="110" xfId="0" applyNumberFormat="1" applyFont="1" applyBorder="1" applyAlignment="1">
      <alignment horizontal="center"/>
    </xf>
    <xf numFmtId="1" fontId="9" fillId="0" borderId="108" xfId="0" applyNumberFormat="1" applyFont="1" applyBorder="1" applyAlignment="1">
      <alignment horizontal="center"/>
    </xf>
    <xf numFmtId="1" fontId="9" fillId="0" borderId="0" xfId="0" applyNumberFormat="1" applyFont="1" applyBorder="1" applyAlignment="1">
      <alignment horizontal="center"/>
    </xf>
    <xf numFmtId="4" fontId="9" fillId="0" borderId="111" xfId="0" applyNumberFormat="1" applyFont="1" applyBorder="1" applyAlignment="1">
      <alignment horizontal="center"/>
    </xf>
    <xf numFmtId="0" fontId="9" fillId="0" borderId="32"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3" fontId="9" fillId="0" borderId="108" xfId="0" applyNumberFormat="1" applyFont="1" applyBorder="1" applyAlignment="1">
      <alignment horizontal="center"/>
    </xf>
    <xf numFmtId="2" fontId="9" fillId="0" borderId="18" xfId="0" applyNumberFormat="1" applyFont="1" applyBorder="1" applyAlignment="1">
      <alignment horizontal="center"/>
    </xf>
    <xf numFmtId="4" fontId="9" fillId="0" borderId="17" xfId="0" applyNumberFormat="1" applyFont="1" applyBorder="1" applyAlignment="1">
      <alignment horizontal="center"/>
    </xf>
    <xf numFmtId="4" fontId="9" fillId="0" borderId="21"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11" fillId="3" borderId="48" xfId="0" applyFont="1" applyFill="1" applyBorder="1" applyAlignment="1">
      <alignment vertical="center"/>
    </xf>
    <xf numFmtId="0" fontId="11" fillId="3" borderId="49" xfId="0" applyFont="1" applyFill="1" applyBorder="1" applyAlignment="1">
      <alignment vertical="center"/>
    </xf>
    <xf numFmtId="0" fontId="6" fillId="0" borderId="0" xfId="9" applyFont="1" applyAlignment="1">
      <alignment wrapText="1"/>
    </xf>
    <xf numFmtId="0" fontId="76" fillId="2" borderId="28" xfId="0" applyFont="1" applyFill="1" applyBorder="1" applyAlignment="1">
      <alignment horizontal="center" vertical="center"/>
    </xf>
    <xf numFmtId="0" fontId="76" fillId="2" borderId="23" xfId="0" applyFont="1" applyFill="1" applyBorder="1" applyAlignment="1">
      <alignment horizontal="center" vertical="center"/>
    </xf>
    <xf numFmtId="3" fontId="100" fillId="0" borderId="0" xfId="0" applyNumberFormat="1" applyFont="1"/>
    <xf numFmtId="0" fontId="100" fillId="0" borderId="9" xfId="0" applyFont="1" applyBorder="1"/>
    <xf numFmtId="0" fontId="100" fillId="0" borderId="0" xfId="0" applyFont="1" applyBorder="1"/>
    <xf numFmtId="3" fontId="11" fillId="4" borderId="0" xfId="0" applyNumberFormat="1" applyFont="1" applyFill="1" applyBorder="1" applyAlignment="1">
      <alignment horizontal="center"/>
    </xf>
    <xf numFmtId="3" fontId="100" fillId="0" borderId="9" xfId="0" applyNumberFormat="1" applyFont="1" applyBorder="1"/>
    <xf numFmtId="0" fontId="101" fillId="0" borderId="0" xfId="0" applyFont="1"/>
    <xf numFmtId="0" fontId="16" fillId="15" borderId="80" xfId="0" applyFont="1" applyFill="1" applyBorder="1"/>
    <xf numFmtId="17" fontId="94" fillId="0" borderId="16" xfId="0" quotePrefix="1" applyNumberFormat="1" applyFont="1" applyFill="1" applyBorder="1"/>
    <xf numFmtId="0" fontId="96" fillId="0" borderId="0" xfId="0" applyFont="1" applyBorder="1"/>
    <xf numFmtId="1" fontId="100" fillId="0" borderId="9" xfId="0" applyNumberFormat="1" applyFont="1" applyFill="1" applyBorder="1"/>
    <xf numFmtId="0" fontId="11" fillId="0" borderId="0" xfId="0" applyFont="1" applyAlignment="1">
      <alignment horizontal="left" vertical="center"/>
    </xf>
    <xf numFmtId="0" fontId="54" fillId="0" borderId="0" xfId="3" applyFont="1" applyAlignment="1" applyProtection="1">
      <alignment horizontal="center" vertical="center"/>
    </xf>
    <xf numFmtId="0" fontId="11" fillId="0" borderId="0" xfId="0" applyFont="1" applyAlignment="1">
      <alignment horizontal="center" vertical="center"/>
    </xf>
    <xf numFmtId="0" fontId="6" fillId="4" borderId="6" xfId="0" applyFont="1" applyFill="1" applyBorder="1" applyAlignment="1">
      <alignment horizontal="center" vertical="center"/>
    </xf>
    <xf numFmtId="0" fontId="11" fillId="4" borderId="6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4" fillId="4" borderId="57" xfId="0" applyFont="1" applyFill="1" applyBorder="1" applyAlignment="1">
      <alignment horizontal="center" vertical="center" wrapText="1"/>
    </xf>
    <xf numFmtId="0" fontId="4" fillId="4" borderId="57" xfId="0" applyFont="1" applyFill="1" applyBorder="1" applyAlignment="1">
      <alignment horizontal="center" vertical="justify"/>
    </xf>
    <xf numFmtId="0" fontId="4" fillId="4" borderId="5" xfId="0" applyFont="1" applyFill="1" applyBorder="1" applyAlignment="1">
      <alignment horizontal="center" vertical="justify"/>
    </xf>
    <xf numFmtId="0" fontId="11" fillId="4" borderId="31" xfId="0" applyFont="1" applyFill="1" applyBorder="1" applyAlignment="1">
      <alignment horizontal="center" vertical="center" wrapText="1"/>
    </xf>
    <xf numFmtId="0" fontId="4" fillId="4" borderId="56" xfId="0" applyFont="1" applyFill="1" applyBorder="1" applyAlignment="1">
      <alignment horizontal="center" vertical="justify"/>
    </xf>
    <xf numFmtId="0" fontId="11" fillId="4" borderId="6" xfId="0" applyFont="1" applyFill="1" applyBorder="1" applyAlignment="1">
      <alignment horizontal="center" vertical="center" wrapText="1"/>
    </xf>
    <xf numFmtId="0" fontId="4" fillId="4" borderId="54" xfId="0" applyFont="1" applyFill="1" applyBorder="1" applyAlignment="1">
      <alignment horizontal="center" vertical="center" wrapText="1"/>
    </xf>
    <xf numFmtId="3" fontId="11" fillId="3" borderId="10" xfId="0" quotePrefix="1" applyNumberFormat="1" applyFont="1" applyFill="1" applyBorder="1" applyAlignment="1">
      <alignment horizontal="center"/>
    </xf>
    <xf numFmtId="3" fontId="4" fillId="0" borderId="14" xfId="0" applyNumberFormat="1" applyFont="1" applyBorder="1" applyAlignment="1">
      <alignment horizontal="center"/>
    </xf>
    <xf numFmtId="3" fontId="11" fillId="4" borderId="11" xfId="0" applyNumberFormat="1" applyFont="1" applyFill="1" applyBorder="1" applyAlignment="1">
      <alignment horizontal="center"/>
    </xf>
    <xf numFmtId="3" fontId="4" fillId="0" borderId="11" xfId="0" applyNumberFormat="1" applyFont="1" applyBorder="1" applyAlignment="1">
      <alignment horizontal="center"/>
    </xf>
    <xf numFmtId="3" fontId="4" fillId="0" borderId="13" xfId="0" applyNumberFormat="1" applyFont="1" applyBorder="1" applyAlignment="1">
      <alignment horizontal="center"/>
    </xf>
    <xf numFmtId="3" fontId="4" fillId="0" borderId="22" xfId="0" applyNumberFormat="1" applyFont="1" applyBorder="1" applyAlignment="1">
      <alignment horizontal="center"/>
    </xf>
    <xf numFmtId="3" fontId="11" fillId="3" borderId="16" xfId="0" quotePrefix="1" applyNumberFormat="1" applyFont="1" applyFill="1" applyBorder="1" applyAlignment="1">
      <alignment horizontal="center"/>
    </xf>
    <xf numFmtId="3" fontId="4" fillId="0" borderId="19" xfId="0" applyNumberFormat="1" applyFont="1" applyBorder="1" applyAlignment="1">
      <alignment horizontal="center"/>
    </xf>
    <xf numFmtId="3" fontId="11" fillId="4" borderId="109" xfId="0" applyNumberFormat="1" applyFont="1" applyFill="1" applyBorder="1" applyAlignment="1">
      <alignment horizontal="center"/>
    </xf>
    <xf numFmtId="3" fontId="4" fillId="0" borderId="109" xfId="0" applyNumberFormat="1" applyFont="1" applyBorder="1" applyAlignment="1">
      <alignment horizontal="center"/>
    </xf>
    <xf numFmtId="3" fontId="4" fillId="0" borderId="111" xfId="0" applyNumberFormat="1" applyFont="1" applyBorder="1" applyAlignment="1">
      <alignment horizontal="center"/>
    </xf>
    <xf numFmtId="3" fontId="4" fillId="0" borderId="21" xfId="0" applyNumberFormat="1" applyFont="1" applyBorder="1" applyAlignment="1">
      <alignment horizontal="center"/>
    </xf>
    <xf numFmtId="3" fontId="11" fillId="4" borderId="106" xfId="0" applyNumberFormat="1" applyFont="1" applyFill="1" applyBorder="1" applyAlignment="1">
      <alignment horizontal="center"/>
    </xf>
    <xf numFmtId="3" fontId="4" fillId="0" borderId="106" xfId="0" applyNumberFormat="1" applyFont="1" applyBorder="1" applyAlignment="1">
      <alignment horizontal="center"/>
    </xf>
    <xf numFmtId="3" fontId="4" fillId="0" borderId="117" xfId="0" applyNumberFormat="1" applyFont="1" applyBorder="1" applyAlignment="1">
      <alignment horizontal="center"/>
    </xf>
    <xf numFmtId="3" fontId="4" fillId="0" borderId="112" xfId="0" applyNumberFormat="1" applyFont="1" applyBorder="1" applyAlignment="1">
      <alignment horizontal="center"/>
    </xf>
    <xf numFmtId="3" fontId="11" fillId="4" borderId="108" xfId="0" applyNumberFormat="1" applyFont="1" applyFill="1" applyBorder="1" applyAlignment="1">
      <alignment horizontal="center"/>
    </xf>
    <xf numFmtId="3" fontId="11" fillId="3" borderId="114" xfId="0" quotePrefix="1" applyNumberFormat="1" applyFont="1" applyFill="1" applyBorder="1" applyAlignment="1">
      <alignment horizontal="center"/>
    </xf>
    <xf numFmtId="3" fontId="11" fillId="4" borderId="116" xfId="0" applyNumberFormat="1" applyFont="1" applyFill="1" applyBorder="1" applyAlignment="1">
      <alignment horizontal="center"/>
    </xf>
    <xf numFmtId="3" fontId="4" fillId="0" borderId="116" xfId="0" applyNumberFormat="1" applyFont="1" applyBorder="1" applyAlignment="1">
      <alignment horizontal="center"/>
    </xf>
    <xf numFmtId="3" fontId="4" fillId="0" borderId="113" xfId="0" applyNumberFormat="1" applyFont="1" applyBorder="1" applyAlignment="1">
      <alignment horizontal="center"/>
    </xf>
    <xf numFmtId="3" fontId="4" fillId="0" borderId="108" xfId="0" applyNumberFormat="1" applyFont="1" applyBorder="1" applyAlignment="1">
      <alignment horizontal="center"/>
    </xf>
    <xf numFmtId="3" fontId="4" fillId="0" borderId="15" xfId="0" applyNumberFormat="1" applyFont="1" applyFill="1" applyBorder="1" applyAlignment="1">
      <alignment horizontal="center"/>
    </xf>
    <xf numFmtId="17" fontId="6" fillId="0" borderId="9" xfId="0" quotePrefix="1" applyNumberFormat="1" applyFont="1" applyFill="1" applyBorder="1"/>
    <xf numFmtId="17" fontId="6" fillId="0" borderId="15" xfId="0" quotePrefix="1" applyNumberFormat="1" applyFont="1" applyFill="1" applyBorder="1"/>
    <xf numFmtId="3" fontId="4" fillId="0" borderId="19" xfId="0" applyNumberFormat="1" applyFont="1" applyFill="1" applyBorder="1" applyAlignment="1">
      <alignment horizontal="center"/>
    </xf>
    <xf numFmtId="17" fontId="6" fillId="0" borderId="115" xfId="0" quotePrefix="1" applyNumberFormat="1" applyFont="1" applyFill="1" applyBorder="1"/>
    <xf numFmtId="3" fontId="4" fillId="0" borderId="115" xfId="0" applyNumberFormat="1" applyFont="1" applyFill="1" applyBorder="1" applyAlignment="1">
      <alignment horizontal="center"/>
    </xf>
    <xf numFmtId="3" fontId="4" fillId="0" borderId="118" xfId="0" applyNumberFormat="1" applyFont="1" applyBorder="1" applyAlignment="1">
      <alignment horizontal="center"/>
    </xf>
    <xf numFmtId="3" fontId="4" fillId="0" borderId="119" xfId="0" applyNumberFormat="1" applyFont="1" applyBorder="1" applyAlignment="1">
      <alignment horizontal="center"/>
    </xf>
    <xf numFmtId="3" fontId="4" fillId="0" borderId="112" xfId="0" applyNumberFormat="1" applyFont="1" applyFill="1" applyBorder="1" applyAlignment="1">
      <alignment horizontal="center"/>
    </xf>
    <xf numFmtId="3" fontId="11" fillId="4" borderId="118" xfId="0" applyNumberFormat="1" applyFont="1" applyFill="1" applyBorder="1" applyAlignment="1">
      <alignment horizontal="center"/>
    </xf>
    <xf numFmtId="3" fontId="11" fillId="21" borderId="10" xfId="0" applyNumberFormat="1" applyFont="1" applyFill="1" applyBorder="1" applyAlignment="1">
      <alignment horizontal="center"/>
    </xf>
    <xf numFmtId="3" fontId="11" fillId="21" borderId="16" xfId="0" applyNumberFormat="1" applyFont="1" applyFill="1" applyBorder="1" applyAlignment="1">
      <alignment horizontal="center"/>
    </xf>
    <xf numFmtId="3" fontId="11" fillId="3" borderId="10" xfId="0" applyNumberFormat="1" applyFont="1" applyFill="1" applyBorder="1" applyAlignment="1">
      <alignment horizontal="center"/>
    </xf>
    <xf numFmtId="3" fontId="11" fillId="3" borderId="114" xfId="0" applyNumberFormat="1" applyFont="1" applyFill="1" applyBorder="1" applyAlignment="1">
      <alignment horizontal="center"/>
    </xf>
    <xf numFmtId="17" fontId="6" fillId="0" borderId="36" xfId="0" quotePrefix="1" applyNumberFormat="1" applyFont="1" applyFill="1" applyBorder="1"/>
    <xf numFmtId="0" fontId="4" fillId="4" borderId="62" xfId="0" applyFont="1" applyFill="1" applyBorder="1" applyAlignment="1"/>
    <xf numFmtId="0" fontId="4" fillId="4" borderId="5" xfId="0" applyFont="1" applyFill="1" applyBorder="1" applyAlignment="1">
      <alignment horizontal="center" vertical="center" wrapText="1"/>
    </xf>
    <xf numFmtId="4" fontId="11" fillId="3" borderId="10" xfId="0" applyNumberFormat="1" applyFont="1" applyFill="1" applyBorder="1" applyAlignment="1">
      <alignment horizontal="center"/>
    </xf>
    <xf numFmtId="4" fontId="11" fillId="3" borderId="16" xfId="0" applyNumberFormat="1" applyFont="1" applyFill="1" applyBorder="1" applyAlignment="1">
      <alignment horizontal="center"/>
    </xf>
    <xf numFmtId="0" fontId="6" fillId="0" borderId="115" xfId="0" quotePrefix="1" applyFont="1" applyFill="1" applyBorder="1"/>
    <xf numFmtId="4" fontId="11" fillId="3" borderId="114" xfId="0" applyNumberFormat="1" applyFont="1" applyFill="1" applyBorder="1" applyAlignment="1">
      <alignment horizontal="center"/>
    </xf>
    <xf numFmtId="4" fontId="11" fillId="4" borderId="112" xfId="0" applyNumberFormat="1" applyFont="1" applyFill="1" applyBorder="1" applyAlignment="1">
      <alignment horizontal="center"/>
    </xf>
    <xf numFmtId="0" fontId="6" fillId="0" borderId="10" xfId="0" quotePrefix="1" applyFont="1" applyFill="1" applyBorder="1"/>
    <xf numFmtId="17" fontId="6" fillId="0" borderId="16" xfId="0" quotePrefix="1" applyNumberFormat="1" applyFont="1" applyFill="1" applyBorder="1"/>
    <xf numFmtId="4" fontId="11" fillId="4" borderId="19" xfId="0" applyNumberFormat="1" applyFont="1" applyFill="1" applyBorder="1" applyAlignment="1">
      <alignment horizontal="center"/>
    </xf>
    <xf numFmtId="17" fontId="6" fillId="0" borderId="140" xfId="0" quotePrefix="1" applyNumberFormat="1" applyFont="1" applyFill="1" applyBorder="1"/>
    <xf numFmtId="4" fontId="11" fillId="3" borderId="140" xfId="0" applyNumberFormat="1" applyFont="1" applyFill="1" applyBorder="1" applyAlignment="1">
      <alignment horizontal="center"/>
    </xf>
    <xf numFmtId="4" fontId="11" fillId="4" borderId="139" xfId="0" applyNumberFormat="1" applyFont="1" applyFill="1" applyBorder="1" applyAlignment="1">
      <alignment horizontal="center"/>
    </xf>
    <xf numFmtId="4" fontId="4" fillId="0" borderId="136" xfId="0" applyNumberFormat="1" applyFont="1" applyBorder="1" applyAlignment="1">
      <alignment horizontal="center"/>
    </xf>
    <xf numFmtId="17" fontId="6" fillId="0" borderId="79" xfId="0" quotePrefix="1" applyNumberFormat="1" applyFont="1" applyFill="1" applyBorder="1"/>
    <xf numFmtId="4" fontId="11" fillId="3" borderId="79" xfId="0" applyNumberFormat="1" applyFont="1" applyFill="1" applyBorder="1" applyAlignment="1">
      <alignment horizontal="center"/>
    </xf>
    <xf numFmtId="0" fontId="4" fillId="0" borderId="79" xfId="0" applyFont="1" applyFill="1" applyBorder="1"/>
    <xf numFmtId="4" fontId="11" fillId="4" borderId="80" xfId="0" applyNumberFormat="1" applyFont="1" applyFill="1" applyBorder="1" applyAlignment="1">
      <alignment horizontal="center"/>
    </xf>
    <xf numFmtId="4" fontId="96" fillId="0" borderId="22" xfId="0" applyNumberFormat="1" applyFont="1" applyBorder="1" applyAlignment="1">
      <alignment horizontal="center"/>
    </xf>
    <xf numFmtId="4" fontId="96" fillId="0" borderId="22" xfId="0" applyNumberFormat="1" applyFont="1" applyFill="1" applyBorder="1" applyAlignment="1">
      <alignment horizontal="center"/>
    </xf>
    <xf numFmtId="4" fontId="3" fillId="0" borderId="32" xfId="0" applyNumberFormat="1" applyFont="1" applyBorder="1" applyAlignment="1">
      <alignment horizontal="center"/>
    </xf>
    <xf numFmtId="0" fontId="100" fillId="0" borderId="0" xfId="0" applyFont="1" applyFill="1" applyBorder="1"/>
    <xf numFmtId="0" fontId="101" fillId="0" borderId="0" xfId="0" applyFont="1" applyBorder="1"/>
    <xf numFmtId="0" fontId="27" fillId="4" borderId="31" xfId="9" applyFont="1" applyFill="1" applyBorder="1" applyAlignment="1">
      <alignment horizontal="center" vertical="center" wrapText="1"/>
    </xf>
    <xf numFmtId="4" fontId="27" fillId="0" borderId="40" xfId="9" applyNumberFormat="1" applyFont="1" applyBorder="1" applyAlignment="1">
      <alignment horizontal="center"/>
    </xf>
    <xf numFmtId="4" fontId="27" fillId="0" borderId="17" xfId="9" applyNumberFormat="1" applyFont="1" applyBorder="1" applyAlignment="1">
      <alignment horizontal="center"/>
    </xf>
    <xf numFmtId="4" fontId="27" fillId="0" borderId="107" xfId="9" applyNumberFormat="1" applyFont="1" applyBorder="1" applyAlignment="1">
      <alignment horizontal="center"/>
    </xf>
    <xf numFmtId="4" fontId="27" fillId="0" borderId="12" xfId="9" applyNumberFormat="1" applyFont="1" applyBorder="1" applyAlignment="1">
      <alignment horizontal="center"/>
    </xf>
    <xf numFmtId="4" fontId="27" fillId="0" borderId="106" xfId="9" applyNumberFormat="1" applyFont="1" applyBorder="1" applyAlignment="1">
      <alignment horizontal="center"/>
    </xf>
    <xf numFmtId="4" fontId="27" fillId="0" borderId="25" xfId="9" applyNumberFormat="1" applyFont="1" applyBorder="1" applyAlignment="1">
      <alignment horizontal="center"/>
    </xf>
    <xf numFmtId="4" fontId="27" fillId="0" borderId="1" xfId="9" applyNumberFormat="1" applyFont="1" applyBorder="1" applyAlignment="1">
      <alignment horizontal="center"/>
    </xf>
    <xf numFmtId="4" fontId="27" fillId="0" borderId="32" xfId="9" applyNumberFormat="1" applyFont="1" applyBorder="1" applyAlignment="1">
      <alignment horizontal="center"/>
    </xf>
    <xf numFmtId="4" fontId="27" fillId="0" borderId="36" xfId="9" applyNumberFormat="1" applyFont="1" applyBorder="1" applyAlignment="1">
      <alignment horizontal="center"/>
    </xf>
    <xf numFmtId="4" fontId="27" fillId="0" borderId="124" xfId="9" applyNumberFormat="1" applyFont="1" applyBorder="1" applyAlignment="1">
      <alignment horizontal="center"/>
    </xf>
    <xf numFmtId="0" fontId="27" fillId="4" borderId="5" xfId="9" applyFont="1" applyFill="1" applyBorder="1" applyAlignment="1">
      <alignment horizontal="center" vertical="center" wrapText="1"/>
    </xf>
    <xf numFmtId="4" fontId="27" fillId="0" borderId="22" xfId="9" applyNumberFormat="1" applyFont="1" applyBorder="1" applyAlignment="1">
      <alignment horizontal="center"/>
    </xf>
    <xf numFmtId="4" fontId="27" fillId="0" borderId="21" xfId="9" applyNumberFormat="1" applyFont="1" applyBorder="1" applyAlignment="1">
      <alignment horizontal="center"/>
    </xf>
    <xf numFmtId="4" fontId="27" fillId="0" borderId="46" xfId="9" applyNumberFormat="1" applyFont="1" applyBorder="1" applyAlignment="1">
      <alignment horizontal="center"/>
    </xf>
    <xf numFmtId="4" fontId="27" fillId="0" borderId="13" xfId="9" applyNumberFormat="1" applyFont="1" applyBorder="1" applyAlignment="1">
      <alignment horizontal="center"/>
    </xf>
    <xf numFmtId="4" fontId="27" fillId="0" borderId="18" xfId="9" applyNumberFormat="1" applyFont="1" applyBorder="1" applyAlignment="1">
      <alignment horizontal="center"/>
    </xf>
    <xf numFmtId="4" fontId="27" fillId="0" borderId="113" xfId="9" applyNumberFormat="1" applyFont="1" applyBorder="1" applyAlignment="1">
      <alignment horizontal="center"/>
    </xf>
    <xf numFmtId="0" fontId="6" fillId="0" borderId="43" xfId="9" applyFont="1" applyBorder="1"/>
    <xf numFmtId="0" fontId="6" fillId="0" borderId="0" xfId="9" applyFont="1" applyBorder="1"/>
    <xf numFmtId="0" fontId="6" fillId="0" borderId="0" xfId="9" applyFont="1"/>
    <xf numFmtId="0" fontId="109" fillId="0" borderId="0" xfId="9" applyFont="1" applyBorder="1" applyAlignment="1">
      <alignment wrapText="1"/>
    </xf>
    <xf numFmtId="4" fontId="27" fillId="0" borderId="116" xfId="9" applyNumberFormat="1" applyFont="1" applyBorder="1" applyAlignment="1">
      <alignment horizontal="center"/>
    </xf>
    <xf numFmtId="4" fontId="27" fillId="0" borderId="110" xfId="9" applyNumberFormat="1" applyFont="1" applyBorder="1" applyAlignment="1">
      <alignment horizontal="center"/>
    </xf>
    <xf numFmtId="4" fontId="27" fillId="0" borderId="124" xfId="9" applyNumberFormat="1" applyFont="1" applyBorder="1" applyAlignment="1">
      <alignment horizontal="center" vertical="center"/>
    </xf>
    <xf numFmtId="4" fontId="27" fillId="0" borderId="25" xfId="9" applyNumberFormat="1" applyFont="1" applyBorder="1" applyAlignment="1">
      <alignment horizontal="center" vertical="center"/>
    </xf>
    <xf numFmtId="4" fontId="108" fillId="0" borderId="107" xfId="9" applyNumberFormat="1" applyFont="1" applyBorder="1" applyAlignment="1">
      <alignment horizontal="center"/>
    </xf>
    <xf numFmtId="0" fontId="109" fillId="0" borderId="0" xfId="9" applyFont="1"/>
    <xf numFmtId="4" fontId="27" fillId="0" borderId="111" xfId="9" applyNumberFormat="1" applyFont="1" applyBorder="1" applyAlignment="1">
      <alignment horizontal="center"/>
    </xf>
    <xf numFmtId="4" fontId="27" fillId="0" borderId="0" xfId="9" applyNumberFormat="1" applyFont="1" applyBorder="1" applyAlignment="1">
      <alignment horizontal="center"/>
    </xf>
    <xf numFmtId="4" fontId="27" fillId="0" borderId="108" xfId="9" applyNumberFormat="1" applyFont="1" applyBorder="1" applyAlignment="1">
      <alignment horizontal="center"/>
    </xf>
    <xf numFmtId="4" fontId="27" fillId="0" borderId="128" xfId="9" applyNumberFormat="1" applyFont="1" applyBorder="1" applyAlignment="1">
      <alignment horizontal="center"/>
    </xf>
    <xf numFmtId="4" fontId="27" fillId="0" borderId="20" xfId="9" applyNumberFormat="1" applyFont="1" applyBorder="1" applyAlignment="1">
      <alignment horizontal="center"/>
    </xf>
    <xf numFmtId="4" fontId="27" fillId="0" borderId="133" xfId="9" applyNumberFormat="1" applyFont="1" applyBorder="1" applyAlignment="1">
      <alignment horizontal="center" vertical="center"/>
    </xf>
    <xf numFmtId="4" fontId="27" fillId="0" borderId="27" xfId="9" applyNumberFormat="1" applyFont="1" applyBorder="1" applyAlignment="1">
      <alignment horizontal="center" vertical="center"/>
    </xf>
    <xf numFmtId="4" fontId="27" fillId="0" borderId="135" xfId="9" applyNumberFormat="1" applyFont="1" applyBorder="1" applyAlignment="1">
      <alignment horizontal="center"/>
    </xf>
    <xf numFmtId="4" fontId="27" fillId="0" borderId="27" xfId="9" applyNumberFormat="1" applyFont="1" applyBorder="1" applyAlignment="1">
      <alignment horizontal="center"/>
    </xf>
    <xf numFmtId="0" fontId="109" fillId="0" borderId="43" xfId="9" applyFont="1" applyBorder="1"/>
    <xf numFmtId="0" fontId="109" fillId="0" borderId="0" xfId="9" applyFont="1" applyBorder="1"/>
    <xf numFmtId="4" fontId="27" fillId="0" borderId="137" xfId="9" applyNumberFormat="1" applyFont="1" applyBorder="1" applyAlignment="1">
      <alignment horizontal="center" vertical="center"/>
    </xf>
    <xf numFmtId="4" fontId="27" fillId="0" borderId="137" xfId="9" applyNumberFormat="1" applyFont="1" applyBorder="1" applyAlignment="1">
      <alignment horizontal="center"/>
    </xf>
    <xf numFmtId="2" fontId="27" fillId="0" borderId="18" xfId="9" applyNumberFormat="1" applyFont="1" applyBorder="1"/>
    <xf numFmtId="2" fontId="27" fillId="0" borderId="13" xfId="9" applyNumberFormat="1" applyFont="1" applyBorder="1"/>
    <xf numFmtId="2" fontId="27" fillId="0" borderId="135" xfId="9" applyNumberFormat="1" applyFont="1" applyBorder="1"/>
    <xf numFmtId="2" fontId="27" fillId="0" borderId="27" xfId="9" applyNumberFormat="1" applyFont="1" applyBorder="1"/>
    <xf numFmtId="4" fontId="27" fillId="0" borderId="12" xfId="9" applyNumberFormat="1" applyFont="1" applyBorder="1" applyAlignment="1">
      <alignment horizontal="center" vertical="center"/>
    </xf>
    <xf numFmtId="2" fontId="27" fillId="0" borderId="21" xfId="9" applyNumberFormat="1" applyFont="1" applyBorder="1" applyAlignment="1">
      <alignment horizontal="center"/>
    </xf>
    <xf numFmtId="2" fontId="27" fillId="0" borderId="22" xfId="9" applyNumberFormat="1" applyFont="1" applyBorder="1" applyAlignment="1">
      <alignment horizontal="center"/>
    </xf>
    <xf numFmtId="2" fontId="27" fillId="0" borderId="137" xfId="9" applyNumberFormat="1" applyFont="1" applyBorder="1" applyAlignment="1">
      <alignment horizontal="center"/>
    </xf>
    <xf numFmtId="2" fontId="27" fillId="0" borderId="27" xfId="9" applyNumberFormat="1" applyFont="1" applyBorder="1" applyAlignment="1">
      <alignment horizontal="center"/>
    </xf>
    <xf numFmtId="0" fontId="108" fillId="0" borderId="28" xfId="0" quotePrefix="1" applyFont="1" applyBorder="1" applyAlignment="1">
      <alignment horizontal="left"/>
    </xf>
    <xf numFmtId="169" fontId="96" fillId="0" borderId="22" xfId="0" applyNumberFormat="1" applyFont="1" applyBorder="1" applyAlignment="1">
      <alignment horizontal="center"/>
    </xf>
    <xf numFmtId="0" fontId="108" fillId="0" borderId="33" xfId="0" quotePrefix="1" applyFont="1" applyFill="1" applyBorder="1"/>
    <xf numFmtId="169" fontId="96" fillId="0" borderId="25" xfId="0" applyNumberFormat="1" applyFont="1" applyFill="1" applyBorder="1" applyAlignment="1">
      <alignment horizontal="center"/>
    </xf>
    <xf numFmtId="170" fontId="96" fillId="0" borderId="25" xfId="0" applyNumberFormat="1" applyFont="1" applyFill="1" applyBorder="1" applyAlignment="1">
      <alignment horizontal="center"/>
    </xf>
    <xf numFmtId="49" fontId="108" fillId="0" borderId="14" xfId="0" quotePrefix="1" applyNumberFormat="1" applyFont="1" applyBorder="1"/>
    <xf numFmtId="0" fontId="110" fillId="0" borderId="69" xfId="0" applyFont="1" applyBorder="1"/>
    <xf numFmtId="169" fontId="95" fillId="0" borderId="78" xfId="0" applyNumberFormat="1" applyFont="1" applyBorder="1" applyAlignment="1">
      <alignment horizontal="center"/>
    </xf>
    <xf numFmtId="170" fontId="95" fillId="0" borderId="73" xfId="0" applyNumberFormat="1" applyFont="1" applyBorder="1" applyAlignment="1">
      <alignment horizontal="center"/>
    </xf>
    <xf numFmtId="169" fontId="95" fillId="0" borderId="73" xfId="0" applyNumberFormat="1" applyFont="1" applyBorder="1" applyAlignment="1">
      <alignment horizontal="center"/>
    </xf>
    <xf numFmtId="169" fontId="95" fillId="0" borderId="61" xfId="0" applyNumberFormat="1" applyFont="1" applyBorder="1" applyAlignment="1">
      <alignment horizontal="center"/>
    </xf>
    <xf numFmtId="4" fontId="95" fillId="0" borderId="73" xfId="0" applyNumberFormat="1" applyFont="1" applyBorder="1" applyAlignment="1">
      <alignment horizontal="center"/>
    </xf>
    <xf numFmtId="0" fontId="103" fillId="0" borderId="0" xfId="0" applyFont="1"/>
    <xf numFmtId="0" fontId="77" fillId="0" borderId="0" xfId="0" applyFont="1"/>
    <xf numFmtId="0" fontId="108" fillId="0" borderId="15" xfId="0" quotePrefix="1" applyFont="1" applyBorder="1"/>
    <xf numFmtId="169" fontId="96" fillId="0" borderId="17" xfId="0" applyNumberFormat="1" applyFont="1" applyBorder="1" applyAlignment="1">
      <alignment horizontal="center"/>
    </xf>
    <xf numFmtId="170" fontId="96" fillId="0" borderId="17" xfId="0" applyNumberFormat="1" applyFont="1" applyBorder="1" applyAlignment="1">
      <alignment horizontal="center"/>
    </xf>
    <xf numFmtId="169" fontId="96" fillId="0" borderId="21" xfId="0" applyNumberFormat="1" applyFont="1" applyBorder="1" applyAlignment="1">
      <alignment horizontal="center"/>
    </xf>
    <xf numFmtId="169" fontId="100" fillId="0" borderId="0" xfId="0" applyNumberFormat="1" applyFont="1"/>
    <xf numFmtId="0" fontId="111" fillId="2" borderId="14" xfId="0" applyFont="1" applyFill="1" applyBorder="1" applyAlignment="1">
      <alignment horizontal="center" vertical="center"/>
    </xf>
    <xf numFmtId="0" fontId="95" fillId="2" borderId="12" xfId="0" applyFont="1" applyFill="1" applyBorder="1" applyAlignment="1">
      <alignment horizontal="center" vertical="center" wrapText="1"/>
    </xf>
    <xf numFmtId="0" fontId="95" fillId="2" borderId="22" xfId="0" applyFont="1" applyFill="1" applyBorder="1" applyAlignment="1">
      <alignment horizontal="center" vertical="center"/>
    </xf>
    <xf numFmtId="49" fontId="108" fillId="0" borderId="14" xfId="0" quotePrefix="1" applyNumberFormat="1" applyFont="1" applyFill="1" applyBorder="1"/>
    <xf numFmtId="169" fontId="96" fillId="0" borderId="36" xfId="0" applyNumberFormat="1" applyFont="1" applyFill="1" applyBorder="1" applyAlignment="1">
      <alignment horizontal="center"/>
    </xf>
    <xf numFmtId="169" fontId="96" fillId="0" borderId="12" xfId="0" applyNumberFormat="1" applyFont="1" applyFill="1" applyBorder="1" applyAlignment="1">
      <alignment horizontal="center"/>
    </xf>
    <xf numFmtId="169" fontId="101" fillId="0" borderId="0" xfId="0" applyNumberFormat="1" applyFont="1" applyFill="1" applyBorder="1" applyAlignment="1">
      <alignment horizontal="center"/>
    </xf>
    <xf numFmtId="169" fontId="100" fillId="0" borderId="0" xfId="0" applyNumberFormat="1" applyFont="1" applyFill="1"/>
    <xf numFmtId="49" fontId="108" fillId="0" borderId="19" xfId="0" quotePrefix="1" applyNumberFormat="1" applyFont="1" applyFill="1" applyBorder="1"/>
    <xf numFmtId="4" fontId="96" fillId="0" borderId="110" xfId="0" applyNumberFormat="1" applyFont="1" applyFill="1" applyBorder="1" applyAlignment="1">
      <alignment horizontal="center"/>
    </xf>
    <xf numFmtId="0" fontId="110" fillId="0" borderId="69" xfId="0" applyFont="1" applyFill="1" applyBorder="1"/>
    <xf numFmtId="169" fontId="95" fillId="0" borderId="78" xfId="0" applyNumberFormat="1" applyFont="1" applyFill="1" applyBorder="1" applyAlignment="1">
      <alignment horizontal="center"/>
    </xf>
    <xf numFmtId="169" fontId="95" fillId="0" borderId="73" xfId="0" applyNumberFormat="1" applyFont="1" applyFill="1" applyBorder="1" applyAlignment="1">
      <alignment horizontal="center"/>
    </xf>
    <xf numFmtId="169" fontId="95" fillId="0" borderId="75" xfId="0" applyNumberFormat="1" applyFont="1" applyFill="1" applyBorder="1" applyAlignment="1">
      <alignment horizontal="center"/>
    </xf>
    <xf numFmtId="0" fontId="110" fillId="0" borderId="23" xfId="0" applyFont="1" applyFill="1" applyBorder="1"/>
    <xf numFmtId="4" fontId="95" fillId="0" borderId="41" xfId="0" applyNumberFormat="1" applyFont="1" applyFill="1" applyBorder="1" applyAlignment="1">
      <alignment horizontal="center"/>
    </xf>
    <xf numFmtId="4" fontId="95" fillId="0" borderId="25" xfId="0" applyNumberFormat="1" applyFont="1" applyFill="1" applyBorder="1" applyAlignment="1">
      <alignment horizontal="center"/>
    </xf>
    <xf numFmtId="169" fontId="96" fillId="0" borderId="110" xfId="0" applyNumberFormat="1" applyFont="1" applyFill="1" applyBorder="1" applyAlignment="1">
      <alignment horizontal="center"/>
    </xf>
    <xf numFmtId="169" fontId="96" fillId="0" borderId="107" xfId="0" applyNumberFormat="1" applyFont="1" applyFill="1" applyBorder="1" applyAlignment="1">
      <alignment horizontal="center"/>
    </xf>
    <xf numFmtId="169" fontId="96" fillId="0" borderId="21" xfId="0" applyNumberFormat="1" applyFont="1" applyFill="1" applyBorder="1" applyAlignment="1">
      <alignment horizontal="center"/>
    </xf>
    <xf numFmtId="169" fontId="96" fillId="0" borderId="0" xfId="0" applyNumberFormat="1" applyFont="1" applyFill="1" applyBorder="1" applyAlignment="1">
      <alignment horizontal="center"/>
    </xf>
    <xf numFmtId="169" fontId="95" fillId="0" borderId="41" xfId="0" applyNumberFormat="1" applyFont="1" applyFill="1" applyBorder="1" applyAlignment="1">
      <alignment horizontal="center"/>
    </xf>
    <xf numFmtId="169" fontId="95" fillId="0" borderId="25" xfId="0" applyNumberFormat="1" applyFont="1" applyFill="1" applyBorder="1" applyAlignment="1">
      <alignment horizontal="center"/>
    </xf>
    <xf numFmtId="169" fontId="95" fillId="0" borderId="27" xfId="0" applyNumberFormat="1" applyFont="1" applyFill="1" applyBorder="1" applyAlignment="1">
      <alignment horizontal="center"/>
    </xf>
    <xf numFmtId="0" fontId="101" fillId="0" borderId="29" xfId="0" quotePrefix="1" applyFont="1" applyBorder="1"/>
    <xf numFmtId="3" fontId="101" fillId="0" borderId="29" xfId="0" applyNumberFormat="1" applyFont="1" applyBorder="1" applyAlignment="1">
      <alignment horizontal="center"/>
    </xf>
    <xf numFmtId="4" fontId="105" fillId="0" borderId="44" xfId="0" applyNumberFormat="1" applyFont="1" applyBorder="1" applyAlignment="1">
      <alignment horizontal="center"/>
    </xf>
    <xf numFmtId="4" fontId="105" fillId="0" borderId="68" xfId="0" applyNumberFormat="1" applyFont="1" applyBorder="1" applyAlignment="1">
      <alignment horizontal="center"/>
    </xf>
    <xf numFmtId="4" fontId="105" fillId="0" borderId="43" xfId="0" applyNumberFormat="1" applyFont="1" applyBorder="1" applyAlignment="1">
      <alignment horizontal="center"/>
    </xf>
    <xf numFmtId="4" fontId="105" fillId="0" borderId="58" xfId="0" applyNumberFormat="1" applyFont="1" applyBorder="1" applyAlignment="1">
      <alignment horizontal="center"/>
    </xf>
    <xf numFmtId="17" fontId="108" fillId="0" borderId="14" xfId="0" quotePrefix="1" applyNumberFormat="1" applyFont="1" applyFill="1" applyBorder="1"/>
    <xf numFmtId="0" fontId="14" fillId="0" borderId="13" xfId="0" applyFont="1" applyBorder="1" applyAlignment="1">
      <alignment vertical="center"/>
    </xf>
    <xf numFmtId="3" fontId="102" fillId="26" borderId="42" xfId="0" applyNumberFormat="1" applyFont="1" applyFill="1" applyBorder="1" applyAlignment="1">
      <alignment horizontal="center" vertical="center"/>
    </xf>
    <xf numFmtId="3" fontId="113" fillId="0" borderId="42" xfId="0" applyNumberFormat="1" applyFont="1" applyBorder="1" applyAlignment="1">
      <alignment horizontal="right" wrapText="1"/>
    </xf>
    <xf numFmtId="3" fontId="113" fillId="0" borderId="42" xfId="0" applyNumberFormat="1" applyFont="1" applyBorder="1"/>
    <xf numFmtId="4" fontId="4" fillId="0" borderId="11" xfId="0" applyNumberFormat="1" applyFont="1" applyFill="1" applyBorder="1" applyAlignment="1">
      <alignment horizontal="center" vertical="center" wrapText="1"/>
    </xf>
    <xf numFmtId="164" fontId="3" fillId="0" borderId="0" xfId="0" applyNumberFormat="1" applyFont="1" applyFill="1"/>
    <xf numFmtId="10" fontId="114" fillId="0" borderId="0" xfId="12" applyNumberFormat="1" applyFont="1" applyFill="1" applyBorder="1"/>
    <xf numFmtId="4" fontId="4" fillId="0" borderId="12" xfId="0" applyNumberFormat="1" applyFont="1" applyFill="1" applyBorder="1" applyAlignment="1">
      <alignment horizontal="center" vertical="center" wrapText="1"/>
    </xf>
    <xf numFmtId="4" fontId="4" fillId="0" borderId="26" xfId="0" applyNumberFormat="1" applyFont="1" applyFill="1" applyBorder="1" applyAlignment="1">
      <alignment horizontal="center" vertical="center" wrapText="1"/>
    </xf>
    <xf numFmtId="164" fontId="3" fillId="0" borderId="0" xfId="0" applyNumberFormat="1" applyFont="1"/>
    <xf numFmtId="2" fontId="3" fillId="0" borderId="0" xfId="0" applyNumberFormat="1" applyFont="1"/>
    <xf numFmtId="2" fontId="3" fillId="0" borderId="0" xfId="0" applyNumberFormat="1" applyFont="1" applyFill="1"/>
    <xf numFmtId="4" fontId="34" fillId="0" borderId="0" xfId="0" applyNumberFormat="1" applyFont="1" applyAlignment="1">
      <alignment horizontal="left" wrapText="1" indent="2"/>
    </xf>
    <xf numFmtId="4" fontId="3" fillId="0" borderId="0" xfId="0" applyNumberFormat="1" applyFont="1" applyFill="1" applyAlignment="1">
      <alignment horizontal="left" indent="2"/>
    </xf>
    <xf numFmtId="4" fontId="4" fillId="0" borderId="36" xfId="0" applyNumberFormat="1" applyFont="1" applyBorder="1" applyAlignment="1">
      <alignment horizontal="center"/>
    </xf>
    <xf numFmtId="4" fontId="4" fillId="0" borderId="11" xfId="0" applyNumberFormat="1" applyFont="1" applyBorder="1" applyAlignment="1">
      <alignment horizontal="center"/>
    </xf>
    <xf numFmtId="4" fontId="4" fillId="0" borderId="110" xfId="0" applyNumberFormat="1" applyFont="1" applyFill="1" applyBorder="1" applyAlignment="1">
      <alignment horizontal="center"/>
    </xf>
    <xf numFmtId="4" fontId="4" fillId="0" borderId="108" xfId="0" applyNumberFormat="1" applyFont="1" applyFill="1" applyBorder="1" applyAlignment="1">
      <alignment horizontal="center"/>
    </xf>
    <xf numFmtId="4" fontId="4" fillId="0" borderId="110" xfId="0" applyNumberFormat="1" applyFont="1" applyBorder="1" applyAlignment="1">
      <alignment horizontal="center"/>
    </xf>
    <xf numFmtId="4" fontId="4" fillId="0" borderId="111" xfId="0" applyNumberFormat="1" applyFont="1" applyBorder="1" applyAlignment="1">
      <alignment horizontal="center"/>
    </xf>
    <xf numFmtId="4" fontId="4" fillId="0" borderId="109" xfId="0" applyNumberFormat="1" applyFont="1" applyBorder="1" applyAlignment="1">
      <alignment horizontal="center"/>
    </xf>
    <xf numFmtId="4" fontId="4" fillId="0" borderId="36" xfId="0" applyNumberFormat="1" applyFont="1" applyFill="1" applyBorder="1" applyAlignment="1">
      <alignment horizontal="center"/>
    </xf>
    <xf numFmtId="4" fontId="4" fillId="0" borderId="0" xfId="0" applyNumberFormat="1" applyFont="1" applyBorder="1" applyAlignment="1">
      <alignment horizontal="center"/>
    </xf>
    <xf numFmtId="4" fontId="4" fillId="0" borderId="13" xfId="0" applyNumberFormat="1" applyFont="1" applyBorder="1" applyAlignment="1">
      <alignment horizontal="center"/>
    </xf>
    <xf numFmtId="4" fontId="4" fillId="0" borderId="109" xfId="0" applyNumberFormat="1" applyFont="1" applyFill="1" applyBorder="1" applyAlignment="1">
      <alignment horizontal="center"/>
    </xf>
    <xf numFmtId="4" fontId="4" fillId="0" borderId="11" xfId="0" applyNumberFormat="1" applyFont="1" applyFill="1" applyBorder="1" applyAlignment="1">
      <alignment horizontal="center"/>
    </xf>
    <xf numFmtId="4" fontId="4" fillId="0" borderId="116" xfId="0" applyNumberFormat="1" applyFont="1" applyBorder="1" applyAlignment="1">
      <alignment horizontal="center"/>
    </xf>
    <xf numFmtId="4" fontId="4" fillId="0" borderId="117" xfId="0" applyNumberFormat="1" applyFont="1" applyBorder="1" applyAlignment="1">
      <alignment horizontal="center"/>
    </xf>
    <xf numFmtId="4" fontId="4" fillId="0" borderId="108" xfId="0" applyNumberFormat="1" applyFont="1" applyBorder="1" applyAlignment="1">
      <alignment horizontal="center"/>
    </xf>
    <xf numFmtId="0" fontId="5" fillId="2" borderId="38" xfId="0" applyFont="1" applyFill="1" applyBorder="1" applyAlignment="1">
      <alignment vertical="center"/>
    </xf>
    <xf numFmtId="0" fontId="9" fillId="0" borderId="49" xfId="0" applyFont="1" applyBorder="1"/>
    <xf numFmtId="0" fontId="9" fillId="0" borderId="50" xfId="0" applyFont="1" applyBorder="1"/>
    <xf numFmtId="0" fontId="4" fillId="4" borderId="42" xfId="0" applyFont="1" applyFill="1" applyBorder="1" applyAlignment="1">
      <alignment horizontal="center" vertical="center"/>
    </xf>
    <xf numFmtId="4" fontId="96" fillId="0" borderId="36" xfId="0" applyNumberFormat="1" applyFont="1" applyBorder="1" applyAlignment="1">
      <alignment horizontal="center"/>
    </xf>
    <xf numFmtId="4" fontId="96" fillId="0" borderId="0" xfId="0" applyNumberFormat="1" applyFont="1" applyBorder="1" applyAlignment="1">
      <alignment horizontal="center"/>
    </xf>
    <xf numFmtId="4" fontId="96" fillId="0" borderId="11" xfId="0" applyNumberFormat="1" applyFont="1" applyBorder="1" applyAlignment="1">
      <alignment horizontal="center"/>
    </xf>
    <xf numFmtId="4" fontId="96" fillId="0" borderId="12" xfId="0" applyNumberFormat="1" applyFont="1" applyBorder="1" applyAlignment="1">
      <alignment horizontal="center"/>
    </xf>
    <xf numFmtId="4" fontId="96" fillId="0" borderId="36" xfId="0" applyNumberFormat="1" applyFont="1" applyFill="1" applyBorder="1" applyAlignment="1">
      <alignment horizontal="center"/>
    </xf>
    <xf numFmtId="4" fontId="3" fillId="0" borderId="67" xfId="0" applyNumberFormat="1" applyFont="1" applyBorder="1" applyAlignment="1">
      <alignment horizontal="center"/>
    </xf>
    <xf numFmtId="4" fontId="3" fillId="0" borderId="43" xfId="0" applyNumberFormat="1" applyFont="1" applyBorder="1" applyAlignment="1">
      <alignment horizontal="center"/>
    </xf>
    <xf numFmtId="4" fontId="3" fillId="0" borderId="68" xfId="0" applyNumberFormat="1" applyFont="1" applyBorder="1" applyAlignment="1">
      <alignment horizontal="center"/>
    </xf>
    <xf numFmtId="0" fontId="15" fillId="0" borderId="43" xfId="0" applyFont="1" applyBorder="1"/>
    <xf numFmtId="0" fontId="15" fillId="0" borderId="44" xfId="0" quotePrefix="1" applyFont="1" applyBorder="1"/>
    <xf numFmtId="0" fontId="29" fillId="0" borderId="0" xfId="0" applyFont="1"/>
    <xf numFmtId="0" fontId="109" fillId="0" borderId="0" xfId="0" quotePrefix="1" applyFont="1" applyBorder="1"/>
    <xf numFmtId="4" fontId="29" fillId="0" borderId="0" xfId="0" applyNumberFormat="1" applyFont="1" applyBorder="1" applyAlignment="1">
      <alignment horizontal="center"/>
    </xf>
    <xf numFmtId="0" fontId="75" fillId="0" borderId="0" xfId="0" applyFont="1" applyAlignment="1">
      <alignment horizontal="left" vertical="center"/>
    </xf>
    <xf numFmtId="0" fontId="76" fillId="0" borderId="0" xfId="0" applyFont="1" applyAlignment="1">
      <alignment vertical="center"/>
    </xf>
    <xf numFmtId="0" fontId="29" fillId="0" borderId="34" xfId="0" applyFont="1" applyBorder="1"/>
    <xf numFmtId="0" fontId="29" fillId="0" borderId="0" xfId="0" applyFont="1" applyBorder="1"/>
    <xf numFmtId="0" fontId="76" fillId="0" borderId="69" xfId="0" applyFont="1" applyBorder="1" applyAlignment="1">
      <alignment horizontal="left"/>
    </xf>
    <xf numFmtId="169" fontId="75" fillId="0" borderId="73" xfId="0" applyNumberFormat="1" applyFont="1" applyBorder="1" applyAlignment="1">
      <alignment horizontal="center"/>
    </xf>
    <xf numFmtId="169" fontId="75" fillId="0" borderId="74" xfId="0" applyNumberFormat="1" applyFont="1" applyBorder="1" applyAlignment="1">
      <alignment horizontal="center"/>
    </xf>
    <xf numFmtId="169" fontId="75" fillId="0" borderId="76" xfId="0" applyNumberFormat="1" applyFont="1" applyBorder="1" applyAlignment="1">
      <alignment horizontal="center"/>
    </xf>
    <xf numFmtId="4" fontId="75" fillId="0" borderId="73" xfId="0" applyNumberFormat="1" applyFont="1" applyBorder="1" applyAlignment="1">
      <alignment horizontal="center"/>
    </xf>
    <xf numFmtId="4" fontId="75" fillId="0" borderId="74" xfId="0" applyNumberFormat="1" applyFont="1" applyBorder="1" applyAlignment="1">
      <alignment horizontal="center"/>
    </xf>
    <xf numFmtId="4" fontId="75" fillId="0" borderId="76" xfId="0" applyNumberFormat="1" applyFont="1" applyBorder="1" applyAlignment="1">
      <alignment horizontal="center"/>
    </xf>
    <xf numFmtId="0" fontId="109" fillId="0" borderId="9" xfId="0" quotePrefix="1" applyFont="1" applyBorder="1"/>
    <xf numFmtId="169" fontId="29" fillId="0" borderId="12" xfId="0" applyNumberFormat="1" applyFont="1" applyBorder="1" applyAlignment="1">
      <alignment horizontal="center"/>
    </xf>
    <xf numFmtId="169" fontId="29" fillId="0" borderId="0" xfId="0" applyNumberFormat="1" applyFont="1" applyBorder="1" applyAlignment="1">
      <alignment horizontal="center"/>
    </xf>
    <xf numFmtId="169" fontId="29" fillId="0" borderId="13" xfId="0" applyNumberFormat="1" applyFont="1" applyBorder="1" applyAlignment="1">
      <alignment horizontal="center"/>
    </xf>
    <xf numFmtId="4" fontId="29" fillId="0" borderId="12" xfId="0" applyNumberFormat="1" applyFont="1" applyBorder="1" applyAlignment="1">
      <alignment horizontal="center"/>
    </xf>
    <xf numFmtId="4" fontId="29" fillId="0" borderId="13" xfId="0" applyNumberFormat="1" applyFont="1" applyBorder="1" applyAlignment="1">
      <alignment horizontal="center"/>
    </xf>
    <xf numFmtId="0" fontId="109" fillId="0" borderId="15" xfId="0" quotePrefix="1" applyFont="1" applyBorder="1"/>
    <xf numFmtId="4" fontId="29" fillId="0" borderId="107" xfId="0" applyNumberFormat="1" applyFont="1" applyBorder="1" applyAlignment="1">
      <alignment horizontal="center"/>
    </xf>
    <xf numFmtId="4" fontId="29" fillId="0" borderId="108" xfId="0" applyNumberFormat="1" applyFont="1" applyBorder="1" applyAlignment="1">
      <alignment horizontal="center"/>
    </xf>
    <xf numFmtId="4" fontId="29" fillId="0" borderId="111" xfId="0" applyNumberFormat="1" applyFont="1" applyBorder="1" applyAlignment="1">
      <alignment horizontal="center"/>
    </xf>
    <xf numFmtId="0" fontId="76" fillId="0" borderId="55" xfId="0" applyFont="1" applyBorder="1" applyAlignment="1">
      <alignment horizontal="left"/>
    </xf>
    <xf numFmtId="169" fontId="75" fillId="0" borderId="40" xfId="0" applyNumberFormat="1" applyFont="1" applyBorder="1" applyAlignment="1">
      <alignment horizontal="center"/>
    </xf>
    <xf numFmtId="169" fontId="75" fillId="0" borderId="2" xfId="0" applyNumberFormat="1" applyFont="1" applyBorder="1" applyAlignment="1">
      <alignment horizontal="center"/>
    </xf>
    <xf numFmtId="169" fontId="75" fillId="0" borderId="52" xfId="0" applyNumberFormat="1" applyFont="1" applyBorder="1" applyAlignment="1">
      <alignment horizontal="center"/>
    </xf>
    <xf numFmtId="0" fontId="76" fillId="0" borderId="23" xfId="0" applyFont="1" applyBorder="1" applyAlignment="1">
      <alignment horizontal="left"/>
    </xf>
    <xf numFmtId="4" fontId="75" fillId="0" borderId="25" xfId="0" applyNumberFormat="1" applyFont="1" applyBorder="1" applyAlignment="1">
      <alignment horizontal="center"/>
    </xf>
    <xf numFmtId="4" fontId="75" fillId="0" borderId="34" xfId="0" applyNumberFormat="1" applyFont="1" applyBorder="1" applyAlignment="1">
      <alignment horizontal="center"/>
    </xf>
    <xf numFmtId="4" fontId="75" fillId="0" borderId="35" xfId="0" applyNumberFormat="1" applyFont="1" applyBorder="1" applyAlignment="1">
      <alignment horizontal="center"/>
    </xf>
    <xf numFmtId="0" fontId="109" fillId="0" borderId="28" xfId="0" quotePrefix="1" applyFont="1" applyBorder="1"/>
    <xf numFmtId="169" fontId="29" fillId="0" borderId="68" xfId="0" applyNumberFormat="1" applyFont="1" applyBorder="1" applyAlignment="1">
      <alignment horizontal="center"/>
    </xf>
    <xf numFmtId="169" fontId="29" fillId="0" borderId="67" xfId="0" applyNumberFormat="1" applyFont="1" applyBorder="1" applyAlignment="1">
      <alignment horizontal="center"/>
    </xf>
    <xf numFmtId="169" fontId="29" fillId="0" borderId="58" xfId="0" applyNumberFormat="1" applyFont="1" applyBorder="1" applyAlignment="1">
      <alignment horizontal="center"/>
    </xf>
    <xf numFmtId="4" fontId="29" fillId="0" borderId="67" xfId="0" applyNumberFormat="1" applyFont="1" applyBorder="1" applyAlignment="1">
      <alignment horizontal="center"/>
    </xf>
    <xf numFmtId="4" fontId="29" fillId="0" borderId="43" xfId="0" applyNumberFormat="1" applyFont="1" applyBorder="1" applyAlignment="1">
      <alignment horizontal="center"/>
    </xf>
    <xf numFmtId="4" fontId="29" fillId="0" borderId="65" xfId="0" applyNumberFormat="1" applyFont="1" applyBorder="1" applyAlignment="1">
      <alignment horizontal="center"/>
    </xf>
    <xf numFmtId="169" fontId="29" fillId="0" borderId="36" xfId="0" applyNumberFormat="1" applyFont="1" applyBorder="1" applyAlignment="1">
      <alignment horizontal="center"/>
    </xf>
    <xf numFmtId="169" fontId="29" fillId="0" borderId="22" xfId="0" applyNumberFormat="1" applyFont="1" applyBorder="1" applyAlignment="1">
      <alignment horizontal="center"/>
    </xf>
    <xf numFmtId="0" fontId="109" fillId="0" borderId="15" xfId="0" quotePrefix="1" applyFont="1" applyBorder="1" applyAlignment="1">
      <alignment horizontal="left"/>
    </xf>
    <xf numFmtId="169" fontId="29" fillId="0" borderId="32" xfId="0" applyNumberFormat="1" applyFont="1" applyBorder="1" applyAlignment="1">
      <alignment horizontal="center"/>
    </xf>
    <xf numFmtId="169" fontId="29" fillId="0" borderId="17" xfId="0" applyNumberFormat="1" applyFont="1" applyBorder="1" applyAlignment="1">
      <alignment horizontal="center"/>
    </xf>
    <xf numFmtId="169" fontId="29" fillId="0" borderId="21" xfId="0" applyNumberFormat="1" applyFont="1" applyBorder="1" applyAlignment="1">
      <alignment horizontal="center"/>
    </xf>
    <xf numFmtId="169" fontId="75" fillId="0" borderId="41" xfId="0" applyNumberFormat="1" applyFont="1" applyBorder="1" applyAlignment="1">
      <alignment horizontal="center"/>
    </xf>
    <xf numFmtId="169" fontId="75" fillId="0" borderId="25" xfId="0" applyNumberFormat="1" applyFont="1" applyBorder="1" applyAlignment="1">
      <alignment horizontal="center"/>
    </xf>
    <xf numFmtId="169" fontId="75" fillId="0" borderId="27" xfId="0" applyNumberFormat="1" applyFont="1" applyBorder="1" applyAlignment="1">
      <alignment horizontal="center"/>
    </xf>
    <xf numFmtId="0" fontId="115" fillId="0" borderId="0" xfId="7" applyFont="1"/>
    <xf numFmtId="170" fontId="29" fillId="0" borderId="67" xfId="0" applyNumberFormat="1" applyFont="1" applyBorder="1" applyAlignment="1">
      <alignment horizontal="center"/>
    </xf>
    <xf numFmtId="4" fontId="29" fillId="0" borderId="58" xfId="0" applyNumberFormat="1" applyFont="1" applyBorder="1" applyAlignment="1">
      <alignment horizontal="center"/>
    </xf>
    <xf numFmtId="0" fontId="109" fillId="0" borderId="9" xfId="0" quotePrefix="1" applyFont="1" applyFill="1" applyBorder="1"/>
    <xf numFmtId="170" fontId="29" fillId="0" borderId="12" xfId="0" applyNumberFormat="1" applyFont="1" applyBorder="1" applyAlignment="1">
      <alignment horizontal="center"/>
    </xf>
    <xf numFmtId="4" fontId="29" fillId="0" borderId="22" xfId="0" applyNumberFormat="1" applyFont="1" applyBorder="1" applyAlignment="1">
      <alignment horizontal="center"/>
    </xf>
    <xf numFmtId="0" fontId="109" fillId="14" borderId="9" xfId="0" quotePrefix="1" applyFont="1" applyFill="1" applyBorder="1"/>
    <xf numFmtId="169" fontId="75" fillId="0" borderId="78" xfId="0" applyNumberFormat="1" applyFont="1" applyBorder="1" applyAlignment="1">
      <alignment horizontal="center"/>
    </xf>
    <xf numFmtId="170" fontId="75" fillId="0" borderId="73" xfId="0" applyNumberFormat="1" applyFont="1" applyBorder="1" applyAlignment="1">
      <alignment horizontal="center"/>
    </xf>
    <xf numFmtId="169" fontId="75" fillId="0" borderId="75" xfId="0" applyNumberFormat="1" applyFont="1" applyBorder="1" applyAlignment="1">
      <alignment horizontal="center"/>
    </xf>
    <xf numFmtId="4" fontId="75" fillId="0" borderId="75" xfId="0" applyNumberFormat="1" applyFont="1" applyBorder="1" applyAlignment="1">
      <alignment horizontal="center"/>
    </xf>
    <xf numFmtId="169" fontId="29" fillId="0" borderId="65" xfId="0" applyNumberFormat="1" applyFont="1" applyBorder="1" applyAlignment="1">
      <alignment horizontal="center"/>
    </xf>
    <xf numFmtId="4" fontId="29" fillId="0" borderId="68" xfId="0" applyNumberFormat="1" applyFont="1" applyBorder="1" applyAlignment="1">
      <alignment horizontal="center"/>
    </xf>
    <xf numFmtId="4" fontId="29" fillId="0" borderId="36" xfId="0" applyNumberFormat="1" applyFont="1" applyBorder="1" applyAlignment="1">
      <alignment horizontal="center"/>
    </xf>
    <xf numFmtId="0" fontId="109" fillId="0" borderId="63" xfId="0" quotePrefix="1" applyFont="1" applyBorder="1"/>
    <xf numFmtId="0" fontId="109" fillId="0" borderId="14" xfId="0" quotePrefix="1" applyFont="1" applyBorder="1"/>
    <xf numFmtId="49" fontId="109" fillId="0" borderId="9" xfId="0" quotePrefix="1" applyNumberFormat="1" applyFont="1" applyBorder="1"/>
    <xf numFmtId="4" fontId="29" fillId="0" borderId="21" xfId="0" applyNumberFormat="1" applyFont="1" applyBorder="1" applyAlignment="1">
      <alignment horizontal="center"/>
    </xf>
    <xf numFmtId="4" fontId="75" fillId="0" borderId="41" xfId="0" applyNumberFormat="1" applyFont="1" applyBorder="1" applyAlignment="1">
      <alignment horizontal="center"/>
    </xf>
    <xf numFmtId="169" fontId="29" fillId="0" borderId="0" xfId="0" applyNumberFormat="1" applyFont="1" applyBorder="1"/>
    <xf numFmtId="49" fontId="109" fillId="0" borderId="14" xfId="0" quotePrefix="1" applyNumberFormat="1" applyFont="1" applyBorder="1"/>
    <xf numFmtId="17" fontId="109" fillId="0" borderId="14" xfId="0" quotePrefix="1" applyNumberFormat="1" applyFont="1" applyBorder="1"/>
    <xf numFmtId="169" fontId="29" fillId="0" borderId="11" xfId="0" applyNumberFormat="1" applyFont="1" applyBorder="1" applyAlignment="1">
      <alignment horizontal="center"/>
    </xf>
    <xf numFmtId="170" fontId="29" fillId="0" borderId="17" xfId="0" applyNumberFormat="1" applyFont="1" applyBorder="1" applyAlignment="1">
      <alignment horizontal="center"/>
    </xf>
    <xf numFmtId="0" fontId="109" fillId="0" borderId="19" xfId="0" quotePrefix="1" applyFont="1" applyBorder="1"/>
    <xf numFmtId="0" fontId="76" fillId="0" borderId="69" xfId="0" applyFont="1" applyBorder="1"/>
    <xf numFmtId="4" fontId="75" fillId="0" borderId="78" xfId="0" applyNumberFormat="1" applyFont="1" applyBorder="1" applyAlignment="1">
      <alignment horizontal="center"/>
    </xf>
    <xf numFmtId="49" fontId="109" fillId="0" borderId="14" xfId="0" quotePrefix="1" applyNumberFormat="1" applyFont="1" applyBorder="1" applyAlignment="1">
      <alignment horizontal="left"/>
    </xf>
    <xf numFmtId="17" fontId="109" fillId="0" borderId="9" xfId="0" quotePrefix="1" applyNumberFormat="1" applyFont="1" applyBorder="1"/>
    <xf numFmtId="4" fontId="29" fillId="0" borderId="11" xfId="0" applyNumberFormat="1" applyFont="1" applyBorder="1" applyAlignment="1">
      <alignment horizontal="center"/>
    </xf>
    <xf numFmtId="0" fontId="109" fillId="0" borderId="43" xfId="0" applyFont="1" applyBorder="1"/>
    <xf numFmtId="0" fontId="29" fillId="0" borderId="43" xfId="0" applyFont="1" applyBorder="1"/>
    <xf numFmtId="2" fontId="29" fillId="0" borderId="0" xfId="0" applyNumberFormat="1" applyFont="1" applyBorder="1"/>
    <xf numFmtId="2" fontId="29" fillId="0" borderId="0" xfId="0" applyNumberFormat="1" applyFont="1"/>
    <xf numFmtId="0" fontId="29" fillId="0" borderId="0" xfId="0" applyFont="1" applyAlignment="1">
      <alignment horizontal="center"/>
    </xf>
    <xf numFmtId="169" fontId="29" fillId="0" borderId="107" xfId="0" applyNumberFormat="1" applyFont="1" applyBorder="1" applyAlignment="1">
      <alignment horizontal="center"/>
    </xf>
    <xf numFmtId="169" fontId="29" fillId="0" borderId="108" xfId="0" applyNumberFormat="1" applyFont="1" applyBorder="1" applyAlignment="1">
      <alignment horizontal="center"/>
    </xf>
    <xf numFmtId="169" fontId="75" fillId="0" borderId="34" xfId="0" applyNumberFormat="1" applyFont="1" applyBorder="1" applyAlignment="1">
      <alignment horizontal="center"/>
    </xf>
    <xf numFmtId="4" fontId="75" fillId="0" borderId="27" xfId="0" applyNumberFormat="1" applyFont="1" applyBorder="1" applyAlignment="1">
      <alignment horizontal="center"/>
    </xf>
    <xf numFmtId="169" fontId="29" fillId="0" borderId="110" xfId="0" applyNumberFormat="1" applyFont="1" applyBorder="1" applyAlignment="1">
      <alignment horizontal="center"/>
    </xf>
    <xf numFmtId="4" fontId="29" fillId="0" borderId="110" xfId="0" applyNumberFormat="1" applyFont="1" applyBorder="1" applyAlignment="1">
      <alignment horizontal="center"/>
    </xf>
    <xf numFmtId="0" fontId="109" fillId="0" borderId="15" xfId="0" quotePrefix="1" applyFont="1" applyFill="1" applyBorder="1"/>
    <xf numFmtId="170" fontId="29" fillId="0" borderId="107" xfId="0" applyNumberFormat="1" applyFont="1" applyBorder="1" applyAlignment="1">
      <alignment horizontal="center"/>
    </xf>
    <xf numFmtId="0" fontId="76" fillId="0" borderId="9" xfId="0" quotePrefix="1" applyFont="1" applyFill="1" applyBorder="1"/>
    <xf numFmtId="169" fontId="75" fillId="0" borderId="36" xfId="0" applyNumberFormat="1" applyFont="1" applyBorder="1" applyAlignment="1">
      <alignment horizontal="center"/>
    </xf>
    <xf numFmtId="170" fontId="75" fillId="0" borderId="12" xfId="0" applyNumberFormat="1" applyFont="1" applyBorder="1" applyAlignment="1">
      <alignment horizontal="center"/>
    </xf>
    <xf numFmtId="169" fontId="75" fillId="0" borderId="22" xfId="0" applyNumberFormat="1" applyFont="1" applyBorder="1" applyAlignment="1">
      <alignment horizontal="center"/>
    </xf>
    <xf numFmtId="4" fontId="75" fillId="0" borderId="36" xfId="0" applyNumberFormat="1" applyFont="1" applyBorder="1" applyAlignment="1">
      <alignment horizontal="center"/>
    </xf>
    <xf numFmtId="4" fontId="75" fillId="0" borderId="12" xfId="0" applyNumberFormat="1" applyFont="1" applyBorder="1" applyAlignment="1">
      <alignment horizontal="center"/>
    </xf>
    <xf numFmtId="4" fontId="75" fillId="0" borderId="22" xfId="0" applyNumberFormat="1" applyFont="1" applyBorder="1" applyAlignment="1">
      <alignment horizontal="center"/>
    </xf>
    <xf numFmtId="0" fontId="109" fillId="0" borderId="28" xfId="0" quotePrefix="1" applyFont="1" applyFill="1" applyBorder="1"/>
    <xf numFmtId="169" fontId="29" fillId="0" borderId="43" xfId="0" applyNumberFormat="1" applyFont="1" applyBorder="1" applyAlignment="1">
      <alignment horizontal="center"/>
    </xf>
    <xf numFmtId="170" fontId="29" fillId="0" borderId="0" xfId="0" applyNumberFormat="1" applyFont="1" applyBorder="1" applyAlignment="1">
      <alignment horizontal="center"/>
    </xf>
    <xf numFmtId="170" fontId="29" fillId="0" borderId="108" xfId="0" applyNumberFormat="1" applyFont="1" applyBorder="1" applyAlignment="1">
      <alignment horizontal="center"/>
    </xf>
    <xf numFmtId="170" fontId="75" fillId="0" borderId="25" xfId="0" applyNumberFormat="1" applyFont="1" applyBorder="1" applyAlignment="1">
      <alignment horizontal="center"/>
    </xf>
    <xf numFmtId="0" fontId="109" fillId="0" borderId="28" xfId="0" quotePrefix="1" applyFont="1" applyBorder="1" applyAlignment="1">
      <alignment horizontal="left"/>
    </xf>
    <xf numFmtId="49" fontId="109" fillId="0" borderId="9" xfId="0" quotePrefix="1" applyNumberFormat="1" applyFont="1" applyBorder="1" applyAlignment="1">
      <alignment horizontal="left"/>
    </xf>
    <xf numFmtId="0" fontId="109" fillId="0" borderId="9" xfId="0" quotePrefix="1" applyFont="1" applyBorder="1" applyAlignment="1">
      <alignment horizontal="left"/>
    </xf>
    <xf numFmtId="169" fontId="29" fillId="0" borderId="109" xfId="0" applyNumberFormat="1" applyFont="1" applyBorder="1" applyAlignment="1">
      <alignment horizontal="center"/>
    </xf>
    <xf numFmtId="4" fontId="29" fillId="0" borderId="109" xfId="0" applyNumberFormat="1" applyFont="1" applyBorder="1" applyAlignment="1">
      <alignment horizontal="center"/>
    </xf>
    <xf numFmtId="0" fontId="109" fillId="0" borderId="28" xfId="0" quotePrefix="1" applyFont="1" applyFill="1" applyBorder="1" applyAlignment="1">
      <alignment horizontal="left"/>
    </xf>
    <xf numFmtId="169" fontId="29" fillId="0" borderId="68" xfId="0" applyNumberFormat="1" applyFont="1" applyFill="1" applyBorder="1" applyAlignment="1">
      <alignment horizontal="center"/>
    </xf>
    <xf numFmtId="169" fontId="29" fillId="0" borderId="67" xfId="0" applyNumberFormat="1" applyFont="1" applyFill="1" applyBorder="1" applyAlignment="1">
      <alignment horizontal="center"/>
    </xf>
    <xf numFmtId="169" fontId="29" fillId="0" borderId="58" xfId="0" applyNumberFormat="1" applyFont="1" applyFill="1" applyBorder="1" applyAlignment="1">
      <alignment horizontal="center"/>
    </xf>
    <xf numFmtId="169" fontId="29" fillId="0" borderId="0" xfId="0" applyNumberFormat="1" applyFont="1" applyFill="1" applyBorder="1" applyAlignment="1">
      <alignment horizontal="center"/>
    </xf>
    <xf numFmtId="169" fontId="29" fillId="0" borderId="0" xfId="0" applyNumberFormat="1" applyFont="1" applyFill="1"/>
    <xf numFmtId="4" fontId="29" fillId="0" borderId="68" xfId="0" applyNumberFormat="1" applyFont="1" applyFill="1" applyBorder="1" applyAlignment="1">
      <alignment horizontal="center"/>
    </xf>
    <xf numFmtId="4" fontId="29" fillId="0" borderId="67" xfId="0" applyNumberFormat="1" applyFont="1" applyFill="1" applyBorder="1" applyAlignment="1">
      <alignment horizontal="center"/>
    </xf>
    <xf numFmtId="4" fontId="29" fillId="0" borderId="58" xfId="0" applyNumberFormat="1" applyFont="1" applyFill="1" applyBorder="1" applyAlignment="1">
      <alignment horizontal="center"/>
    </xf>
    <xf numFmtId="0" fontId="29" fillId="0" borderId="0" xfId="0" applyFont="1" applyFill="1"/>
    <xf numFmtId="49" fontId="109" fillId="0" borderId="9" xfId="0" quotePrefix="1" applyNumberFormat="1" applyFont="1" applyFill="1" applyBorder="1" applyAlignment="1">
      <alignment horizontal="left"/>
    </xf>
    <xf numFmtId="169" fontId="29" fillId="0" borderId="36" xfId="0" applyNumberFormat="1" applyFont="1" applyFill="1" applyBorder="1" applyAlignment="1">
      <alignment horizontal="center"/>
    </xf>
    <xf numFmtId="169" fontId="29" fillId="0" borderId="12" xfId="0" applyNumberFormat="1" applyFont="1" applyFill="1" applyBorder="1" applyAlignment="1">
      <alignment horizontal="center"/>
    </xf>
    <xf numFmtId="169" fontId="29" fillId="0" borderId="22" xfId="0" applyNumberFormat="1" applyFont="1" applyFill="1" applyBorder="1" applyAlignment="1">
      <alignment horizontal="center"/>
    </xf>
    <xf numFmtId="4" fontId="29" fillId="0" borderId="36" xfId="0" applyNumberFormat="1" applyFont="1" applyFill="1" applyBorder="1" applyAlignment="1">
      <alignment horizontal="center"/>
    </xf>
    <xf numFmtId="4" fontId="29" fillId="0" borderId="12" xfId="0" applyNumberFormat="1" applyFont="1" applyFill="1" applyBorder="1" applyAlignment="1">
      <alignment horizontal="center"/>
    </xf>
    <xf numFmtId="4" fontId="29" fillId="0" borderId="22" xfId="0" applyNumberFormat="1" applyFont="1" applyFill="1" applyBorder="1" applyAlignment="1">
      <alignment horizontal="center"/>
    </xf>
    <xf numFmtId="17" fontId="109" fillId="0" borderId="14" xfId="0" quotePrefix="1" applyNumberFormat="1" applyFont="1" applyFill="1" applyBorder="1"/>
    <xf numFmtId="0" fontId="109" fillId="0" borderId="19" xfId="0" quotePrefix="1" applyFont="1" applyFill="1" applyBorder="1"/>
    <xf numFmtId="169" fontId="29" fillId="0" borderId="108" xfId="0" applyNumberFormat="1" applyFont="1" applyFill="1" applyBorder="1" applyAlignment="1">
      <alignment horizontal="center"/>
    </xf>
    <xf numFmtId="169" fontId="29" fillId="0" borderId="110" xfId="0" applyNumberFormat="1" applyFont="1" applyFill="1" applyBorder="1" applyAlignment="1">
      <alignment horizontal="center"/>
    </xf>
    <xf numFmtId="4" fontId="29" fillId="0" borderId="108" xfId="0" applyNumberFormat="1" applyFont="1" applyFill="1" applyBorder="1" applyAlignment="1">
      <alignment horizontal="center"/>
    </xf>
    <xf numFmtId="4" fontId="29" fillId="0" borderId="110" xfId="0" applyNumberFormat="1" applyFont="1" applyFill="1" applyBorder="1" applyAlignment="1">
      <alignment horizontal="center"/>
    </xf>
    <xf numFmtId="0" fontId="76" fillId="0" borderId="23" xfId="0" applyFont="1" applyFill="1" applyBorder="1"/>
    <xf numFmtId="169" fontId="75" fillId="0" borderId="78" xfId="0" applyNumberFormat="1" applyFont="1" applyFill="1" applyBorder="1" applyAlignment="1">
      <alignment horizontal="center"/>
    </xf>
    <xf numFmtId="169" fontId="75" fillId="0" borderId="73" xfId="0" applyNumberFormat="1" applyFont="1" applyFill="1" applyBorder="1" applyAlignment="1">
      <alignment horizontal="center"/>
    </xf>
    <xf numFmtId="169" fontId="75" fillId="0" borderId="41" xfId="0" applyNumberFormat="1" applyFont="1" applyFill="1" applyBorder="1" applyAlignment="1">
      <alignment horizontal="center"/>
    </xf>
    <xf numFmtId="169" fontId="75" fillId="0" borderId="75" xfId="0" applyNumberFormat="1" applyFont="1" applyFill="1" applyBorder="1" applyAlignment="1">
      <alignment horizontal="center"/>
    </xf>
    <xf numFmtId="4" fontId="75" fillId="0" borderId="78" xfId="0" applyNumberFormat="1" applyFont="1" applyFill="1" applyBorder="1" applyAlignment="1">
      <alignment horizontal="center"/>
    </xf>
    <xf numFmtId="4" fontId="75" fillId="0" borderId="73" xfId="0" applyNumberFormat="1" applyFont="1" applyFill="1" applyBorder="1" applyAlignment="1">
      <alignment horizontal="center"/>
    </xf>
    <xf numFmtId="4" fontId="75" fillId="0" borderId="41" xfId="0" applyNumberFormat="1" applyFont="1" applyFill="1" applyBorder="1" applyAlignment="1">
      <alignment horizontal="center"/>
    </xf>
    <xf numFmtId="4" fontId="75" fillId="0" borderId="75" xfId="0" applyNumberFormat="1" applyFont="1" applyFill="1" applyBorder="1" applyAlignment="1">
      <alignment horizontal="center"/>
    </xf>
    <xf numFmtId="49" fontId="109" fillId="0" borderId="14" xfId="0" quotePrefix="1" applyNumberFormat="1" applyFont="1" applyFill="1" applyBorder="1" applyAlignment="1">
      <alignment horizontal="left"/>
    </xf>
    <xf numFmtId="49" fontId="109" fillId="0" borderId="14" xfId="0" quotePrefix="1" applyNumberFormat="1" applyFont="1" applyFill="1" applyBorder="1"/>
    <xf numFmtId="49" fontId="109" fillId="0" borderId="19" xfId="0" quotePrefix="1" applyNumberFormat="1" applyFont="1" applyFill="1" applyBorder="1"/>
    <xf numFmtId="169" fontId="29" fillId="0" borderId="107" xfId="0" applyNumberFormat="1" applyFont="1" applyFill="1" applyBorder="1" applyAlignment="1">
      <alignment horizontal="center"/>
    </xf>
    <xf numFmtId="169" fontId="29" fillId="0" borderId="21" xfId="0" applyNumberFormat="1" applyFont="1" applyFill="1" applyBorder="1" applyAlignment="1">
      <alignment horizontal="center"/>
    </xf>
    <xf numFmtId="4" fontId="29" fillId="0" borderId="107" xfId="0" applyNumberFormat="1" applyFont="1" applyFill="1" applyBorder="1" applyAlignment="1">
      <alignment horizontal="center"/>
    </xf>
    <xf numFmtId="4" fontId="29" fillId="0" borderId="21" xfId="0" applyNumberFormat="1" applyFont="1" applyFill="1" applyBorder="1" applyAlignment="1">
      <alignment horizontal="center"/>
    </xf>
    <xf numFmtId="169" fontId="75" fillId="0" borderId="25" xfId="0" applyNumberFormat="1" applyFont="1" applyFill="1" applyBorder="1" applyAlignment="1">
      <alignment horizontal="center"/>
    </xf>
    <xf numFmtId="169" fontId="75" fillId="0" borderId="27" xfId="0" applyNumberFormat="1" applyFont="1" applyFill="1" applyBorder="1" applyAlignment="1">
      <alignment horizontal="center"/>
    </xf>
    <xf numFmtId="4" fontId="75" fillId="0" borderId="25" xfId="0" applyNumberFormat="1" applyFont="1" applyFill="1" applyBorder="1" applyAlignment="1">
      <alignment horizontal="center"/>
    </xf>
    <xf numFmtId="4" fontId="75" fillId="0" borderId="27" xfId="0" applyNumberFormat="1" applyFont="1" applyFill="1" applyBorder="1" applyAlignment="1">
      <alignment horizontal="center"/>
    </xf>
    <xf numFmtId="0" fontId="109" fillId="0" borderId="0" xfId="0" applyFont="1" applyFill="1" applyBorder="1"/>
    <xf numFmtId="0" fontId="29" fillId="0" borderId="0" xfId="0" applyFont="1" applyFill="1" applyBorder="1"/>
    <xf numFmtId="0" fontId="109" fillId="0" borderId="0" xfId="0" applyFont="1"/>
    <xf numFmtId="0" fontId="29" fillId="0" borderId="9" xfId="0" applyFont="1" applyBorder="1"/>
    <xf numFmtId="0" fontId="29" fillId="0" borderId="0" xfId="0" applyFont="1" applyAlignment="1">
      <alignment vertical="top"/>
    </xf>
    <xf numFmtId="0" fontId="29" fillId="0" borderId="0" xfId="0" applyFont="1" applyFill="1" applyAlignment="1">
      <alignment wrapText="1"/>
    </xf>
    <xf numFmtId="0" fontId="75" fillId="58" borderId="33" xfId="0" applyFont="1" applyFill="1" applyBorder="1" applyAlignment="1">
      <alignment horizontal="center" vertical="center"/>
    </xf>
    <xf numFmtId="0" fontId="75" fillId="58" borderId="25" xfId="0" applyFont="1" applyFill="1" applyBorder="1" applyAlignment="1">
      <alignment horizontal="center" vertical="center"/>
    </xf>
    <xf numFmtId="0" fontId="75" fillId="58" borderId="25" xfId="0" applyFont="1" applyFill="1" applyBorder="1" applyAlignment="1">
      <alignment horizontal="center" vertical="center" wrapText="1"/>
    </xf>
    <xf numFmtId="0" fontId="75" fillId="58" borderId="27" xfId="0" applyFont="1" applyFill="1" applyBorder="1" applyAlignment="1">
      <alignment horizontal="center" vertical="center"/>
    </xf>
    <xf numFmtId="0" fontId="75" fillId="58" borderId="59" xfId="0" applyFont="1" applyFill="1" applyBorder="1" applyAlignment="1">
      <alignment horizontal="center" vertical="center"/>
    </xf>
    <xf numFmtId="0" fontId="75" fillId="58" borderId="60" xfId="0" applyFont="1" applyFill="1" applyBorder="1" applyAlignment="1">
      <alignment horizontal="center" vertical="center"/>
    </xf>
    <xf numFmtId="0" fontId="75" fillId="58" borderId="60" xfId="0" applyFont="1" applyFill="1" applyBorder="1" applyAlignment="1">
      <alignment horizontal="center" vertical="center" wrapText="1"/>
    </xf>
    <xf numFmtId="0" fontId="75" fillId="58" borderId="61" xfId="0" applyFont="1" applyFill="1" applyBorder="1" applyAlignment="1">
      <alignment horizontal="center" vertical="center" wrapText="1"/>
    </xf>
    <xf numFmtId="0" fontId="75" fillId="19" borderId="33" xfId="0" applyFont="1" applyFill="1" applyBorder="1" applyAlignment="1">
      <alignment horizontal="center" vertical="center"/>
    </xf>
    <xf numFmtId="0" fontId="75" fillId="19" borderId="25" xfId="0" applyFont="1" applyFill="1" applyBorder="1" applyAlignment="1">
      <alignment horizontal="center" vertical="center"/>
    </xf>
    <xf numFmtId="0" fontId="75" fillId="19" borderId="25" xfId="0" applyFont="1" applyFill="1" applyBorder="1" applyAlignment="1">
      <alignment horizontal="center" vertical="center" wrapText="1"/>
    </xf>
    <xf numFmtId="0" fontId="75" fillId="19" borderId="27" xfId="0" applyFont="1" applyFill="1" applyBorder="1" applyAlignment="1">
      <alignment horizontal="center" vertical="center"/>
    </xf>
    <xf numFmtId="0" fontId="75" fillId="19" borderId="59" xfId="0" applyFont="1" applyFill="1" applyBorder="1" applyAlignment="1">
      <alignment horizontal="center" vertical="center"/>
    </xf>
    <xf numFmtId="0" fontId="75" fillId="19" borderId="60" xfId="0" applyFont="1" applyFill="1" applyBorder="1" applyAlignment="1">
      <alignment horizontal="center" vertical="center"/>
    </xf>
    <xf numFmtId="0" fontId="75" fillId="19" borderId="60" xfId="0" applyFont="1" applyFill="1" applyBorder="1" applyAlignment="1">
      <alignment horizontal="center" vertical="center" wrapText="1"/>
    </xf>
    <xf numFmtId="0" fontId="75" fillId="19" borderId="61" xfId="0" applyFont="1" applyFill="1" applyBorder="1" applyAlignment="1">
      <alignment horizontal="center" vertical="center" wrapText="1"/>
    </xf>
    <xf numFmtId="0" fontId="75" fillId="19" borderId="33" xfId="0" applyFont="1" applyFill="1" applyBorder="1" applyAlignment="1">
      <alignment horizontal="center" vertical="center" wrapText="1"/>
    </xf>
    <xf numFmtId="0" fontId="75" fillId="19" borderId="59" xfId="0" applyFont="1" applyFill="1" applyBorder="1" applyAlignment="1">
      <alignment horizontal="center" vertical="center" wrapText="1"/>
    </xf>
    <xf numFmtId="0" fontId="75" fillId="58" borderId="59" xfId="0" applyFont="1" applyFill="1" applyBorder="1" applyAlignment="1">
      <alignment horizontal="center" vertical="center" wrapText="1"/>
    </xf>
    <xf numFmtId="0" fontId="75" fillId="58" borderId="26" xfId="0" applyFont="1" applyFill="1" applyBorder="1" applyAlignment="1">
      <alignment horizontal="center" vertical="center"/>
    </xf>
    <xf numFmtId="0" fontId="75" fillId="58" borderId="34" xfId="0" applyFont="1" applyFill="1" applyBorder="1" applyAlignment="1">
      <alignment horizontal="center" vertical="center"/>
    </xf>
    <xf numFmtId="169" fontId="75" fillId="0" borderId="77" xfId="0" applyNumberFormat="1" applyFont="1" applyBorder="1" applyAlignment="1">
      <alignment horizontal="center"/>
    </xf>
    <xf numFmtId="0" fontId="121" fillId="0" borderId="59" xfId="0" applyFont="1" applyFill="1" applyBorder="1" applyAlignment="1">
      <alignment horizontal="center" vertical="center"/>
    </xf>
    <xf numFmtId="0" fontId="121" fillId="0" borderId="60" xfId="0" applyFont="1" applyFill="1" applyBorder="1" applyAlignment="1">
      <alignment horizontal="center" vertical="center"/>
    </xf>
    <xf numFmtId="0" fontId="121" fillId="0" borderId="60" xfId="0" applyFont="1" applyFill="1" applyBorder="1" applyAlignment="1">
      <alignment horizontal="center" vertical="center" wrapText="1"/>
    </xf>
    <xf numFmtId="0" fontId="121" fillId="0" borderId="61" xfId="0" applyFont="1" applyFill="1" applyBorder="1" applyAlignment="1">
      <alignment horizontal="center" vertical="center" wrapText="1"/>
    </xf>
    <xf numFmtId="0" fontId="76" fillId="0" borderId="48" xfId="0" applyFont="1" applyBorder="1" applyAlignment="1">
      <alignment horizontal="left"/>
    </xf>
    <xf numFmtId="169" fontId="75" fillId="0" borderId="66" xfId="0" applyNumberFormat="1" applyFont="1" applyBorder="1" applyAlignment="1">
      <alignment horizontal="center"/>
    </xf>
    <xf numFmtId="169" fontId="75" fillId="0" borderId="61" xfId="0" applyNumberFormat="1" applyFont="1" applyBorder="1" applyAlignment="1">
      <alignment horizontal="center"/>
    </xf>
    <xf numFmtId="169" fontId="29" fillId="0" borderId="0" xfId="0" applyNumberFormat="1" applyFont="1"/>
    <xf numFmtId="168" fontId="117" fillId="0" borderId="36" xfId="0" applyNumberFormat="1" applyFont="1" applyBorder="1" applyAlignment="1">
      <alignment horizontal="center" wrapText="1"/>
    </xf>
    <xf numFmtId="168" fontId="29" fillId="0" borderId="12" xfId="0" applyNumberFormat="1" applyFont="1" applyBorder="1" applyAlignment="1">
      <alignment horizontal="center"/>
    </xf>
    <xf numFmtId="168" fontId="29" fillId="0" borderId="36" xfId="0" applyNumberFormat="1" applyFont="1" applyBorder="1" applyAlignment="1">
      <alignment horizontal="center"/>
    </xf>
    <xf numFmtId="168" fontId="29" fillId="0" borderId="22" xfId="0" applyNumberFormat="1" applyFont="1" applyBorder="1" applyAlignment="1">
      <alignment horizontal="center"/>
    </xf>
    <xf numFmtId="0" fontId="76" fillId="0" borderId="115" xfId="0" applyFont="1" applyBorder="1" applyAlignment="1">
      <alignment horizontal="left"/>
    </xf>
    <xf numFmtId="169" fontId="75" fillId="0" borderId="116" xfId="0" applyNumberFormat="1" applyFont="1" applyBorder="1" applyAlignment="1">
      <alignment horizontal="center"/>
    </xf>
    <xf numFmtId="170" fontId="75" fillId="0" borderId="106" xfId="0" applyNumberFormat="1" applyFont="1" applyBorder="1" applyAlignment="1">
      <alignment horizontal="center"/>
    </xf>
    <xf numFmtId="169" fontId="75" fillId="0" borderId="106" xfId="0" applyNumberFormat="1" applyFont="1" applyBorder="1" applyAlignment="1">
      <alignment horizontal="center"/>
    </xf>
    <xf numFmtId="169" fontId="75" fillId="0" borderId="113" xfId="0" applyNumberFormat="1" applyFont="1" applyBorder="1" applyAlignment="1">
      <alignment horizontal="center"/>
    </xf>
    <xf numFmtId="4" fontId="75" fillId="0" borderId="106" xfId="0" applyNumberFormat="1" applyFont="1" applyBorder="1" applyAlignment="1">
      <alignment horizontal="center"/>
    </xf>
    <xf numFmtId="4" fontId="75" fillId="0" borderId="116" xfId="0" applyNumberFormat="1" applyFont="1" applyBorder="1" applyAlignment="1">
      <alignment horizontal="center"/>
    </xf>
    <xf numFmtId="4" fontId="75" fillId="0" borderId="118" xfId="0" applyNumberFormat="1" applyFont="1" applyBorder="1" applyAlignment="1">
      <alignment horizontal="center"/>
    </xf>
    <xf numFmtId="4" fontId="75" fillId="0" borderId="119" xfId="0" applyNumberFormat="1" applyFont="1" applyBorder="1" applyAlignment="1">
      <alignment horizontal="center"/>
    </xf>
    <xf numFmtId="170" fontId="29" fillId="0" borderId="11" xfId="0" applyNumberFormat="1" applyFont="1" applyBorder="1" applyAlignment="1">
      <alignment horizontal="center"/>
    </xf>
    <xf numFmtId="0" fontId="76" fillId="0" borderId="28" xfId="0" applyFont="1" applyBorder="1" applyAlignment="1">
      <alignment horizontal="left"/>
    </xf>
    <xf numFmtId="4" fontId="75" fillId="0" borderId="67" xfId="0" applyNumberFormat="1" applyFont="1" applyBorder="1" applyAlignment="1">
      <alignment horizontal="center"/>
    </xf>
    <xf numFmtId="4" fontId="75" fillId="0" borderId="68" xfId="0" applyNumberFormat="1" applyFont="1" applyBorder="1" applyAlignment="1">
      <alignment horizontal="center"/>
    </xf>
    <xf numFmtId="4" fontId="75" fillId="0" borderId="43" xfId="0" applyNumberFormat="1" applyFont="1" applyBorder="1" applyAlignment="1">
      <alignment horizontal="center"/>
    </xf>
    <xf numFmtId="4" fontId="75" fillId="0" borderId="65" xfId="0" applyNumberFormat="1" applyFont="1" applyBorder="1" applyAlignment="1">
      <alignment horizontal="center"/>
    </xf>
    <xf numFmtId="0" fontId="76" fillId="0" borderId="9" xfId="0" applyFont="1" applyBorder="1" applyAlignment="1">
      <alignment horizontal="left"/>
    </xf>
    <xf numFmtId="4" fontId="75" fillId="0" borderId="0" xfId="0" applyNumberFormat="1" applyFont="1" applyBorder="1" applyAlignment="1">
      <alignment horizontal="center"/>
    </xf>
    <xf numFmtId="4" fontId="75" fillId="0" borderId="13" xfId="0" applyNumberFormat="1" applyFont="1" applyBorder="1" applyAlignment="1">
      <alignment horizontal="center"/>
    </xf>
    <xf numFmtId="169" fontId="29" fillId="0" borderId="0" xfId="0" applyNumberFormat="1" applyFont="1" applyFill="1" applyBorder="1"/>
    <xf numFmtId="3" fontId="122" fillId="0" borderId="0" xfId="0" applyNumberFormat="1" applyFont="1" applyAlignment="1">
      <alignment horizontal="right" wrapText="1"/>
    </xf>
    <xf numFmtId="0" fontId="76" fillId="0" borderId="115" xfId="0" applyFont="1" applyBorder="1"/>
    <xf numFmtId="0" fontId="75" fillId="0" borderId="0" xfId="0" applyFont="1"/>
    <xf numFmtId="164" fontId="122" fillId="0" borderId="0" xfId="0" applyNumberFormat="1" applyFont="1" applyAlignment="1">
      <alignment horizontal="right" wrapText="1"/>
    </xf>
    <xf numFmtId="169" fontId="29" fillId="0" borderId="113" xfId="0" applyNumberFormat="1" applyFont="1" applyBorder="1" applyAlignment="1">
      <alignment horizontal="center"/>
    </xf>
    <xf numFmtId="169" fontId="29" fillId="0" borderId="9" xfId="0" applyNumberFormat="1" applyFont="1" applyBorder="1"/>
    <xf numFmtId="168" fontId="29" fillId="0" borderId="0" xfId="0" applyNumberFormat="1" applyFont="1" applyBorder="1"/>
    <xf numFmtId="0" fontId="109" fillId="0" borderId="43" xfId="0" quotePrefix="1" applyFont="1" applyBorder="1"/>
    <xf numFmtId="3" fontId="117" fillId="0" borderId="0" xfId="0" applyNumberFormat="1" applyFont="1" applyAlignment="1">
      <alignment horizontal="right" wrapText="1"/>
    </xf>
    <xf numFmtId="3" fontId="123" fillId="0" borderId="0" xfId="0" applyNumberFormat="1" applyFont="1" applyAlignment="1">
      <alignment horizontal="right" vertical="top" wrapText="1"/>
    </xf>
    <xf numFmtId="171" fontId="123" fillId="15" borderId="0" xfId="12" applyNumberFormat="1" applyFont="1" applyFill="1" applyAlignment="1">
      <alignment horizontal="center" vertical="top" wrapText="1"/>
    </xf>
    <xf numFmtId="9" fontId="29" fillId="0" borderId="0" xfId="12" applyFont="1"/>
    <xf numFmtId="0" fontId="109" fillId="14" borderId="14" xfId="0" quotePrefix="1" applyFont="1" applyFill="1" applyBorder="1"/>
    <xf numFmtId="170" fontId="29" fillId="0" borderId="0" xfId="0" applyNumberFormat="1" applyFont="1" applyFill="1" applyBorder="1" applyAlignment="1">
      <alignment horizontal="center"/>
    </xf>
    <xf numFmtId="169" fontId="29" fillId="0" borderId="109" xfId="0" applyNumberFormat="1" applyFont="1" applyFill="1" applyBorder="1" applyAlignment="1">
      <alignment horizontal="center"/>
    </xf>
    <xf numFmtId="0" fontId="76" fillId="0" borderId="69" xfId="0" applyFont="1" applyFill="1" applyBorder="1" applyAlignment="1">
      <alignment horizontal="left"/>
    </xf>
    <xf numFmtId="172" fontId="29" fillId="0" borderId="0" xfId="0" applyNumberFormat="1" applyFont="1" applyFill="1"/>
    <xf numFmtId="0" fontId="76" fillId="0" borderId="69" xfId="0" applyFont="1" applyFill="1" applyBorder="1"/>
    <xf numFmtId="0" fontId="109" fillId="0" borderId="43" xfId="0" applyFont="1" applyFill="1" applyBorder="1"/>
    <xf numFmtId="0" fontId="29" fillId="0" borderId="43" xfId="0" applyFont="1" applyFill="1" applyBorder="1"/>
    <xf numFmtId="4" fontId="29" fillId="0" borderId="0" xfId="0" applyNumberFormat="1" applyFont="1" applyFill="1"/>
    <xf numFmtId="0" fontId="109" fillId="0" borderId="133" xfId="0" applyFont="1" applyFill="1" applyBorder="1"/>
    <xf numFmtId="0" fontId="29" fillId="0" borderId="133" xfId="0" applyFont="1" applyFill="1" applyBorder="1"/>
    <xf numFmtId="2" fontId="29" fillId="0" borderId="0" xfId="0" applyNumberFormat="1" applyFont="1" applyFill="1"/>
    <xf numFmtId="0" fontId="29" fillId="0" borderId="0" xfId="0" applyFont="1" applyAlignment="1">
      <alignment wrapText="1"/>
    </xf>
    <xf numFmtId="170" fontId="29" fillId="0" borderId="25" xfId="0" applyNumberFormat="1" applyFont="1" applyFill="1" applyBorder="1" applyAlignment="1">
      <alignment horizontal="center"/>
    </xf>
    <xf numFmtId="169" fontId="29" fillId="0" borderId="25" xfId="0" applyNumberFormat="1" applyFont="1" applyFill="1" applyBorder="1" applyAlignment="1">
      <alignment horizontal="center"/>
    </xf>
    <xf numFmtId="0" fontId="109" fillId="0" borderId="33" xfId="0" quotePrefix="1" applyFont="1" applyFill="1" applyBorder="1"/>
    <xf numFmtId="0" fontId="33" fillId="0" borderId="69" xfId="0" applyFont="1" applyBorder="1" applyAlignment="1"/>
    <xf numFmtId="0" fontId="109" fillId="0" borderId="14" xfId="0" quotePrefix="1" applyFont="1" applyFill="1" applyBorder="1"/>
    <xf numFmtId="0" fontId="29" fillId="0" borderId="9" xfId="0" applyFont="1" applyFill="1" applyBorder="1"/>
    <xf numFmtId="0" fontId="106" fillId="0" borderId="0" xfId="0" applyFont="1" applyAlignment="1">
      <alignment horizontal="left" vertical="center"/>
    </xf>
    <xf numFmtId="0" fontId="96" fillId="0" borderId="0" xfId="0" applyFont="1"/>
    <xf numFmtId="0" fontId="120" fillId="0" borderId="0" xfId="0" applyFont="1" applyAlignment="1">
      <alignment vertical="center"/>
    </xf>
    <xf numFmtId="0" fontId="77" fillId="24" borderId="33" xfId="0" applyFont="1" applyFill="1" applyBorder="1" applyAlignment="1">
      <alignment horizontal="center" vertical="center"/>
    </xf>
    <xf numFmtId="0" fontId="77" fillId="24" borderId="26" xfId="0" applyFont="1" applyFill="1" applyBorder="1" applyAlignment="1">
      <alignment horizontal="center" vertical="center"/>
    </xf>
    <xf numFmtId="0" fontId="77" fillId="24" borderId="25" xfId="0" applyFont="1" applyFill="1" applyBorder="1" applyAlignment="1">
      <alignment horizontal="center" vertical="center"/>
    </xf>
    <xf numFmtId="0" fontId="77" fillId="24" borderId="34" xfId="0" applyFont="1" applyFill="1" applyBorder="1" applyAlignment="1">
      <alignment horizontal="center" vertical="center"/>
    </xf>
    <xf numFmtId="0" fontId="77" fillId="24" borderId="25" xfId="0" applyFont="1" applyFill="1" applyBorder="1" applyAlignment="1">
      <alignment horizontal="center" vertical="center" wrapText="1"/>
    </xf>
    <xf numFmtId="0" fontId="77" fillId="24" borderId="27" xfId="0" applyFont="1" applyFill="1" applyBorder="1" applyAlignment="1">
      <alignment horizontal="center" vertical="center"/>
    </xf>
    <xf numFmtId="0" fontId="77" fillId="24" borderId="59" xfId="0" applyFont="1" applyFill="1" applyBorder="1" applyAlignment="1">
      <alignment horizontal="center" vertical="center"/>
    </xf>
    <xf numFmtId="0" fontId="77" fillId="24" borderId="60" xfId="0" applyFont="1" applyFill="1" applyBorder="1" applyAlignment="1">
      <alignment horizontal="center" vertical="center"/>
    </xf>
    <xf numFmtId="0" fontId="110" fillId="0" borderId="69" xfId="0" applyFont="1" applyBorder="1" applyAlignment="1">
      <alignment horizontal="left"/>
    </xf>
    <xf numFmtId="169" fontId="95" fillId="0" borderId="77" xfId="0" applyNumberFormat="1" applyFont="1" applyBorder="1" applyAlignment="1">
      <alignment horizontal="center"/>
    </xf>
    <xf numFmtId="169" fontId="95" fillId="0" borderId="75" xfId="0" applyNumberFormat="1" applyFont="1" applyBorder="1" applyAlignment="1">
      <alignment horizontal="center"/>
    </xf>
    <xf numFmtId="0" fontId="77" fillId="0" borderId="59" xfId="0" applyFont="1" applyFill="1" applyBorder="1" applyAlignment="1">
      <alignment horizontal="center" vertical="center"/>
    </xf>
    <xf numFmtId="0" fontId="77" fillId="0" borderId="60" xfId="0" applyFont="1" applyFill="1" applyBorder="1" applyAlignment="1">
      <alignment horizontal="center" vertical="center"/>
    </xf>
    <xf numFmtId="4" fontId="95" fillId="0" borderId="74" xfId="0" applyNumberFormat="1" applyFont="1" applyBorder="1" applyAlignment="1">
      <alignment horizontal="center"/>
    </xf>
    <xf numFmtId="0" fontId="110" fillId="0" borderId="48" xfId="0" applyFont="1" applyBorder="1" applyAlignment="1">
      <alignment horizontal="left"/>
    </xf>
    <xf numFmtId="169" fontId="95" fillId="0" borderId="66" xfId="0" applyNumberFormat="1" applyFont="1" applyBorder="1" applyAlignment="1">
      <alignment horizontal="center"/>
    </xf>
    <xf numFmtId="0" fontId="108" fillId="0" borderId="9" xfId="0" quotePrefix="1" applyFont="1" applyBorder="1"/>
    <xf numFmtId="169" fontId="96" fillId="0" borderId="36" xfId="0" applyNumberFormat="1" applyFont="1" applyBorder="1" applyAlignment="1">
      <alignment horizontal="center"/>
    </xf>
    <xf numFmtId="0" fontId="108" fillId="0" borderId="28" xfId="0" quotePrefix="1" applyFont="1" applyBorder="1"/>
    <xf numFmtId="4" fontId="96" fillId="0" borderId="67" xfId="0" applyNumberFormat="1" applyFont="1" applyBorder="1" applyAlignment="1">
      <alignment horizontal="center"/>
    </xf>
    <xf numFmtId="4" fontId="96" fillId="0" borderId="43" xfId="0" applyNumberFormat="1" applyFont="1" applyBorder="1" applyAlignment="1">
      <alignment horizontal="center"/>
    </xf>
    <xf numFmtId="169" fontId="96" fillId="0" borderId="110" xfId="0" applyNumberFormat="1" applyFont="1" applyBorder="1" applyAlignment="1">
      <alignment horizontal="center"/>
    </xf>
    <xf numFmtId="169" fontId="96" fillId="0" borderId="68" xfId="0" applyNumberFormat="1" applyFont="1" applyBorder="1" applyAlignment="1">
      <alignment horizontal="center"/>
    </xf>
    <xf numFmtId="170" fontId="96" fillId="0" borderId="67" xfId="0" applyNumberFormat="1" applyFont="1" applyBorder="1" applyAlignment="1">
      <alignment horizontal="center"/>
    </xf>
    <xf numFmtId="169" fontId="96" fillId="0" borderId="67" xfId="0" applyNumberFormat="1" applyFont="1" applyBorder="1" applyAlignment="1">
      <alignment horizontal="center"/>
    </xf>
    <xf numFmtId="169" fontId="96" fillId="0" borderId="58" xfId="0" applyNumberFormat="1" applyFont="1" applyBorder="1" applyAlignment="1">
      <alignment horizontal="center"/>
    </xf>
    <xf numFmtId="168" fontId="124" fillId="0" borderId="36" xfId="0" applyNumberFormat="1" applyFont="1" applyBorder="1" applyAlignment="1">
      <alignment horizontal="center" wrapText="1"/>
    </xf>
    <xf numFmtId="168" fontId="96" fillId="0" borderId="12" xfId="0" applyNumberFormat="1" applyFont="1" applyBorder="1" applyAlignment="1">
      <alignment horizontal="center"/>
    </xf>
    <xf numFmtId="168" fontId="96" fillId="0" borderId="36" xfId="0" applyNumberFormat="1" applyFont="1" applyBorder="1" applyAlignment="1">
      <alignment horizontal="center"/>
    </xf>
    <xf numFmtId="168" fontId="96" fillId="0" borderId="22" xfId="0" applyNumberFormat="1" applyFont="1" applyBorder="1" applyAlignment="1">
      <alignment horizontal="center"/>
    </xf>
    <xf numFmtId="169" fontId="96" fillId="0" borderId="12" xfId="0" applyNumberFormat="1" applyFont="1" applyBorder="1" applyAlignment="1">
      <alignment horizontal="center"/>
    </xf>
    <xf numFmtId="4" fontId="96" fillId="0" borderId="107" xfId="0" applyNumberFormat="1" applyFont="1" applyBorder="1" applyAlignment="1">
      <alignment horizontal="center"/>
    </xf>
    <xf numFmtId="4" fontId="96" fillId="0" borderId="108" xfId="0" applyNumberFormat="1" applyFont="1" applyBorder="1" applyAlignment="1">
      <alignment horizontal="center"/>
    </xf>
    <xf numFmtId="169" fontId="95" fillId="0" borderId="41" xfId="0" applyNumberFormat="1" applyFont="1" applyBorder="1" applyAlignment="1">
      <alignment horizontal="center"/>
    </xf>
    <xf numFmtId="169" fontId="95" fillId="0" borderId="25" xfId="0" applyNumberFormat="1" applyFont="1" applyBorder="1" applyAlignment="1">
      <alignment horizontal="center"/>
    </xf>
    <xf numFmtId="169" fontId="95" fillId="0" borderId="27" xfId="0" applyNumberFormat="1" applyFont="1" applyBorder="1" applyAlignment="1">
      <alignment horizontal="center"/>
    </xf>
    <xf numFmtId="4" fontId="95" fillId="0" borderId="78" xfId="0" applyNumberFormat="1" applyFont="1" applyBorder="1" applyAlignment="1">
      <alignment horizontal="center"/>
    </xf>
    <xf numFmtId="0" fontId="63" fillId="0" borderId="0" xfId="7" applyFont="1"/>
    <xf numFmtId="4" fontId="96" fillId="0" borderId="68" xfId="0" applyNumberFormat="1" applyFont="1" applyBorder="1" applyAlignment="1">
      <alignment horizontal="center"/>
    </xf>
    <xf numFmtId="0" fontId="108" fillId="0" borderId="9" xfId="0" quotePrefix="1" applyFont="1" applyFill="1" applyBorder="1"/>
    <xf numFmtId="170" fontId="96" fillId="0" borderId="12" xfId="0" applyNumberFormat="1" applyFont="1" applyBorder="1" applyAlignment="1">
      <alignment horizontal="center"/>
    </xf>
    <xf numFmtId="0" fontId="108" fillId="14" borderId="9" xfId="0" quotePrefix="1" applyFont="1" applyFill="1" applyBorder="1"/>
    <xf numFmtId="0" fontId="110" fillId="0" borderId="115" xfId="0" applyFont="1" applyBorder="1" applyAlignment="1">
      <alignment horizontal="left"/>
    </xf>
    <xf numFmtId="169" fontId="95" fillId="0" borderId="116" xfId="0" applyNumberFormat="1" applyFont="1" applyBorder="1" applyAlignment="1">
      <alignment horizontal="center"/>
    </xf>
    <xf numFmtId="170" fontId="95" fillId="0" borderId="106" xfId="0" applyNumberFormat="1" applyFont="1" applyBorder="1" applyAlignment="1">
      <alignment horizontal="center"/>
    </xf>
    <xf numFmtId="169" fontId="95" fillId="0" borderId="106" xfId="0" applyNumberFormat="1" applyFont="1" applyBorder="1" applyAlignment="1">
      <alignment horizontal="center"/>
    </xf>
    <xf numFmtId="169" fontId="95" fillId="0" borderId="113" xfId="0" applyNumberFormat="1" applyFont="1" applyBorder="1" applyAlignment="1">
      <alignment horizontal="center"/>
    </xf>
    <xf numFmtId="4" fontId="95" fillId="0" borderId="106" xfId="0" applyNumberFormat="1" applyFont="1" applyBorder="1" applyAlignment="1">
      <alignment horizontal="center"/>
    </xf>
    <xf numFmtId="4" fontId="95" fillId="0" borderId="116" xfId="0" applyNumberFormat="1" applyFont="1" applyBorder="1" applyAlignment="1">
      <alignment horizontal="center"/>
    </xf>
    <xf numFmtId="169" fontId="96" fillId="0" borderId="65" xfId="0" applyNumberFormat="1" applyFont="1" applyBorder="1" applyAlignment="1">
      <alignment horizontal="center"/>
    </xf>
    <xf numFmtId="4" fontId="96" fillId="0" borderId="58" xfId="0" applyNumberFormat="1" applyFont="1" applyBorder="1" applyAlignment="1">
      <alignment horizontal="center"/>
    </xf>
    <xf numFmtId="170" fontId="96" fillId="0" borderId="11" xfId="0" applyNumberFormat="1" applyFont="1" applyBorder="1" applyAlignment="1">
      <alignment horizontal="center"/>
    </xf>
    <xf numFmtId="169" fontId="96" fillId="0" borderId="13" xfId="0" applyNumberFormat="1" applyFont="1" applyBorder="1" applyAlignment="1">
      <alignment horizontal="center"/>
    </xf>
    <xf numFmtId="17" fontId="108" fillId="0" borderId="9" xfId="0" quotePrefix="1" applyNumberFormat="1" applyFont="1" applyBorder="1"/>
    <xf numFmtId="170" fontId="96" fillId="0" borderId="0" xfId="0" applyNumberFormat="1" applyFont="1" applyBorder="1" applyAlignment="1">
      <alignment horizontal="center"/>
    </xf>
    <xf numFmtId="169" fontId="96" fillId="0" borderId="0" xfId="0" applyNumberFormat="1" applyFont="1" applyBorder="1" applyAlignment="1">
      <alignment horizontal="center"/>
    </xf>
    <xf numFmtId="0" fontId="110" fillId="0" borderId="28" xfId="0" applyFont="1" applyBorder="1" applyAlignment="1">
      <alignment horizontal="left"/>
    </xf>
    <xf numFmtId="4" fontId="95" fillId="0" borderId="67" xfId="0" applyNumberFormat="1" applyFont="1" applyBorder="1" applyAlignment="1">
      <alignment horizontal="center"/>
    </xf>
    <xf numFmtId="4" fontId="95" fillId="0" borderId="68" xfId="0" applyNumberFormat="1" applyFont="1" applyBorder="1" applyAlignment="1">
      <alignment horizontal="center"/>
    </xf>
    <xf numFmtId="0" fontId="108" fillId="0" borderId="63" xfId="0" quotePrefix="1" applyFont="1" applyBorder="1"/>
    <xf numFmtId="49" fontId="108" fillId="0" borderId="9" xfId="0" quotePrefix="1" applyNumberFormat="1" applyFont="1" applyBorder="1"/>
    <xf numFmtId="0" fontId="110" fillId="0" borderId="9" xfId="0" applyFont="1" applyBorder="1" applyAlignment="1">
      <alignment horizontal="left"/>
    </xf>
    <xf numFmtId="4" fontId="95" fillId="0" borderId="12" xfId="0" applyNumberFormat="1" applyFont="1" applyBorder="1" applyAlignment="1">
      <alignment horizontal="center"/>
    </xf>
    <xf numFmtId="4" fontId="95" fillId="0" borderId="36" xfId="0" applyNumberFormat="1" applyFont="1" applyBorder="1" applyAlignment="1">
      <alignment horizontal="center"/>
    </xf>
    <xf numFmtId="4" fontId="95" fillId="0" borderId="0" xfId="0" applyNumberFormat="1" applyFont="1" applyBorder="1" applyAlignment="1">
      <alignment horizontal="center"/>
    </xf>
    <xf numFmtId="169" fontId="101" fillId="0" borderId="0" xfId="0" applyNumberFormat="1" applyFont="1" applyBorder="1"/>
    <xf numFmtId="169" fontId="101" fillId="0" borderId="0" xfId="0" applyNumberFormat="1" applyFont="1" applyFill="1" applyBorder="1"/>
    <xf numFmtId="3" fontId="112" fillId="0" borderId="0" xfId="0" applyNumberFormat="1" applyFont="1" applyAlignment="1">
      <alignment horizontal="right" wrapText="1"/>
    </xf>
    <xf numFmtId="17" fontId="108" fillId="0" borderId="14" xfId="0" quotePrefix="1" applyNumberFormat="1" applyFont="1" applyBorder="1"/>
    <xf numFmtId="0" fontId="110" fillId="0" borderId="115" xfId="0" applyFont="1" applyBorder="1"/>
    <xf numFmtId="164" fontId="112" fillId="0" borderId="0" xfId="0" applyNumberFormat="1" applyFont="1" applyAlignment="1">
      <alignment horizontal="right" wrapText="1"/>
    </xf>
    <xf numFmtId="49" fontId="108" fillId="0" borderId="14" xfId="0" quotePrefix="1" applyNumberFormat="1" applyFont="1" applyBorder="1" applyAlignment="1">
      <alignment horizontal="left"/>
    </xf>
    <xf numFmtId="169" fontId="96" fillId="0" borderId="113" xfId="0" applyNumberFormat="1" applyFont="1" applyBorder="1" applyAlignment="1">
      <alignment horizontal="center"/>
    </xf>
    <xf numFmtId="169" fontId="101" fillId="0" borderId="0" xfId="0" applyNumberFormat="1" applyFont="1"/>
    <xf numFmtId="169" fontId="101" fillId="0" borderId="9" xfId="0" applyNumberFormat="1" applyFont="1" applyBorder="1"/>
    <xf numFmtId="0" fontId="105" fillId="0" borderId="0" xfId="0" applyFont="1" applyBorder="1"/>
    <xf numFmtId="0" fontId="108" fillId="0" borderId="43" xfId="0" applyFont="1" applyBorder="1"/>
    <xf numFmtId="0" fontId="101" fillId="0" borderId="43" xfId="0" applyFont="1" applyBorder="1"/>
    <xf numFmtId="168" fontId="100" fillId="0" borderId="0" xfId="0" applyNumberFormat="1" applyFont="1" applyBorder="1"/>
    <xf numFmtId="0" fontId="108" fillId="0" borderId="43" xfId="0" quotePrefix="1" applyFont="1" applyBorder="1"/>
    <xf numFmtId="0" fontId="107" fillId="0" borderId="0" xfId="0" applyFont="1" applyBorder="1"/>
    <xf numFmtId="3" fontId="125" fillId="0" borderId="0" xfId="0" applyNumberFormat="1" applyFont="1" applyAlignment="1">
      <alignment horizontal="right" vertical="top" wrapText="1"/>
    </xf>
    <xf numFmtId="171" fontId="125" fillId="15" borderId="0" xfId="12" applyNumberFormat="1" applyFont="1" applyFill="1" applyAlignment="1">
      <alignment horizontal="center" vertical="top" wrapText="1"/>
    </xf>
    <xf numFmtId="0" fontId="108" fillId="0" borderId="0" xfId="0" quotePrefix="1" applyFont="1" applyBorder="1"/>
    <xf numFmtId="0" fontId="77" fillId="6" borderId="33" xfId="0" applyFont="1" applyFill="1" applyBorder="1" applyAlignment="1">
      <alignment horizontal="center" vertical="center"/>
    </xf>
    <xf numFmtId="0" fontId="77" fillId="6" borderId="25" xfId="0" applyFont="1" applyFill="1" applyBorder="1" applyAlignment="1">
      <alignment horizontal="center" vertical="center"/>
    </xf>
    <xf numFmtId="0" fontId="77" fillId="6" borderId="25" xfId="0" applyFont="1" applyFill="1" applyBorder="1" applyAlignment="1">
      <alignment horizontal="center" vertical="center" wrapText="1"/>
    </xf>
    <xf numFmtId="0" fontId="77" fillId="6" borderId="27" xfId="0" applyFont="1" applyFill="1" applyBorder="1" applyAlignment="1">
      <alignment horizontal="center" vertical="center"/>
    </xf>
    <xf numFmtId="0" fontId="77" fillId="6" borderId="59" xfId="0" applyFont="1" applyFill="1" applyBorder="1" applyAlignment="1">
      <alignment horizontal="center" vertical="center"/>
    </xf>
    <xf numFmtId="0" fontId="77" fillId="6" borderId="60" xfId="0" applyFont="1" applyFill="1" applyBorder="1" applyAlignment="1">
      <alignment horizontal="center" vertical="center"/>
    </xf>
    <xf numFmtId="169" fontId="95" fillId="0" borderId="74" xfId="0" applyNumberFormat="1" applyFont="1" applyBorder="1" applyAlignment="1">
      <alignment horizontal="center"/>
    </xf>
    <xf numFmtId="169" fontId="95" fillId="0" borderId="76" xfId="0" applyNumberFormat="1" applyFont="1" applyBorder="1" applyAlignment="1">
      <alignment horizontal="center"/>
    </xf>
    <xf numFmtId="0" fontId="110" fillId="0" borderId="55" xfId="0" applyFont="1" applyBorder="1" applyAlignment="1">
      <alignment horizontal="left"/>
    </xf>
    <xf numFmtId="169" fontId="95" fillId="0" borderId="40" xfId="0" applyNumberFormat="1" applyFont="1" applyBorder="1" applyAlignment="1">
      <alignment horizontal="center"/>
    </xf>
    <xf numFmtId="169" fontId="95" fillId="0" borderId="2" xfId="0" applyNumberFormat="1" applyFont="1" applyBorder="1" applyAlignment="1">
      <alignment horizontal="center"/>
    </xf>
    <xf numFmtId="169" fontId="95" fillId="0" borderId="52" xfId="0" applyNumberFormat="1" applyFont="1" applyBorder="1" applyAlignment="1">
      <alignment horizontal="center"/>
    </xf>
    <xf numFmtId="0" fontId="110" fillId="0" borderId="23" xfId="0" applyFont="1" applyBorder="1" applyAlignment="1">
      <alignment horizontal="left"/>
    </xf>
    <xf numFmtId="4" fontId="95" fillId="0" borderId="25" xfId="0" applyNumberFormat="1" applyFont="1" applyBorder="1" applyAlignment="1">
      <alignment horizontal="center"/>
    </xf>
    <xf numFmtId="4" fontId="95" fillId="0" borderId="34" xfId="0" applyNumberFormat="1" applyFont="1" applyBorder="1" applyAlignment="1">
      <alignment horizontal="center"/>
    </xf>
    <xf numFmtId="0" fontId="108" fillId="0" borderId="15" xfId="0" quotePrefix="1" applyFont="1" applyBorder="1" applyAlignment="1">
      <alignment horizontal="left"/>
    </xf>
    <xf numFmtId="169" fontId="96" fillId="0" borderId="32" xfId="0" applyNumberFormat="1" applyFont="1" applyBorder="1" applyAlignment="1">
      <alignment horizontal="center"/>
    </xf>
    <xf numFmtId="0" fontId="108" fillId="0" borderId="14" xfId="0" quotePrefix="1" applyFont="1" applyBorder="1"/>
    <xf numFmtId="4" fontId="95" fillId="0" borderId="41" xfId="0" applyNumberFormat="1" applyFont="1" applyBorder="1" applyAlignment="1">
      <alignment horizontal="center"/>
    </xf>
    <xf numFmtId="169" fontId="96" fillId="0" borderId="11" xfId="0" applyNumberFormat="1" applyFont="1" applyBorder="1" applyAlignment="1">
      <alignment horizontal="center"/>
    </xf>
    <xf numFmtId="0" fontId="108" fillId="0" borderId="19" xfId="0" quotePrefix="1" applyFont="1" applyBorder="1"/>
    <xf numFmtId="0" fontId="101" fillId="0" borderId="0" xfId="0" applyFont="1" applyFill="1" applyBorder="1"/>
    <xf numFmtId="43" fontId="101" fillId="0" borderId="0" xfId="5" applyFont="1" applyBorder="1"/>
    <xf numFmtId="3" fontId="112" fillId="0" borderId="0" xfId="0" applyNumberFormat="1" applyFont="1" applyBorder="1" applyAlignment="1">
      <alignment horizontal="right" wrapText="1"/>
    </xf>
    <xf numFmtId="0" fontId="108" fillId="0" borderId="44" xfId="0" quotePrefix="1" applyFont="1" applyBorder="1"/>
    <xf numFmtId="2" fontId="101" fillId="0" borderId="0" xfId="0" applyNumberFormat="1" applyFont="1" applyBorder="1"/>
    <xf numFmtId="0" fontId="111" fillId="2" borderId="33" xfId="0" applyFont="1" applyFill="1" applyBorder="1" applyAlignment="1">
      <alignment horizontal="center" vertical="center"/>
    </xf>
    <xf numFmtId="0" fontId="95" fillId="2" borderId="25" xfId="0" applyFont="1" applyFill="1" applyBorder="1" applyAlignment="1">
      <alignment horizontal="center" vertical="center" wrapText="1"/>
    </xf>
    <xf numFmtId="0" fontId="95" fillId="2" borderId="27" xfId="0" applyFont="1" applyFill="1" applyBorder="1" applyAlignment="1">
      <alignment horizontal="center" vertical="center"/>
    </xf>
    <xf numFmtId="0" fontId="111" fillId="2" borderId="63" xfId="0" applyFont="1" applyFill="1" applyBorder="1" applyAlignment="1">
      <alignment horizontal="center" vertical="center"/>
    </xf>
    <xf numFmtId="0" fontId="95" fillId="2" borderId="67" xfId="0" applyFont="1" applyFill="1" applyBorder="1" applyAlignment="1">
      <alignment horizontal="center" vertical="center" wrapText="1"/>
    </xf>
    <xf numFmtId="169" fontId="96" fillId="0" borderId="107" xfId="0" applyNumberFormat="1" applyFont="1" applyBorder="1" applyAlignment="1">
      <alignment horizontal="center"/>
    </xf>
    <xf numFmtId="169" fontId="96" fillId="0" borderId="108" xfId="0" applyNumberFormat="1" applyFont="1" applyBorder="1" applyAlignment="1">
      <alignment horizontal="center"/>
    </xf>
    <xf numFmtId="169" fontId="101" fillId="0" borderId="0" xfId="0" applyNumberFormat="1" applyFont="1" applyBorder="1" applyAlignment="1">
      <alignment horizontal="center"/>
    </xf>
    <xf numFmtId="169" fontId="95" fillId="0" borderId="34" xfId="0" applyNumberFormat="1" applyFont="1" applyBorder="1" applyAlignment="1">
      <alignment horizontal="center"/>
    </xf>
    <xf numFmtId="9" fontId="100" fillId="0" borderId="0" xfId="12" applyFont="1"/>
    <xf numFmtId="4" fontId="96" fillId="0" borderId="110" xfId="0" applyNumberFormat="1" applyFont="1" applyBorder="1" applyAlignment="1">
      <alignment horizontal="center"/>
    </xf>
    <xf numFmtId="0" fontId="108" fillId="14" borderId="14" xfId="0" quotePrefix="1" applyFont="1" applyFill="1" applyBorder="1"/>
    <xf numFmtId="170" fontId="96" fillId="0" borderId="107" xfId="0" applyNumberFormat="1" applyFont="1" applyBorder="1" applyAlignment="1">
      <alignment horizontal="center"/>
    </xf>
    <xf numFmtId="0" fontId="108" fillId="0" borderId="15" xfId="0" quotePrefix="1" applyFont="1" applyFill="1" applyBorder="1"/>
    <xf numFmtId="169" fontId="95" fillId="0" borderId="36" xfId="0" applyNumberFormat="1" applyFont="1" applyBorder="1" applyAlignment="1">
      <alignment horizontal="center"/>
    </xf>
    <xf numFmtId="0" fontId="110" fillId="0" borderId="9" xfId="0" quotePrefix="1" applyFont="1" applyFill="1" applyBorder="1"/>
    <xf numFmtId="169" fontId="96" fillId="0" borderId="43" xfId="0" applyNumberFormat="1" applyFont="1" applyBorder="1" applyAlignment="1">
      <alignment horizontal="center"/>
    </xf>
    <xf numFmtId="0" fontId="108" fillId="0" borderId="28" xfId="0" quotePrefix="1" applyFont="1" applyFill="1" applyBorder="1"/>
    <xf numFmtId="0" fontId="108" fillId="0" borderId="9" xfId="0" quotePrefix="1" applyFont="1" applyBorder="1" applyAlignment="1">
      <alignment horizontal="left"/>
    </xf>
    <xf numFmtId="169" fontId="96" fillId="0" borderId="109" xfId="0" applyNumberFormat="1" applyFont="1" applyBorder="1" applyAlignment="1">
      <alignment horizontal="center"/>
    </xf>
    <xf numFmtId="49" fontId="108" fillId="0" borderId="9" xfId="0" quotePrefix="1" applyNumberFormat="1" applyFont="1" applyBorder="1" applyAlignment="1">
      <alignment horizontal="left"/>
    </xf>
    <xf numFmtId="170" fontId="96" fillId="0" borderId="0" xfId="0" applyNumberFormat="1" applyFont="1" applyFill="1" applyBorder="1" applyAlignment="1">
      <alignment horizontal="center"/>
    </xf>
    <xf numFmtId="169" fontId="96" fillId="0" borderId="109" xfId="0" applyNumberFormat="1" applyFont="1" applyFill="1" applyBorder="1" applyAlignment="1">
      <alignment horizontal="center"/>
    </xf>
    <xf numFmtId="0" fontId="110" fillId="0" borderId="69" xfId="0" applyFont="1" applyFill="1" applyBorder="1" applyAlignment="1">
      <alignment horizontal="left"/>
    </xf>
    <xf numFmtId="0" fontId="108" fillId="0" borderId="28" xfId="0" quotePrefix="1" applyFont="1" applyFill="1" applyBorder="1" applyAlignment="1">
      <alignment horizontal="left"/>
    </xf>
    <xf numFmtId="169" fontId="96" fillId="0" borderId="68" xfId="0" applyNumberFormat="1" applyFont="1" applyFill="1" applyBorder="1" applyAlignment="1">
      <alignment horizontal="center"/>
    </xf>
    <xf numFmtId="169" fontId="96" fillId="0" borderId="67" xfId="0" applyNumberFormat="1" applyFont="1" applyFill="1" applyBorder="1" applyAlignment="1">
      <alignment horizontal="center"/>
    </xf>
    <xf numFmtId="4" fontId="96" fillId="0" borderId="58" xfId="0" applyNumberFormat="1" applyFont="1" applyFill="1" applyBorder="1" applyAlignment="1">
      <alignment horizontal="center"/>
    </xf>
    <xf numFmtId="4" fontId="96" fillId="0" borderId="68" xfId="0" applyNumberFormat="1" applyFont="1" applyFill="1" applyBorder="1" applyAlignment="1">
      <alignment horizontal="center"/>
    </xf>
    <xf numFmtId="4" fontId="96" fillId="0" borderId="67" xfId="0" applyNumberFormat="1" applyFont="1" applyFill="1" applyBorder="1" applyAlignment="1">
      <alignment horizontal="center"/>
    </xf>
    <xf numFmtId="49" fontId="108" fillId="0" borderId="9" xfId="0" quotePrefix="1" applyNumberFormat="1" applyFont="1" applyFill="1" applyBorder="1" applyAlignment="1">
      <alignment horizontal="left"/>
    </xf>
    <xf numFmtId="4" fontId="96" fillId="0" borderId="12" xfId="0" applyNumberFormat="1" applyFont="1" applyFill="1" applyBorder="1" applyAlignment="1">
      <alignment horizontal="center"/>
    </xf>
    <xf numFmtId="0" fontId="108" fillId="0" borderId="19" xfId="0" quotePrefix="1" applyFont="1" applyFill="1" applyBorder="1"/>
    <xf numFmtId="169" fontId="96" fillId="0" borderId="108" xfId="0" applyNumberFormat="1" applyFont="1" applyFill="1" applyBorder="1" applyAlignment="1">
      <alignment horizontal="center"/>
    </xf>
    <xf numFmtId="4" fontId="96" fillId="0" borderId="108" xfId="0" applyNumberFormat="1" applyFont="1" applyFill="1" applyBorder="1" applyAlignment="1">
      <alignment horizontal="center"/>
    </xf>
    <xf numFmtId="4" fontId="95" fillId="0" borderId="78" xfId="0" applyNumberFormat="1" applyFont="1" applyFill="1" applyBorder="1" applyAlignment="1">
      <alignment horizontal="center"/>
    </xf>
    <xf numFmtId="4" fontId="95" fillId="0" borderId="73" xfId="0" applyNumberFormat="1" applyFont="1" applyFill="1" applyBorder="1" applyAlignment="1">
      <alignment horizontal="center"/>
    </xf>
    <xf numFmtId="49" fontId="108" fillId="0" borderId="14" xfId="0" quotePrefix="1" applyNumberFormat="1" applyFont="1" applyFill="1" applyBorder="1" applyAlignment="1">
      <alignment horizontal="left"/>
    </xf>
    <xf numFmtId="172" fontId="100" fillId="0" borderId="0" xfId="0" applyNumberFormat="1" applyFont="1" applyFill="1"/>
    <xf numFmtId="169" fontId="96" fillId="0" borderId="22" xfId="0" applyNumberFormat="1" applyFont="1" applyFill="1" applyBorder="1" applyAlignment="1">
      <alignment horizontal="center"/>
    </xf>
    <xf numFmtId="0" fontId="108" fillId="0" borderId="43" xfId="0" applyFont="1" applyFill="1" applyBorder="1"/>
    <xf numFmtId="0" fontId="101" fillId="0" borderId="43" xfId="0" applyFont="1" applyFill="1" applyBorder="1"/>
    <xf numFmtId="4" fontId="100" fillId="0" borderId="0" xfId="0" applyNumberFormat="1" applyFont="1" applyFill="1"/>
    <xf numFmtId="0" fontId="108" fillId="0" borderId="133" xfId="0" applyFont="1" applyFill="1" applyBorder="1"/>
    <xf numFmtId="0" fontId="100" fillId="0" borderId="133" xfId="0" applyFont="1" applyFill="1" applyBorder="1"/>
    <xf numFmtId="2" fontId="100" fillId="0" borderId="0" xfId="0" applyNumberFormat="1" applyFont="1" applyFill="1"/>
    <xf numFmtId="0" fontId="96" fillId="0" borderId="0" xfId="0" applyFont="1" applyAlignment="1">
      <alignment vertical="top"/>
    </xf>
    <xf numFmtId="0" fontId="108" fillId="0" borderId="0" xfId="0" quotePrefix="1" applyFont="1" applyBorder="1" applyAlignment="1">
      <alignment horizontal="left"/>
    </xf>
    <xf numFmtId="0" fontId="100" fillId="0" borderId="0" xfId="0" applyFont="1" applyAlignment="1">
      <alignment horizontal="center"/>
    </xf>
    <xf numFmtId="170" fontId="95" fillId="0" borderId="12" xfId="0" applyNumberFormat="1" applyFont="1" applyBorder="1" applyAlignment="1">
      <alignment horizontal="center"/>
    </xf>
    <xf numFmtId="169" fontId="95" fillId="0" borderId="22" xfId="0" applyNumberFormat="1" applyFont="1" applyBorder="1" applyAlignment="1">
      <alignment horizontal="center"/>
    </xf>
    <xf numFmtId="170" fontId="96" fillId="0" borderId="108" xfId="0" applyNumberFormat="1" applyFont="1" applyBorder="1" applyAlignment="1">
      <alignment horizontal="center"/>
    </xf>
    <xf numFmtId="170" fontId="95" fillId="0" borderId="25" xfId="0" applyNumberFormat="1" applyFont="1" applyBorder="1" applyAlignment="1">
      <alignment horizontal="center"/>
    </xf>
    <xf numFmtId="169" fontId="96" fillId="0" borderId="58" xfId="0" applyNumberFormat="1" applyFont="1" applyFill="1" applyBorder="1" applyAlignment="1">
      <alignment horizontal="center"/>
    </xf>
    <xf numFmtId="0" fontId="108" fillId="0" borderId="14" xfId="0" quotePrefix="1" applyFont="1" applyFill="1" applyBorder="1"/>
    <xf numFmtId="169" fontId="100" fillId="0" borderId="0" xfId="0" applyNumberFormat="1" applyFont="1" applyFill="1" applyBorder="1"/>
    <xf numFmtId="0" fontId="108" fillId="0" borderId="0" xfId="0" applyFont="1" applyFill="1" applyBorder="1"/>
    <xf numFmtId="0" fontId="108" fillId="0" borderId="0" xfId="0" applyFont="1"/>
    <xf numFmtId="0" fontId="96" fillId="0" borderId="0" xfId="0" applyFont="1" applyFill="1" applyAlignment="1">
      <alignment wrapText="1"/>
    </xf>
    <xf numFmtId="0" fontId="8" fillId="0" borderId="23" xfId="0" applyFont="1" applyFill="1" applyBorder="1" applyAlignment="1">
      <alignment vertical="center"/>
    </xf>
    <xf numFmtId="2" fontId="15" fillId="0" borderId="41" xfId="0" applyNumberFormat="1" applyFont="1" applyFill="1" applyBorder="1" applyAlignment="1">
      <alignment horizontal="center" vertical="center"/>
    </xf>
    <xf numFmtId="4" fontId="29" fillId="0" borderId="142" xfId="0" applyNumberFormat="1" applyFont="1" applyFill="1" applyBorder="1" applyAlignment="1">
      <alignment horizontal="center"/>
    </xf>
    <xf numFmtId="2" fontId="29" fillId="0" borderId="68" xfId="12" applyNumberFormat="1" applyFont="1" applyFill="1" applyBorder="1" applyAlignment="1">
      <alignment horizontal="center" vertical="center"/>
    </xf>
    <xf numFmtId="2" fontId="29" fillId="0" borderId="58" xfId="12" applyNumberFormat="1" applyFont="1" applyFill="1" applyBorder="1" applyAlignment="1">
      <alignment horizontal="center" vertical="center"/>
    </xf>
    <xf numFmtId="2" fontId="29" fillId="0" borderId="41" xfId="12" applyNumberFormat="1" applyFont="1" applyFill="1" applyBorder="1" applyAlignment="1">
      <alignment horizontal="center" vertical="center"/>
    </xf>
    <xf numFmtId="2" fontId="29" fillId="0" borderId="27" xfId="12" applyNumberFormat="1" applyFont="1" applyFill="1" applyBorder="1" applyAlignment="1">
      <alignment horizontal="center" vertical="center"/>
    </xf>
    <xf numFmtId="2" fontId="15" fillId="0" borderId="68" xfId="0" applyNumberFormat="1" applyFont="1" applyFill="1" applyBorder="1" applyAlignment="1">
      <alignment horizontal="center"/>
    </xf>
    <xf numFmtId="10" fontId="29" fillId="0" borderId="0" xfId="12" applyNumberFormat="1" applyFont="1" applyFill="1"/>
    <xf numFmtId="2" fontId="15" fillId="0" borderId="27" xfId="0" applyNumberFormat="1" applyFont="1" applyFill="1" applyBorder="1" applyAlignment="1">
      <alignment horizontal="center"/>
    </xf>
    <xf numFmtId="171" fontId="97" fillId="0" borderId="0" xfId="12" applyNumberFormat="1" applyFont="1" applyFill="1"/>
    <xf numFmtId="171" fontId="97" fillId="0" borderId="0" xfId="12" applyNumberFormat="1" applyFont="1" applyFill="1" applyAlignment="1">
      <alignment horizontal="left" indent="2"/>
    </xf>
    <xf numFmtId="0" fontId="18" fillId="2" borderId="36" xfId="0" applyFont="1" applyFill="1" applyBorder="1" applyAlignment="1">
      <alignment horizontal="center" vertical="center" wrapText="1"/>
    </xf>
    <xf numFmtId="0" fontId="77" fillId="24" borderId="66" xfId="0" applyFont="1" applyFill="1" applyBorder="1" applyAlignment="1">
      <alignment horizontal="center" vertical="center"/>
    </xf>
    <xf numFmtId="0" fontId="77" fillId="0" borderId="66" xfId="0" applyFont="1" applyFill="1" applyBorder="1" applyAlignment="1">
      <alignment horizontal="center" vertical="center"/>
    </xf>
    <xf numFmtId="4" fontId="95" fillId="0" borderId="136" xfId="0" applyNumberFormat="1" applyFont="1" applyBorder="1" applyAlignment="1">
      <alignment horizontal="center"/>
    </xf>
    <xf numFmtId="0" fontId="77" fillId="6" borderId="66" xfId="0" applyFont="1" applyFill="1" applyBorder="1" applyAlignment="1">
      <alignment horizontal="center" vertical="center"/>
    </xf>
    <xf numFmtId="0" fontId="95" fillId="2" borderId="68" xfId="0" applyFont="1" applyFill="1" applyBorder="1" applyAlignment="1">
      <alignment horizontal="center" vertical="center" wrapText="1"/>
    </xf>
    <xf numFmtId="0" fontId="126" fillId="0" borderId="0" xfId="0" quotePrefix="1" applyFont="1" applyFill="1" applyBorder="1"/>
    <xf numFmtId="17" fontId="126" fillId="0" borderId="0" xfId="0" quotePrefix="1" applyNumberFormat="1" applyFont="1" applyFill="1" applyBorder="1"/>
    <xf numFmtId="49" fontId="126" fillId="0" borderId="0" xfId="0" quotePrefix="1" applyNumberFormat="1" applyFont="1" applyFill="1" applyBorder="1"/>
    <xf numFmtId="3" fontId="80" fillId="0" borderId="0" xfId="0" applyNumberFormat="1" applyFont="1" applyBorder="1" applyAlignment="1">
      <alignment horizontal="right" wrapText="1"/>
    </xf>
    <xf numFmtId="171" fontId="97" fillId="0" borderId="0" xfId="12" applyNumberFormat="1" applyFont="1" applyFill="1" applyBorder="1"/>
    <xf numFmtId="164" fontId="80" fillId="0" borderId="0" xfId="0" applyNumberFormat="1" applyFont="1" applyBorder="1" applyAlignment="1">
      <alignment horizontal="right" wrapText="1"/>
    </xf>
    <xf numFmtId="164" fontId="34" fillId="0" borderId="0" xfId="0" applyNumberFormat="1" applyFont="1" applyBorder="1" applyAlignment="1">
      <alignment horizontal="right" wrapText="1"/>
    </xf>
    <xf numFmtId="4" fontId="3" fillId="0" borderId="0" xfId="0" applyNumberFormat="1" applyFont="1" applyBorder="1"/>
    <xf numFmtId="43" fontId="80" fillId="0" borderId="0" xfId="5" applyFont="1" applyBorder="1" applyAlignment="1">
      <alignment horizontal="right" wrapText="1"/>
    </xf>
    <xf numFmtId="4" fontId="34" fillId="0" borderId="0" xfId="0" applyNumberFormat="1" applyFont="1" applyBorder="1" applyAlignment="1">
      <alignment horizontal="left" wrapText="1" indent="2"/>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xf>
    <xf numFmtId="2" fontId="29" fillId="0" borderId="0" xfId="12" applyNumberFormat="1" applyFont="1" applyFill="1" applyBorder="1" applyAlignment="1">
      <alignment horizontal="center" vertical="center"/>
    </xf>
    <xf numFmtId="2" fontId="15" fillId="0" borderId="0" xfId="0" applyNumberFormat="1" applyFont="1" applyFill="1" applyBorder="1" applyAlignment="1">
      <alignment horizontal="center"/>
    </xf>
    <xf numFmtId="2" fontId="15" fillId="0" borderId="0" xfId="0" applyNumberFormat="1" applyFont="1" applyFill="1" applyBorder="1" applyAlignment="1">
      <alignment horizontal="center" vertical="center"/>
    </xf>
    <xf numFmtId="0" fontId="77" fillId="24" borderId="0" xfId="0" applyFont="1" applyFill="1" applyBorder="1" applyAlignment="1">
      <alignment horizontal="center" vertical="center"/>
    </xf>
    <xf numFmtId="0" fontId="77" fillId="24" borderId="0" xfId="0" applyFont="1" applyFill="1" applyBorder="1" applyAlignment="1">
      <alignment horizontal="center" vertical="center" wrapText="1"/>
    </xf>
    <xf numFmtId="0" fontId="77" fillId="0" borderId="0" xfId="0" applyFont="1" applyFill="1" applyBorder="1" applyAlignment="1">
      <alignment horizontal="center" vertical="center"/>
    </xf>
    <xf numFmtId="0" fontId="77" fillId="0" borderId="0" xfId="0" applyFont="1" applyFill="1" applyBorder="1" applyAlignment="1">
      <alignment horizontal="center" vertical="center" wrapText="1"/>
    </xf>
    <xf numFmtId="0" fontId="77" fillId="6" borderId="0" xfId="0" applyFont="1" applyFill="1" applyBorder="1" applyAlignment="1">
      <alignment horizontal="center" vertical="center"/>
    </xf>
    <xf numFmtId="0" fontId="77" fillId="6" borderId="0" xfId="0" applyFont="1" applyFill="1" applyBorder="1" applyAlignment="1">
      <alignment horizontal="center" vertical="center" wrapText="1"/>
    </xf>
    <xf numFmtId="2" fontId="100" fillId="0" borderId="0" xfId="0" applyNumberFormat="1" applyFont="1" applyBorder="1"/>
    <xf numFmtId="0" fontId="95" fillId="2" borderId="0" xfId="0" applyFont="1" applyFill="1" applyBorder="1" applyAlignment="1">
      <alignment horizontal="center" vertical="center" wrapText="1"/>
    </xf>
    <xf numFmtId="4" fontId="96" fillId="0" borderId="0" xfId="0" applyNumberFormat="1" applyFont="1" applyFill="1" applyBorder="1" applyAlignment="1">
      <alignment horizontal="center"/>
    </xf>
    <xf numFmtId="4" fontId="95" fillId="0" borderId="0" xfId="0" applyNumberFormat="1" applyFont="1" applyFill="1" applyBorder="1" applyAlignment="1">
      <alignment horizontal="center"/>
    </xf>
    <xf numFmtId="2" fontId="100" fillId="0" borderId="0" xfId="0" applyNumberFormat="1" applyFont="1" applyFill="1" applyBorder="1"/>
    <xf numFmtId="0" fontId="25" fillId="0" borderId="0" xfId="0" applyFont="1" applyAlignment="1">
      <alignment horizontal="center" vertical="center"/>
    </xf>
    <xf numFmtId="0" fontId="102" fillId="0" borderId="0" xfId="0" applyFont="1"/>
    <xf numFmtId="4" fontId="9" fillId="0" borderId="108"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2" fontId="9" fillId="0" borderId="32" xfId="0" applyNumberFormat="1" applyFont="1" applyBorder="1" applyAlignment="1">
      <alignment horizontal="center"/>
    </xf>
    <xf numFmtId="4" fontId="9" fillId="0" borderId="17" xfId="0" applyNumberFormat="1" applyFont="1" applyBorder="1" applyAlignment="1">
      <alignment horizontal="center"/>
    </xf>
    <xf numFmtId="4" fontId="9" fillId="0" borderId="21" xfId="0" applyNumberFormat="1" applyFont="1" applyBorder="1" applyAlignment="1">
      <alignment horizontal="center"/>
    </xf>
    <xf numFmtId="173" fontId="3" fillId="0" borderId="0" xfId="0" applyNumberFormat="1" applyFont="1" applyBorder="1"/>
    <xf numFmtId="174" fontId="0" fillId="0" borderId="0" xfId="0" applyNumberFormat="1"/>
    <xf numFmtId="175" fontId="0" fillId="0" borderId="0" xfId="0" applyNumberFormat="1"/>
    <xf numFmtId="0" fontId="16" fillId="22" borderId="123" xfId="0" applyFont="1" applyFill="1" applyBorder="1" applyAlignment="1">
      <alignment horizontal="right"/>
    </xf>
    <xf numFmtId="0" fontId="93" fillId="22" borderId="123" xfId="0" applyFont="1" applyFill="1" applyBorder="1" applyAlignment="1">
      <alignment horizontal="right" vertical="center"/>
    </xf>
    <xf numFmtId="0" fontId="14" fillId="22" borderId="123" xfId="0" applyFont="1" applyFill="1" applyBorder="1" applyAlignment="1">
      <alignment horizontal="right"/>
    </xf>
    <xf numFmtId="3" fontId="8" fillId="0" borderId="12" xfId="0" applyNumberFormat="1" applyFont="1" applyBorder="1"/>
    <xf numFmtId="171" fontId="0" fillId="0" borderId="12" xfId="12" applyNumberFormat="1" applyFont="1" applyBorder="1" applyAlignment="1">
      <alignment horizontal="center"/>
    </xf>
    <xf numFmtId="3" fontId="8" fillId="0" borderId="107" xfId="0" applyNumberFormat="1" applyFont="1" applyBorder="1"/>
    <xf numFmtId="171" fontId="0" fillId="0" borderId="107" xfId="12" applyNumberFormat="1" applyFont="1" applyBorder="1" applyAlignment="1">
      <alignment horizontal="center"/>
    </xf>
    <xf numFmtId="0" fontId="16" fillId="22" borderId="123" xfId="0" applyFont="1" applyFill="1" applyBorder="1" applyAlignment="1">
      <alignment horizontal="center"/>
    </xf>
    <xf numFmtId="3" fontId="8" fillId="0" borderId="12" xfId="0" applyNumberFormat="1" applyFont="1" applyFill="1" applyBorder="1"/>
    <xf numFmtId="3" fontId="14" fillId="0" borderId="12" xfId="0" applyNumberFormat="1" applyFont="1" applyFill="1" applyBorder="1"/>
    <xf numFmtId="3" fontId="14" fillId="0" borderId="12" xfId="0" applyNumberFormat="1" applyFont="1" applyBorder="1"/>
    <xf numFmtId="0" fontId="11" fillId="28" borderId="123" xfId="0" applyFont="1" applyFill="1" applyBorder="1" applyAlignment="1">
      <alignment horizontal="left" vertical="center" wrapText="1"/>
    </xf>
    <xf numFmtId="3" fontId="34" fillId="0" borderId="42" xfId="0" applyNumberFormat="1" applyFont="1" applyBorder="1" applyAlignment="1">
      <alignment horizontal="center" vertical="center"/>
    </xf>
    <xf numFmtId="0" fontId="14" fillId="22" borderId="123" xfId="0" applyFont="1" applyFill="1" applyBorder="1" applyAlignment="1">
      <alignment horizontal="center" vertical="center"/>
    </xf>
    <xf numFmtId="0" fontId="34" fillId="0" borderId="42" xfId="0" applyFont="1" applyBorder="1" applyAlignment="1">
      <alignment horizontal="center" vertical="center"/>
    </xf>
    <xf numFmtId="0" fontId="11" fillId="28" borderId="123" xfId="0" applyFont="1" applyFill="1" applyBorder="1"/>
    <xf numFmtId="17" fontId="21" fillId="0" borderId="34" xfId="0" quotePrefix="1" applyNumberFormat="1" applyFont="1" applyFill="1" applyBorder="1"/>
    <xf numFmtId="3" fontId="18" fillId="3" borderId="24" xfId="0" quotePrefix="1" applyNumberFormat="1" applyFont="1" applyFill="1" applyBorder="1" applyAlignment="1">
      <alignment horizontal="center"/>
    </xf>
    <xf numFmtId="3" fontId="18" fillId="4" borderId="23" xfId="0" applyNumberFormat="1" applyFont="1" applyFill="1" applyBorder="1" applyAlignment="1">
      <alignment horizontal="center"/>
    </xf>
    <xf numFmtId="3" fontId="9" fillId="0" borderId="25" xfId="0" applyNumberFormat="1" applyFont="1" applyFill="1" applyBorder="1" applyAlignment="1">
      <alignment horizontal="center"/>
    </xf>
    <xf numFmtId="4" fontId="9" fillId="0" borderId="34" xfId="0" applyNumberFormat="1" applyFont="1" applyFill="1" applyBorder="1" applyAlignment="1">
      <alignment horizontal="center"/>
    </xf>
    <xf numFmtId="3" fontId="9" fillId="0" borderId="26" xfId="0" applyNumberFormat="1" applyFont="1" applyFill="1" applyBorder="1" applyAlignment="1">
      <alignment horizontal="center"/>
    </xf>
    <xf numFmtId="4" fontId="9" fillId="0" borderId="25" xfId="0" applyNumberFormat="1" applyFont="1" applyFill="1" applyBorder="1" applyAlignment="1">
      <alignment horizontal="center"/>
    </xf>
    <xf numFmtId="4" fontId="9" fillId="0" borderId="41" xfId="0" applyNumberFormat="1" applyFont="1" applyFill="1" applyBorder="1" applyAlignment="1">
      <alignment horizontal="center"/>
    </xf>
    <xf numFmtId="3" fontId="9" fillId="0" borderId="34" xfId="0" applyNumberFormat="1" applyFont="1" applyFill="1" applyBorder="1" applyAlignment="1">
      <alignment horizontal="center"/>
    </xf>
    <xf numFmtId="2" fontId="9" fillId="0" borderId="27" xfId="0" applyNumberFormat="1" applyFont="1" applyFill="1" applyBorder="1" applyAlignment="1">
      <alignment horizontal="center"/>
    </xf>
    <xf numFmtId="1" fontId="3" fillId="0" borderId="0" xfId="12" applyNumberFormat="1" applyFont="1" applyFill="1"/>
    <xf numFmtId="10" fontId="3" fillId="0" borderId="0" xfId="12" applyNumberFormat="1" applyFont="1" applyFill="1"/>
    <xf numFmtId="0" fontId="21" fillId="0" borderId="24" xfId="0" quotePrefix="1" applyFont="1" applyBorder="1"/>
    <xf numFmtId="4" fontId="18" fillId="4" borderId="26" xfId="0" applyNumberFormat="1" applyFont="1" applyFill="1" applyBorder="1" applyAlignment="1">
      <alignment horizontal="center"/>
    </xf>
    <xf numFmtId="4" fontId="18" fillId="4" borderId="24" xfId="0" applyNumberFormat="1" applyFont="1" applyFill="1" applyBorder="1" applyAlignment="1">
      <alignment horizontal="center"/>
    </xf>
    <xf numFmtId="0" fontId="3" fillId="0" borderId="9" xfId="0" applyFont="1" applyBorder="1"/>
    <xf numFmtId="3" fontId="3" fillId="0" borderId="9" xfId="0" applyNumberFormat="1" applyFont="1" applyBorder="1"/>
    <xf numFmtId="4" fontId="3" fillId="0" borderId="0" xfId="0" applyNumberFormat="1" applyFont="1"/>
    <xf numFmtId="3" fontId="97" fillId="0" borderId="0" xfId="0" applyNumberFormat="1" applyFont="1" applyBorder="1"/>
    <xf numFmtId="4" fontId="97" fillId="0" borderId="0" xfId="0" applyNumberFormat="1" applyFont="1"/>
    <xf numFmtId="17" fontId="21" fillId="0" borderId="74" xfId="0" quotePrefix="1" applyNumberFormat="1" applyFont="1" applyFill="1" applyBorder="1"/>
    <xf numFmtId="4" fontId="9" fillId="4" borderId="73" xfId="0" applyNumberFormat="1" applyFont="1" applyFill="1" applyBorder="1" applyAlignment="1">
      <alignment horizontal="center"/>
    </xf>
    <xf numFmtId="17" fontId="21" fillId="0" borderId="26" xfId="0" quotePrefix="1" applyNumberFormat="1" applyFont="1" applyFill="1" applyBorder="1"/>
    <xf numFmtId="3" fontId="4" fillId="4" borderId="25" xfId="0" applyNumberFormat="1" applyFont="1" applyFill="1" applyBorder="1" applyAlignment="1">
      <alignment horizontal="center"/>
    </xf>
    <xf numFmtId="4" fontId="9" fillId="0" borderId="25" xfId="0" applyNumberFormat="1" applyFont="1" applyBorder="1"/>
    <xf numFmtId="1" fontId="9" fillId="0" borderId="25" xfId="0" applyNumberFormat="1" applyFont="1" applyBorder="1" applyAlignment="1">
      <alignment horizontal="center"/>
    </xf>
    <xf numFmtId="4" fontId="9" fillId="4" borderId="26" xfId="0" applyNumberFormat="1" applyFont="1" applyFill="1" applyBorder="1" applyAlignment="1">
      <alignment horizontal="center"/>
    </xf>
    <xf numFmtId="17" fontId="21" fillId="0" borderId="77" xfId="0" quotePrefix="1" applyNumberFormat="1" applyFont="1" applyFill="1" applyBorder="1"/>
    <xf numFmtId="4" fontId="9" fillId="0" borderId="123" xfId="0" applyNumberFormat="1" applyFont="1" applyBorder="1" applyAlignment="1">
      <alignment horizontal="center"/>
    </xf>
    <xf numFmtId="17" fontId="21" fillId="0" borderId="25" xfId="0" quotePrefix="1" applyNumberFormat="1" applyFont="1" applyFill="1" applyBorder="1"/>
    <xf numFmtId="4" fontId="9" fillId="4" borderId="25" xfId="0" applyNumberFormat="1" applyFont="1" applyFill="1" applyBorder="1" applyAlignment="1">
      <alignment horizontal="center"/>
    </xf>
    <xf numFmtId="17" fontId="21" fillId="0" borderId="24" xfId="0" quotePrefix="1" applyNumberFormat="1" applyFont="1" applyFill="1" applyBorder="1"/>
    <xf numFmtId="3" fontId="9" fillId="0" borderId="33" xfId="0" applyNumberFormat="1" applyFont="1" applyFill="1" applyBorder="1" applyAlignment="1">
      <alignment horizontal="center"/>
    </xf>
    <xf numFmtId="1" fontId="9" fillId="4" borderId="35" xfId="0" applyNumberFormat="1" applyFont="1" applyFill="1" applyBorder="1" applyAlignment="1">
      <alignment horizontal="center"/>
    </xf>
    <xf numFmtId="3" fontId="9" fillId="0" borderId="26" xfId="0" applyNumberFormat="1" applyFont="1" applyBorder="1" applyAlignment="1">
      <alignment horizontal="center"/>
    </xf>
    <xf numFmtId="3" fontId="9" fillId="0" borderId="35" xfId="0" applyNumberFormat="1" applyFont="1" applyBorder="1" applyAlignment="1">
      <alignment horizontal="center"/>
    </xf>
    <xf numFmtId="1" fontId="9" fillId="0" borderId="33" xfId="0" applyNumberFormat="1" applyFont="1" applyBorder="1" applyAlignment="1">
      <alignment horizontal="center"/>
    </xf>
    <xf numFmtId="3" fontId="9" fillId="0" borderId="27" xfId="0" applyNumberFormat="1" applyFont="1" applyBorder="1" applyAlignment="1">
      <alignment horizontal="center"/>
    </xf>
    <xf numFmtId="3" fontId="9" fillId="0" borderId="41" xfId="0" applyNumberFormat="1" applyFont="1" applyBorder="1" applyAlignment="1">
      <alignment horizontal="center"/>
    </xf>
    <xf numFmtId="3" fontId="9" fillId="0" borderId="34" xfId="0" applyNumberFormat="1" applyFont="1" applyBorder="1" applyAlignment="1">
      <alignment horizontal="center"/>
    </xf>
    <xf numFmtId="17" fontId="21" fillId="0" borderId="69" xfId="0" quotePrefix="1" applyNumberFormat="1" applyFont="1" applyFill="1" applyBorder="1"/>
    <xf numFmtId="3" fontId="18" fillId="3" borderId="79" xfId="0" quotePrefix="1" applyNumberFormat="1" applyFont="1" applyFill="1" applyBorder="1" applyAlignment="1">
      <alignment horizontal="center"/>
    </xf>
    <xf numFmtId="3" fontId="9" fillId="0" borderId="77" xfId="0" applyNumberFormat="1" applyFont="1" applyFill="1" applyBorder="1" applyAlignment="1">
      <alignment horizontal="center"/>
    </xf>
    <xf numFmtId="3" fontId="18" fillId="4" borderId="73" xfId="0" applyNumberFormat="1" applyFont="1" applyFill="1" applyBorder="1" applyAlignment="1">
      <alignment horizontal="center"/>
    </xf>
    <xf numFmtId="3" fontId="9" fillId="0" borderId="75" xfId="0" applyNumberFormat="1" applyFont="1" applyBorder="1" applyAlignment="1">
      <alignment horizontal="center"/>
    </xf>
    <xf numFmtId="3" fontId="9" fillId="0" borderId="80" xfId="0" applyNumberFormat="1" applyFont="1" applyFill="1" applyBorder="1" applyAlignment="1">
      <alignment horizontal="center"/>
    </xf>
    <xf numFmtId="169" fontId="9" fillId="0" borderId="142" xfId="0" applyNumberFormat="1" applyFont="1" applyBorder="1" applyAlignment="1">
      <alignment horizontal="center"/>
    </xf>
    <xf numFmtId="3" fontId="11" fillId="3" borderId="24" xfId="0" quotePrefix="1" applyNumberFormat="1" applyFont="1" applyFill="1" applyBorder="1" applyAlignment="1">
      <alignment horizontal="center"/>
    </xf>
    <xf numFmtId="3" fontId="11" fillId="4" borderId="25" xfId="0" applyNumberFormat="1" applyFont="1" applyFill="1" applyBorder="1" applyAlignment="1">
      <alignment horizontal="center"/>
    </xf>
    <xf numFmtId="3" fontId="4" fillId="0" borderId="27" xfId="0" applyNumberFormat="1" applyFont="1" applyBorder="1" applyAlignment="1">
      <alignment horizontal="center"/>
    </xf>
    <xf numFmtId="3" fontId="4" fillId="0" borderId="33" xfId="0" applyNumberFormat="1" applyFont="1" applyBorder="1" applyAlignment="1">
      <alignment horizontal="center"/>
    </xf>
    <xf numFmtId="3" fontId="11" fillId="4" borderId="34" xfId="0" applyNumberFormat="1" applyFont="1" applyFill="1" applyBorder="1" applyAlignment="1">
      <alignment horizontal="center"/>
    </xf>
    <xf numFmtId="10" fontId="3" fillId="0" borderId="0" xfId="12" applyNumberFormat="1" applyFont="1"/>
    <xf numFmtId="17" fontId="21" fillId="0" borderId="79" xfId="0" quotePrefix="1" applyNumberFormat="1" applyFont="1" applyFill="1" applyBorder="1"/>
    <xf numFmtId="3" fontId="9" fillId="0" borderId="74" xfId="0" applyNumberFormat="1" applyFont="1" applyFill="1" applyBorder="1" applyAlignment="1">
      <alignment horizontal="center"/>
    </xf>
    <xf numFmtId="0" fontId="21" fillId="0" borderId="79" xfId="0" quotePrefix="1" applyFont="1" applyFill="1" applyBorder="1"/>
    <xf numFmtId="3" fontId="18" fillId="4" borderId="69" xfId="0" applyNumberFormat="1" applyFont="1" applyFill="1" applyBorder="1" applyAlignment="1">
      <alignment horizontal="center"/>
    </xf>
    <xf numFmtId="2" fontId="9" fillId="0" borderId="78" xfId="0" applyNumberFormat="1" applyFont="1" applyFill="1" applyBorder="1" applyAlignment="1">
      <alignment horizontal="center"/>
    </xf>
    <xf numFmtId="4" fontId="9" fillId="0" borderId="77" xfId="0" applyNumberFormat="1" applyFont="1" applyBorder="1" applyAlignment="1">
      <alignment horizontal="center"/>
    </xf>
    <xf numFmtId="3" fontId="9" fillId="0" borderId="74" xfId="0" applyNumberFormat="1" applyFont="1" applyBorder="1" applyAlignment="1">
      <alignment horizontal="center"/>
    </xf>
    <xf numFmtId="4" fontId="9" fillId="0" borderId="78" xfId="0" applyNumberFormat="1" applyFont="1" applyBorder="1" applyAlignment="1">
      <alignment horizontal="center"/>
    </xf>
    <xf numFmtId="4" fontId="9" fillId="0" borderId="74" xfId="0" applyNumberFormat="1" applyFont="1" applyBorder="1" applyAlignment="1">
      <alignment horizontal="center"/>
    </xf>
    <xf numFmtId="0" fontId="9" fillId="0" borderId="73" xfId="0" applyFont="1" applyBorder="1" applyAlignment="1">
      <alignment horizontal="center"/>
    </xf>
    <xf numFmtId="2" fontId="9" fillId="0" borderId="76" xfId="0" applyNumberFormat="1" applyFont="1" applyBorder="1" applyAlignment="1">
      <alignment horizontal="center"/>
    </xf>
    <xf numFmtId="17" fontId="21" fillId="0" borderId="73" xfId="0" quotePrefix="1" applyNumberFormat="1" applyFont="1" applyFill="1" applyBorder="1"/>
    <xf numFmtId="4" fontId="9" fillId="22" borderId="73" xfId="0" applyNumberFormat="1" applyFont="1" applyFill="1" applyBorder="1" applyAlignment="1">
      <alignment horizontal="center"/>
    </xf>
    <xf numFmtId="3" fontId="18" fillId="4" borderId="25" xfId="0" applyNumberFormat="1" applyFont="1" applyFill="1" applyBorder="1" applyAlignment="1">
      <alignment horizontal="center"/>
    </xf>
    <xf numFmtId="0" fontId="9" fillId="0" borderId="25" xfId="0" applyFont="1" applyBorder="1" applyAlignment="1">
      <alignment horizontal="center"/>
    </xf>
    <xf numFmtId="2" fontId="9" fillId="0" borderId="27" xfId="0" applyNumberFormat="1" applyFont="1" applyBorder="1" applyAlignment="1">
      <alignment horizontal="center"/>
    </xf>
    <xf numFmtId="4"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3" fontId="9" fillId="0" borderId="9" xfId="0" applyNumberFormat="1" applyFont="1" applyBorder="1" applyAlignment="1">
      <alignment horizontal="center"/>
    </xf>
    <xf numFmtId="0" fontId="0" fillId="0" borderId="0" xfId="0" applyAlignment="1">
      <alignment horizontal="left"/>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alignment vertical="center" wrapText="1"/>
    </xf>
    <xf numFmtId="17" fontId="27" fillId="0" borderId="25" xfId="0" quotePrefix="1" applyNumberFormat="1" applyFont="1" applyFill="1" applyBorder="1"/>
    <xf numFmtId="0" fontId="9" fillId="0" borderId="0" xfId="0" applyFont="1" applyFill="1" applyBorder="1" applyAlignment="1">
      <alignment horizontal="center" vertical="center"/>
    </xf>
    <xf numFmtId="0" fontId="9" fillId="0" borderId="25"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25" xfId="0" applyFont="1" applyFill="1" applyBorder="1" applyAlignment="1">
      <alignment horizontal="center" vertical="center"/>
    </xf>
    <xf numFmtId="0" fontId="9" fillId="0" borderId="36" xfId="0" applyFont="1" applyFill="1" applyBorder="1" applyAlignment="1">
      <alignment horizontal="center" vertical="center"/>
    </xf>
    <xf numFmtId="1" fontId="9" fillId="0" borderId="41" xfId="0" applyNumberFormat="1" applyFont="1" applyFill="1" applyBorder="1" applyAlignment="1">
      <alignment horizontal="center" vertical="center" wrapText="1"/>
    </xf>
    <xf numFmtId="1" fontId="9" fillId="0" borderId="25" xfId="0" applyNumberFormat="1" applyFont="1" applyFill="1" applyBorder="1" applyAlignment="1">
      <alignment horizontal="center" vertical="center" wrapText="1"/>
    </xf>
    <xf numFmtId="1" fontId="9" fillId="0" borderId="27" xfId="0" applyNumberFormat="1" applyFont="1" applyFill="1" applyBorder="1" applyAlignment="1">
      <alignment horizontal="center" vertical="center" wrapText="1"/>
    </xf>
    <xf numFmtId="1" fontId="3" fillId="0" borderId="0" xfId="0" applyNumberFormat="1" applyFont="1" applyBorder="1"/>
    <xf numFmtId="0" fontId="3" fillId="0" borderId="0" xfId="0" applyFont="1" applyAlignment="1">
      <alignment horizontal="left"/>
    </xf>
    <xf numFmtId="0" fontId="27" fillId="0" borderId="24" xfId="0" quotePrefix="1" applyFont="1" applyFill="1" applyBorder="1"/>
    <xf numFmtId="3" fontId="18" fillId="3" borderId="80" xfId="0" quotePrefix="1" applyNumberFormat="1" applyFont="1" applyFill="1" applyBorder="1" applyAlignment="1">
      <alignment horizontal="center"/>
    </xf>
    <xf numFmtId="3" fontId="9" fillId="0" borderId="79" xfId="0" applyNumberFormat="1" applyFont="1" applyFill="1" applyBorder="1" applyAlignment="1">
      <alignment horizontal="center"/>
    </xf>
    <xf numFmtId="2" fontId="9" fillId="0" borderId="73" xfId="0" applyNumberFormat="1" applyFont="1" applyBorder="1" applyAlignment="1">
      <alignment horizontal="center"/>
    </xf>
    <xf numFmtId="0" fontId="9" fillId="0" borderId="76" xfId="0" applyFont="1" applyBorder="1" applyAlignment="1">
      <alignment horizontal="center"/>
    </xf>
    <xf numFmtId="17" fontId="27" fillId="0" borderId="24" xfId="0" quotePrefix="1" applyNumberFormat="1" applyFont="1" applyFill="1" applyBorder="1"/>
    <xf numFmtId="3" fontId="9" fillId="14" borderId="14" xfId="0" applyNumberFormat="1" applyFont="1" applyFill="1" applyBorder="1" applyAlignment="1">
      <alignment horizontal="center"/>
    </xf>
    <xf numFmtId="3" fontId="9" fillId="14" borderId="25" xfId="0" applyNumberFormat="1" applyFont="1" applyFill="1" applyBorder="1" applyAlignment="1">
      <alignment horizontal="center"/>
    </xf>
    <xf numFmtId="17" fontId="15" fillId="0" borderId="24" xfId="0" quotePrefix="1" applyNumberFormat="1" applyFont="1" applyBorder="1"/>
    <xf numFmtId="3" fontId="25" fillId="0" borderId="24" xfId="0" applyNumberFormat="1" applyFont="1" applyBorder="1" applyAlignment="1">
      <alignment horizontal="center"/>
    </xf>
    <xf numFmtId="4" fontId="3" fillId="0" borderId="24" xfId="0" applyNumberFormat="1" applyFont="1" applyBorder="1" applyAlignment="1">
      <alignment horizontal="center"/>
    </xf>
    <xf numFmtId="3" fontId="3" fillId="0" borderId="33" xfId="0" applyNumberFormat="1" applyFont="1" applyBorder="1" applyAlignment="1">
      <alignment horizontal="center"/>
    </xf>
    <xf numFmtId="4" fontId="3" fillId="0" borderId="25" xfId="0" applyNumberFormat="1" applyFont="1" applyBorder="1" applyAlignment="1">
      <alignment horizontal="center"/>
    </xf>
    <xf numFmtId="4" fontId="3" fillId="0" borderId="27" xfId="0" quotePrefix="1" applyNumberFormat="1" applyFont="1" applyBorder="1" applyAlignment="1">
      <alignment horizontal="center"/>
    </xf>
    <xf numFmtId="4" fontId="3" fillId="0" borderId="27" xfId="0" applyNumberFormat="1" applyFont="1" applyBorder="1" applyAlignment="1">
      <alignment horizontal="center"/>
    </xf>
    <xf numFmtId="17" fontId="27" fillId="0" borderId="24" xfId="0" quotePrefix="1" applyNumberFormat="1" applyFont="1" applyBorder="1"/>
    <xf numFmtId="3" fontId="18" fillId="4" borderId="62" xfId="0" applyNumberFormat="1" applyFont="1" applyFill="1" applyBorder="1" applyAlignment="1">
      <alignment horizontal="center"/>
    </xf>
    <xf numFmtId="0" fontId="0" fillId="0" borderId="0" xfId="0" applyFill="1" applyBorder="1" applyAlignment="1">
      <alignment horizontal="left"/>
    </xf>
    <xf numFmtId="0" fontId="3" fillId="0" borderId="10" xfId="0" applyFont="1" applyBorder="1"/>
    <xf numFmtId="0" fontId="3" fillId="0" borderId="0" xfId="0" applyFont="1" applyFill="1" applyBorder="1" applyAlignment="1">
      <alignment vertical="center"/>
    </xf>
    <xf numFmtId="0" fontId="27" fillId="0" borderId="6" xfId="0" quotePrefix="1" applyFont="1" applyFill="1" applyBorder="1" applyAlignment="1">
      <alignment horizontal="left"/>
    </xf>
    <xf numFmtId="0" fontId="27" fillId="0" borderId="5" xfId="0" applyFont="1" applyFill="1" applyBorder="1" applyAlignment="1">
      <alignment horizontal="center" vertical="center"/>
    </xf>
    <xf numFmtId="0" fontId="9" fillId="0" borderId="4" xfId="57" applyFont="1" applyFill="1" applyBorder="1" applyAlignment="1">
      <alignment horizontal="center" wrapText="1"/>
    </xf>
    <xf numFmtId="164" fontId="9" fillId="0" borderId="4" xfId="57" applyNumberFormat="1" applyFont="1" applyFill="1" applyBorder="1" applyAlignment="1">
      <alignment horizontal="center" vertical="center"/>
    </xf>
    <xf numFmtId="3" fontId="9" fillId="0" borderId="6" xfId="0" applyNumberFormat="1" applyFont="1" applyFill="1" applyBorder="1" applyAlignment="1">
      <alignment horizontal="center" vertical="center"/>
    </xf>
    <xf numFmtId="167" fontId="9" fillId="0" borderId="5" xfId="0" applyNumberFormat="1" applyFont="1" applyFill="1" applyBorder="1" applyAlignment="1">
      <alignment horizontal="center" vertical="center" wrapText="1"/>
    </xf>
    <xf numFmtId="164" fontId="9" fillId="0" borderId="4" xfId="0" applyNumberFormat="1" applyFont="1" applyFill="1" applyBorder="1" applyAlignment="1">
      <alignment horizontal="center" vertical="center" wrapText="1"/>
    </xf>
    <xf numFmtId="3" fontId="9" fillId="0" borderId="6" xfId="0" applyNumberFormat="1" applyFont="1" applyFill="1" applyBorder="1" applyAlignment="1">
      <alignment horizontal="center"/>
    </xf>
    <xf numFmtId="164" fontId="9" fillId="0" borderId="5" xfId="0" applyNumberFormat="1" applyFont="1" applyFill="1" applyBorder="1" applyAlignment="1">
      <alignment horizontal="center"/>
    </xf>
    <xf numFmtId="10" fontId="25" fillId="0" borderId="0" xfId="12" applyNumberFormat="1" applyFont="1" applyAlignment="1">
      <alignment vertical="center" wrapText="1"/>
    </xf>
    <xf numFmtId="10" fontId="5" fillId="0" borderId="0" xfId="12" applyNumberFormat="1" applyFont="1" applyFill="1" applyBorder="1" applyAlignment="1">
      <alignment horizontal="center" vertical="center"/>
    </xf>
    <xf numFmtId="0" fontId="97" fillId="0" borderId="0" xfId="0" applyFont="1" applyFill="1"/>
    <xf numFmtId="171" fontId="97" fillId="0" borderId="0" xfId="12" applyNumberFormat="1" applyFont="1" applyFill="1" applyBorder="1" applyAlignment="1">
      <alignment vertical="center"/>
    </xf>
    <xf numFmtId="171" fontId="97" fillId="0" borderId="0" xfId="12" applyNumberFormat="1" applyFont="1" applyFill="1" applyAlignment="1">
      <alignment vertical="center"/>
    </xf>
    <xf numFmtId="171" fontId="127" fillId="0" borderId="0" xfId="12" applyNumberFormat="1" applyFont="1" applyFill="1" applyBorder="1" applyAlignment="1">
      <alignment horizontal="right" wrapText="1"/>
    </xf>
    <xf numFmtId="171" fontId="127" fillId="0" borderId="0" xfId="12" applyNumberFormat="1" applyFont="1" applyFill="1" applyBorder="1" applyAlignment="1">
      <alignment horizontal="left" wrapText="1" indent="2"/>
    </xf>
    <xf numFmtId="171" fontId="127" fillId="0" borderId="0" xfId="12" applyNumberFormat="1" applyFont="1" applyFill="1" applyAlignment="1">
      <alignment horizontal="left" wrapText="1" indent="2"/>
    </xf>
    <xf numFmtId="0" fontId="128" fillId="0" borderId="0" xfId="0" applyFont="1" applyFill="1" applyBorder="1" applyAlignment="1">
      <alignment horizontal="center"/>
    </xf>
    <xf numFmtId="0" fontId="126" fillId="0" borderId="0" xfId="0" applyFont="1" applyFill="1" applyBorder="1" applyAlignment="1">
      <alignment horizontal="center" vertical="center"/>
    </xf>
    <xf numFmtId="0" fontId="38" fillId="0" borderId="0" xfId="0" applyFont="1" applyBorder="1" applyAlignment="1">
      <alignment horizontal="center" vertical="center" wrapText="1"/>
    </xf>
    <xf numFmtId="0" fontId="0" fillId="0" borderId="0" xfId="0" applyAlignment="1">
      <alignment wrapText="1"/>
    </xf>
    <xf numFmtId="0" fontId="10" fillId="0" borderId="0" xfId="0" applyFont="1" applyFill="1" applyBorder="1" applyAlignment="1">
      <alignment horizontal="center"/>
    </xf>
    <xf numFmtId="4" fontId="9" fillId="0" borderId="41" xfId="0" applyNumberFormat="1" applyFont="1" applyBorder="1" applyAlignment="1">
      <alignment horizontal="center"/>
    </xf>
    <xf numFmtId="4" fontId="3" fillId="0" borderId="26" xfId="0" applyNumberFormat="1" applyFont="1" applyBorder="1" applyAlignment="1">
      <alignment horizontal="center"/>
    </xf>
    <xf numFmtId="4" fontId="3" fillId="0" borderId="34" xfId="0" applyNumberFormat="1" applyFont="1" applyBorder="1" applyAlignment="1">
      <alignment horizontal="center"/>
    </xf>
    <xf numFmtId="4" fontId="9" fillId="0" borderId="34" xfId="0" applyNumberFormat="1" applyFont="1" applyBorder="1" applyAlignment="1">
      <alignment horizontal="center"/>
    </xf>
    <xf numFmtId="0" fontId="3" fillId="0" borderId="26" xfId="0" applyFont="1" applyBorder="1" applyAlignment="1">
      <alignment horizontal="center"/>
    </xf>
    <xf numFmtId="0" fontId="3" fillId="0" borderId="34" xfId="0" applyFont="1" applyBorder="1" applyAlignment="1">
      <alignment horizontal="center"/>
    </xf>
    <xf numFmtId="0" fontId="3" fillId="0" borderId="35" xfId="0" applyFont="1" applyBorder="1" applyAlignment="1">
      <alignment horizontal="center"/>
    </xf>
    <xf numFmtId="4" fontId="9" fillId="0" borderId="0" xfId="0" applyNumberFormat="1" applyFont="1" applyBorder="1" applyAlignment="1">
      <alignment horizontal="center"/>
    </xf>
    <xf numFmtId="0" fontId="0" fillId="0" borderId="13" xfId="0" applyBorder="1" applyAlignment="1">
      <alignment horizontal="center"/>
    </xf>
    <xf numFmtId="4" fontId="9" fillId="0" borderId="36" xfId="0" applyNumberFormat="1" applyFont="1" applyBorder="1" applyAlignment="1">
      <alignment horizontal="center"/>
    </xf>
    <xf numFmtId="4" fontId="0" fillId="0" borderId="11" xfId="0" applyNumberFormat="1" applyBorder="1" applyAlignment="1">
      <alignment horizontal="center"/>
    </xf>
    <xf numFmtId="4" fontId="0" fillId="0" borderId="13" xfId="0" applyNumberFormat="1" applyBorder="1" applyAlignment="1">
      <alignment horizontal="center"/>
    </xf>
    <xf numFmtId="0" fontId="0" fillId="0" borderId="0" xfId="0" applyBorder="1" applyAlignment="1">
      <alignment horizontal="center"/>
    </xf>
    <xf numFmtId="4" fontId="9" fillId="0" borderId="9" xfId="0" applyNumberFormat="1" applyFont="1" applyBorder="1" applyAlignment="1">
      <alignment horizontal="center"/>
    </xf>
    <xf numFmtId="0" fontId="0" fillId="0" borderId="11" xfId="0" applyBorder="1" applyAlignment="1">
      <alignment horizontal="center"/>
    </xf>
    <xf numFmtId="4" fontId="9" fillId="0" borderId="97" xfId="0" applyNumberFormat="1" applyFont="1" applyBorder="1" applyAlignment="1">
      <alignment horizontal="center"/>
    </xf>
    <xf numFmtId="4" fontId="0" fillId="0" borderId="99" xfId="0" applyNumberFormat="1" applyBorder="1" applyAlignment="1">
      <alignment horizontal="center"/>
    </xf>
    <xf numFmtId="4" fontId="0" fillId="0" borderId="102" xfId="0" applyNumberFormat="1" applyBorder="1" applyAlignment="1">
      <alignment horizontal="center"/>
    </xf>
    <xf numFmtId="4" fontId="9" fillId="0" borderId="136" xfId="0" applyNumberFormat="1" applyFont="1" applyBorder="1" applyAlignment="1">
      <alignment horizontal="center"/>
    </xf>
    <xf numFmtId="0" fontId="0" fillId="0" borderId="133" xfId="0" applyBorder="1" applyAlignment="1">
      <alignment horizontal="center"/>
    </xf>
    <xf numFmtId="4" fontId="9" fillId="0" borderId="32" xfId="0" applyNumberFormat="1" applyFont="1" applyBorder="1" applyAlignment="1">
      <alignment horizontal="center"/>
    </xf>
    <xf numFmtId="4" fontId="0" fillId="0" borderId="20" xfId="0" applyNumberFormat="1" applyBorder="1" applyAlignment="1">
      <alignment horizontal="center"/>
    </xf>
    <xf numFmtId="4" fontId="0" fillId="0" borderId="18" xfId="0" applyNumberFormat="1" applyBorder="1" applyAlignment="1">
      <alignment horizontal="center"/>
    </xf>
    <xf numFmtId="4" fontId="9" fillId="0" borderId="20" xfId="0" applyNumberFormat="1" applyFont="1"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8" xfId="0" applyBorder="1" applyAlignment="1">
      <alignment horizontal="center"/>
    </xf>
    <xf numFmtId="4" fontId="9" fillId="0" borderId="95" xfId="0" applyNumberFormat="1" applyFont="1" applyBorder="1" applyAlignment="1">
      <alignment horizontal="center"/>
    </xf>
    <xf numFmtId="0" fontId="0" fillId="0" borderId="99" xfId="0" applyBorder="1" applyAlignment="1">
      <alignment horizontal="center"/>
    </xf>
    <xf numFmtId="4" fontId="0" fillId="0" borderId="0" xfId="0" applyNumberFormat="1" applyBorder="1" applyAlignment="1">
      <alignment horizontal="center"/>
    </xf>
    <xf numFmtId="0" fontId="0" fillId="0" borderId="102" xfId="0" applyBorder="1" applyAlignment="1">
      <alignment horizontal="center"/>
    </xf>
    <xf numFmtId="4" fontId="9" fillId="0" borderId="2" xfId="0" applyNumberFormat="1" applyFont="1" applyBorder="1" applyAlignment="1">
      <alignment horizontal="center"/>
    </xf>
    <xf numFmtId="0" fontId="0" fillId="0" borderId="52" xfId="0" applyBorder="1" applyAlignment="1">
      <alignment horizontal="center"/>
    </xf>
    <xf numFmtId="4" fontId="9" fillId="0" borderId="1" xfId="0" applyNumberFormat="1" applyFont="1" applyBorder="1" applyAlignment="1">
      <alignment horizontal="center"/>
    </xf>
    <xf numFmtId="4" fontId="0" fillId="0" borderId="52" xfId="0" applyNumberForma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4" fontId="0" fillId="0" borderId="2" xfId="0" applyNumberFormat="1" applyBorder="1" applyAlignment="1">
      <alignment horizontal="center"/>
    </xf>
    <xf numFmtId="4" fontId="0" fillId="0" borderId="8" xfId="0" applyNumberFormat="1" applyBorder="1" applyAlignment="1">
      <alignment horizontal="center"/>
    </xf>
    <xf numFmtId="0" fontId="16" fillId="2" borderId="32" xfId="0" quotePrefix="1" applyFont="1" applyFill="1" applyBorder="1" applyAlignment="1">
      <alignment horizontal="center" vertical="center"/>
    </xf>
    <xf numFmtId="0" fontId="0" fillId="0" borderId="20" xfId="0" applyBorder="1" applyAlignment="1">
      <alignment horizontal="center" vertical="center"/>
    </xf>
    <xf numFmtId="0" fontId="0" fillId="0" borderId="8" xfId="0" applyBorder="1" applyAlignment="1">
      <alignment horizontal="center" vertical="center"/>
    </xf>
    <xf numFmtId="0" fontId="5" fillId="2" borderId="32" xfId="0" applyFont="1" applyFill="1" applyBorder="1" applyAlignment="1">
      <alignment horizontal="center" vertical="center"/>
    </xf>
    <xf numFmtId="0" fontId="0" fillId="2" borderId="20" xfId="0" applyFill="1" applyBorder="1" applyAlignment="1">
      <alignment horizontal="center" vertical="center"/>
    </xf>
    <xf numFmtId="0" fontId="9" fillId="4" borderId="54" xfId="0" applyFont="1" applyFill="1" applyBorder="1" applyAlignment="1">
      <alignment horizontal="center" vertical="center" wrapText="1"/>
    </xf>
    <xf numFmtId="0" fontId="0" fillId="0" borderId="31" xfId="0" applyBorder="1" applyAlignment="1">
      <alignment horizontal="center" vertical="center" wrapText="1"/>
    </xf>
    <xf numFmtId="0" fontId="9" fillId="4"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4" fontId="0" fillId="0" borderId="3" xfId="0" applyNumberForma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4" fontId="9" fillId="0" borderId="26" xfId="0" applyNumberFormat="1" applyFont="1" applyBorder="1" applyAlignment="1">
      <alignment horizontal="center"/>
    </xf>
    <xf numFmtId="4" fontId="9" fillId="0" borderId="35" xfId="0" applyNumberFormat="1" applyFont="1" applyBorder="1" applyAlignment="1">
      <alignment horizontal="center"/>
    </xf>
    <xf numFmtId="4" fontId="9" fillId="0" borderId="110" xfId="0" applyNumberFormat="1" applyFont="1" applyBorder="1" applyAlignment="1">
      <alignment horizontal="center"/>
    </xf>
    <xf numFmtId="4" fontId="9" fillId="0" borderId="111" xfId="0" applyNumberFormat="1" applyFont="1" applyBorder="1" applyAlignment="1">
      <alignment horizontal="center"/>
    </xf>
    <xf numFmtId="4" fontId="9" fillId="0" borderId="3" xfId="0" applyNumberFormat="1" applyFont="1" applyBorder="1" applyAlignment="1">
      <alignment horizontal="center"/>
    </xf>
    <xf numFmtId="4" fontId="9" fillId="0" borderId="108" xfId="0" applyNumberFormat="1" applyFont="1" applyBorder="1" applyAlignment="1">
      <alignment horizontal="center"/>
    </xf>
    <xf numFmtId="4" fontId="9" fillId="0" borderId="8" xfId="0" applyNumberFormat="1" applyFont="1" applyBorder="1" applyAlignment="1">
      <alignment horizontal="center"/>
    </xf>
    <xf numFmtId="4" fontId="9" fillId="0" borderId="109" xfId="0" applyNumberFormat="1" applyFont="1" applyBorder="1" applyAlignment="1">
      <alignment horizontal="center"/>
    </xf>
    <xf numFmtId="4" fontId="9" fillId="0" borderId="78" xfId="0" applyNumberFormat="1" applyFont="1" applyBorder="1" applyAlignment="1">
      <alignment horizontal="center"/>
    </xf>
    <xf numFmtId="4" fontId="9" fillId="0" borderId="77" xfId="0" applyNumberFormat="1" applyFont="1" applyBorder="1" applyAlignment="1">
      <alignment horizontal="center"/>
    </xf>
    <xf numFmtId="4" fontId="9" fillId="0" borderId="134"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4" fontId="9" fillId="0" borderId="18" xfId="0" applyNumberFormat="1" applyFont="1" applyBorder="1" applyAlignment="1">
      <alignment horizontal="center"/>
    </xf>
    <xf numFmtId="4" fontId="9" fillId="0" borderId="52"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1" fontId="9" fillId="0" borderId="3" xfId="0" applyNumberFormat="1" applyFont="1" applyBorder="1" applyAlignment="1">
      <alignment horizontal="center"/>
    </xf>
    <xf numFmtId="0" fontId="22" fillId="4" borderId="37" xfId="0" applyFont="1" applyFill="1" applyBorder="1" applyAlignment="1">
      <alignment horizontal="center" vertical="center" wrapText="1"/>
    </xf>
    <xf numFmtId="4" fontId="9" fillId="0" borderId="76" xfId="0" applyNumberFormat="1" applyFont="1" applyBorder="1" applyAlignment="1">
      <alignment horizontal="center"/>
    </xf>
    <xf numFmtId="4" fontId="9" fillId="0" borderId="133" xfId="0" applyNumberFormat="1" applyFont="1" applyBorder="1" applyAlignment="1">
      <alignment horizontal="center"/>
    </xf>
    <xf numFmtId="1" fontId="9" fillId="0" borderId="38" xfId="0" applyNumberFormat="1" applyFont="1" applyFill="1" applyBorder="1" applyAlignment="1">
      <alignment horizontal="center"/>
    </xf>
    <xf numFmtId="1" fontId="9" fillId="0" borderId="45" xfId="0" applyNumberFormat="1" applyFont="1" applyFill="1" applyBorder="1" applyAlignment="1">
      <alignment horizontal="center"/>
    </xf>
    <xf numFmtId="1" fontId="9" fillId="0" borderId="37" xfId="0" applyNumberFormat="1" applyFont="1" applyFill="1" applyBorder="1" applyAlignment="1">
      <alignment horizontal="center"/>
    </xf>
    <xf numFmtId="1" fontId="9" fillId="0" borderId="32" xfId="0" applyNumberFormat="1" applyFont="1" applyBorder="1" applyAlignment="1">
      <alignment horizontal="center"/>
    </xf>
    <xf numFmtId="1" fontId="9" fillId="0" borderId="108" xfId="0" applyNumberFormat="1" applyFont="1" applyBorder="1" applyAlignment="1">
      <alignment horizontal="center"/>
    </xf>
    <xf numFmtId="1" fontId="9" fillId="0" borderId="8" xfId="0" applyNumberFormat="1" applyFont="1" applyBorder="1" applyAlignment="1">
      <alignment horizontal="center"/>
    </xf>
    <xf numFmtId="4" fontId="0" fillId="0" borderId="1" xfId="0" applyNumberFormat="1" applyBorder="1" applyAlignment="1">
      <alignment horizontal="center"/>
    </xf>
    <xf numFmtId="4" fontId="0" fillId="0" borderId="36" xfId="0" applyNumberForma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16" fillId="2" borderId="1"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4" fontId="0" fillId="0" borderId="32" xfId="0" applyNumberFormat="1" applyBorder="1" applyAlignment="1">
      <alignment horizontal="center"/>
    </xf>
    <xf numFmtId="4" fontId="0" fillId="0" borderId="108" xfId="0" applyNumberFormat="1" applyBorder="1" applyAlignment="1">
      <alignment horizontal="center"/>
    </xf>
    <xf numFmtId="0" fontId="22" fillId="4" borderId="38" xfId="0" applyFont="1" applyFill="1" applyBorder="1" applyAlignment="1">
      <alignment horizontal="center" vertical="justify"/>
    </xf>
    <xf numFmtId="0" fontId="22" fillId="4" borderId="37" xfId="0" applyFont="1" applyFill="1" applyBorder="1" applyAlignment="1">
      <alignment horizontal="center" vertical="justify"/>
    </xf>
    <xf numFmtId="0" fontId="5" fillId="2" borderId="32" xfId="0" quotePrefix="1" applyFont="1" applyFill="1" applyBorder="1" applyAlignment="1">
      <alignment horizontal="center" vertical="center"/>
    </xf>
    <xf numFmtId="1" fontId="9" fillId="0" borderId="118" xfId="0" applyNumberFormat="1" applyFont="1" applyBorder="1" applyAlignment="1">
      <alignment horizontal="center"/>
    </xf>
    <xf numFmtId="1" fontId="9" fillId="0" borderId="117" xfId="0" applyNumberFormat="1" applyFont="1" applyBorder="1" applyAlignment="1">
      <alignment horizontal="center"/>
    </xf>
    <xf numFmtId="1" fontId="9" fillId="0" borderId="109" xfId="0" applyNumberFormat="1" applyFont="1" applyBorder="1" applyAlignment="1">
      <alignment horizont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38" xfId="0" applyFont="1" applyFill="1" applyBorder="1" applyAlignment="1">
      <alignment horizontal="center" vertical="center"/>
    </xf>
    <xf numFmtId="0" fontId="8" fillId="0" borderId="45" xfId="0" applyFont="1" applyBorder="1" applyAlignment="1">
      <alignment horizontal="center" vertical="center"/>
    </xf>
    <xf numFmtId="0" fontId="8" fillId="0" borderId="37" xfId="0" applyFont="1" applyBorder="1" applyAlignment="1">
      <alignment horizontal="center" vertical="center"/>
    </xf>
    <xf numFmtId="0" fontId="16" fillId="2" borderId="78" xfId="0" applyFont="1" applyFill="1" applyBorder="1" applyAlignment="1">
      <alignment horizontal="center" vertical="center"/>
    </xf>
    <xf numFmtId="0" fontId="0" fillId="0" borderId="74" xfId="0" applyBorder="1"/>
    <xf numFmtId="0" fontId="0" fillId="0" borderId="77" xfId="0" applyBorder="1"/>
    <xf numFmtId="0" fontId="9" fillId="0" borderId="1" xfId="0" applyFont="1" applyBorder="1" applyAlignment="1">
      <alignment horizontal="center"/>
    </xf>
    <xf numFmtId="0" fontId="9" fillId="0" borderId="2" xfId="0"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9" fillId="0" borderId="32"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0" fontId="9" fillId="0" borderId="108" xfId="0" applyFont="1" applyBorder="1" applyAlignment="1">
      <alignment horizontal="center"/>
    </xf>
    <xf numFmtId="3" fontId="9" fillId="0" borderId="32" xfId="0" applyNumberFormat="1" applyFont="1" applyBorder="1" applyAlignment="1">
      <alignment horizontal="center"/>
    </xf>
    <xf numFmtId="3" fontId="9" fillId="0" borderId="108" xfId="0" applyNumberFormat="1" applyFont="1" applyBorder="1" applyAlignment="1">
      <alignment horizontal="center"/>
    </xf>
    <xf numFmtId="0" fontId="4" fillId="4" borderId="43" xfId="0" applyFont="1" applyFill="1" applyBorder="1" applyAlignment="1">
      <alignment horizontal="center" vertical="center" wrapText="1"/>
    </xf>
    <xf numFmtId="0" fontId="4" fillId="0" borderId="43" xfId="0" applyFont="1" applyBorder="1" applyAlignment="1">
      <alignment horizontal="center" vertical="center" wrapText="1"/>
    </xf>
    <xf numFmtId="0" fontId="0" fillId="0" borderId="0" xfId="0" applyAlignment="1">
      <alignment vertical="center" wrapText="1"/>
    </xf>
    <xf numFmtId="0" fontId="23" fillId="2" borderId="38" xfId="0" applyFont="1" applyFill="1" applyBorder="1" applyAlignment="1">
      <alignment horizontal="center" vertical="center"/>
    </xf>
    <xf numFmtId="0" fontId="7" fillId="0" borderId="45" xfId="0" applyFont="1" applyBorder="1" applyAlignment="1">
      <alignment horizontal="center" vertical="center"/>
    </xf>
    <xf numFmtId="0" fontId="7" fillId="0" borderId="45" xfId="0" applyFont="1" applyBorder="1" applyAlignment="1"/>
    <xf numFmtId="0" fontId="7" fillId="0" borderId="37" xfId="0" applyFont="1" applyBorder="1" applyAlignment="1"/>
    <xf numFmtId="0" fontId="24" fillId="3" borderId="43" xfId="0" applyFont="1" applyFill="1" applyBorder="1" applyAlignment="1">
      <alignment horizontal="center"/>
    </xf>
    <xf numFmtId="0" fontId="24" fillId="3" borderId="65" xfId="0" applyFont="1" applyFill="1" applyBorder="1" applyAlignment="1">
      <alignment horizontal="center"/>
    </xf>
    <xf numFmtId="0" fontId="4" fillId="4" borderId="28"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43" xfId="0" applyFont="1" applyBorder="1" applyAlignment="1">
      <alignment horizontal="center" wrapText="1"/>
    </xf>
    <xf numFmtId="0" fontId="5" fillId="4" borderId="43" xfId="0" applyFont="1" applyFill="1" applyBorder="1" applyAlignment="1">
      <alignment horizontal="center" vertical="center" wrapText="1"/>
    </xf>
    <xf numFmtId="0" fontId="11" fillId="0" borderId="43" xfId="0" applyFont="1" applyBorder="1" applyAlignment="1">
      <alignment horizontal="center" wrapText="1"/>
    </xf>
    <xf numFmtId="0" fontId="4" fillId="0" borderId="43" xfId="0" applyFont="1" applyBorder="1" applyAlignment="1">
      <alignment horizontal="center" vertical="center"/>
    </xf>
    <xf numFmtId="0" fontId="4" fillId="0" borderId="65" xfId="0" applyFont="1" applyBorder="1" applyAlignment="1">
      <alignment horizontal="center" vertical="center"/>
    </xf>
    <xf numFmtId="0" fontId="4" fillId="4" borderId="28"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2" borderId="45" xfId="0" applyFont="1" applyFill="1" applyBorder="1" applyAlignment="1">
      <alignment horizontal="center" vertical="center"/>
    </xf>
    <xf numFmtId="0" fontId="22" fillId="2" borderId="2" xfId="0" applyFont="1" applyFill="1" applyBorder="1" applyAlignment="1">
      <alignment horizontal="center" vertical="center"/>
    </xf>
    <xf numFmtId="0" fontId="9" fillId="0" borderId="7" xfId="22" applyFont="1" applyFill="1" applyBorder="1" applyAlignment="1">
      <alignment horizontal="center" vertical="center" wrapText="1"/>
    </xf>
    <xf numFmtId="0" fontId="3" fillId="0" borderId="7" xfId="0" applyFont="1" applyBorder="1" applyAlignment="1">
      <alignment horizontal="center" vertical="center" wrapText="1"/>
    </xf>
    <xf numFmtId="0" fontId="18" fillId="0" borderId="7" xfId="22" applyFont="1" applyFill="1" applyBorder="1" applyAlignment="1">
      <alignment horizontal="center" vertical="center" wrapText="1"/>
    </xf>
    <xf numFmtId="0" fontId="0" fillId="0" borderId="7" xfId="0" applyBorder="1" applyAlignment="1">
      <alignment horizontal="center" vertical="center" wrapText="1"/>
    </xf>
    <xf numFmtId="0" fontId="24" fillId="2" borderId="38" xfId="0" applyFont="1" applyFill="1" applyBorder="1" applyAlignment="1">
      <alignment horizontal="center" vertical="center" wrapText="1"/>
    </xf>
    <xf numFmtId="0" fontId="3" fillId="0" borderId="104" xfId="0" applyFont="1" applyBorder="1" applyAlignment="1">
      <alignment vertical="center" wrapText="1"/>
    </xf>
    <xf numFmtId="0" fontId="3" fillId="0" borderId="103" xfId="0" applyFont="1" applyBorder="1" applyAlignment="1">
      <alignment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24" fillId="2" borderId="104"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 fillId="0" borderId="0" xfId="22" applyFill="1"/>
    <xf numFmtId="0" fontId="25" fillId="0" borderId="7" xfId="22" applyFont="1" applyFill="1" applyBorder="1" applyAlignment="1">
      <alignment horizontal="center"/>
    </xf>
    <xf numFmtId="0" fontId="18" fillId="0" borderId="48" xfId="22" applyFont="1" applyFill="1" applyBorder="1" applyAlignment="1">
      <alignment horizontal="center" vertical="center" wrapText="1"/>
    </xf>
    <xf numFmtId="0" fontId="81" fillId="0" borderId="49" xfId="21" applyFont="1" applyBorder="1" applyAlignment="1">
      <alignment horizontal="center" vertical="center"/>
    </xf>
    <xf numFmtId="0" fontId="0" fillId="0" borderId="50" xfId="0" applyBorder="1" applyAlignment="1"/>
    <xf numFmtId="0" fontId="9" fillId="0" borderId="48" xfId="22" applyFont="1" applyFill="1" applyBorder="1" applyAlignment="1">
      <alignment horizontal="center" vertical="center" wrapText="1"/>
    </xf>
    <xf numFmtId="0" fontId="9" fillId="0" borderId="49" xfId="22" applyFont="1" applyFill="1" applyBorder="1" applyAlignment="1">
      <alignment horizontal="center" vertical="center" wrapText="1"/>
    </xf>
    <xf numFmtId="0" fontId="0" fillId="0" borderId="50" xfId="0" applyBorder="1" applyAlignment="1">
      <alignment horizontal="center" vertical="center" wrapText="1"/>
    </xf>
    <xf numFmtId="0" fontId="18" fillId="0" borderId="49" xfId="23" applyFont="1" applyFill="1" applyBorder="1" applyAlignment="1">
      <alignment horizontal="center" vertical="center" wrapText="1"/>
    </xf>
    <xf numFmtId="0" fontId="0" fillId="0" borderId="49" xfId="0" applyBorder="1" applyAlignment="1">
      <alignment horizontal="center" vertical="center" wrapText="1"/>
    </xf>
    <xf numFmtId="0" fontId="9" fillId="0" borderId="48" xfId="23" applyFont="1" applyFill="1" applyBorder="1" applyAlignment="1">
      <alignment horizontal="center" vertical="center" wrapText="1"/>
    </xf>
    <xf numFmtId="0" fontId="9" fillId="0" borderId="49" xfId="23" applyFont="1" applyFill="1" applyBorder="1" applyAlignment="1">
      <alignment horizontal="center" vertical="center" wrapText="1"/>
    </xf>
    <xf numFmtId="0" fontId="9" fillId="0" borderId="66" xfId="23" applyFont="1" applyFill="1" applyBorder="1" applyAlignment="1">
      <alignment horizontal="center" vertical="center" wrapText="1"/>
    </xf>
    <xf numFmtId="0" fontId="0" fillId="0" borderId="70" xfId="0" applyBorder="1" applyAlignment="1">
      <alignment horizontal="center" vertical="center" wrapText="1"/>
    </xf>
    <xf numFmtId="4" fontId="9" fillId="0" borderId="32" xfId="0" applyNumberFormat="1" applyFont="1" applyFill="1" applyBorder="1" applyAlignment="1">
      <alignment horizontal="center"/>
    </xf>
    <xf numFmtId="4" fontId="9" fillId="0" borderId="8" xfId="0" applyNumberFormat="1" applyFont="1" applyFill="1" applyBorder="1" applyAlignment="1">
      <alignment horizontal="center"/>
    </xf>
    <xf numFmtId="2" fontId="9" fillId="0" borderId="32" xfId="0" applyNumberFormat="1" applyFont="1" applyBorder="1" applyAlignment="1">
      <alignment horizontal="center"/>
    </xf>
    <xf numFmtId="2" fontId="9" fillId="0" borderId="18" xfId="0" applyNumberFormat="1" applyFont="1" applyBorder="1" applyAlignment="1">
      <alignment horizontal="center"/>
    </xf>
    <xf numFmtId="4" fontId="9" fillId="0" borderId="36" xfId="0" applyNumberFormat="1" applyFont="1" applyFill="1" applyBorder="1" applyAlignment="1">
      <alignment horizontal="center"/>
    </xf>
    <xf numFmtId="4" fontId="9" fillId="0" borderId="11" xfId="0" applyNumberFormat="1" applyFont="1" applyFill="1" applyBorder="1" applyAlignment="1">
      <alignment horizontal="center"/>
    </xf>
    <xf numFmtId="2" fontId="9" fillId="0" borderId="36" xfId="0" applyNumberFormat="1" applyFont="1" applyBorder="1" applyAlignment="1">
      <alignment horizontal="center"/>
    </xf>
    <xf numFmtId="2" fontId="9" fillId="0" borderId="13" xfId="0" applyNumberFormat="1" applyFont="1" applyBorder="1" applyAlignment="1">
      <alignment horizontal="center"/>
    </xf>
    <xf numFmtId="4" fontId="9" fillId="0" borderId="131" xfId="0" applyNumberFormat="1" applyFont="1" applyFill="1" applyBorder="1" applyAlignment="1">
      <alignment horizontal="center"/>
    </xf>
    <xf numFmtId="4" fontId="9" fillId="0" borderId="134" xfId="0" applyNumberFormat="1" applyFont="1" applyFill="1" applyBorder="1" applyAlignment="1">
      <alignment horizontal="center"/>
    </xf>
    <xf numFmtId="2" fontId="9" fillId="0" borderId="131" xfId="0" applyNumberFormat="1" applyFont="1" applyBorder="1" applyAlignment="1">
      <alignment horizontal="center"/>
    </xf>
    <xf numFmtId="2" fontId="9" fillId="0" borderId="130" xfId="0" applyNumberFormat="1" applyFont="1" applyBorder="1" applyAlignment="1">
      <alignment horizontal="center"/>
    </xf>
    <xf numFmtId="4" fontId="9" fillId="0" borderId="131" xfId="0" applyNumberFormat="1" applyFont="1" applyBorder="1" applyAlignment="1">
      <alignment horizontal="center"/>
    </xf>
    <xf numFmtId="4" fontId="9" fillId="0" borderId="130" xfId="0" applyNumberFormat="1" applyFont="1" applyBorder="1" applyAlignment="1">
      <alignment horizontal="center"/>
    </xf>
    <xf numFmtId="0" fontId="0" fillId="0" borderId="11" xfId="0" applyBorder="1" applyAlignment="1"/>
    <xf numFmtId="2" fontId="0" fillId="0" borderId="13" xfId="0" applyNumberFormat="1" applyBorder="1" applyAlignment="1"/>
    <xf numFmtId="0" fontId="0" fillId="0" borderId="13" xfId="0" applyBorder="1" applyAlignment="1"/>
    <xf numFmtId="0" fontId="0" fillId="0" borderId="52" xfId="0" applyBorder="1" applyAlignment="1"/>
    <xf numFmtId="0" fontId="0" fillId="0" borderId="0" xfId="0" applyBorder="1" applyAlignment="1"/>
    <xf numFmtId="2" fontId="9" fillId="0" borderId="0" xfId="0" applyNumberFormat="1" applyFont="1" applyBorder="1" applyAlignment="1">
      <alignment horizontal="center"/>
    </xf>
    <xf numFmtId="0" fontId="0" fillId="0" borderId="8" xfId="0" applyBorder="1" applyAlignment="1"/>
    <xf numFmtId="2" fontId="0" fillId="0" borderId="18" xfId="0" applyNumberFormat="1" applyBorder="1" applyAlignment="1"/>
    <xf numFmtId="0" fontId="0" fillId="0" borderId="18" xfId="0" applyBorder="1" applyAlignment="1"/>
    <xf numFmtId="0" fontId="0" fillId="0" borderId="108" xfId="0" applyBorder="1" applyAlignment="1"/>
    <xf numFmtId="0" fontId="0" fillId="0" borderId="3" xfId="0" applyBorder="1" applyAlignment="1"/>
    <xf numFmtId="2" fontId="9" fillId="0" borderId="2" xfId="0" applyNumberFormat="1" applyFont="1" applyBorder="1" applyAlignment="1">
      <alignment horizontal="center"/>
    </xf>
    <xf numFmtId="2" fontId="0" fillId="0" borderId="52" xfId="0" applyNumberFormat="1" applyBorder="1" applyAlignment="1"/>
    <xf numFmtId="2" fontId="9" fillId="0" borderId="108" xfId="0" applyNumberFormat="1" applyFont="1" applyBorder="1" applyAlignment="1">
      <alignment horizontal="center"/>
    </xf>
    <xf numFmtId="4" fontId="9" fillId="0" borderId="1" xfId="0" applyNumberFormat="1" applyFont="1" applyFill="1" applyBorder="1" applyAlignment="1">
      <alignment horizontal="center"/>
    </xf>
    <xf numFmtId="2" fontId="9" fillId="0" borderId="1" xfId="0" applyNumberFormat="1" applyFont="1" applyBorder="1" applyAlignment="1">
      <alignment horizontal="center"/>
    </xf>
    <xf numFmtId="0" fontId="0" fillId="0" borderId="2" xfId="0" applyBorder="1" applyAlignment="1"/>
    <xf numFmtId="0" fontId="11" fillId="3" borderId="28" xfId="0" applyFont="1" applyFill="1" applyBorder="1" applyAlignment="1">
      <alignment horizontal="center" vertical="center"/>
    </xf>
    <xf numFmtId="0" fontId="11" fillId="3" borderId="43" xfId="0" applyFont="1" applyFill="1" applyBorder="1" applyAlignment="1">
      <alignment horizontal="center" vertical="center"/>
    </xf>
    <xf numFmtId="0" fontId="11" fillId="3" borderId="65"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13" xfId="0" applyFont="1" applyFill="1" applyBorder="1" applyAlignment="1">
      <alignment horizontal="center" vertical="center"/>
    </xf>
    <xf numFmtId="0" fontId="0" fillId="0" borderId="31" xfId="0" applyBorder="1" applyAlignment="1"/>
    <xf numFmtId="0" fontId="0" fillId="0" borderId="5" xfId="0" applyBorder="1" applyAlignment="1"/>
    <xf numFmtId="0" fontId="16" fillId="2" borderId="32" xfId="0" applyFont="1" applyFill="1" applyBorder="1" applyAlignment="1">
      <alignment horizontal="center" vertical="center"/>
    </xf>
    <xf numFmtId="0" fontId="11" fillId="3" borderId="28" xfId="0" applyFont="1" applyFill="1" applyBorder="1" applyAlignment="1">
      <alignment horizontal="center" vertical="center" wrapText="1"/>
    </xf>
    <xf numFmtId="0" fontId="0" fillId="0" borderId="43" xfId="0" applyBorder="1" applyAlignment="1">
      <alignment horizontal="center" vertical="center"/>
    </xf>
    <xf numFmtId="4" fontId="9" fillId="0" borderId="25" xfId="0" applyNumberFormat="1" applyFont="1" applyBorder="1" applyAlignment="1">
      <alignment horizontal="center"/>
    </xf>
    <xf numFmtId="4" fontId="9" fillId="0" borderId="12" xfId="0" applyNumberFormat="1" applyFont="1" applyBorder="1" applyAlignment="1">
      <alignment horizontal="center"/>
    </xf>
    <xf numFmtId="4" fontId="9" fillId="0" borderId="27" xfId="0" applyNumberFormat="1" applyFont="1" applyBorder="1" applyAlignment="1">
      <alignment horizontal="center"/>
    </xf>
    <xf numFmtId="4" fontId="3" fillId="0" borderId="77" xfId="0" applyNumberFormat="1" applyFont="1" applyBorder="1" applyAlignment="1">
      <alignment horizontal="center"/>
    </xf>
    <xf numFmtId="4" fontId="3" fillId="0" borderId="76" xfId="0" applyNumberFormat="1" applyFont="1" applyBorder="1" applyAlignment="1">
      <alignment horizontal="center"/>
    </xf>
    <xf numFmtId="4" fontId="9" fillId="0" borderId="17" xfId="0" applyNumberFormat="1" applyFont="1" applyBorder="1" applyAlignment="1">
      <alignment horizontal="center"/>
    </xf>
    <xf numFmtId="4" fontId="9" fillId="0" borderId="124" xfId="0" applyNumberFormat="1" applyFont="1" applyBorder="1" applyAlignment="1">
      <alignment horizontal="center"/>
    </xf>
    <xf numFmtId="4" fontId="9" fillId="0" borderId="21" xfId="0" applyNumberFormat="1" applyFont="1" applyBorder="1" applyAlignment="1">
      <alignment horizontal="center"/>
    </xf>
    <xf numFmtId="4" fontId="9" fillId="0" borderId="22" xfId="0" applyNumberFormat="1" applyFont="1" applyBorder="1" applyAlignment="1">
      <alignment horizontal="center"/>
    </xf>
    <xf numFmtId="4" fontId="0" fillId="0" borderId="134" xfId="0" applyNumberFormat="1" applyBorder="1" applyAlignment="1">
      <alignment horizontal="center"/>
    </xf>
    <xf numFmtId="0" fontId="0" fillId="0" borderId="108" xfId="0" applyBorder="1" applyAlignment="1">
      <alignment horizontal="center"/>
    </xf>
    <xf numFmtId="0" fontId="22" fillId="4" borderId="57" xfId="0" applyFont="1" applyFill="1" applyBorder="1" applyAlignment="1">
      <alignment horizontal="center" vertical="center" wrapText="1"/>
    </xf>
    <xf numFmtId="0" fontId="0" fillId="0" borderId="56" xfId="0" applyBorder="1" applyAlignment="1">
      <alignment horizontal="center" vertical="center" wrapText="1"/>
    </xf>
    <xf numFmtId="0" fontId="22" fillId="4" borderId="68"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14" fillId="3" borderId="66"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0" fillId="0" borderId="57" xfId="0" applyBorder="1" applyAlignment="1">
      <alignment horizontal="center" vertical="center" wrapText="1"/>
    </xf>
    <xf numFmtId="4" fontId="9" fillId="0" borderId="36" xfId="0" quotePrefix="1" applyNumberFormat="1" applyFont="1" applyBorder="1" applyAlignment="1">
      <alignment horizontal="center"/>
    </xf>
    <xf numFmtId="0" fontId="22" fillId="4" borderId="57" xfId="0" applyFont="1" applyFill="1" applyBorder="1" applyAlignment="1">
      <alignment horizontal="center" vertical="justify"/>
    </xf>
    <xf numFmtId="0" fontId="0" fillId="0" borderId="57" xfId="0" applyBorder="1" applyAlignment="1">
      <alignment horizont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4" fontId="0" fillId="0" borderId="109" xfId="0" applyNumberFormat="1" applyBorder="1" applyAlignment="1">
      <alignment horizontal="center"/>
    </xf>
    <xf numFmtId="0" fontId="14" fillId="3" borderId="68"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65"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42" xfId="0" applyFont="1" applyFill="1" applyBorder="1" applyAlignment="1">
      <alignment horizontal="center" vertical="center" wrapText="1"/>
    </xf>
    <xf numFmtId="0" fontId="0" fillId="0" borderId="42" xfId="0" applyBorder="1" applyAlignment="1">
      <alignment horizontal="center" vertical="center" wrapText="1"/>
    </xf>
    <xf numFmtId="4" fontId="0" fillId="0" borderId="133" xfId="0" applyNumberFormat="1" applyBorder="1" applyAlignment="1">
      <alignment horizontal="center"/>
    </xf>
    <xf numFmtId="0" fontId="22" fillId="4" borderId="42" xfId="0" applyFont="1" applyFill="1" applyBorder="1" applyAlignment="1">
      <alignment horizontal="center" vertical="justify"/>
    </xf>
    <xf numFmtId="0" fontId="0" fillId="0" borderId="42" xfId="0" applyBorder="1" applyAlignment="1">
      <alignment horizontal="center"/>
    </xf>
    <xf numFmtId="0" fontId="0" fillId="0" borderId="51" xfId="0" applyBorder="1" applyAlignment="1">
      <alignment horizontal="center" vertical="center" wrapText="1"/>
    </xf>
    <xf numFmtId="4" fontId="8" fillId="0" borderId="32" xfId="0" applyNumberFormat="1" applyFont="1" applyBorder="1" applyAlignment="1">
      <alignment horizontal="center"/>
    </xf>
    <xf numFmtId="0" fontId="8" fillId="0" borderId="8" xfId="0" applyFont="1" applyBorder="1" applyAlignment="1">
      <alignment horizontal="center"/>
    </xf>
    <xf numFmtId="4" fontId="8" fillId="0" borderId="8" xfId="0" applyNumberFormat="1" applyFont="1" applyBorder="1" applyAlignment="1">
      <alignment horizontal="center"/>
    </xf>
    <xf numFmtId="3" fontId="9" fillId="0" borderId="20" xfId="0" applyNumberFormat="1" applyFont="1" applyBorder="1" applyAlignment="1">
      <alignment horizontal="center"/>
    </xf>
    <xf numFmtId="0" fontId="18" fillId="0" borderId="0" xfId="0" applyFont="1" applyBorder="1" applyAlignment="1">
      <alignment vertical="center" wrapText="1"/>
    </xf>
    <xf numFmtId="0" fontId="25" fillId="0" borderId="0" xfId="0" applyFont="1" applyBorder="1" applyAlignment="1">
      <alignment vertical="center" wrapText="1"/>
    </xf>
    <xf numFmtId="0" fontId="5" fillId="2"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8" fillId="0" borderId="45" xfId="0" applyFont="1" applyBorder="1" applyAlignment="1"/>
    <xf numFmtId="0" fontId="8" fillId="0" borderId="37" xfId="0" applyFont="1" applyBorder="1" applyAlignment="1"/>
    <xf numFmtId="0" fontId="4" fillId="0" borderId="65" xfId="0" applyFont="1" applyBorder="1" applyAlignment="1">
      <alignment horizontal="center" wrapText="1"/>
    </xf>
    <xf numFmtId="0" fontId="5" fillId="4" borderId="28" xfId="0" applyFont="1" applyFill="1" applyBorder="1" applyAlignment="1">
      <alignment horizontal="center" vertical="center" wrapText="1"/>
    </xf>
    <xf numFmtId="0" fontId="11" fillId="0" borderId="65" xfId="0" applyFont="1" applyBorder="1" applyAlignment="1">
      <alignment horizontal="center" wrapText="1"/>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22" fillId="4" borderId="43" xfId="0" applyFont="1" applyFill="1" applyBorder="1" applyAlignment="1">
      <alignment horizontal="center" vertical="center" wrapText="1"/>
    </xf>
    <xf numFmtId="0" fontId="22" fillId="4" borderId="65" xfId="0" applyFont="1" applyFill="1" applyBorder="1" applyAlignment="1">
      <alignment horizontal="center" vertical="center" wrapText="1"/>
    </xf>
    <xf numFmtId="0" fontId="22" fillId="4" borderId="28" xfId="0" applyFont="1" applyFill="1" applyBorder="1" applyAlignment="1">
      <alignment horizontal="center" vertical="center" wrapText="1"/>
    </xf>
    <xf numFmtId="4" fontId="9" fillId="0" borderId="20" xfId="0" applyNumberFormat="1" applyFont="1" applyFill="1" applyBorder="1" applyAlignment="1">
      <alignment horizontal="center"/>
    </xf>
    <xf numFmtId="0" fontId="3" fillId="0" borderId="8" xfId="0" applyFont="1" applyBorder="1" applyAlignment="1"/>
    <xf numFmtId="4" fontId="3" fillId="0" borderId="20" xfId="0" applyNumberFormat="1" applyFont="1" applyBorder="1" applyAlignment="1">
      <alignment horizontal="center"/>
    </xf>
    <xf numFmtId="0" fontId="3" fillId="0" borderId="8" xfId="0" applyFont="1" applyBorder="1" applyAlignment="1">
      <alignment horizontal="center"/>
    </xf>
    <xf numFmtId="4" fontId="9" fillId="0" borderId="0" xfId="0" applyNumberFormat="1" applyFont="1" applyFill="1" applyBorder="1" applyAlignment="1">
      <alignment horizontal="center"/>
    </xf>
    <xf numFmtId="4" fontId="12" fillId="0" borderId="0" xfId="0" applyNumberFormat="1" applyFont="1" applyBorder="1" applyAlignment="1">
      <alignment horizontal="center"/>
    </xf>
    <xf numFmtId="4" fontId="9" fillId="0" borderId="110" xfId="0" applyNumberFormat="1" applyFont="1" applyFill="1" applyBorder="1" applyAlignment="1">
      <alignment horizontal="center"/>
    </xf>
    <xf numFmtId="0" fontId="0" fillId="0" borderId="109" xfId="0" applyBorder="1" applyAlignment="1"/>
    <xf numFmtId="4" fontId="12" fillId="0" borderId="111" xfId="0" applyNumberFormat="1" applyFont="1" applyBorder="1" applyAlignment="1">
      <alignment horizontal="center"/>
    </xf>
    <xf numFmtId="4" fontId="9" fillId="0" borderId="133" xfId="0" applyNumberFormat="1" applyFont="1" applyFill="1" applyBorder="1" applyAlignment="1">
      <alignment horizontal="center"/>
    </xf>
    <xf numFmtId="0" fontId="0" fillId="0" borderId="134" xfId="0" applyBorder="1" applyAlignment="1"/>
    <xf numFmtId="4" fontId="12" fillId="0" borderId="133" xfId="0" applyNumberFormat="1" applyFont="1" applyBorder="1" applyAlignment="1">
      <alignment horizontal="center"/>
    </xf>
    <xf numFmtId="0" fontId="0" fillId="0" borderId="134" xfId="0" applyBorder="1" applyAlignment="1">
      <alignment horizontal="center"/>
    </xf>
    <xf numFmtId="4" fontId="12" fillId="0" borderId="13" xfId="0" applyNumberFormat="1" applyFont="1" applyBorder="1" applyAlignment="1">
      <alignment horizontal="center"/>
    </xf>
    <xf numFmtId="0" fontId="0" fillId="0" borderId="109" xfId="0" applyBorder="1" applyAlignment="1">
      <alignment horizontal="center"/>
    </xf>
    <xf numFmtId="4" fontId="9" fillId="0" borderId="116" xfId="0" applyNumberFormat="1" applyFont="1" applyFill="1" applyBorder="1" applyAlignment="1">
      <alignment horizontal="center"/>
    </xf>
    <xf numFmtId="0" fontId="0" fillId="0" borderId="118" xfId="0" applyBorder="1" applyAlignment="1"/>
    <xf numFmtId="4" fontId="9" fillId="0" borderId="116" xfId="0" applyNumberFormat="1" applyFont="1" applyBorder="1" applyAlignment="1">
      <alignment horizontal="center"/>
    </xf>
    <xf numFmtId="0" fontId="0" fillId="0" borderId="118" xfId="0" applyBorder="1" applyAlignment="1">
      <alignment horizontal="center"/>
    </xf>
    <xf numFmtId="4" fontId="9" fillId="0" borderId="119" xfId="0" applyNumberFormat="1" applyFont="1" applyBorder="1" applyAlignment="1">
      <alignment horizontal="center"/>
    </xf>
    <xf numFmtId="4" fontId="9" fillId="0" borderId="118" xfId="0" applyNumberFormat="1" applyFont="1" applyBorder="1" applyAlignment="1">
      <alignment horizontal="center"/>
    </xf>
    <xf numFmtId="0" fontId="0" fillId="0" borderId="117" xfId="0" applyBorder="1" applyAlignment="1"/>
    <xf numFmtId="0" fontId="0" fillId="0" borderId="117" xfId="0" applyBorder="1" applyAlignment="1">
      <alignment horizontal="center"/>
    </xf>
    <xf numFmtId="0" fontId="16" fillId="2" borderId="20" xfId="0" applyFont="1" applyFill="1" applyBorder="1" applyAlignment="1">
      <alignment horizontal="center" vertical="center"/>
    </xf>
    <xf numFmtId="0" fontId="16" fillId="2" borderId="8"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8" xfId="0" applyFont="1" applyFill="1" applyBorder="1" applyAlignment="1">
      <alignment horizontal="center" vertical="center"/>
    </xf>
    <xf numFmtId="0" fontId="11" fillId="3" borderId="48"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1" fillId="3" borderId="48" xfId="0" applyFont="1" applyFill="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11" fillId="3" borderId="49" xfId="0" applyFont="1" applyFill="1" applyBorder="1" applyAlignment="1">
      <alignment horizontal="center" vertical="center"/>
    </xf>
    <xf numFmtId="0" fontId="11" fillId="3" borderId="50" xfId="0" applyFont="1" applyFill="1" applyBorder="1" applyAlignment="1">
      <alignment horizontal="center"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 xfId="0" applyFont="1" applyFill="1" applyBorder="1" applyAlignment="1">
      <alignment vertic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5" fillId="2" borderId="11" xfId="0" applyFont="1" applyFill="1" applyBorder="1" applyAlignment="1">
      <alignment vertical="center"/>
    </xf>
    <xf numFmtId="4" fontId="9" fillId="0" borderId="117" xfId="0" applyNumberFormat="1" applyFont="1" applyBorder="1" applyAlignment="1">
      <alignment horizontal="center"/>
    </xf>
    <xf numFmtId="4" fontId="4" fillId="0" borderId="78" xfId="0" applyNumberFormat="1" applyFont="1" applyFill="1" applyBorder="1" applyAlignment="1">
      <alignment horizontal="center"/>
    </xf>
    <xf numFmtId="4" fontId="4" fillId="0" borderId="74" xfId="0" applyNumberFormat="1" applyFont="1" applyFill="1" applyBorder="1" applyAlignment="1">
      <alignment horizontal="center"/>
    </xf>
    <xf numFmtId="4" fontId="4" fillId="0" borderId="78" xfId="0" applyNumberFormat="1" applyFont="1" applyBorder="1" applyAlignment="1">
      <alignment horizontal="center"/>
    </xf>
    <xf numFmtId="4" fontId="4" fillId="0" borderId="74" xfId="0" applyNumberFormat="1" applyFont="1" applyBorder="1" applyAlignment="1">
      <alignment horizontal="center"/>
    </xf>
    <xf numFmtId="4" fontId="4" fillId="0" borderId="77" xfId="0" applyNumberFormat="1" applyFont="1" applyBorder="1" applyAlignment="1">
      <alignment horizontal="center"/>
    </xf>
    <xf numFmtId="4" fontId="4" fillId="0" borderId="36" xfId="0" applyNumberFormat="1" applyFont="1" applyBorder="1" applyAlignment="1">
      <alignment horizontal="center"/>
    </xf>
    <xf numFmtId="4" fontId="4" fillId="0" borderId="11" xfId="0" applyNumberFormat="1" applyFont="1" applyBorder="1" applyAlignment="1">
      <alignment horizontal="center"/>
    </xf>
    <xf numFmtId="4" fontId="4" fillId="0" borderId="110" xfId="0" applyNumberFormat="1" applyFont="1" applyFill="1" applyBorder="1" applyAlignment="1">
      <alignment horizontal="center"/>
    </xf>
    <xf numFmtId="4" fontId="4" fillId="0" borderId="108" xfId="0" applyNumberFormat="1" applyFont="1" applyFill="1" applyBorder="1" applyAlignment="1">
      <alignment horizontal="center"/>
    </xf>
    <xf numFmtId="4" fontId="4" fillId="0" borderId="110" xfId="0" applyNumberFormat="1" applyFont="1" applyBorder="1" applyAlignment="1">
      <alignment horizontal="center"/>
    </xf>
    <xf numFmtId="4" fontId="4" fillId="0" borderId="111" xfId="0" applyNumberFormat="1" applyFont="1" applyBorder="1" applyAlignment="1">
      <alignment horizontal="center"/>
    </xf>
    <xf numFmtId="4" fontId="4" fillId="0" borderId="109" xfId="0" applyNumberFormat="1" applyFont="1" applyBorder="1" applyAlignment="1">
      <alignment horizontal="center"/>
    </xf>
    <xf numFmtId="4" fontId="4" fillId="0" borderId="36" xfId="0" applyNumberFormat="1" applyFont="1" applyFill="1" applyBorder="1" applyAlignment="1">
      <alignment horizontal="center"/>
    </xf>
    <xf numFmtId="4" fontId="4" fillId="0" borderId="0" xfId="0" applyNumberFormat="1" applyFont="1" applyFill="1" applyBorder="1" applyAlignment="1">
      <alignment horizontal="center"/>
    </xf>
    <xf numFmtId="4" fontId="4" fillId="0" borderId="0" xfId="0" applyNumberFormat="1" applyFont="1" applyBorder="1" applyAlignment="1">
      <alignment horizontal="center"/>
    </xf>
    <xf numFmtId="4" fontId="4" fillId="0" borderId="13" xfId="0" applyNumberFormat="1" applyFont="1" applyBorder="1" applyAlignment="1">
      <alignment horizontal="center"/>
    </xf>
    <xf numFmtId="4" fontId="4" fillId="0" borderId="32" xfId="0" applyNumberFormat="1" applyFont="1" applyFill="1" applyBorder="1" applyAlignment="1">
      <alignment horizontal="center"/>
    </xf>
    <xf numFmtId="4" fontId="4" fillId="0" borderId="109" xfId="0" applyNumberFormat="1" applyFont="1" applyFill="1" applyBorder="1" applyAlignment="1">
      <alignment horizontal="center"/>
    </xf>
    <xf numFmtId="4" fontId="4" fillId="0" borderId="32" xfId="0" applyNumberFormat="1" applyFont="1" applyBorder="1" applyAlignment="1">
      <alignment horizontal="center"/>
    </xf>
    <xf numFmtId="4" fontId="4" fillId="0" borderId="11" xfId="0" applyNumberFormat="1" applyFont="1" applyFill="1" applyBorder="1" applyAlignment="1">
      <alignment horizontal="center"/>
    </xf>
    <xf numFmtId="4" fontId="4" fillId="0" borderId="116" xfId="0" applyNumberFormat="1" applyFont="1" applyBorder="1" applyAlignment="1">
      <alignment horizontal="center"/>
    </xf>
    <xf numFmtId="4" fontId="4" fillId="0" borderId="119" xfId="0" applyNumberFormat="1" applyFont="1" applyBorder="1" applyAlignment="1">
      <alignment horizontal="center"/>
    </xf>
    <xf numFmtId="4" fontId="4" fillId="0" borderId="117" xfId="0" applyNumberFormat="1" applyFont="1" applyBorder="1" applyAlignment="1">
      <alignment horizontal="center"/>
    </xf>
    <xf numFmtId="4" fontId="4" fillId="0" borderId="116" xfId="0" applyNumberFormat="1" applyFont="1" applyFill="1" applyBorder="1" applyAlignment="1">
      <alignment horizontal="center"/>
    </xf>
    <xf numFmtId="4" fontId="4" fillId="0" borderId="118" xfId="0" applyNumberFormat="1" applyFont="1" applyFill="1" applyBorder="1" applyAlignment="1">
      <alignment horizontal="center"/>
    </xf>
    <xf numFmtId="4" fontId="4" fillId="0" borderId="117" xfId="0" applyNumberFormat="1" applyFont="1" applyFill="1" applyBorder="1" applyAlignment="1">
      <alignment horizont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20" xfId="0" applyFont="1" applyBorder="1" applyAlignment="1">
      <alignment horizontal="center"/>
    </xf>
    <xf numFmtId="0" fontId="4" fillId="0" borderId="8" xfId="0" applyFont="1" applyBorder="1" applyAlignment="1">
      <alignment horizontal="center"/>
    </xf>
    <xf numFmtId="0" fontId="4" fillId="4" borderId="54"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5" xfId="0" applyFont="1" applyBorder="1" applyAlignment="1">
      <alignment horizontal="center" vertical="center" wrapText="1"/>
    </xf>
    <xf numFmtId="0" fontId="11" fillId="0" borderId="0" xfId="0" applyFont="1" applyAlignment="1">
      <alignment vertical="center" wrapText="1"/>
    </xf>
    <xf numFmtId="0" fontId="4" fillId="0" borderId="0" xfId="0" applyFont="1" applyAlignment="1"/>
    <xf numFmtId="0" fontId="11" fillId="3" borderId="48" xfId="0" applyFont="1" applyFill="1" applyBorder="1" applyAlignment="1">
      <alignment vertical="center"/>
    </xf>
    <xf numFmtId="0" fontId="11" fillId="3" borderId="49" xfId="0" applyFont="1" applyFill="1" applyBorder="1" applyAlignment="1">
      <alignment vertical="center"/>
    </xf>
    <xf numFmtId="4" fontId="4" fillId="0" borderId="108" xfId="0" applyNumberFormat="1" applyFont="1" applyBorder="1" applyAlignment="1">
      <alignment horizontal="center"/>
    </xf>
    <xf numFmtId="4" fontId="4" fillId="0" borderId="136" xfId="0" applyNumberFormat="1" applyFont="1" applyFill="1" applyBorder="1" applyAlignment="1">
      <alignment horizontal="center"/>
    </xf>
    <xf numFmtId="4" fontId="4" fillId="0" borderId="133" xfId="0" applyNumberFormat="1" applyFont="1" applyFill="1" applyBorder="1" applyAlignment="1">
      <alignment horizontal="center"/>
    </xf>
    <xf numFmtId="4" fontId="4" fillId="0" borderId="136" xfId="0" applyNumberFormat="1" applyFont="1" applyBorder="1" applyAlignment="1">
      <alignment horizontal="center"/>
    </xf>
    <xf numFmtId="4" fontId="4" fillId="0" borderId="133" xfId="0" applyNumberFormat="1" applyFont="1" applyBorder="1" applyAlignment="1">
      <alignment horizontal="center"/>
    </xf>
    <xf numFmtId="4" fontId="4" fillId="0" borderId="134" xfId="0" applyNumberFormat="1" applyFont="1" applyBorder="1" applyAlignment="1">
      <alignment horizontal="center"/>
    </xf>
    <xf numFmtId="4" fontId="9" fillId="0" borderId="109" xfId="0" applyNumberFormat="1" applyFont="1" applyFill="1" applyBorder="1" applyAlignment="1">
      <alignment horizontal="center"/>
    </xf>
    <xf numFmtId="4" fontId="9" fillId="0" borderId="15" xfId="0" applyNumberFormat="1" applyFont="1" applyBorder="1" applyAlignment="1">
      <alignment horizontal="center"/>
    </xf>
    <xf numFmtId="4" fontId="9" fillId="0" borderId="117" xfId="0" applyNumberFormat="1" applyFont="1" applyFill="1" applyBorder="1" applyAlignment="1">
      <alignment horizontal="center"/>
    </xf>
    <xf numFmtId="0" fontId="18" fillId="0" borderId="0" xfId="0" applyFont="1" applyBorder="1" applyAlignment="1">
      <alignment wrapText="1"/>
    </xf>
    <xf numFmtId="4" fontId="9" fillId="0" borderId="108" xfId="0" applyNumberFormat="1" applyFont="1" applyFill="1" applyBorder="1" applyAlignment="1">
      <alignment horizont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18" fillId="0" borderId="28" xfId="0" applyFont="1" applyBorder="1" applyAlignment="1">
      <alignment wrapText="1"/>
    </xf>
    <xf numFmtId="0" fontId="18" fillId="0" borderId="43" xfId="0" applyFont="1" applyBorder="1" applyAlignment="1">
      <alignment wrapText="1"/>
    </xf>
    <xf numFmtId="0" fontId="11" fillId="3" borderId="43" xfId="0" applyFont="1" applyFill="1" applyBorder="1" applyAlignment="1">
      <alignment horizontal="center" vertical="center" wrapText="1"/>
    </xf>
    <xf numFmtId="0" fontId="0" fillId="0" borderId="43" xfId="0" applyBorder="1" applyAlignment="1">
      <alignment vertical="center"/>
    </xf>
    <xf numFmtId="0" fontId="0" fillId="0" borderId="65" xfId="0" applyBorder="1" applyAlignment="1">
      <alignment vertical="center"/>
    </xf>
    <xf numFmtId="0" fontId="5" fillId="2" borderId="28" xfId="0" applyFont="1" applyFill="1" applyBorder="1" applyAlignment="1">
      <alignment horizontal="center" vertical="center"/>
    </xf>
    <xf numFmtId="0" fontId="0" fillId="2" borderId="43" xfId="0" applyFill="1" applyBorder="1" applyAlignment="1">
      <alignment horizontal="center" vertical="center"/>
    </xf>
    <xf numFmtId="0" fontId="0" fillId="2" borderId="65" xfId="0" applyFill="1" applyBorder="1" applyAlignment="1">
      <alignment horizontal="center" vertical="center"/>
    </xf>
    <xf numFmtId="0" fontId="5" fillId="2" borderId="23" xfId="0" applyFont="1" applyFill="1" applyBorder="1" applyAlignment="1">
      <alignment horizontal="center" vertical="center"/>
    </xf>
    <xf numFmtId="0" fontId="5" fillId="2" borderId="34"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43" xfId="0" applyFont="1" applyFill="1" applyBorder="1" applyAlignment="1">
      <alignment horizontal="center" vertical="center"/>
    </xf>
    <xf numFmtId="0" fontId="5" fillId="2" borderId="65" xfId="0" applyFont="1" applyFill="1" applyBorder="1" applyAlignment="1">
      <alignment horizontal="center" vertical="center"/>
    </xf>
    <xf numFmtId="0" fontId="0" fillId="0" borderId="49" xfId="0" applyBorder="1" applyAlignment="1">
      <alignment vertical="center"/>
    </xf>
    <xf numFmtId="0" fontId="0" fillId="0" borderId="50" xfId="0" applyBorder="1" applyAlignment="1">
      <alignment vertical="center"/>
    </xf>
    <xf numFmtId="0" fontId="22" fillId="4" borderId="54" xfId="0" applyNumberFormat="1" applyFont="1" applyFill="1" applyBorder="1" applyAlignment="1">
      <alignment horizontal="center" vertical="center" wrapText="1"/>
    </xf>
    <xf numFmtId="0" fontId="18" fillId="0" borderId="48" xfId="0" applyFont="1" applyBorder="1" applyAlignment="1">
      <alignment vertical="center" wrapText="1"/>
    </xf>
    <xf numFmtId="0" fontId="18" fillId="0" borderId="49" xfId="0" applyFont="1" applyBorder="1" applyAlignment="1">
      <alignment vertical="center" wrapText="1"/>
    </xf>
    <xf numFmtId="0" fontId="75" fillId="3" borderId="48" xfId="0" applyFont="1" applyFill="1" applyBorder="1" applyAlignment="1">
      <alignment horizontal="center" vertical="center"/>
    </xf>
    <xf numFmtId="0" fontId="75" fillId="3" borderId="49" xfId="0" applyFont="1" applyFill="1" applyBorder="1" applyAlignment="1">
      <alignment horizontal="center" vertical="center"/>
    </xf>
    <xf numFmtId="0" fontId="75" fillId="3" borderId="50" xfId="0" applyFont="1" applyFill="1" applyBorder="1" applyAlignment="1">
      <alignment horizontal="center" vertical="center"/>
    </xf>
    <xf numFmtId="0" fontId="4" fillId="4" borderId="43" xfId="0" applyFont="1" applyFill="1" applyBorder="1" applyAlignment="1">
      <alignment horizontal="center" vertical="center"/>
    </xf>
    <xf numFmtId="0" fontId="3" fillId="0" borderId="36" xfId="0" applyFont="1" applyBorder="1" applyAlignment="1">
      <alignment horizontal="left" vertical="justify" wrapText="1"/>
    </xf>
    <xf numFmtId="0" fontId="3" fillId="0" borderId="0" xfId="0" applyFont="1" applyBorder="1" applyAlignment="1">
      <alignment horizontal="left" vertical="justify" wrapText="1"/>
    </xf>
    <xf numFmtId="0" fontId="24" fillId="2" borderId="38" xfId="0" applyFont="1" applyFill="1" applyBorder="1" applyAlignment="1">
      <alignment vertical="center"/>
    </xf>
    <xf numFmtId="0" fontId="3" fillId="0" borderId="120" xfId="0" applyFont="1" applyBorder="1" applyAlignment="1"/>
    <xf numFmtId="0" fontId="3" fillId="0" borderId="105" xfId="0" applyFont="1" applyBorder="1" applyAlignment="1"/>
    <xf numFmtId="0" fontId="25" fillId="3" borderId="48" xfId="0" applyFont="1" applyFill="1" applyBorder="1" applyAlignment="1">
      <alignment horizontal="center" vertical="center"/>
    </xf>
    <xf numFmtId="0" fontId="25" fillId="3" borderId="49" xfId="0" applyFont="1" applyFill="1" applyBorder="1" applyAlignment="1">
      <alignment horizontal="center" vertical="center"/>
    </xf>
    <xf numFmtId="0" fontId="25" fillId="3" borderId="50" xfId="0" applyFont="1" applyFill="1" applyBorder="1" applyAlignment="1">
      <alignment horizontal="center" vertical="center"/>
    </xf>
    <xf numFmtId="0" fontId="3" fillId="0" borderId="0" xfId="0" applyFont="1" applyBorder="1" applyAlignment="1">
      <alignment wrapText="1"/>
    </xf>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9" fillId="0" borderId="0" xfId="0" applyFont="1" applyAlignment="1"/>
    <xf numFmtId="0" fontId="9" fillId="0" borderId="0" xfId="0" applyFont="1" applyBorder="1" applyAlignment="1"/>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48"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50" xfId="0" applyFont="1" applyFill="1" applyBorder="1" applyAlignment="1">
      <alignment horizontal="center" vertical="center"/>
    </xf>
    <xf numFmtId="0" fontId="11" fillId="0" borderId="23" xfId="0" applyFont="1" applyBorder="1" applyAlignment="1">
      <alignment horizontal="center" vertical="center"/>
    </xf>
    <xf numFmtId="0" fontId="4" fillId="0" borderId="34" xfId="0" applyFont="1" applyBorder="1" applyAlignment="1">
      <alignment vertical="center"/>
    </xf>
    <xf numFmtId="0" fontId="4" fillId="0" borderId="35" xfId="0" applyFont="1" applyBorder="1" applyAlignment="1">
      <alignment vertical="center"/>
    </xf>
    <xf numFmtId="0" fontId="16" fillId="0" borderId="45" xfId="0" applyFont="1" applyBorder="1" applyAlignment="1">
      <alignment horizontal="center" vertical="center"/>
    </xf>
    <xf numFmtId="0" fontId="16" fillId="0" borderId="37" xfId="0" applyFont="1" applyBorder="1" applyAlignment="1">
      <alignment horizontal="center" vertical="center"/>
    </xf>
    <xf numFmtId="0" fontId="9" fillId="0" borderId="28" xfId="0" applyFont="1" applyBorder="1" applyAlignment="1">
      <alignment wrapText="1"/>
    </xf>
    <xf numFmtId="0" fontId="0" fillId="0" borderId="43" xfId="0" applyBorder="1" applyAlignment="1">
      <alignment wrapText="1"/>
    </xf>
    <xf numFmtId="0" fontId="0" fillId="0" borderId="0" xfId="0" applyBorder="1" applyAlignment="1">
      <alignment wrapText="1"/>
    </xf>
    <xf numFmtId="0" fontId="14" fillId="4" borderId="48" xfId="0" applyFont="1" applyFill="1" applyBorder="1" applyAlignment="1">
      <alignment horizontal="center" vertical="center"/>
    </xf>
    <xf numFmtId="0" fontId="0" fillId="0" borderId="49" xfId="0" applyBorder="1" applyAlignment="1">
      <alignment horizontal="center"/>
    </xf>
    <xf numFmtId="0" fontId="0" fillId="0" borderId="50" xfId="0" applyBorder="1" applyAlignment="1">
      <alignment horizontal="center"/>
    </xf>
    <xf numFmtId="0" fontId="3" fillId="0" borderId="43" xfId="0" applyFont="1" applyBorder="1" applyAlignment="1">
      <alignment wrapText="1"/>
    </xf>
    <xf numFmtId="0" fontId="0" fillId="0" borderId="49" xfId="0" applyBorder="1" applyAlignment="1"/>
    <xf numFmtId="0" fontId="14" fillId="4" borderId="28" xfId="0" applyFont="1" applyFill="1" applyBorder="1" applyAlignment="1">
      <alignment horizontal="center" vertical="center"/>
    </xf>
    <xf numFmtId="0" fontId="0" fillId="0" borderId="43" xfId="0" applyBorder="1" applyAlignment="1">
      <alignment horizontal="center"/>
    </xf>
    <xf numFmtId="0" fontId="0" fillId="0" borderId="65" xfId="0" applyBorder="1" applyAlignment="1">
      <alignment horizontal="center"/>
    </xf>
    <xf numFmtId="0" fontId="14" fillId="0" borderId="48" xfId="0" applyFont="1" applyFill="1" applyBorder="1" applyAlignment="1">
      <alignment horizontal="center" vertical="center"/>
    </xf>
    <xf numFmtId="0" fontId="14" fillId="0" borderId="50"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65" xfId="0" applyFont="1" applyFill="1" applyBorder="1" applyAlignment="1">
      <alignment horizontal="center" vertical="center"/>
    </xf>
    <xf numFmtId="0" fontId="4" fillId="0" borderId="9" xfId="0" applyFont="1" applyBorder="1" applyAlignment="1">
      <alignment horizontal="left" wrapText="1"/>
    </xf>
    <xf numFmtId="0" fontId="0" fillId="0" borderId="0" xfId="0" applyAlignment="1">
      <alignment horizontal="left"/>
    </xf>
    <xf numFmtId="0" fontId="0" fillId="0" borderId="0" xfId="0" applyAlignment="1">
      <alignment horizontal="left" wrapText="1"/>
    </xf>
    <xf numFmtId="0" fontId="5" fillId="2" borderId="28"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65"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4" fillId="0" borderId="0" xfId="0" applyFont="1" applyBorder="1" applyAlignment="1">
      <alignment wrapText="1"/>
    </xf>
    <xf numFmtId="0" fontId="4" fillId="0" borderId="13" xfId="0" applyFont="1" applyBorder="1" applyAlignment="1">
      <alignment wrapText="1"/>
    </xf>
    <xf numFmtId="0" fontId="14" fillId="0" borderId="48"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4" fillId="0" borderId="48" xfId="0" applyFont="1" applyBorder="1" applyAlignment="1">
      <alignment horizontal="center" vertical="center"/>
    </xf>
    <xf numFmtId="0" fontId="4" fillId="0" borderId="0" xfId="0" applyFont="1" applyFill="1" applyBorder="1" applyAlignment="1">
      <alignment horizontal="left" wrapText="1"/>
    </xf>
    <xf numFmtId="0" fontId="4" fillId="0" borderId="0" xfId="0" applyFont="1" applyFill="1" applyBorder="1" applyAlignment="1">
      <alignment wrapText="1"/>
    </xf>
    <xf numFmtId="0" fontId="14" fillId="0" borderId="0" xfId="0" applyFont="1" applyFill="1" applyBorder="1" applyAlignment="1">
      <alignment horizontal="center" vertical="center"/>
    </xf>
    <xf numFmtId="0" fontId="0" fillId="0" borderId="0" xfId="0" applyFill="1" applyBorder="1" applyAlignment="1">
      <alignment horizontal="center" vertical="center"/>
    </xf>
    <xf numFmtId="0" fontId="14" fillId="0" borderId="0" xfId="0" applyFont="1" applyFill="1" applyBorder="1" applyAlignment="1">
      <alignment horizontal="center" vertical="center" wrapText="1"/>
    </xf>
    <xf numFmtId="49" fontId="16" fillId="2" borderId="63" xfId="0" quotePrefix="1" applyNumberFormat="1" applyFont="1" applyFill="1" applyBorder="1" applyAlignment="1">
      <alignment horizontal="center" vertical="center" textRotation="180"/>
    </xf>
    <xf numFmtId="49" fontId="16" fillId="2" borderId="14" xfId="0" quotePrefix="1" applyNumberFormat="1" applyFont="1" applyFill="1" applyBorder="1" applyAlignment="1">
      <alignment horizontal="center" vertical="center" textRotation="180"/>
    </xf>
    <xf numFmtId="49" fontId="16" fillId="2" borderId="33" xfId="0" quotePrefix="1" applyNumberFormat="1" applyFont="1" applyFill="1" applyBorder="1" applyAlignment="1">
      <alignment horizontal="center" vertical="center" textRotation="180"/>
    </xf>
    <xf numFmtId="0" fontId="11" fillId="4" borderId="5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136" xfId="0" applyFont="1" applyFill="1" applyBorder="1" applyAlignment="1">
      <alignment horizontal="center" vertical="center"/>
    </xf>
    <xf numFmtId="0" fontId="11" fillId="4" borderId="135" xfId="0" applyFont="1" applyFill="1" applyBorder="1" applyAlignment="1">
      <alignment horizontal="center" vertical="center"/>
    </xf>
    <xf numFmtId="3" fontId="14" fillId="0" borderId="115" xfId="0" applyNumberFormat="1" applyFont="1" applyFill="1" applyBorder="1" applyAlignment="1">
      <alignment horizontal="center" vertical="center"/>
    </xf>
    <xf numFmtId="3" fontId="14" fillId="0" borderId="135" xfId="0" applyNumberFormat="1" applyFont="1" applyFill="1" applyBorder="1" applyAlignment="1">
      <alignment horizontal="center" vertical="center"/>
    </xf>
    <xf numFmtId="3" fontId="4" fillId="2" borderId="115" xfId="0" applyNumberFormat="1" applyFont="1" applyFill="1" applyBorder="1" applyAlignment="1">
      <alignment horizontal="center"/>
    </xf>
    <xf numFmtId="3" fontId="4" fillId="2" borderId="135" xfId="0" applyNumberFormat="1" applyFont="1" applyFill="1" applyBorder="1" applyAlignment="1">
      <alignment horizontal="center"/>
    </xf>
    <xf numFmtId="17" fontId="11" fillId="4" borderId="36" xfId="0" applyNumberFormat="1" applyFont="1" applyFill="1" applyBorder="1" applyAlignment="1">
      <alignment horizontal="center"/>
    </xf>
    <xf numFmtId="17" fontId="11" fillId="4" borderId="13" xfId="0" applyNumberFormat="1" applyFont="1" applyFill="1" applyBorder="1" applyAlignment="1">
      <alignment horizontal="center"/>
    </xf>
    <xf numFmtId="0" fontId="11" fillId="4" borderId="36"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36"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41" xfId="0" applyFont="1" applyFill="1" applyBorder="1" applyAlignment="1">
      <alignment horizontal="center" vertical="center"/>
    </xf>
    <xf numFmtId="0" fontId="11" fillId="4" borderId="35" xfId="0" applyFont="1" applyFill="1" applyBorder="1" applyAlignment="1">
      <alignment horizontal="center" vertical="center"/>
    </xf>
    <xf numFmtId="0" fontId="11" fillId="0" borderId="0" xfId="0" applyFont="1" applyBorder="1" applyAlignment="1"/>
    <xf numFmtId="0" fontId="11" fillId="0" borderId="34" xfId="0" applyFont="1" applyBorder="1" applyAlignment="1"/>
    <xf numFmtId="49" fontId="16" fillId="2" borderId="63" xfId="0" applyNumberFormat="1" applyFont="1" applyFill="1" applyBorder="1" applyAlignment="1">
      <alignment horizontal="center" vertical="center" textRotation="180"/>
    </xf>
    <xf numFmtId="49" fontId="16" fillId="2" borderId="14" xfId="0" applyNumberFormat="1" applyFont="1" applyFill="1" applyBorder="1" applyAlignment="1">
      <alignment horizontal="center" vertical="center" textRotation="180"/>
    </xf>
    <xf numFmtId="49" fontId="8" fillId="0" borderId="14" xfId="0" applyNumberFormat="1" applyFont="1" applyBorder="1" applyAlignment="1">
      <alignment horizontal="center" vertical="center" textRotation="180"/>
    </xf>
    <xf numFmtId="49" fontId="8" fillId="0" borderId="33" xfId="0" applyNumberFormat="1" applyFont="1" applyBorder="1" applyAlignment="1">
      <alignment horizontal="center" vertical="center" textRotation="180"/>
    </xf>
    <xf numFmtId="0" fontId="0" fillId="0" borderId="4" xfId="0" applyBorder="1" applyAlignment="1"/>
    <xf numFmtId="0" fontId="11" fillId="4" borderId="1" xfId="0" applyFont="1" applyFill="1" applyBorder="1" applyAlignment="1">
      <alignment horizontal="center" vertical="center"/>
    </xf>
    <xf numFmtId="0" fontId="11" fillId="4" borderId="2" xfId="0" applyFont="1" applyFill="1" applyBorder="1" applyAlignment="1">
      <alignment horizontal="center" vertical="center"/>
    </xf>
    <xf numFmtId="3" fontId="14" fillId="0" borderId="9" xfId="0" applyNumberFormat="1" applyFont="1" applyFill="1" applyBorder="1" applyAlignment="1">
      <alignment horizontal="center" vertical="center"/>
    </xf>
    <xf numFmtId="3" fontId="14" fillId="0" borderId="13" xfId="0" applyNumberFormat="1" applyFont="1" applyFill="1" applyBorder="1" applyAlignment="1">
      <alignment horizontal="center" vertical="center"/>
    </xf>
    <xf numFmtId="3" fontId="4" fillId="2" borderId="55" xfId="0" applyNumberFormat="1" applyFont="1" applyFill="1" applyBorder="1" applyAlignment="1">
      <alignment horizontal="center"/>
    </xf>
    <xf numFmtId="3" fontId="4" fillId="2" borderId="52" xfId="0" applyNumberFormat="1" applyFont="1" applyFill="1" applyBorder="1" applyAlignment="1">
      <alignment horizontal="center"/>
    </xf>
    <xf numFmtId="17" fontId="16" fillId="2" borderId="63" xfId="0" quotePrefix="1" applyNumberFormat="1" applyFont="1" applyFill="1" applyBorder="1" applyAlignment="1">
      <alignment horizontal="center" vertical="center" textRotation="180"/>
    </xf>
    <xf numFmtId="17" fontId="16" fillId="2" borderId="14" xfId="0" applyNumberFormat="1" applyFont="1" applyFill="1" applyBorder="1" applyAlignment="1">
      <alignment horizontal="center" vertical="center" textRotation="180"/>
    </xf>
    <xf numFmtId="0" fontId="8" fillId="0" borderId="14" xfId="0" applyFont="1" applyBorder="1" applyAlignment="1">
      <alignment horizontal="center" vertical="center" textRotation="180"/>
    </xf>
    <xf numFmtId="0" fontId="8" fillId="0" borderId="33" xfId="0" applyFont="1" applyBorder="1" applyAlignment="1">
      <alignment horizontal="center" vertical="center" textRotation="180"/>
    </xf>
    <xf numFmtId="0" fontId="9" fillId="0" borderId="0" xfId="0" applyFont="1" applyAlignment="1">
      <alignment wrapText="1"/>
    </xf>
    <xf numFmtId="0" fontId="11" fillId="4" borderId="52" xfId="0" applyFont="1" applyFill="1" applyBorder="1" applyAlignment="1">
      <alignment horizontal="center" vertical="center"/>
    </xf>
    <xf numFmtId="0" fontId="11" fillId="0" borderId="35" xfId="0" applyFont="1" applyBorder="1" applyAlignment="1"/>
    <xf numFmtId="17" fontId="16" fillId="2" borderId="14" xfId="0" quotePrefix="1" applyNumberFormat="1" applyFont="1" applyFill="1" applyBorder="1" applyAlignment="1">
      <alignment horizontal="center" vertical="center" textRotation="180"/>
    </xf>
    <xf numFmtId="0" fontId="16" fillId="2" borderId="45" xfId="0" applyFont="1" applyFill="1" applyBorder="1" applyAlignment="1">
      <alignment horizontal="center" vertical="center"/>
    </xf>
    <xf numFmtId="0" fontId="16" fillId="2" borderId="37" xfId="0" applyFont="1" applyFill="1" applyBorder="1" applyAlignment="1">
      <alignment horizontal="center" vertical="center"/>
    </xf>
    <xf numFmtId="0" fontId="25" fillId="4" borderId="48" xfId="0" applyFont="1" applyFill="1" applyBorder="1" applyAlignment="1">
      <alignment horizontal="center" vertical="center"/>
    </xf>
    <xf numFmtId="0" fontId="12" fillId="0" borderId="49" xfId="0" applyFont="1" applyBorder="1" applyAlignment="1"/>
    <xf numFmtId="0" fontId="25" fillId="4" borderId="48" xfId="0" applyFont="1" applyFill="1" applyBorder="1" applyAlignment="1">
      <alignment horizontal="center" vertical="center" wrapText="1"/>
    </xf>
    <xf numFmtId="0" fontId="25" fillId="4" borderId="50" xfId="0" applyFont="1" applyFill="1" applyBorder="1" applyAlignment="1">
      <alignment horizontal="center" vertical="center"/>
    </xf>
    <xf numFmtId="0" fontId="25" fillId="3" borderId="68" xfId="0" applyFont="1" applyFill="1" applyBorder="1" applyAlignment="1">
      <alignment horizontal="center" vertical="center"/>
    </xf>
    <xf numFmtId="0" fontId="25" fillId="3" borderId="43" xfId="0" applyFont="1" applyFill="1" applyBorder="1" applyAlignment="1">
      <alignment horizontal="center" vertical="center"/>
    </xf>
    <xf numFmtId="0" fontId="12" fillId="0" borderId="43" xfId="0" applyFont="1" applyBorder="1" applyAlignment="1">
      <alignment horizontal="center" vertical="center"/>
    </xf>
    <xf numFmtId="0" fontId="12" fillId="0" borderId="65" xfId="0" applyFont="1" applyBorder="1" applyAlignment="1">
      <alignment horizontal="center" vertical="center"/>
    </xf>
    <xf numFmtId="0" fontId="11" fillId="4" borderId="48" xfId="0" applyFont="1" applyFill="1" applyBorder="1" applyAlignment="1">
      <alignment horizontal="center" vertical="center"/>
    </xf>
    <xf numFmtId="0" fontId="11" fillId="2" borderId="48" xfId="0" applyFont="1" applyFill="1" applyBorder="1" applyAlignment="1">
      <alignment horizontal="center" vertical="center"/>
    </xf>
    <xf numFmtId="0" fontId="0" fillId="2" borderId="50" xfId="0" applyFill="1" applyBorder="1" applyAlignment="1"/>
    <xf numFmtId="0" fontId="9" fillId="0" borderId="43" xfId="0" applyFont="1" applyBorder="1" applyAlignment="1">
      <alignment wrapText="1"/>
    </xf>
    <xf numFmtId="0" fontId="5" fillId="2" borderId="38" xfId="0" applyFont="1" applyFill="1" applyBorder="1" applyAlignment="1">
      <alignment vertical="center"/>
    </xf>
    <xf numFmtId="0" fontId="0" fillId="0" borderId="45" xfId="0" applyBorder="1" applyAlignment="1"/>
    <xf numFmtId="0" fontId="0" fillId="0" borderId="37" xfId="0" applyBorder="1" applyAlignment="1"/>
    <xf numFmtId="0" fontId="12" fillId="3" borderId="49" xfId="0" applyFont="1" applyFill="1" applyBorder="1" applyAlignment="1"/>
    <xf numFmtId="0" fontId="14" fillId="4" borderId="49" xfId="0" applyFont="1" applyFill="1" applyBorder="1" applyAlignment="1">
      <alignment horizontal="center" vertical="center"/>
    </xf>
    <xf numFmtId="0" fontId="14" fillId="4" borderId="48" xfId="0" applyFont="1" applyFill="1" applyBorder="1" applyAlignment="1">
      <alignment horizontal="center" vertical="center" wrapText="1"/>
    </xf>
    <xf numFmtId="0" fontId="8" fillId="4" borderId="49" xfId="0" applyFont="1" applyFill="1" applyBorder="1" applyAlignment="1">
      <alignment horizontal="center"/>
    </xf>
    <xf numFmtId="0" fontId="18" fillId="4" borderId="29" xfId="0" applyFont="1" applyFill="1" applyBorder="1" applyAlignment="1">
      <alignment horizontal="center" vertical="center" wrapText="1"/>
    </xf>
    <xf numFmtId="0" fontId="0" fillId="0" borderId="24" xfId="0" applyBorder="1" applyAlignment="1">
      <alignment horizontal="center" vertical="center" wrapText="1"/>
    </xf>
    <xf numFmtId="0" fontId="24" fillId="2" borderId="28" xfId="9" applyFont="1" applyFill="1" applyBorder="1" applyAlignment="1">
      <alignment horizontal="center" vertical="center"/>
    </xf>
    <xf numFmtId="0" fontId="29" fillId="0" borderId="43" xfId="9" applyBorder="1" applyAlignment="1">
      <alignment horizontal="center" vertical="center"/>
    </xf>
    <xf numFmtId="0" fontId="29" fillId="0" borderId="65" xfId="9" applyBorder="1" applyAlignment="1">
      <alignment horizontal="center" vertical="center"/>
    </xf>
    <xf numFmtId="4" fontId="9" fillId="0" borderId="128" xfId="9" quotePrefix="1" applyNumberFormat="1" applyFont="1" applyFill="1" applyBorder="1" applyAlignment="1">
      <alignment horizontal="center"/>
    </xf>
    <xf numFmtId="4" fontId="9" fillId="0" borderId="131" xfId="9" quotePrefix="1" applyNumberFormat="1" applyFont="1" applyFill="1" applyBorder="1" applyAlignment="1">
      <alignment horizontal="center"/>
    </xf>
    <xf numFmtId="4" fontId="9" fillId="0" borderId="130" xfId="9" quotePrefix="1" applyNumberFormat="1" applyFont="1" applyFill="1" applyBorder="1" applyAlignment="1">
      <alignment horizontal="center"/>
    </xf>
    <xf numFmtId="4" fontId="9" fillId="0" borderId="9" xfId="9" quotePrefix="1" applyNumberFormat="1" applyFont="1" applyFill="1" applyBorder="1" applyAlignment="1">
      <alignment horizontal="center"/>
    </xf>
    <xf numFmtId="4" fontId="30" fillId="0" borderId="0" xfId="9" applyNumberFormat="1" applyFont="1" applyFill="1" applyBorder="1" applyAlignment="1">
      <alignment horizontal="center"/>
    </xf>
    <xf numFmtId="4" fontId="9" fillId="0" borderId="36" xfId="9" quotePrefix="1" applyNumberFormat="1" applyFont="1" applyFill="1" applyBorder="1" applyAlignment="1">
      <alignment horizontal="center"/>
    </xf>
    <xf numFmtId="4" fontId="9" fillId="0" borderId="13" xfId="9" quotePrefix="1" applyNumberFormat="1" applyFont="1" applyFill="1" applyBorder="1" applyAlignment="1">
      <alignment horizontal="center"/>
    </xf>
    <xf numFmtId="4" fontId="9" fillId="0" borderId="11" xfId="9" quotePrefix="1" applyNumberFormat="1" applyFont="1" applyFill="1" applyBorder="1" applyAlignment="1">
      <alignment horizontal="center"/>
    </xf>
    <xf numFmtId="4" fontId="9" fillId="0" borderId="0" xfId="9" quotePrefix="1" applyNumberFormat="1" applyFont="1" applyFill="1" applyBorder="1" applyAlignment="1">
      <alignment horizontal="center"/>
    </xf>
    <xf numFmtId="4" fontId="9" fillId="0" borderId="110" xfId="9" quotePrefix="1" applyNumberFormat="1" applyFont="1" applyFill="1" applyBorder="1" applyAlignment="1">
      <alignment horizontal="center"/>
    </xf>
    <xf numFmtId="4" fontId="9" fillId="0" borderId="111" xfId="9" quotePrefix="1" applyNumberFormat="1" applyFont="1" applyFill="1" applyBorder="1" applyAlignment="1">
      <alignment horizontal="center"/>
    </xf>
    <xf numFmtId="4" fontId="9" fillId="0" borderId="15" xfId="9" quotePrefix="1" applyNumberFormat="1" applyFont="1" applyFill="1" applyBorder="1" applyAlignment="1">
      <alignment horizontal="center"/>
    </xf>
    <xf numFmtId="4" fontId="30" fillId="0" borderId="109" xfId="9" applyNumberFormat="1" applyFont="1" applyFill="1" applyBorder="1" applyAlignment="1">
      <alignment horizontal="center"/>
    </xf>
    <xf numFmtId="4" fontId="9" fillId="0" borderId="109" xfId="9" quotePrefix="1" applyNumberFormat="1" applyFont="1" applyFill="1" applyBorder="1" applyAlignment="1">
      <alignment horizontal="center"/>
    </xf>
    <xf numFmtId="4" fontId="9" fillId="0" borderId="23" xfId="9" quotePrefix="1" applyNumberFormat="1" applyFont="1" applyFill="1" applyBorder="1" applyAlignment="1">
      <alignment horizontal="center"/>
    </xf>
    <xf numFmtId="4" fontId="30" fillId="0" borderId="26" xfId="9" applyNumberFormat="1" applyFont="1" applyFill="1" applyBorder="1" applyAlignment="1">
      <alignment horizontal="center"/>
    </xf>
    <xf numFmtId="4" fontId="9" fillId="0" borderId="41" xfId="9" quotePrefix="1" applyNumberFormat="1" applyFont="1" applyFill="1" applyBorder="1" applyAlignment="1">
      <alignment horizontal="center"/>
    </xf>
    <xf numFmtId="4" fontId="9" fillId="0" borderId="35" xfId="9" quotePrefix="1" applyNumberFormat="1" applyFont="1" applyFill="1" applyBorder="1" applyAlignment="1">
      <alignment horizontal="center"/>
    </xf>
    <xf numFmtId="4" fontId="9" fillId="0" borderId="26" xfId="9" quotePrefix="1" applyNumberFormat="1" applyFont="1" applyFill="1" applyBorder="1" applyAlignment="1">
      <alignment horizontal="center"/>
    </xf>
    <xf numFmtId="0" fontId="24" fillId="2" borderId="23" xfId="9" applyFont="1" applyFill="1" applyBorder="1" applyAlignment="1">
      <alignment horizontal="center" vertical="center"/>
    </xf>
    <xf numFmtId="0" fontId="29" fillId="0" borderId="34" xfId="9" applyBorder="1" applyAlignment="1"/>
    <xf numFmtId="0" fontId="29" fillId="0" borderId="35" xfId="9" applyBorder="1" applyAlignment="1"/>
    <xf numFmtId="0" fontId="6" fillId="0" borderId="0" xfId="9" applyFont="1" applyBorder="1" applyAlignment="1">
      <alignment wrapText="1"/>
    </xf>
    <xf numFmtId="0" fontId="4" fillId="0" borderId="0" xfId="9" applyFont="1" applyBorder="1" applyAlignment="1">
      <alignment wrapText="1"/>
    </xf>
    <xf numFmtId="0" fontId="24" fillId="3" borderId="48" xfId="9" applyFont="1" applyFill="1" applyBorder="1" applyAlignment="1">
      <alignment horizontal="center" vertical="center" wrapText="1"/>
    </xf>
    <xf numFmtId="0" fontId="15" fillId="0" borderId="49" xfId="9" applyFont="1" applyBorder="1" applyAlignment="1"/>
    <xf numFmtId="0" fontId="15" fillId="0" borderId="50" xfId="9" applyFont="1" applyBorder="1" applyAlignment="1"/>
    <xf numFmtId="0" fontId="5" fillId="8" borderId="48" xfId="9" applyFont="1" applyFill="1" applyBorder="1" applyAlignment="1">
      <alignment horizontal="center" vertical="center"/>
    </xf>
    <xf numFmtId="0" fontId="5" fillId="0" borderId="50" xfId="9" applyFont="1" applyBorder="1" applyAlignment="1">
      <alignment horizontal="center" vertical="center"/>
    </xf>
    <xf numFmtId="0" fontId="15" fillId="0" borderId="49" xfId="9" applyFont="1" applyBorder="1" applyAlignment="1">
      <alignment horizontal="center" vertical="center"/>
    </xf>
    <xf numFmtId="0" fontId="15" fillId="0" borderId="50" xfId="9" applyFont="1" applyBorder="1" applyAlignment="1">
      <alignment horizontal="center" vertical="center"/>
    </xf>
    <xf numFmtId="0" fontId="24" fillId="3" borderId="48" xfId="9" applyFont="1" applyFill="1" applyBorder="1" applyAlignment="1">
      <alignment horizontal="center" vertical="center"/>
    </xf>
    <xf numFmtId="4" fontId="9" fillId="0" borderId="32" xfId="9" quotePrefix="1" applyNumberFormat="1" applyFont="1" applyFill="1" applyBorder="1" applyAlignment="1">
      <alignment horizontal="center"/>
    </xf>
    <xf numFmtId="4" fontId="9" fillId="0" borderId="18" xfId="9" quotePrefix="1" applyNumberFormat="1" applyFont="1" applyFill="1" applyBorder="1" applyAlignment="1">
      <alignment horizontal="center"/>
    </xf>
    <xf numFmtId="4" fontId="9" fillId="0" borderId="8" xfId="9" quotePrefix="1" applyNumberFormat="1" applyFont="1" applyFill="1" applyBorder="1" applyAlignment="1">
      <alignment horizontal="center"/>
    </xf>
    <xf numFmtId="4" fontId="9" fillId="0" borderId="1" xfId="9" quotePrefix="1" applyNumberFormat="1" applyFont="1" applyFill="1" applyBorder="1" applyAlignment="1">
      <alignment horizontal="center"/>
    </xf>
    <xf numFmtId="4" fontId="9" fillId="0" borderId="52" xfId="9" quotePrefix="1" applyNumberFormat="1" applyFont="1" applyFill="1" applyBorder="1" applyAlignment="1">
      <alignment horizontal="center"/>
    </xf>
    <xf numFmtId="4" fontId="30" fillId="0" borderId="20" xfId="9" applyNumberFormat="1" applyFont="1" applyFill="1" applyBorder="1" applyAlignment="1">
      <alignment horizontal="center"/>
    </xf>
    <xf numFmtId="0" fontId="29" fillId="0" borderId="43" xfId="9" applyBorder="1" applyAlignment="1"/>
    <xf numFmtId="0" fontId="29" fillId="0" borderId="65" xfId="9" applyBorder="1" applyAlignment="1"/>
    <xf numFmtId="4" fontId="9" fillId="0" borderId="20" xfId="9" quotePrefix="1" applyNumberFormat="1" applyFont="1" applyFill="1" applyBorder="1" applyAlignment="1">
      <alignment horizontal="center"/>
    </xf>
    <xf numFmtId="0" fontId="24" fillId="0" borderId="0" xfId="9" applyFont="1" applyFill="1" applyBorder="1" applyAlignment="1">
      <alignment horizontal="center" vertical="center"/>
    </xf>
    <xf numFmtId="0" fontId="15" fillId="0" borderId="0" xfId="9" applyFont="1" applyFill="1" applyBorder="1" applyAlignment="1">
      <alignment horizontal="center" vertical="center"/>
    </xf>
    <xf numFmtId="0" fontId="9" fillId="4" borderId="30" xfId="9" applyFont="1" applyFill="1" applyBorder="1" applyAlignment="1">
      <alignment horizontal="center" vertical="center" wrapText="1"/>
    </xf>
    <xf numFmtId="0" fontId="29" fillId="0" borderId="45" xfId="9" applyBorder="1" applyAlignment="1">
      <alignment horizontal="center" vertical="center" wrapText="1"/>
    </xf>
    <xf numFmtId="0" fontId="9" fillId="4" borderId="45" xfId="9" applyFont="1" applyFill="1" applyBorder="1" applyAlignment="1">
      <alignment horizontal="center" vertical="center" wrapText="1"/>
    </xf>
    <xf numFmtId="0" fontId="9" fillId="4" borderId="38" xfId="9" applyFont="1" applyFill="1" applyBorder="1" applyAlignment="1">
      <alignment horizontal="center" vertical="center" wrapText="1"/>
    </xf>
    <xf numFmtId="0" fontId="29" fillId="0" borderId="39" xfId="9" applyBorder="1" applyAlignment="1">
      <alignment horizontal="center" vertical="center" wrapText="1"/>
    </xf>
    <xf numFmtId="0" fontId="24" fillId="3" borderId="49" xfId="9" applyFont="1" applyFill="1" applyBorder="1" applyAlignment="1">
      <alignment horizontal="center" vertical="center" wrapText="1"/>
    </xf>
    <xf numFmtId="0" fontId="24" fillId="3" borderId="28" xfId="9" applyFont="1" applyFill="1" applyBorder="1" applyAlignment="1">
      <alignment horizontal="center" vertical="center" wrapText="1"/>
    </xf>
    <xf numFmtId="0" fontId="15" fillId="0" borderId="43" xfId="9" applyFont="1" applyBorder="1" applyAlignment="1"/>
    <xf numFmtId="0" fontId="15" fillId="0" borderId="65" xfId="9" applyFont="1" applyBorder="1" applyAlignment="1"/>
    <xf numFmtId="0" fontId="15" fillId="0" borderId="43" xfId="9" applyFont="1" applyBorder="1" applyAlignment="1">
      <alignment horizontal="center" vertical="center"/>
    </xf>
    <xf numFmtId="0" fontId="15" fillId="0" borderId="65" xfId="9" applyFont="1" applyBorder="1" applyAlignment="1">
      <alignment horizontal="center" vertical="center"/>
    </xf>
    <xf numFmtId="0" fontId="24" fillId="3" borderId="43" xfId="9" applyFont="1" applyFill="1" applyBorder="1" applyAlignment="1">
      <alignment horizontal="center" vertical="center" wrapText="1"/>
    </xf>
    <xf numFmtId="4" fontId="9" fillId="0" borderId="2" xfId="9" quotePrefix="1" applyNumberFormat="1" applyFont="1" applyFill="1" applyBorder="1" applyAlignment="1">
      <alignment horizontal="center"/>
    </xf>
    <xf numFmtId="4" fontId="9" fillId="0" borderId="3" xfId="9" quotePrefix="1" applyNumberFormat="1" applyFont="1" applyFill="1" applyBorder="1" applyAlignment="1">
      <alignment horizontal="center"/>
    </xf>
    <xf numFmtId="0" fontId="5" fillId="2" borderId="78" xfId="9" applyFont="1" applyFill="1" applyBorder="1" applyAlignment="1">
      <alignment horizontal="center" vertical="center"/>
    </xf>
    <xf numFmtId="0" fontId="5" fillId="2" borderId="74" xfId="9" applyFont="1" applyFill="1" applyBorder="1" applyAlignment="1">
      <alignment horizontal="center" vertical="center"/>
    </xf>
    <xf numFmtId="0" fontId="5" fillId="2" borderId="77" xfId="9" applyFont="1" applyFill="1" applyBorder="1" applyAlignment="1">
      <alignment horizontal="center" vertical="center"/>
    </xf>
    <xf numFmtId="4" fontId="9" fillId="0" borderId="55" xfId="9" quotePrefix="1" applyNumberFormat="1" applyFont="1" applyFill="1" applyBorder="1" applyAlignment="1">
      <alignment horizontal="center"/>
    </xf>
    <xf numFmtId="0" fontId="6" fillId="0" borderId="32" xfId="9" applyFont="1" applyBorder="1" applyAlignment="1">
      <alignment wrapText="1"/>
    </xf>
    <xf numFmtId="0" fontId="29" fillId="0" borderId="20" xfId="9" applyBorder="1" applyAlignment="1">
      <alignment wrapText="1"/>
    </xf>
    <xf numFmtId="0" fontId="29" fillId="0" borderId="8" xfId="9" applyBorder="1" applyAlignment="1">
      <alignment wrapText="1"/>
    </xf>
    <xf numFmtId="0" fontId="6" fillId="0" borderId="36" xfId="9" applyFont="1" applyBorder="1" applyAlignment="1">
      <alignment wrapText="1"/>
    </xf>
    <xf numFmtId="0" fontId="29" fillId="0" borderId="0" xfId="9" applyBorder="1" applyAlignment="1">
      <alignment wrapText="1"/>
    </xf>
    <xf numFmtId="0" fontId="29" fillId="0" borderId="11" xfId="9" applyBorder="1" applyAlignment="1">
      <alignment wrapText="1"/>
    </xf>
    <xf numFmtId="0" fontId="16" fillId="8" borderId="48" xfId="9" applyFont="1" applyFill="1" applyBorder="1" applyAlignment="1">
      <alignment horizontal="center" vertical="center"/>
    </xf>
    <xf numFmtId="0" fontId="16" fillId="0" borderId="50" xfId="9" applyFont="1" applyBorder="1" applyAlignment="1">
      <alignment horizontal="center" vertical="center"/>
    </xf>
    <xf numFmtId="4" fontId="30" fillId="0" borderId="8" xfId="9" applyNumberFormat="1" applyFont="1" applyFill="1" applyBorder="1" applyAlignment="1">
      <alignment horizontal="center"/>
    </xf>
    <xf numFmtId="0" fontId="6" fillId="0" borderId="0" xfId="9" applyFont="1" applyAlignment="1">
      <alignment wrapText="1"/>
    </xf>
    <xf numFmtId="0" fontId="4" fillId="0" borderId="0" xfId="9" applyFont="1" applyAlignment="1">
      <alignment wrapText="1"/>
    </xf>
    <xf numFmtId="0" fontId="6" fillId="0" borderId="1" xfId="9" applyFont="1" applyBorder="1" applyAlignment="1">
      <alignment wrapText="1"/>
    </xf>
    <xf numFmtId="0" fontId="29" fillId="0" borderId="2" xfId="9" applyBorder="1" applyAlignment="1">
      <alignment wrapText="1"/>
    </xf>
    <xf numFmtId="0" fontId="29" fillId="0" borderId="3" xfId="9" applyBorder="1" applyAlignment="1">
      <alignment wrapText="1"/>
    </xf>
    <xf numFmtId="0" fontId="24" fillId="2" borderId="48" xfId="9" applyFont="1" applyFill="1" applyBorder="1" applyAlignment="1">
      <alignment horizontal="center" vertical="center"/>
    </xf>
    <xf numFmtId="0" fontId="24" fillId="2" borderId="49" xfId="9" applyFont="1" applyFill="1" applyBorder="1" applyAlignment="1">
      <alignment horizontal="center" vertical="center"/>
    </xf>
    <xf numFmtId="0" fontId="24" fillId="2" borderId="50" xfId="9" applyFont="1" applyFill="1" applyBorder="1" applyAlignment="1">
      <alignment horizontal="center" vertical="center"/>
    </xf>
    <xf numFmtId="4" fontId="9" fillId="0" borderId="115" xfId="9" quotePrefix="1" applyNumberFormat="1" applyFont="1" applyFill="1" applyBorder="1" applyAlignment="1">
      <alignment horizontal="center"/>
    </xf>
    <xf numFmtId="4" fontId="30" fillId="0" borderId="128" xfId="9" applyNumberFormat="1" applyFont="1" applyFill="1" applyBorder="1" applyAlignment="1">
      <alignment horizontal="center"/>
    </xf>
    <xf numFmtId="4" fontId="9" fillId="0" borderId="127" xfId="9" quotePrefix="1" applyNumberFormat="1" applyFont="1" applyFill="1" applyBorder="1" applyAlignment="1">
      <alignment horizontal="center"/>
    </xf>
    <xf numFmtId="4" fontId="9" fillId="0" borderId="133" xfId="9" quotePrefix="1" applyNumberFormat="1" applyFont="1" applyFill="1" applyBorder="1" applyAlignment="1">
      <alignment horizontal="center"/>
    </xf>
    <xf numFmtId="4" fontId="9" fillId="0" borderId="136" xfId="9" quotePrefix="1" applyNumberFormat="1" applyFont="1" applyFill="1" applyBorder="1" applyAlignment="1">
      <alignment horizontal="center"/>
    </xf>
    <xf numFmtId="4" fontId="9" fillId="0" borderId="135" xfId="9" quotePrefix="1" applyNumberFormat="1" applyFont="1" applyFill="1" applyBorder="1" applyAlignment="1">
      <alignment horizontal="center"/>
    </xf>
    <xf numFmtId="4" fontId="9" fillId="0" borderId="141" xfId="9" quotePrefix="1" applyNumberFormat="1" applyFont="1" applyFill="1" applyBorder="1" applyAlignment="1">
      <alignment horizontal="center"/>
    </xf>
    <xf numFmtId="4" fontId="30" fillId="0" borderId="133" xfId="9" applyNumberFormat="1" applyFont="1" applyFill="1" applyBorder="1" applyAlignment="1">
      <alignment horizontal="center"/>
    </xf>
    <xf numFmtId="4" fontId="9" fillId="0" borderId="134" xfId="9" quotePrefix="1" applyNumberFormat="1" applyFont="1" applyFill="1" applyBorder="1" applyAlignment="1">
      <alignment horizontal="center"/>
    </xf>
    <xf numFmtId="0" fontId="5" fillId="2" borderId="23" xfId="9" applyFont="1" applyFill="1" applyBorder="1" applyAlignment="1">
      <alignment horizontal="center" vertical="center"/>
    </xf>
    <xf numFmtId="0" fontId="5" fillId="2" borderId="28" xfId="9" applyFont="1" applyFill="1" applyBorder="1" applyAlignment="1">
      <alignment horizontal="center" vertical="center"/>
    </xf>
    <xf numFmtId="0" fontId="4" fillId="0" borderId="43" xfId="0" applyFont="1" applyBorder="1" applyAlignment="1"/>
    <xf numFmtId="0" fontId="4" fillId="0" borderId="65" xfId="0" applyFont="1" applyBorder="1" applyAlignment="1"/>
    <xf numFmtId="0" fontId="18" fillId="2" borderId="48" xfId="0" applyFont="1" applyFill="1" applyBorder="1" applyAlignment="1">
      <alignment horizontal="center" vertical="center"/>
    </xf>
    <xf numFmtId="0" fontId="9" fillId="0" borderId="49" xfId="0" applyFont="1" applyBorder="1"/>
    <xf numFmtId="0" fontId="9" fillId="0" borderId="50" xfId="0" applyFont="1" applyBorder="1"/>
    <xf numFmtId="0" fontId="20" fillId="2" borderId="28" xfId="9" applyFont="1" applyFill="1" applyBorder="1" applyAlignment="1">
      <alignment horizontal="center" vertical="center"/>
    </xf>
    <xf numFmtId="0" fontId="9" fillId="0" borderId="43" xfId="0" applyFont="1" applyBorder="1" applyAlignment="1"/>
    <xf numFmtId="0" fontId="9" fillId="0" borderId="65" xfId="0" applyFont="1" applyBorder="1" applyAlignment="1"/>
    <xf numFmtId="0" fontId="20" fillId="2" borderId="23" xfId="9" applyFont="1" applyFill="1" applyBorder="1" applyAlignment="1">
      <alignment horizontal="center" vertical="center"/>
    </xf>
    <xf numFmtId="0" fontId="9" fillId="0" borderId="34" xfId="0" applyFont="1" applyBorder="1" applyAlignment="1"/>
    <xf numFmtId="0" fontId="9" fillId="0" borderId="35" xfId="0" applyFont="1" applyBorder="1" applyAlignment="1"/>
    <xf numFmtId="0" fontId="11" fillId="2" borderId="48" xfId="9" applyFont="1" applyFill="1" applyBorder="1" applyAlignment="1">
      <alignment horizontal="center" vertical="center" wrapText="1"/>
    </xf>
    <xf numFmtId="0" fontId="4" fillId="0" borderId="50" xfId="0" applyFont="1" applyBorder="1" applyAlignment="1">
      <alignment horizontal="center" vertical="center" wrapText="1"/>
    </xf>
    <xf numFmtId="0" fontId="18" fillId="3" borderId="48" xfId="9" applyFont="1" applyFill="1" applyBorder="1" applyAlignment="1">
      <alignment horizontal="center" vertical="center" wrapText="1"/>
    </xf>
    <xf numFmtId="0" fontId="9" fillId="0" borderId="49" xfId="9" applyFont="1" applyBorder="1" applyAlignment="1"/>
    <xf numFmtId="0" fontId="9" fillId="0" borderId="49" xfId="9" applyFont="1" applyBorder="1" applyAlignment="1">
      <alignment horizontal="center" vertical="center"/>
    </xf>
    <xf numFmtId="0" fontId="9" fillId="0" borderId="50" xfId="9" applyFont="1" applyBorder="1" applyAlignment="1">
      <alignment horizontal="center" vertical="center"/>
    </xf>
    <xf numFmtId="0" fontId="4" fillId="0" borderId="34" xfId="0" applyFont="1" applyBorder="1" applyAlignment="1"/>
    <xf numFmtId="0" fontId="4" fillId="0" borderId="35" xfId="0" applyFont="1" applyBorder="1" applyAlignment="1"/>
    <xf numFmtId="0" fontId="5" fillId="2" borderId="48" xfId="9" applyFont="1" applyFill="1" applyBorder="1" applyAlignment="1">
      <alignment horizontal="center" vertical="center" wrapText="1"/>
    </xf>
    <xf numFmtId="0" fontId="11" fillId="3" borderId="48" xfId="9" applyFont="1" applyFill="1" applyBorder="1" applyAlignment="1">
      <alignment horizontal="center" vertical="center" wrapText="1"/>
    </xf>
    <xf numFmtId="0" fontId="20" fillId="2" borderId="48" xfId="9" applyFont="1" applyFill="1" applyBorder="1" applyAlignment="1">
      <alignment horizontal="center" vertical="center" wrapText="1"/>
    </xf>
    <xf numFmtId="0" fontId="9" fillId="0" borderId="49" xfId="0" applyFont="1" applyBorder="1" applyAlignment="1">
      <alignment vertical="center"/>
    </xf>
    <xf numFmtId="0" fontId="9" fillId="0" borderId="50" xfId="0" applyFont="1" applyBorder="1" applyAlignment="1">
      <alignment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18" fillId="2" borderId="48" xfId="9" applyFont="1" applyFill="1" applyBorder="1" applyAlignment="1">
      <alignment horizontal="center" vertical="center" wrapText="1"/>
    </xf>
    <xf numFmtId="0" fontId="18" fillId="2" borderId="49" xfId="9" applyFont="1" applyFill="1" applyBorder="1" applyAlignment="1">
      <alignment horizontal="center" vertical="center" wrapText="1"/>
    </xf>
    <xf numFmtId="0" fontId="18" fillId="2" borderId="50" xfId="9" applyFont="1" applyFill="1" applyBorder="1" applyAlignment="1">
      <alignment horizontal="center" vertical="center" wrapText="1"/>
    </xf>
    <xf numFmtId="0" fontId="18" fillId="3" borderId="48" xfId="9" applyFont="1" applyFill="1" applyBorder="1" applyAlignment="1">
      <alignment horizontal="center" vertical="center"/>
    </xf>
    <xf numFmtId="0" fontId="18" fillId="3" borderId="49" xfId="9" applyFont="1" applyFill="1" applyBorder="1" applyAlignment="1">
      <alignment horizontal="center" vertical="center" wrapText="1"/>
    </xf>
    <xf numFmtId="0" fontId="9" fillId="4" borderId="46"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1" fillId="3" borderId="6" xfId="0" applyFont="1" applyFill="1"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3" fontId="8" fillId="0" borderId="0" xfId="6" applyNumberFormat="1" applyFont="1" applyBorder="1" applyAlignment="1">
      <alignment horizontal="center" vertical="center"/>
    </xf>
    <xf numFmtId="3" fontId="8" fillId="0" borderId="13" xfId="6" applyNumberFormat="1" applyFont="1" applyBorder="1" applyAlignment="1">
      <alignment horizontal="center" vertical="center"/>
    </xf>
    <xf numFmtId="3" fontId="8" fillId="0" borderId="0" xfId="6" applyNumberFormat="1" applyFont="1" applyFill="1" applyBorder="1" applyAlignment="1">
      <alignment horizontal="center" vertical="center"/>
    </xf>
    <xf numFmtId="0" fontId="0" fillId="0" borderId="13" xfId="0" applyBorder="1" applyAlignment="1">
      <alignment vertical="center"/>
    </xf>
    <xf numFmtId="3" fontId="8" fillId="17" borderId="49" xfId="6" applyNumberFormat="1" applyFont="1" applyFill="1" applyBorder="1" applyAlignment="1">
      <alignment horizontal="center" vertical="center"/>
    </xf>
    <xf numFmtId="3" fontId="73" fillId="0" borderId="0" xfId="0" applyNumberFormat="1" applyFont="1" applyBorder="1" applyAlignment="1">
      <alignment horizontal="center"/>
    </xf>
    <xf numFmtId="0" fontId="4" fillId="0" borderId="0" xfId="6" applyFont="1" applyBorder="1" applyAlignment="1"/>
    <xf numFmtId="3" fontId="8" fillId="17" borderId="43" xfId="6" applyNumberFormat="1" applyFont="1" applyFill="1" applyBorder="1" applyAlignment="1">
      <alignment horizontal="center" vertical="center"/>
    </xf>
    <xf numFmtId="3" fontId="14" fillId="17" borderId="49" xfId="6" applyNumberFormat="1" applyFont="1" applyFill="1" applyBorder="1" applyAlignment="1">
      <alignment horizontal="center"/>
    </xf>
    <xf numFmtId="0" fontId="0" fillId="0" borderId="13" xfId="0" applyBorder="1" applyAlignment="1">
      <alignment horizontal="center" vertical="center"/>
    </xf>
    <xf numFmtId="3" fontId="8" fillId="0" borderId="34" xfId="6" applyNumberFormat="1" applyFont="1" applyBorder="1" applyAlignment="1">
      <alignment horizontal="center" vertical="center"/>
    </xf>
    <xf numFmtId="3" fontId="8" fillId="0" borderId="35" xfId="6" applyNumberFormat="1" applyFont="1" applyBorder="1" applyAlignment="1">
      <alignment horizontal="center" vertical="center"/>
    </xf>
    <xf numFmtId="0" fontId="46" fillId="24" borderId="48" xfId="6" applyFont="1" applyFill="1" applyBorder="1" applyAlignment="1">
      <alignment horizontal="center" vertical="center" wrapText="1"/>
    </xf>
    <xf numFmtId="0" fontId="46" fillId="24" borderId="49" xfId="6" applyFont="1" applyFill="1" applyBorder="1" applyAlignment="1">
      <alignment horizontal="center" vertical="center" wrapText="1"/>
    </xf>
    <xf numFmtId="0" fontId="46" fillId="24" borderId="50" xfId="6" applyFont="1" applyFill="1" applyBorder="1" applyAlignment="1">
      <alignment horizontal="center" vertical="center" wrapText="1"/>
    </xf>
    <xf numFmtId="0" fontId="45" fillId="4" borderId="6" xfId="6" applyFont="1" applyFill="1" applyBorder="1" applyAlignment="1">
      <alignment horizontal="center"/>
    </xf>
    <xf numFmtId="0" fontId="45" fillId="4" borderId="4" xfId="6" applyFont="1" applyFill="1" applyBorder="1" applyAlignment="1">
      <alignment horizontal="center"/>
    </xf>
    <xf numFmtId="0" fontId="45" fillId="4" borderId="5" xfId="6" applyFont="1" applyFill="1" applyBorder="1" applyAlignment="1">
      <alignment horizontal="center"/>
    </xf>
    <xf numFmtId="3" fontId="8" fillId="0" borderId="0" xfId="6" applyNumberFormat="1" applyFont="1" applyBorder="1" applyAlignment="1">
      <alignment horizontal="center"/>
    </xf>
    <xf numFmtId="0" fontId="45" fillId="19" borderId="49" xfId="0" applyFont="1" applyFill="1" applyBorder="1" applyAlignment="1">
      <alignment horizontal="center" vertical="center" wrapText="1"/>
    </xf>
    <xf numFmtId="0" fontId="46" fillId="4" borderId="48" xfId="6" applyFont="1" applyFill="1" applyBorder="1" applyAlignment="1">
      <alignment horizontal="center" vertical="center" wrapText="1"/>
    </xf>
    <xf numFmtId="0" fontId="45" fillId="19" borderId="6" xfId="6" applyFont="1" applyFill="1" applyBorder="1" applyAlignment="1">
      <alignment horizontal="center" vertical="center"/>
    </xf>
    <xf numFmtId="0" fontId="45" fillId="19" borderId="5" xfId="6" applyFont="1" applyFill="1" applyBorder="1" applyAlignment="1">
      <alignment horizontal="center" vertical="center"/>
    </xf>
    <xf numFmtId="0" fontId="43" fillId="18" borderId="29" xfId="6" applyFont="1" applyFill="1" applyBorder="1" applyAlignment="1">
      <alignment horizontal="center" vertical="center"/>
    </xf>
    <xf numFmtId="0" fontId="43" fillId="18" borderId="24" xfId="6" applyFont="1" applyFill="1" applyBorder="1" applyAlignment="1">
      <alignment horizontal="center" vertical="center"/>
    </xf>
    <xf numFmtId="0" fontId="16" fillId="4" borderId="29" xfId="6" applyFont="1" applyFill="1" applyBorder="1" applyAlignment="1">
      <alignment horizontal="center" vertical="center"/>
    </xf>
    <xf numFmtId="0" fontId="16" fillId="4" borderId="24" xfId="6" applyFont="1" applyFill="1" applyBorder="1" applyAlignment="1">
      <alignment horizontal="center" vertic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14" fillId="18" borderId="29" xfId="6" applyFont="1" applyFill="1" applyBorder="1" applyAlignment="1">
      <alignment horizontal="center" vertical="center" wrapText="1"/>
    </xf>
    <xf numFmtId="0" fontId="0" fillId="0" borderId="10" xfId="0" applyBorder="1" applyAlignment="1">
      <alignment horizontal="center" vertical="center"/>
    </xf>
    <xf numFmtId="0" fontId="0" fillId="0" borderId="24" xfId="0" applyBorder="1" applyAlignment="1">
      <alignment horizontal="center" vertical="center"/>
    </xf>
    <xf numFmtId="0" fontId="25" fillId="19" borderId="15" xfId="0" applyFont="1" applyFill="1" applyBorder="1" applyAlignment="1">
      <alignment horizontal="center" vertical="center"/>
    </xf>
    <xf numFmtId="0" fontId="0" fillId="0" borderId="69" xfId="0" applyBorder="1" applyAlignment="1">
      <alignment horizontal="center" vertical="center"/>
    </xf>
    <xf numFmtId="0" fontId="25" fillId="19" borderId="62" xfId="0" applyFont="1" applyFill="1" applyBorder="1" applyAlignment="1">
      <alignment horizontal="center" vertical="center"/>
    </xf>
    <xf numFmtId="0" fontId="0" fillId="0" borderId="79" xfId="0" applyBorder="1" applyAlignment="1">
      <alignment horizontal="center" vertical="center"/>
    </xf>
    <xf numFmtId="0" fontId="48" fillId="15" borderId="48" xfId="6" applyFont="1" applyFill="1" applyBorder="1" applyAlignment="1">
      <alignment horizontal="center" vertical="center"/>
    </xf>
    <xf numFmtId="0" fontId="48" fillId="15" borderId="49" xfId="6" applyFont="1" applyFill="1" applyBorder="1" applyAlignment="1">
      <alignment horizontal="center" vertical="center"/>
    </xf>
    <xf numFmtId="0" fontId="43" fillId="18" borderId="48" xfId="6" applyFont="1" applyFill="1" applyBorder="1" applyAlignment="1">
      <alignment horizontal="center" vertical="center"/>
    </xf>
    <xf numFmtId="0" fontId="43" fillId="3" borderId="48" xfId="6" applyFont="1" applyFill="1" applyBorder="1" applyAlignment="1">
      <alignment horizontal="center"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33" fillId="16" borderId="28" xfId="6" applyFont="1" applyFill="1" applyBorder="1" applyAlignment="1">
      <alignment horizontal="center" vertical="center" wrapText="1"/>
    </xf>
    <xf numFmtId="0" fontId="33" fillId="16" borderId="43" xfId="6" applyFont="1" applyFill="1" applyBorder="1" applyAlignment="1">
      <alignment horizontal="center" vertical="center" wrapText="1"/>
    </xf>
    <xf numFmtId="0" fontId="33" fillId="16" borderId="65" xfId="6" applyFont="1" applyFill="1" applyBorder="1" applyAlignment="1">
      <alignment horizontal="center" vertical="center" wrapText="1"/>
    </xf>
    <xf numFmtId="0" fontId="33" fillId="16" borderId="23" xfId="6" applyFont="1" applyFill="1" applyBorder="1" applyAlignment="1">
      <alignment horizontal="center" vertical="center" wrapText="1"/>
    </xf>
    <xf numFmtId="0" fontId="33" fillId="16" borderId="34" xfId="6" applyFont="1" applyFill="1" applyBorder="1" applyAlignment="1">
      <alignment horizontal="center" vertical="center" wrapText="1"/>
    </xf>
    <xf numFmtId="0" fontId="33" fillId="16" borderId="35" xfId="6" applyFont="1" applyFill="1" applyBorder="1" applyAlignment="1">
      <alignment horizontal="center" vertical="center" wrapText="1"/>
    </xf>
    <xf numFmtId="0" fontId="46" fillId="15" borderId="48" xfId="6" applyFont="1" applyFill="1" applyBorder="1" applyAlignment="1">
      <alignment horizontal="center" vertical="center" wrapText="1"/>
    </xf>
    <xf numFmtId="0" fontId="74" fillId="15" borderId="49" xfId="0" applyFont="1" applyFill="1" applyBorder="1" applyAlignment="1">
      <alignment horizontal="center" vertical="center" wrapText="1"/>
    </xf>
    <xf numFmtId="0" fontId="74" fillId="15" borderId="50" xfId="0" applyFont="1" applyFill="1" applyBorder="1" applyAlignment="1">
      <alignment horizontal="center" vertical="center" wrapText="1"/>
    </xf>
    <xf numFmtId="0" fontId="25" fillId="4" borderId="29" xfId="6" applyFont="1" applyFill="1" applyBorder="1" applyAlignment="1">
      <alignment horizontal="center" vertical="center"/>
    </xf>
    <xf numFmtId="0" fontId="12" fillId="0" borderId="24" xfId="0" applyFont="1" applyBorder="1" applyAlignment="1">
      <alignment horizontal="center" vertical="center"/>
    </xf>
    <xf numFmtId="0" fontId="43" fillId="4" borderId="29" xfId="6" applyFont="1" applyFill="1" applyBorder="1" applyAlignment="1">
      <alignment horizontal="center" vertical="center" wrapText="1"/>
    </xf>
    <xf numFmtId="0" fontId="69" fillId="0" borderId="24" xfId="0" applyFont="1" applyBorder="1" applyAlignment="1">
      <alignment horizontal="center" vertical="center" wrapText="1"/>
    </xf>
    <xf numFmtId="0" fontId="25" fillId="18" borderId="29" xfId="6" applyFont="1" applyFill="1" applyBorder="1" applyAlignment="1">
      <alignment horizontal="center" vertical="center" wrapText="1"/>
    </xf>
    <xf numFmtId="0" fontId="48" fillId="15" borderId="50" xfId="6" applyFont="1" applyFill="1" applyBorder="1" applyAlignment="1">
      <alignment horizontal="center" vertical="center"/>
    </xf>
    <xf numFmtId="0" fontId="14" fillId="19" borderId="48" xfId="6" applyFont="1" applyFill="1" applyBorder="1" applyAlignment="1">
      <alignment horizontal="center" vertical="center"/>
    </xf>
    <xf numFmtId="0" fontId="14" fillId="19" borderId="50" xfId="6" applyFont="1" applyFill="1" applyBorder="1" applyAlignment="1">
      <alignment horizontal="center" vertical="center"/>
    </xf>
    <xf numFmtId="0" fontId="14" fillId="16" borderId="29" xfId="6" applyFont="1" applyFill="1" applyBorder="1" applyAlignment="1">
      <alignment horizontal="center" vertical="center"/>
    </xf>
    <xf numFmtId="0" fontId="14" fillId="16" borderId="10" xfId="6" applyFont="1" applyFill="1" applyBorder="1" applyAlignment="1">
      <alignment horizontal="center" vertical="center"/>
    </xf>
    <xf numFmtId="0" fontId="14" fillId="16" borderId="24" xfId="6" applyFont="1" applyFill="1" applyBorder="1" applyAlignment="1">
      <alignment horizontal="center" vertical="center"/>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7" borderId="66" xfId="6" applyNumberFormat="1" applyFont="1" applyFill="1" applyBorder="1" applyAlignment="1">
      <alignment horizontal="center"/>
    </xf>
    <xf numFmtId="3" fontId="8" fillId="0" borderId="36" xfId="6" applyNumberFormat="1" applyFont="1" applyFill="1" applyBorder="1" applyAlignment="1">
      <alignment horizontal="center" vertical="center"/>
    </xf>
    <xf numFmtId="3" fontId="8" fillId="0" borderId="36" xfId="6" applyNumberFormat="1" applyFont="1" applyBorder="1" applyAlignment="1">
      <alignment horizontal="center"/>
    </xf>
    <xf numFmtId="3" fontId="73" fillId="0" borderId="36" xfId="0" applyNumberFormat="1" applyFont="1" applyBorder="1" applyAlignment="1">
      <alignment horizontal="center"/>
    </xf>
    <xf numFmtId="0" fontId="25" fillId="19" borderId="62" xfId="0" applyFont="1" applyFill="1" applyBorder="1" applyAlignment="1">
      <alignment horizontal="center" vertical="center" wrapText="1"/>
    </xf>
    <xf numFmtId="0" fontId="47" fillId="15" borderId="49" xfId="0" applyFont="1" applyFill="1" applyBorder="1" applyAlignment="1">
      <alignment horizontal="center" vertical="center"/>
    </xf>
    <xf numFmtId="0" fontId="47" fillId="15" borderId="50" xfId="0" applyFont="1" applyFill="1" applyBorder="1" applyAlignment="1">
      <alignment horizontal="center" vertical="center"/>
    </xf>
    <xf numFmtId="0" fontId="45" fillId="19" borderId="66"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33" fillId="2" borderId="48" xfId="0" applyFont="1" applyFill="1" applyBorder="1" applyAlignment="1">
      <alignment horizontal="center" vertical="center"/>
    </xf>
    <xf numFmtId="0" fontId="33" fillId="0" borderId="49" xfId="0" applyFont="1" applyBorder="1" applyAlignment="1">
      <alignment horizontal="center" vertical="center"/>
    </xf>
    <xf numFmtId="0" fontId="33" fillId="0" borderId="50" xfId="0" applyFont="1" applyBorder="1" applyAlignment="1">
      <alignment horizontal="center" vertical="center"/>
    </xf>
    <xf numFmtId="0" fontId="19" fillId="0" borderId="0" xfId="0" applyFont="1" applyFill="1" applyBorder="1" applyAlignment="1">
      <alignment horizontal="center" vertical="center" wrapText="1"/>
    </xf>
    <xf numFmtId="0" fontId="22" fillId="0" borderId="0" xfId="0" applyFont="1" applyFill="1" applyBorder="1" applyAlignment="1"/>
    <xf numFmtId="0" fontId="20" fillId="5" borderId="28" xfId="0" applyFont="1" applyFill="1" applyBorder="1" applyAlignment="1">
      <alignment horizontal="center" vertical="center" wrapText="1"/>
    </xf>
    <xf numFmtId="0" fontId="9" fillId="0" borderId="65" xfId="0" applyFont="1" applyBorder="1" applyAlignment="1">
      <alignment horizontal="center" vertical="center"/>
    </xf>
    <xf numFmtId="0" fontId="20" fillId="5" borderId="65" xfId="0" applyFont="1" applyFill="1" applyBorder="1" applyAlignment="1">
      <alignment horizontal="center" vertical="center" wrapText="1"/>
    </xf>
    <xf numFmtId="0" fontId="116" fillId="2" borderId="38" xfId="0" applyFont="1" applyFill="1" applyBorder="1" applyAlignment="1">
      <alignment horizontal="left" vertical="center"/>
    </xf>
    <xf numFmtId="0" fontId="116" fillId="2" borderId="138" xfId="0" applyFont="1" applyFill="1" applyBorder="1" applyAlignment="1">
      <alignment horizontal="left" vertical="center"/>
    </xf>
    <xf numFmtId="0" fontId="116" fillId="2" borderId="126" xfId="0" applyFont="1" applyFill="1" applyBorder="1" applyAlignment="1">
      <alignment horizontal="left" vertical="center"/>
    </xf>
    <xf numFmtId="0" fontId="108" fillId="0" borderId="0" xfId="0" applyFont="1" applyFill="1" applyBorder="1" applyAlignment="1">
      <alignment wrapText="1"/>
    </xf>
    <xf numFmtId="0" fontId="25" fillId="0" borderId="23" xfId="0" applyFont="1" applyFill="1" applyBorder="1" applyAlignment="1">
      <alignment horizontal="center" vertical="center" wrapText="1"/>
    </xf>
    <xf numFmtId="0" fontId="3" fillId="0" borderId="34" xfId="0" applyFont="1" applyFill="1" applyBorder="1"/>
    <xf numFmtId="0" fontId="3" fillId="0" borderId="35" xfId="0" applyFont="1" applyFill="1" applyBorder="1"/>
    <xf numFmtId="0" fontId="0" fillId="0" borderId="34" xfId="0" applyFill="1" applyBorder="1"/>
    <xf numFmtId="0" fontId="0" fillId="0" borderId="35" xfId="0" applyFill="1" applyBorder="1"/>
    <xf numFmtId="0" fontId="116" fillId="2" borderId="38" xfId="0" applyFont="1" applyFill="1" applyBorder="1" applyAlignment="1">
      <alignment horizontal="center" vertical="center"/>
    </xf>
    <xf numFmtId="0" fontId="116" fillId="2" borderId="138" xfId="0" applyFont="1" applyFill="1" applyBorder="1" applyAlignment="1">
      <alignment horizontal="center" vertical="center"/>
    </xf>
    <xf numFmtId="0" fontId="116" fillId="2" borderId="126" xfId="0" applyFont="1" applyFill="1" applyBorder="1" applyAlignment="1">
      <alignment horizontal="center" vertical="center"/>
    </xf>
    <xf numFmtId="0" fontId="25" fillId="0" borderId="48" xfId="0" applyFont="1" applyBorder="1" applyAlignment="1">
      <alignment horizontal="center" vertical="center" wrapText="1"/>
    </xf>
    <xf numFmtId="0" fontId="3" fillId="0" borderId="49" xfId="0" applyFont="1" applyBorder="1"/>
    <xf numFmtId="0" fontId="3" fillId="0" borderId="50" xfId="0" applyFont="1" applyBorder="1"/>
    <xf numFmtId="0" fontId="0" fillId="0" borderId="49" xfId="0" applyBorder="1"/>
    <xf numFmtId="0" fontId="0" fillId="0" borderId="50" xfId="0" applyBorder="1"/>
    <xf numFmtId="0" fontId="48" fillId="0" borderId="0" xfId="0" applyFont="1" applyAlignment="1">
      <alignment horizontal="center"/>
    </xf>
    <xf numFmtId="0" fontId="18" fillId="3" borderId="6"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6"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123" xfId="0" applyFont="1" applyFill="1" applyBorder="1" applyAlignment="1">
      <alignment horizontal="center" vertical="center"/>
    </xf>
    <xf numFmtId="0" fontId="76" fillId="15" borderId="36" xfId="0" applyFont="1" applyFill="1" applyBorder="1" applyAlignment="1">
      <alignment horizontal="center" vertical="center" wrapText="1"/>
    </xf>
    <xf numFmtId="0" fontId="76" fillId="15" borderId="0" xfId="0" applyFont="1" applyFill="1" applyBorder="1" applyAlignment="1">
      <alignment horizontal="center" vertical="center" wrapText="1"/>
    </xf>
    <xf numFmtId="0" fontId="109" fillId="0" borderId="0" xfId="0" applyFont="1" applyFill="1" applyBorder="1" applyAlignment="1">
      <alignment wrapText="1"/>
    </xf>
    <xf numFmtId="0" fontId="76" fillId="59" borderId="38" xfId="0" applyFont="1" applyFill="1" applyBorder="1" applyAlignment="1">
      <alignment horizontal="center" vertical="center"/>
    </xf>
    <xf numFmtId="0" fontId="76" fillId="59" borderId="138" xfId="0" applyFont="1" applyFill="1" applyBorder="1" applyAlignment="1">
      <alignment horizontal="center" vertical="center"/>
    </xf>
    <xf numFmtId="0" fontId="76" fillId="59" borderId="126" xfId="0" applyFont="1" applyFill="1" applyBorder="1" applyAlignment="1">
      <alignment horizontal="center" vertical="center"/>
    </xf>
    <xf numFmtId="0" fontId="76" fillId="2" borderId="38" xfId="0" applyFont="1" applyFill="1" applyBorder="1" applyAlignment="1">
      <alignment horizontal="center" vertical="center"/>
    </xf>
    <xf numFmtId="0" fontId="76" fillId="2" borderId="138" xfId="0" applyFont="1" applyFill="1" applyBorder="1" applyAlignment="1">
      <alignment horizontal="center" vertical="center"/>
    </xf>
    <xf numFmtId="0" fontId="76" fillId="2" borderId="126" xfId="0" applyFont="1" applyFill="1" applyBorder="1" applyAlignment="1">
      <alignment horizontal="center" vertical="center"/>
    </xf>
    <xf numFmtId="0" fontId="18" fillId="10" borderId="38" xfId="0" applyFont="1" applyFill="1" applyBorder="1" applyAlignment="1">
      <alignment horizontal="center" vertical="center"/>
    </xf>
    <xf numFmtId="0" fontId="0" fillId="0" borderId="45" xfId="0" applyBorder="1" applyAlignment="1">
      <alignment horizontal="center" vertical="center"/>
    </xf>
    <xf numFmtId="0" fontId="0" fillId="0" borderId="39" xfId="0" applyBorder="1" applyAlignment="1">
      <alignment horizontal="center" vertical="center"/>
    </xf>
    <xf numFmtId="0" fontId="25" fillId="3" borderId="6" xfId="0" applyFont="1" applyFill="1" applyBorder="1" applyAlignment="1">
      <alignment horizontal="center" vertical="center"/>
    </xf>
    <xf numFmtId="0" fontId="12" fillId="0" borderId="4" xfId="0" applyFont="1" applyBorder="1" applyAlignment="1">
      <alignment vertical="center"/>
    </xf>
    <xf numFmtId="0" fontId="12" fillId="0" borderId="5" xfId="0" applyFont="1" applyBorder="1" applyAlignment="1">
      <alignment vertical="center"/>
    </xf>
    <xf numFmtId="0" fontId="18" fillId="7" borderId="45" xfId="0" applyFont="1" applyFill="1" applyBorder="1" applyAlignment="1">
      <alignment horizontal="center" vertical="center"/>
    </xf>
    <xf numFmtId="0" fontId="0" fillId="0" borderId="37" xfId="0" applyBorder="1" applyAlignment="1">
      <alignment horizontal="center" vertical="center"/>
    </xf>
    <xf numFmtId="0" fontId="11" fillId="3" borderId="54" xfId="0" applyFont="1" applyFill="1" applyBorder="1" applyAlignment="1">
      <alignment horizontal="center" vertical="center"/>
    </xf>
    <xf numFmtId="0" fontId="0" fillId="0" borderId="31" xfId="0" applyBorder="1" applyAlignment="1">
      <alignment horizontal="center" vertical="center"/>
    </xf>
    <xf numFmtId="0" fontId="0" fillId="0" borderId="5" xfId="0" applyBorder="1" applyAlignment="1">
      <alignment horizontal="center" vertical="center"/>
    </xf>
    <xf numFmtId="0" fontId="27" fillId="4" borderId="47" xfId="0" applyFont="1" applyFill="1" applyBorder="1" applyAlignment="1">
      <alignment horizontal="center" vertical="center"/>
    </xf>
    <xf numFmtId="0" fontId="27" fillId="4" borderId="19" xfId="0" applyFont="1" applyFill="1" applyBorder="1" applyAlignment="1">
      <alignment horizontal="center" vertical="center"/>
    </xf>
    <xf numFmtId="0" fontId="27" fillId="4" borderId="63"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4" xfId="0" applyFont="1" applyFill="1" applyBorder="1" applyAlignment="1">
      <alignment horizontal="center" vertical="center"/>
    </xf>
    <xf numFmtId="0" fontId="25" fillId="23" borderId="0" xfId="0" applyFont="1" applyFill="1" applyAlignment="1">
      <alignment horizontal="left" wrapText="1"/>
    </xf>
    <xf numFmtId="0" fontId="27" fillId="3" borderId="29" xfId="0" applyFont="1" applyFill="1" applyBorder="1" applyAlignment="1">
      <alignment horizontal="center" vertical="center"/>
    </xf>
    <xf numFmtId="0" fontId="27" fillId="3" borderId="23" xfId="0" applyFont="1" applyFill="1" applyBorder="1" applyAlignment="1">
      <alignment horizontal="center" vertical="center"/>
    </xf>
    <xf numFmtId="0" fontId="14" fillId="3" borderId="48" xfId="0" applyFont="1" applyFill="1" applyBorder="1" applyAlignment="1">
      <alignment horizontal="center" vertical="center" wrapText="1"/>
    </xf>
    <xf numFmtId="0" fontId="76" fillId="2" borderId="43" xfId="0" applyFont="1" applyFill="1" applyBorder="1" applyAlignment="1">
      <alignment horizontal="center" vertical="center"/>
    </xf>
    <xf numFmtId="0" fontId="76" fillId="2" borderId="65" xfId="0" applyFont="1" applyFill="1" applyBorder="1" applyAlignment="1">
      <alignment horizontal="center" vertical="center"/>
    </xf>
    <xf numFmtId="0" fontId="76" fillId="2" borderId="34" xfId="0" applyFont="1" applyFill="1" applyBorder="1" applyAlignment="1">
      <alignment horizontal="center" vertical="center"/>
    </xf>
    <xf numFmtId="0" fontId="76" fillId="2" borderId="35" xfId="0" applyFont="1" applyFill="1" applyBorder="1" applyAlignment="1">
      <alignment horizontal="center" vertical="center"/>
    </xf>
    <xf numFmtId="0" fontId="6" fillId="4" borderId="64" xfId="0" applyFont="1" applyFill="1" applyBorder="1" applyAlignment="1">
      <alignment horizontal="left" vertical="center"/>
    </xf>
    <xf numFmtId="0" fontId="6" fillId="4" borderId="30" xfId="0" applyFont="1" applyFill="1" applyBorder="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4" fillId="4" borderId="42"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4" borderId="42" xfId="0" applyFont="1" applyFill="1" applyBorder="1" applyAlignment="1">
      <alignment horizontal="center" vertical="center"/>
    </xf>
    <xf numFmtId="0" fontId="4" fillId="4" borderId="38"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14" fillId="22" borderId="125" xfId="0" applyFont="1" applyFill="1" applyBorder="1" applyAlignment="1">
      <alignment horizontal="center" vertical="center"/>
    </xf>
    <xf numFmtId="0" fontId="14" fillId="22" borderId="126" xfId="0" applyFont="1" applyFill="1" applyBorder="1" applyAlignment="1">
      <alignment horizontal="center" vertical="center"/>
    </xf>
    <xf numFmtId="0" fontId="14" fillId="0" borderId="0" xfId="0" applyFont="1" applyAlignment="1">
      <alignment vertical="center" wrapText="1"/>
    </xf>
    <xf numFmtId="0" fontId="46" fillId="2" borderId="28" xfId="0" applyFont="1" applyFill="1" applyBorder="1" applyAlignment="1">
      <alignment horizontal="center" vertical="center"/>
    </xf>
    <xf numFmtId="0" fontId="46" fillId="2" borderId="43" xfId="0" applyFont="1" applyFill="1" applyBorder="1" applyAlignment="1">
      <alignment horizontal="center" vertical="center"/>
    </xf>
    <xf numFmtId="0" fontId="46" fillId="2" borderId="65" xfId="0" applyFont="1" applyFill="1" applyBorder="1" applyAlignment="1">
      <alignment horizontal="center" vertical="center"/>
    </xf>
    <xf numFmtId="0" fontId="46" fillId="2" borderId="23" xfId="0" applyFont="1" applyFill="1" applyBorder="1" applyAlignment="1">
      <alignment horizontal="center" vertical="center"/>
    </xf>
    <xf numFmtId="0" fontId="46" fillId="2" borderId="34" xfId="0" applyFont="1" applyFill="1" applyBorder="1" applyAlignment="1">
      <alignment horizontal="center" vertical="center"/>
    </xf>
    <xf numFmtId="0" fontId="46" fillId="2" borderId="35" xfId="0" applyFont="1" applyFill="1" applyBorder="1" applyAlignment="1">
      <alignment horizontal="center" vertical="center"/>
    </xf>
    <xf numFmtId="0" fontId="14" fillId="28" borderId="124" xfId="0" applyFont="1" applyFill="1" applyBorder="1" applyAlignment="1">
      <alignment horizontal="center" vertical="center"/>
    </xf>
    <xf numFmtId="0" fontId="14" fillId="28" borderId="107" xfId="0" applyFont="1" applyFill="1" applyBorder="1" applyAlignment="1">
      <alignment horizontal="center" vertical="center"/>
    </xf>
    <xf numFmtId="0" fontId="76" fillId="2" borderId="36" xfId="0" applyFont="1" applyFill="1" applyBorder="1" applyAlignment="1">
      <alignment horizontal="center" vertical="center"/>
    </xf>
    <xf numFmtId="0" fontId="76" fillId="2" borderId="0" xfId="0" applyFont="1" applyFill="1" applyBorder="1" applyAlignment="1">
      <alignment horizontal="center" vertical="center"/>
    </xf>
  </cellXfs>
  <cellStyles count="59">
    <cellStyle name="20% - Colore 1" xfId="34" builtinId="30" customBuiltin="1"/>
    <cellStyle name="20% - Colore 2" xfId="38" builtinId="34" customBuiltin="1"/>
    <cellStyle name="20% - Colore 3" xfId="42" builtinId="38" customBuiltin="1"/>
    <cellStyle name="20% - Colore 4" xfId="46" builtinId="42" customBuiltin="1"/>
    <cellStyle name="20% - Colore 5" xfId="50" builtinId="46" customBuiltin="1"/>
    <cellStyle name="20% - Colore 6" xfId="54" builtinId="50" customBuiltin="1"/>
    <cellStyle name="40% - Colore 1" xfId="35" builtinId="31" customBuiltin="1"/>
    <cellStyle name="40% - Colore 2" xfId="39" builtinId="35" customBuiltin="1"/>
    <cellStyle name="40% - Colore 3" xfId="43" builtinId="39" customBuiltin="1"/>
    <cellStyle name="40% - Colore 4" xfId="47" builtinId="43" customBuiltin="1"/>
    <cellStyle name="40% - Colore 5" xfId="51" builtinId="47" customBuiltin="1"/>
    <cellStyle name="40% - Colore 6" xfId="55" builtinId="51" customBuiltin="1"/>
    <cellStyle name="60% - Colore 1" xfId="36" builtinId="32" customBuiltin="1"/>
    <cellStyle name="60% - Colore 2" xfId="40" builtinId="36" customBuiltin="1"/>
    <cellStyle name="60% - Colore 3" xfId="44" builtinId="40" customBuiltin="1"/>
    <cellStyle name="60% - Colore 4" xfId="48" builtinId="44" customBuiltin="1"/>
    <cellStyle name="60% - Colore 5" xfId="52" builtinId="48" customBuiltin="1"/>
    <cellStyle name="60% - Colore 6" xfId="56" builtinId="52" customBuiltin="1"/>
    <cellStyle name="Calcolo" xfId="1" builtinId="22" customBuiltin="1"/>
    <cellStyle name="Cella collegata" xfId="2" builtinId="24" customBuiltin="1"/>
    <cellStyle name="Cella da controllare" xfId="32" builtinId="23" customBuiltin="1"/>
    <cellStyle name="Collegamento ipertestuale" xfId="3" builtinId="8"/>
    <cellStyle name="Colore 1" xfId="33" builtinId="29" customBuiltin="1"/>
    <cellStyle name="Colore 2" xfId="37" builtinId="33" customBuiltin="1"/>
    <cellStyle name="Colore 3" xfId="41" builtinId="37" customBuiltin="1"/>
    <cellStyle name="Colore 4" xfId="45" builtinId="41" customBuiltin="1"/>
    <cellStyle name="Colore 5" xfId="49" builtinId="45" customBuiltin="1"/>
    <cellStyle name="Colore 6" xfId="53" builtinId="49" customBuiltin="1"/>
    <cellStyle name="Input" xfId="4" builtinId="20" customBuiltin="1"/>
    <cellStyle name="Migliaia" xfId="5" builtinId="3"/>
    <cellStyle name="Migliaia 2" xfId="24"/>
    <cellStyle name="Neutrale" xfId="31" builtinId="28" customBuiltin="1"/>
    <cellStyle name="Normale" xfId="0" builtinId="0"/>
    <cellStyle name="Normale 2" xfId="6"/>
    <cellStyle name="Normale 2 2" xfId="22"/>
    <cellStyle name="Normale 3" xfId="7"/>
    <cellStyle name="Normale 3 2" xfId="25"/>
    <cellStyle name="Normale 4" xfId="21"/>
    <cellStyle name="Normale 5" xfId="23"/>
    <cellStyle name="Normale 5 2" xfId="28"/>
    <cellStyle name="Normale 6" xfId="57"/>
    <cellStyle name="Normale_Foglio1" xfId="8"/>
    <cellStyle name="Normale_x.24. Commercio.Consistenza..." xfId="9"/>
    <cellStyle name="Nota 2" xfId="10"/>
    <cellStyle name="Nota 2 2" xfId="26"/>
    <cellStyle name="Nota 3" xfId="58"/>
    <cellStyle name="Output" xfId="11" builtinId="21" customBuiltin="1"/>
    <cellStyle name="Percentuale" xfId="12" builtinId="5"/>
    <cellStyle name="Percentuale 2" xfId="27"/>
    <cellStyle name="Testo avviso" xfId="13" builtinId="11" customBuiltin="1"/>
    <cellStyle name="Testo descrittivo" xfId="14" builtinId="53" customBuiltin="1"/>
    <cellStyle name="Titolo" xfId="15" builtinId="15" customBuiltin="1"/>
    <cellStyle name="Titolo 1" xfId="16" builtinId="16" customBuiltin="1"/>
    <cellStyle name="Titolo 2" xfId="17" builtinId="17" customBuiltin="1"/>
    <cellStyle name="Titolo 3" xfId="18" builtinId="18" customBuiltin="1"/>
    <cellStyle name="Titolo 4" xfId="19" builtinId="19" customBuiltin="1"/>
    <cellStyle name="Totale" xfId="20" builtinId="25" customBuiltin="1"/>
    <cellStyle name="Valore non valido" xfId="30" builtinId="27" customBuiltin="1"/>
    <cellStyle name="Valore valido" xfId="29" builtinId="26"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99"/>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80234752"/>
        <c:axId val="92676096"/>
      </c:barChart>
      <c:catAx>
        <c:axId val="80234752"/>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2676096"/>
        <c:crosses val="autoZero"/>
        <c:auto val="1"/>
        <c:lblAlgn val="ctr"/>
        <c:lblOffset val="100"/>
        <c:tickLblSkip val="1"/>
        <c:tickMarkSkip val="1"/>
      </c:catAx>
      <c:valAx>
        <c:axId val="9267609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80234752"/>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96511488"/>
        <c:axId val="96513024"/>
      </c:barChart>
      <c:catAx>
        <c:axId val="9651148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6513024"/>
        <c:crosses val="autoZero"/>
        <c:auto val="1"/>
        <c:lblAlgn val="ctr"/>
        <c:lblOffset val="100"/>
        <c:tickLblSkip val="1"/>
        <c:tickMarkSkip val="1"/>
      </c:catAx>
      <c:valAx>
        <c:axId val="9651302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51148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MOVIMENTAZIONE OPERAI  </a:t>
            </a:r>
          </a:p>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 </a:t>
            </a:r>
            <a:r>
              <a:rPr lang="it-IT" sz="1090" b="1" i="0" u="none" strike="noStrike" baseline="0">
                <a:solidFill>
                  <a:srgbClr val="000000"/>
                </a:solidFill>
                <a:latin typeface="Arial"/>
                <a:cs typeface="Arial"/>
              </a:rPr>
              <a:t>Media Mensile </a:t>
            </a:r>
            <a:r>
              <a:rPr lang="it-IT" sz="1200" b="1" i="0" u="none" strike="noStrike" baseline="0">
                <a:solidFill>
                  <a:srgbClr val="000000"/>
                </a:solidFill>
                <a:latin typeface="Arial"/>
                <a:cs typeface="Arial"/>
              </a:rPr>
              <a:t>- </a:t>
            </a:r>
          </a:p>
        </c:rich>
      </c:tx>
      <c:layout>
        <c:manualLayout>
          <c:xMode val="edge"/>
          <c:yMode val="edge"/>
          <c:x val="0.23325091863517058"/>
          <c:y val="3.6764562324446283E-2"/>
        </c:manualLayout>
      </c:layout>
      <c:spPr>
        <a:noFill/>
        <a:ln w="25400">
          <a:noFill/>
        </a:ln>
      </c:spPr>
    </c:title>
    <c:plotArea>
      <c:layout>
        <c:manualLayout>
          <c:layoutTarget val="inner"/>
          <c:xMode val="edge"/>
          <c:yMode val="edge"/>
          <c:x val="0.15632773283350074"/>
          <c:y val="0.1948529411764775"/>
          <c:w val="0.80148980484477361"/>
          <c:h val="0.52205882352943911"/>
        </c:manualLayout>
      </c:layout>
      <c:barChart>
        <c:barDir val="col"/>
        <c:grouping val="clustered"/>
        <c:ser>
          <c:idx val="2"/>
          <c:order val="0"/>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1"/>
          <c:tx>
            <c:v>Anno 2004</c:v>
          </c:tx>
          <c:spPr>
            <a:solidFill>
              <a:srgbClr val="CCFFFF"/>
            </a:solidFill>
            <a:ln w="12700">
              <a:solidFill>
                <a:srgbClr val="000000"/>
              </a:solidFill>
              <a:prstDash val="solid"/>
            </a:ln>
          </c:spPr>
          <c:val>
            <c:numRef>
              <c:f>'8.1 - 8.2 Cassa Edile'!$E$8:$E$11</c:f>
              <c:numCache>
                <c:formatCode>#,##0</c:formatCode>
                <c:ptCount val="4"/>
                <c:pt idx="0">
                  <c:v>3194</c:v>
                </c:pt>
                <c:pt idx="1">
                  <c:v>3887.3333333333335</c:v>
                </c:pt>
                <c:pt idx="2">
                  <c:v>4058</c:v>
                </c:pt>
                <c:pt idx="3">
                  <c:v>3848.3333333333335</c:v>
                </c:pt>
              </c:numCache>
            </c:numRef>
          </c:val>
        </c:ser>
        <c:ser>
          <c:idx val="4"/>
          <c:order val="2"/>
          <c:tx>
            <c:v>Anno 2005</c:v>
          </c:tx>
          <c:spPr>
            <a:solidFill>
              <a:srgbClr val="4600A5"/>
            </a:solidFill>
            <a:ln w="12700">
              <a:solidFill>
                <a:srgbClr val="000000"/>
              </a:solidFill>
              <a:prstDash val="solid"/>
            </a:ln>
          </c:spPr>
          <c:val>
            <c:numRef>
              <c:f>'8.1 - 8.2 Cassa Edile'!$E$12:$E$15</c:f>
              <c:numCache>
                <c:formatCode>#,##0</c:formatCode>
                <c:ptCount val="4"/>
                <c:pt idx="0">
                  <c:v>3115.3333333333335</c:v>
                </c:pt>
                <c:pt idx="1">
                  <c:v>3847.6666666666665</c:v>
                </c:pt>
                <c:pt idx="2">
                  <c:v>4051</c:v>
                </c:pt>
                <c:pt idx="3">
                  <c:v>3804</c:v>
                </c:pt>
              </c:numCache>
            </c:numRef>
          </c:val>
        </c:ser>
        <c:ser>
          <c:idx val="5"/>
          <c:order val="3"/>
          <c:tx>
            <c:v>Anno 2006</c:v>
          </c:tx>
          <c:spPr>
            <a:solidFill>
              <a:srgbClr val="FF8080"/>
            </a:solidFill>
            <a:ln w="12700">
              <a:solidFill>
                <a:srgbClr val="000000"/>
              </a:solidFill>
              <a:prstDash val="solid"/>
            </a:ln>
          </c:spPr>
          <c:val>
            <c:numRef>
              <c:f>'8.1 - 8.2 Cassa Edile'!$E$16:$E$19</c:f>
              <c:numCache>
                <c:formatCode>#,##0</c:formatCode>
                <c:ptCount val="4"/>
                <c:pt idx="0">
                  <c:v>3109.3333333333335</c:v>
                </c:pt>
                <c:pt idx="1">
                  <c:v>3831</c:v>
                </c:pt>
                <c:pt idx="2">
                  <c:v>4024</c:v>
                </c:pt>
                <c:pt idx="3">
                  <c:v>3857</c:v>
                </c:pt>
              </c:numCache>
            </c:numRef>
          </c:val>
        </c:ser>
        <c:ser>
          <c:idx val="6"/>
          <c:order val="4"/>
          <c:tx>
            <c:v>Anno 2007</c:v>
          </c:tx>
          <c:spPr>
            <a:solidFill>
              <a:srgbClr val="0066CC"/>
            </a:solidFill>
            <a:ln w="12700">
              <a:solidFill>
                <a:srgbClr val="000000"/>
              </a:solidFill>
              <a:prstDash val="solid"/>
            </a:ln>
          </c:spPr>
          <c:val>
            <c:numRef>
              <c:f>'8.1 - 8.2 Cassa Edile'!$E$20:$E$23</c:f>
              <c:numCache>
                <c:formatCode>#,##0</c:formatCode>
                <c:ptCount val="4"/>
                <c:pt idx="0">
                  <c:v>3300.3333333333335</c:v>
                </c:pt>
                <c:pt idx="1">
                  <c:v>3924</c:v>
                </c:pt>
                <c:pt idx="2">
                  <c:v>4090.3333333333335</c:v>
                </c:pt>
                <c:pt idx="3">
                  <c:v>3890.3333333333335</c:v>
                </c:pt>
              </c:numCache>
            </c:numRef>
          </c:val>
        </c:ser>
        <c:ser>
          <c:idx val="7"/>
          <c:order val="5"/>
          <c:tx>
            <c:v>Anno 2008</c:v>
          </c:tx>
          <c:spPr>
            <a:solidFill>
              <a:srgbClr val="CCCCFF"/>
            </a:solidFill>
            <a:ln w="12700">
              <a:solidFill>
                <a:srgbClr val="000000"/>
              </a:solidFill>
              <a:prstDash val="solid"/>
            </a:ln>
          </c:spPr>
          <c:val>
            <c:numRef>
              <c:f>'8.1 - 8.2 Cassa Edile'!$E$24:$E$27</c:f>
              <c:numCache>
                <c:formatCode>#,##0</c:formatCode>
                <c:ptCount val="4"/>
                <c:pt idx="0">
                  <c:v>3191.6666666666665</c:v>
                </c:pt>
                <c:pt idx="1">
                  <c:v>3703.3333333333335</c:v>
                </c:pt>
                <c:pt idx="2">
                  <c:v>3798.6666666666665</c:v>
                </c:pt>
                <c:pt idx="3">
                  <c:v>3638.3333333333335</c:v>
                </c:pt>
              </c:numCache>
            </c:numRef>
          </c:val>
        </c:ser>
        <c:ser>
          <c:idx val="0"/>
          <c:order val="6"/>
          <c:tx>
            <c:v>Anno 2009</c:v>
          </c:tx>
          <c:spPr>
            <a:solidFill>
              <a:srgbClr val="9999FF"/>
            </a:solidFill>
            <a:ln w="12700">
              <a:solidFill>
                <a:srgbClr val="000000"/>
              </a:solidFill>
              <a:prstDash val="solid"/>
            </a:ln>
          </c:spPr>
          <c:val>
            <c:numRef>
              <c:f>'8.1 - 8.2 Cassa Edile'!$E$28:$E$31</c:f>
              <c:numCache>
                <c:formatCode>#,##0</c:formatCode>
                <c:ptCount val="4"/>
                <c:pt idx="0">
                  <c:v>2884</c:v>
                </c:pt>
                <c:pt idx="1">
                  <c:v>3455</c:v>
                </c:pt>
                <c:pt idx="2">
                  <c:v>3636.3333333333335</c:v>
                </c:pt>
                <c:pt idx="3">
                  <c:v>3470.3333333333335</c:v>
                </c:pt>
              </c:numCache>
            </c:numRef>
          </c:val>
        </c:ser>
        <c:ser>
          <c:idx val="8"/>
          <c:order val="7"/>
          <c:tx>
            <c:v>Anno 2010</c:v>
          </c:tx>
          <c:spPr>
            <a:solidFill>
              <a:srgbClr val="B9CD96"/>
            </a:solidFill>
            <a:ln w="12700">
              <a:solidFill>
                <a:srgbClr val="000000"/>
              </a:solidFill>
              <a:prstDash val="solid"/>
            </a:ln>
          </c:spPr>
          <c:val>
            <c:numRef>
              <c:f>'8.1 - 8.2 Cassa Edile'!$E$32:$E$35</c:f>
              <c:numCache>
                <c:formatCode>#,##0</c:formatCode>
                <c:ptCount val="4"/>
                <c:pt idx="0">
                  <c:v>2791.3333333333335</c:v>
                </c:pt>
                <c:pt idx="1">
                  <c:v>3340</c:v>
                </c:pt>
                <c:pt idx="2">
                  <c:v>3468.3333333333335</c:v>
                </c:pt>
                <c:pt idx="3">
                  <c:v>3331.3333333333335</c:v>
                </c:pt>
              </c:numCache>
            </c:numRef>
          </c:val>
        </c:ser>
        <c:ser>
          <c:idx val="1"/>
          <c:order val="8"/>
          <c:tx>
            <c:v>Anno 2011</c:v>
          </c:tx>
          <c:spPr>
            <a:solidFill>
              <a:srgbClr val="F79646"/>
            </a:solidFill>
            <a:ln w="3175">
              <a:solidFill>
                <a:srgbClr val="000000"/>
              </a:solidFill>
              <a:prstDash val="solid"/>
            </a:ln>
          </c:spPr>
          <c:val>
            <c:numRef>
              <c:f>'8.1 - 8.2 Cassa Edile'!$E$36:$E$39</c:f>
              <c:numCache>
                <c:formatCode>#,##0</c:formatCode>
                <c:ptCount val="4"/>
                <c:pt idx="0">
                  <c:v>2700</c:v>
                </c:pt>
                <c:pt idx="1">
                  <c:v>3155</c:v>
                </c:pt>
                <c:pt idx="2">
                  <c:v>3274</c:v>
                </c:pt>
                <c:pt idx="3">
                  <c:v>3108</c:v>
                </c:pt>
              </c:numCache>
            </c:numRef>
          </c:val>
        </c:ser>
        <c:ser>
          <c:idx val="9"/>
          <c:order val="9"/>
          <c:tx>
            <c:v>Anno 2012</c:v>
          </c:tx>
          <c:val>
            <c:numRef>
              <c:f>'8.1 - 8.2 Cassa Edile'!$E$40</c:f>
              <c:numCache>
                <c:formatCode>#,##0</c:formatCode>
                <c:ptCount val="1"/>
                <c:pt idx="0">
                  <c:v>2424</c:v>
                </c:pt>
              </c:numCache>
            </c:numRef>
          </c:val>
        </c:ser>
        <c:gapWidth val="260"/>
        <c:overlap val="-30"/>
        <c:axId val="98359936"/>
        <c:axId val="99746176"/>
      </c:barChart>
      <c:catAx>
        <c:axId val="98359936"/>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99746176"/>
        <c:crosses val="autoZero"/>
        <c:auto val="1"/>
        <c:lblAlgn val="ctr"/>
        <c:lblOffset val="100"/>
        <c:tickLblSkip val="1"/>
        <c:tickMarkSkip val="1"/>
      </c:catAx>
      <c:valAx>
        <c:axId val="9974617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98359936"/>
        <c:crosses val="autoZero"/>
        <c:crossBetween val="between"/>
        <c:majorUnit val="500"/>
        <c:minorUnit val="300"/>
      </c:valAx>
      <c:spPr>
        <a:solidFill>
          <a:srgbClr val="FFFFFF"/>
        </a:solidFill>
        <a:ln w="12700">
          <a:solidFill>
            <a:srgbClr val="808080"/>
          </a:solidFill>
          <a:prstDash val="solid"/>
        </a:ln>
      </c:spPr>
    </c:plotArea>
    <c:legend>
      <c:legendPos val="r"/>
      <c:legendEntry>
        <c:idx val="0"/>
        <c:delete val="1"/>
      </c:legendEntry>
      <c:layout>
        <c:manualLayout>
          <c:xMode val="edge"/>
          <c:yMode val="edge"/>
          <c:x val="1.5788666630887301E-2"/>
          <c:y val="0.82402231909852475"/>
          <c:w val="0.96618977885797386"/>
          <c:h val="0.17597768090147844"/>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b="1" i="0" u="none" strike="noStrike" baseline="0">
                <a:solidFill>
                  <a:srgbClr val="000000"/>
                </a:solidFill>
                <a:latin typeface="Arial"/>
                <a:ea typeface="Arial"/>
                <a:cs typeface="Arial"/>
              </a:defRPr>
            </a:pPr>
            <a:r>
              <a:rPr lang="it-IT"/>
              <a:t>ORE ORDINARIE DI LAVORO</a:t>
            </a:r>
          </a:p>
        </c:rich>
      </c:tx>
      <c:layout>
        <c:manualLayout>
          <c:xMode val="edge"/>
          <c:yMode val="edge"/>
          <c:x val="0.22877383251621849"/>
          <c:y val="1.8314845680786267E-2"/>
        </c:manualLayout>
      </c:layout>
      <c:spPr>
        <a:noFill/>
        <a:ln w="25400">
          <a:noFill/>
        </a:ln>
      </c:spPr>
    </c:title>
    <c:plotArea>
      <c:layout>
        <c:manualLayout>
          <c:layoutTarget val="inner"/>
          <c:xMode val="edge"/>
          <c:yMode val="edge"/>
          <c:x val="0.21226439538850544"/>
          <c:y val="0.19780290537325917"/>
          <c:w val="0.74056689057765757"/>
          <c:h val="0.4798551963684774"/>
        </c:manualLayout>
      </c:layout>
      <c:barChart>
        <c:barDir val="col"/>
        <c:grouping val="clustered"/>
        <c:ser>
          <c:idx val="1"/>
          <c:order val="0"/>
          <c:tx>
            <c:v>Anno 2002</c:v>
          </c:tx>
          <c:spPr>
            <a:solidFill>
              <a:srgbClr val="F20884"/>
            </a:solidFill>
            <a:ln w="12700">
              <a:solidFill>
                <a:srgbClr val="000000"/>
              </a:solidFill>
              <a:prstDash val="solid"/>
            </a:ln>
          </c:spPr>
          <c:val>
            <c:numRef>
              <c:f>'8.1 - 8.2 Cassa Edile'!#REF!</c:f>
              <c:numCache>
                <c:formatCode>General</c:formatCode>
                <c:ptCount val="1"/>
                <c:pt idx="0">
                  <c:v>1</c:v>
                </c:pt>
              </c:numCache>
            </c:numRef>
          </c:val>
        </c:ser>
        <c:ser>
          <c:idx val="2"/>
          <c:order val="1"/>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2"/>
          <c:tx>
            <c:v>Anno 2004</c:v>
          </c:tx>
          <c:spPr>
            <a:solidFill>
              <a:srgbClr val="CCFFFF"/>
            </a:solidFill>
            <a:ln w="12700">
              <a:solidFill>
                <a:srgbClr val="000000"/>
              </a:solidFill>
              <a:prstDash val="solid"/>
            </a:ln>
          </c:spPr>
          <c:val>
            <c:numRef>
              <c:f>'8.1 - 8.2 Cassa Edile'!$E$65:$E$68</c:f>
              <c:numCache>
                <c:formatCode>#,##0</c:formatCode>
                <c:ptCount val="4"/>
                <c:pt idx="0">
                  <c:v>1174255</c:v>
                </c:pt>
                <c:pt idx="1">
                  <c:v>1667770</c:v>
                </c:pt>
                <c:pt idx="2">
                  <c:v>1636793</c:v>
                </c:pt>
                <c:pt idx="3">
                  <c:v>1490662</c:v>
                </c:pt>
              </c:numCache>
            </c:numRef>
          </c:val>
        </c:ser>
        <c:ser>
          <c:idx val="4"/>
          <c:order val="3"/>
          <c:tx>
            <c:v>Anno 2005</c:v>
          </c:tx>
          <c:spPr>
            <a:solidFill>
              <a:srgbClr val="4600A5"/>
            </a:solidFill>
            <a:ln w="12700">
              <a:solidFill>
                <a:srgbClr val="000000"/>
              </a:solidFill>
              <a:prstDash val="solid"/>
            </a:ln>
          </c:spPr>
          <c:val>
            <c:numRef>
              <c:f>'8.1 - 8.2 Cassa Edile'!$E$69:$E$72</c:f>
              <c:numCache>
                <c:formatCode>#,##0</c:formatCode>
                <c:ptCount val="4"/>
                <c:pt idx="0">
                  <c:v>1059834</c:v>
                </c:pt>
                <c:pt idx="1">
                  <c:v>1678660</c:v>
                </c:pt>
                <c:pt idx="2">
                  <c:v>1625095</c:v>
                </c:pt>
                <c:pt idx="3">
                  <c:v>1449539</c:v>
                </c:pt>
              </c:numCache>
            </c:numRef>
          </c:val>
        </c:ser>
        <c:ser>
          <c:idx val="5"/>
          <c:order val="4"/>
          <c:tx>
            <c:v>Anno 2006</c:v>
          </c:tx>
          <c:spPr>
            <a:solidFill>
              <a:srgbClr val="FF8080"/>
            </a:solidFill>
            <a:ln w="12700">
              <a:solidFill>
                <a:srgbClr val="000000"/>
              </a:solidFill>
              <a:prstDash val="solid"/>
            </a:ln>
          </c:spPr>
          <c:val>
            <c:numRef>
              <c:f>'8.1 - 8.2 Cassa Edile'!$E$73:$E$76</c:f>
              <c:numCache>
                <c:formatCode>#,##0</c:formatCode>
                <c:ptCount val="4"/>
                <c:pt idx="0">
                  <c:v>1052043</c:v>
                </c:pt>
                <c:pt idx="1">
                  <c:v>1620936</c:v>
                </c:pt>
                <c:pt idx="2">
                  <c:v>1573461</c:v>
                </c:pt>
                <c:pt idx="3">
                  <c:v>1539974</c:v>
                </c:pt>
              </c:numCache>
            </c:numRef>
          </c:val>
        </c:ser>
        <c:ser>
          <c:idx val="6"/>
          <c:order val="5"/>
          <c:tx>
            <c:v>Anno 2007</c:v>
          </c:tx>
          <c:spPr>
            <a:solidFill>
              <a:srgbClr val="0066CC"/>
            </a:solidFill>
            <a:ln w="12700">
              <a:solidFill>
                <a:srgbClr val="000000"/>
              </a:solidFill>
              <a:prstDash val="solid"/>
            </a:ln>
          </c:spPr>
          <c:val>
            <c:numRef>
              <c:f>'8.1 - 8.2 Cassa Edile'!$E$77:$E$80</c:f>
              <c:numCache>
                <c:formatCode>#,##0</c:formatCode>
                <c:ptCount val="4"/>
                <c:pt idx="0">
                  <c:v>1621537</c:v>
                </c:pt>
                <c:pt idx="1">
                  <c:v>1668211</c:v>
                </c:pt>
                <c:pt idx="2">
                  <c:v>1583909</c:v>
                </c:pt>
                <c:pt idx="3">
                  <c:v>1559229</c:v>
                </c:pt>
              </c:numCache>
            </c:numRef>
          </c:val>
        </c:ser>
        <c:ser>
          <c:idx val="7"/>
          <c:order val="6"/>
          <c:tx>
            <c:v>Anno 2008</c:v>
          </c:tx>
          <c:spPr>
            <a:solidFill>
              <a:srgbClr val="CCCCFF"/>
            </a:solidFill>
            <a:ln w="12700">
              <a:solidFill>
                <a:srgbClr val="000000"/>
              </a:solidFill>
              <a:prstDash val="solid"/>
            </a:ln>
          </c:spPr>
          <c:val>
            <c:numRef>
              <c:f>'8.1 - 8.2 Cassa Edile'!$E$81:$E$84</c:f>
              <c:numCache>
                <c:formatCode>#,##0</c:formatCode>
                <c:ptCount val="4"/>
                <c:pt idx="0">
                  <c:v>1152852</c:v>
                </c:pt>
                <c:pt idx="1">
                  <c:v>1578229</c:v>
                </c:pt>
                <c:pt idx="2">
                  <c:v>1521535</c:v>
                </c:pt>
                <c:pt idx="3">
                  <c:v>1374327</c:v>
                </c:pt>
              </c:numCache>
            </c:numRef>
          </c:val>
        </c:ser>
        <c:ser>
          <c:idx val="0"/>
          <c:order val="7"/>
          <c:tx>
            <c:v>Anno 2009</c:v>
          </c:tx>
          <c:spPr>
            <a:solidFill>
              <a:srgbClr val="9999FF"/>
            </a:solidFill>
            <a:ln w="12700">
              <a:solidFill>
                <a:srgbClr val="000000"/>
              </a:solidFill>
              <a:prstDash val="solid"/>
            </a:ln>
          </c:spPr>
          <c:val>
            <c:numRef>
              <c:f>'8.1 - 8.2 Cassa Edile'!$E$85:$E$88</c:f>
              <c:numCache>
                <c:formatCode>#,##0</c:formatCode>
                <c:ptCount val="4"/>
                <c:pt idx="0">
                  <c:v>998259</c:v>
                </c:pt>
                <c:pt idx="1">
                  <c:v>1482128</c:v>
                </c:pt>
                <c:pt idx="2">
                  <c:v>1451470</c:v>
                </c:pt>
                <c:pt idx="3">
                  <c:v>1350839</c:v>
                </c:pt>
              </c:numCache>
            </c:numRef>
          </c:val>
        </c:ser>
        <c:ser>
          <c:idx val="8"/>
          <c:order val="8"/>
          <c:tx>
            <c:v>Anno 2010</c:v>
          </c:tx>
          <c:spPr>
            <a:solidFill>
              <a:srgbClr val="B9CD96"/>
            </a:solidFill>
            <a:ln w="12700">
              <a:solidFill>
                <a:srgbClr val="000000"/>
              </a:solidFill>
              <a:prstDash val="solid"/>
            </a:ln>
          </c:spPr>
          <c:val>
            <c:numRef>
              <c:f>'8.1 - 8.2 Cassa Edile'!$E$89:$E$92</c:f>
              <c:numCache>
                <c:formatCode>#,##0</c:formatCode>
                <c:ptCount val="4"/>
                <c:pt idx="0">
                  <c:v>914945</c:v>
                </c:pt>
                <c:pt idx="1">
                  <c:v>1434124</c:v>
                </c:pt>
                <c:pt idx="2">
                  <c:v>1402294</c:v>
                </c:pt>
                <c:pt idx="3">
                  <c:v>1245776</c:v>
                </c:pt>
              </c:numCache>
            </c:numRef>
          </c:val>
        </c:ser>
        <c:ser>
          <c:idx val="9"/>
          <c:order val="9"/>
          <c:tx>
            <c:v>Anno 2011</c:v>
          </c:tx>
          <c:spPr>
            <a:solidFill>
              <a:srgbClr val="F79646"/>
            </a:solidFill>
            <a:ln w="3175">
              <a:solidFill>
                <a:srgbClr val="000000"/>
              </a:solidFill>
              <a:prstDash val="solid"/>
            </a:ln>
          </c:spPr>
          <c:val>
            <c:numRef>
              <c:f>'8.1 - 8.2 Cassa Edile'!$E$93:$E$96</c:f>
              <c:numCache>
                <c:formatCode>#,##0</c:formatCode>
                <c:ptCount val="4"/>
                <c:pt idx="0">
                  <c:v>924683</c:v>
                </c:pt>
                <c:pt idx="1">
                  <c:v>1378247</c:v>
                </c:pt>
                <c:pt idx="2">
                  <c:v>1307527</c:v>
                </c:pt>
                <c:pt idx="3">
                  <c:v>1195108</c:v>
                </c:pt>
              </c:numCache>
            </c:numRef>
          </c:val>
        </c:ser>
        <c:ser>
          <c:idx val="10"/>
          <c:order val="10"/>
          <c:tx>
            <c:v>Anno 2012</c:v>
          </c:tx>
          <c:spPr>
            <a:ln>
              <a:solidFill>
                <a:schemeClr val="tx1"/>
              </a:solidFill>
            </a:ln>
          </c:spPr>
          <c:val>
            <c:numRef>
              <c:f>'8.1 - 8.2 Cassa Edile'!$E$97</c:f>
              <c:numCache>
                <c:formatCode>#,##0</c:formatCode>
                <c:ptCount val="1"/>
                <c:pt idx="0">
                  <c:v>748108</c:v>
                </c:pt>
              </c:numCache>
            </c:numRef>
          </c:val>
        </c:ser>
        <c:gapWidth val="260"/>
        <c:overlap val="-30"/>
        <c:axId val="98382208"/>
        <c:axId val="98383744"/>
      </c:barChart>
      <c:catAx>
        <c:axId val="98382208"/>
        <c:scaling>
          <c:orientation val="minMax"/>
        </c:scaling>
        <c:axPos val="b"/>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98383744"/>
        <c:crosses val="autoZero"/>
        <c:auto val="1"/>
        <c:lblAlgn val="ctr"/>
        <c:lblOffset val="100"/>
        <c:tickLblSkip val="1"/>
        <c:tickMarkSkip val="1"/>
      </c:catAx>
      <c:valAx>
        <c:axId val="9838374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98382208"/>
        <c:crosses val="autoZero"/>
        <c:crossBetween val="between"/>
      </c:valAx>
      <c:spPr>
        <a:solidFill>
          <a:srgbClr val="FFFFFF"/>
        </a:solidFill>
        <a:ln w="12700">
          <a:solidFill>
            <a:srgbClr val="808080"/>
          </a:solidFill>
          <a:prstDash val="solid"/>
        </a:ln>
      </c:spPr>
    </c:plotArea>
    <c:legend>
      <c:legendPos val="r"/>
      <c:legendEntry>
        <c:idx val="0"/>
        <c:delete val="1"/>
      </c:legendEntry>
      <c:legendEntry>
        <c:idx val="1"/>
        <c:delete val="1"/>
      </c:legendEntry>
      <c:layout>
        <c:manualLayout>
          <c:xMode val="edge"/>
          <c:yMode val="edge"/>
          <c:x val="2.3584930671544851E-2"/>
          <c:y val="0.8130297957565612"/>
          <c:w val="0.94791267482749231"/>
          <c:h val="0.18697020424343891"/>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584"/>
          <c:y val="3.7036714284232282E-2"/>
        </c:manualLayout>
      </c:layout>
      <c:overlay val="1"/>
      <c:spPr>
        <a:noFill/>
        <a:ln w="25400">
          <a:noFill/>
        </a:ln>
      </c:spPr>
    </c:title>
    <c:plotArea>
      <c:layout>
        <c:manualLayout>
          <c:layoutTarget val="inner"/>
          <c:xMode val="edge"/>
          <c:yMode val="edge"/>
          <c:x val="0.11581199262442263"/>
          <c:y val="0.29677092446777487"/>
          <c:w val="0.85363236467951464"/>
          <c:h val="0.49635024788570253"/>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 (2)'!$N$51:$N$68</c:f>
              <c:strCache>
                <c:ptCount val="18"/>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pt idx="16">
                  <c:v>1-2013</c:v>
                </c:pt>
                <c:pt idx="17">
                  <c:v>2-2013</c:v>
                </c:pt>
              </c:strCache>
            </c:strRef>
          </c:cat>
          <c:val>
            <c:numRef>
              <c:f>'9.1 -9.4 - C.I.G. (2)'!$O$51:$O$68</c:f>
              <c:numCache>
                <c:formatCode>#,##0</c:formatCode>
                <c:ptCount val="18"/>
                <c:pt idx="0">
                  <c:v>150356</c:v>
                </c:pt>
                <c:pt idx="1">
                  <c:v>460494</c:v>
                </c:pt>
                <c:pt idx="2">
                  <c:v>351448</c:v>
                </c:pt>
                <c:pt idx="3">
                  <c:v>289137</c:v>
                </c:pt>
                <c:pt idx="4">
                  <c:v>456601</c:v>
                </c:pt>
                <c:pt idx="5">
                  <c:v>378882</c:v>
                </c:pt>
                <c:pt idx="6">
                  <c:v>378953</c:v>
                </c:pt>
                <c:pt idx="7">
                  <c:v>225902</c:v>
                </c:pt>
                <c:pt idx="8">
                  <c:v>466464</c:v>
                </c:pt>
                <c:pt idx="9">
                  <c:v>510743</c:v>
                </c:pt>
                <c:pt idx="10">
                  <c:v>323016</c:v>
                </c:pt>
                <c:pt idx="11">
                  <c:v>116676</c:v>
                </c:pt>
                <c:pt idx="12">
                  <c:v>632183</c:v>
                </c:pt>
                <c:pt idx="13">
                  <c:v>429262</c:v>
                </c:pt>
                <c:pt idx="14">
                  <c:v>293719</c:v>
                </c:pt>
                <c:pt idx="15">
                  <c:v>795392</c:v>
                </c:pt>
                <c:pt idx="16">
                  <c:v>411646</c:v>
                </c:pt>
                <c:pt idx="17">
                  <c:v>257005</c:v>
                </c:pt>
              </c:numCache>
            </c:numRef>
          </c:val>
        </c:ser>
        <c:marker val="1"/>
        <c:axId val="102525184"/>
        <c:axId val="102531456"/>
      </c:lineChart>
      <c:catAx>
        <c:axId val="102525184"/>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02531456"/>
        <c:crosses val="autoZero"/>
        <c:auto val="1"/>
        <c:lblAlgn val="ctr"/>
        <c:lblOffset val="100"/>
      </c:catAx>
      <c:valAx>
        <c:axId val="102531456"/>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02525184"/>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579"/>
          <c:y val="3.7036714284232282E-2"/>
        </c:manualLayout>
      </c:layout>
      <c:overlay val="1"/>
      <c:spPr>
        <a:noFill/>
        <a:ln w="25400">
          <a:noFill/>
        </a:ln>
      </c:spPr>
    </c:title>
    <c:plotArea>
      <c:layout>
        <c:manualLayout>
          <c:layoutTarget val="inner"/>
          <c:xMode val="edge"/>
          <c:yMode val="edge"/>
          <c:x val="0.11581199262442268"/>
          <c:y val="0.29677092446777487"/>
          <c:w val="0.85363236467951464"/>
          <c:h val="0.49635024788570242"/>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C.I.G.'!$N$46:$N$61</c:f>
              <c:strCache>
                <c:ptCount val="16"/>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strCache>
            </c:strRef>
          </c:cat>
          <c:val>
            <c:numRef>
              <c:f>'9.1 -9.4 - C.I.G.'!$O$46:$O$61</c:f>
              <c:numCache>
                <c:formatCode>#,##0</c:formatCode>
                <c:ptCount val="16"/>
                <c:pt idx="0">
                  <c:v>150371</c:v>
                </c:pt>
                <c:pt idx="1">
                  <c:v>460461</c:v>
                </c:pt>
                <c:pt idx="2">
                  <c:v>354335.95</c:v>
                </c:pt>
                <c:pt idx="3">
                  <c:v>271429</c:v>
                </c:pt>
                <c:pt idx="4">
                  <c:v>455287</c:v>
                </c:pt>
                <c:pt idx="5">
                  <c:v>366977</c:v>
                </c:pt>
                <c:pt idx="6">
                  <c:v>378960</c:v>
                </c:pt>
                <c:pt idx="7">
                  <c:v>269810</c:v>
                </c:pt>
                <c:pt idx="8">
                  <c:v>466327</c:v>
                </c:pt>
                <c:pt idx="9">
                  <c:v>510756</c:v>
                </c:pt>
                <c:pt idx="10">
                  <c:v>323037</c:v>
                </c:pt>
                <c:pt idx="11">
                  <c:v>116682</c:v>
                </c:pt>
                <c:pt idx="12">
                  <c:v>632242</c:v>
                </c:pt>
                <c:pt idx="13">
                  <c:v>430516</c:v>
                </c:pt>
                <c:pt idx="14">
                  <c:v>293743</c:v>
                </c:pt>
                <c:pt idx="15">
                  <c:v>795540</c:v>
                </c:pt>
              </c:numCache>
            </c:numRef>
          </c:val>
        </c:ser>
        <c:marker val="1"/>
        <c:axId val="102542720"/>
        <c:axId val="102725120"/>
      </c:lineChart>
      <c:catAx>
        <c:axId val="102542720"/>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02725120"/>
        <c:crosses val="autoZero"/>
        <c:auto val="1"/>
        <c:lblAlgn val="ctr"/>
        <c:lblOffset val="100"/>
      </c:catAx>
      <c:valAx>
        <c:axId val="102725120"/>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02542720"/>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7.5574664784214041E-2"/>
          <c:y val="3.9687291099336441E-2"/>
          <c:w val="0.90678203948879965"/>
          <c:h val="0.6304215410773707"/>
        </c:manualLayout>
      </c:layout>
      <c:barChart>
        <c:barDir val="col"/>
        <c:grouping val="clustered"/>
        <c:ser>
          <c:idx val="0"/>
          <c:order val="0"/>
          <c:tx>
            <c:strRef>
              <c:f>'8.1 Credito'!$O$2</c:f>
              <c:strCache>
                <c:ptCount val="1"/>
                <c:pt idx="0">
                  <c:v>Depositi </c:v>
                </c:pt>
              </c:strCache>
            </c:strRef>
          </c:tx>
          <c:spPr>
            <a:solidFill>
              <a:srgbClr val="4F81BD"/>
            </a:solidFill>
            <a:ln w="25400">
              <a:noFill/>
            </a:ln>
          </c:spPr>
          <c:cat>
            <c:strRef>
              <c:f>'8.1 Credito'!$N$3:$N$18</c:f>
              <c:strCache>
                <c:ptCount val="16"/>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strCache>
            </c:strRef>
          </c:cat>
          <c:val>
            <c:numRef>
              <c:f>'8.1 Credito'!$O$3:$O$18</c:f>
              <c:numCache>
                <c:formatCode>#,##0.00</c:formatCode>
                <c:ptCount val="16"/>
                <c:pt idx="0">
                  <c:v>1625.653</c:v>
                </c:pt>
                <c:pt idx="1">
                  <c:v>1719.3620000000001</c:v>
                </c:pt>
                <c:pt idx="2">
                  <c:v>1892.154</c:v>
                </c:pt>
                <c:pt idx="3">
                  <c:v>2045.9760000000001</c:v>
                </c:pt>
                <c:pt idx="4">
                  <c:v>2075.1860000000001</c:v>
                </c:pt>
                <c:pt idx="5">
                  <c:v>2186.86</c:v>
                </c:pt>
                <c:pt idx="6">
                  <c:v>2357.9499999999998</c:v>
                </c:pt>
                <c:pt idx="7">
                  <c:v>2411.7289999999998</c:v>
                </c:pt>
                <c:pt idx="8">
                  <c:v>2537.6909999999998</c:v>
                </c:pt>
                <c:pt idx="9">
                  <c:v>2988.9769999999999</c:v>
                </c:pt>
                <c:pt idx="10">
                  <c:v>3657.6759999999999</c:v>
                </c:pt>
                <c:pt idx="11">
                  <c:v>3850.8679999999999</c:v>
                </c:pt>
                <c:pt idx="12">
                  <c:v>3911.6329999999998</c:v>
                </c:pt>
                <c:pt idx="13">
                  <c:v>3922.2710000000002</c:v>
                </c:pt>
                <c:pt idx="14">
                  <c:v>3985.6149999999998</c:v>
                </c:pt>
                <c:pt idx="15">
                  <c:v>4145.0349999999999</c:v>
                </c:pt>
              </c:numCache>
            </c:numRef>
          </c:val>
        </c:ser>
        <c:ser>
          <c:idx val="1"/>
          <c:order val="1"/>
          <c:tx>
            <c:strRef>
              <c:f>'8.1 Credito'!$P$2</c:f>
              <c:strCache>
                <c:ptCount val="1"/>
                <c:pt idx="0">
                  <c:v>Impieghi</c:v>
                </c:pt>
              </c:strCache>
            </c:strRef>
          </c:tx>
          <c:spPr>
            <a:solidFill>
              <a:srgbClr val="C0504D"/>
            </a:solidFill>
            <a:ln w="25400">
              <a:noFill/>
            </a:ln>
          </c:spPr>
          <c:cat>
            <c:strRef>
              <c:f>'8.1 Credito'!$N$3:$N$18</c:f>
              <c:strCache>
                <c:ptCount val="16"/>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strCache>
            </c:strRef>
          </c:cat>
          <c:val>
            <c:numRef>
              <c:f>'8.1 Credito'!$P$3:$P$18</c:f>
              <c:numCache>
                <c:formatCode>#,##0.00</c:formatCode>
                <c:ptCount val="16"/>
                <c:pt idx="0">
                  <c:v>2466.1999999999998</c:v>
                </c:pt>
                <c:pt idx="1">
                  <c:v>2654.6329999999998</c:v>
                </c:pt>
                <c:pt idx="2">
                  <c:v>2753.875</c:v>
                </c:pt>
                <c:pt idx="3">
                  <c:v>2790.99</c:v>
                </c:pt>
                <c:pt idx="4">
                  <c:v>2974.0520000000001</c:v>
                </c:pt>
                <c:pt idx="5">
                  <c:v>3226.5619999999999</c:v>
                </c:pt>
                <c:pt idx="6">
                  <c:v>3455.8159999999998</c:v>
                </c:pt>
                <c:pt idx="7">
                  <c:v>0</c:v>
                </c:pt>
                <c:pt idx="8">
                  <c:v>3843.6889999999999</c:v>
                </c:pt>
                <c:pt idx="9">
                  <c:v>3935.3020000000001</c:v>
                </c:pt>
                <c:pt idx="10">
                  <c:v>4137.8879999999999</c:v>
                </c:pt>
                <c:pt idx="11">
                  <c:v>4485.1099999999997</c:v>
                </c:pt>
                <c:pt idx="12">
                  <c:v>4480.4179999999997</c:v>
                </c:pt>
                <c:pt idx="13">
                  <c:v>4337.1589999999997</c:v>
                </c:pt>
                <c:pt idx="14" formatCode="0.00">
                  <c:v>4354.4430000000002</c:v>
                </c:pt>
                <c:pt idx="15">
                  <c:v>4331.8860000000004</c:v>
                </c:pt>
              </c:numCache>
            </c:numRef>
          </c:val>
        </c:ser>
        <c:gapWidth val="75"/>
        <c:overlap val="-25"/>
        <c:axId val="95205248"/>
        <c:axId val="95206784"/>
      </c:barChart>
      <c:catAx>
        <c:axId val="95205248"/>
        <c:scaling>
          <c:orientation val="minMax"/>
        </c:scaling>
        <c:axPos val="b"/>
        <c:numFmt formatCode="General" sourceLinked="1"/>
        <c:majorTickMark val="none"/>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95206784"/>
        <c:crosses val="autoZero"/>
        <c:auto val="1"/>
        <c:lblAlgn val="ctr"/>
        <c:lblOffset val="100"/>
      </c:catAx>
      <c:valAx>
        <c:axId val="95206784"/>
        <c:scaling>
          <c:orientation val="minMax"/>
          <c:max val="4600"/>
          <c:min val="0"/>
        </c:scaling>
        <c:axPos val="l"/>
        <c:majorGridlines>
          <c:spPr>
            <a:ln w="3175">
              <a:solidFill>
                <a:srgbClr val="808080"/>
              </a:solidFill>
              <a:prstDash val="solid"/>
            </a:ln>
          </c:spPr>
        </c:majorGridlines>
        <c:numFmt formatCode="#,##0" sourceLinked="0"/>
        <c:maj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it-IT"/>
          </a:p>
        </c:txPr>
        <c:crossAx val="95205248"/>
        <c:crosses val="autoZero"/>
        <c:crossBetween val="between"/>
      </c:valAx>
      <c:spPr>
        <a:solidFill>
          <a:srgbClr val="FFFFFF"/>
        </a:solidFill>
        <a:ln w="25400">
          <a:noFill/>
        </a:ln>
      </c:spPr>
    </c:plotArea>
    <c:legend>
      <c:legendPos val="r"/>
      <c:layout>
        <c:manualLayout>
          <c:xMode val="edge"/>
          <c:yMode val="edge"/>
          <c:x val="9.6187070641635009E-2"/>
          <c:y val="5.2345828071905146E-2"/>
          <c:w val="0.11226029226718615"/>
          <c:h val="0.13845281323330527"/>
        </c:manualLayout>
      </c:layout>
      <c:spPr>
        <a:noFill/>
        <a:ln w="25400">
          <a:noFill/>
        </a:ln>
      </c:spPr>
      <c:txPr>
        <a:bodyPr/>
        <a:lstStyle/>
        <a:p>
          <a:pPr>
            <a:defRPr sz="920" b="0" i="0" u="none" strike="noStrike" baseline="0">
              <a:solidFill>
                <a:srgbClr val="000000"/>
              </a:solidFill>
              <a:latin typeface="Calibri"/>
              <a:ea typeface="Calibri"/>
              <a:cs typeface="Calibri"/>
            </a:defRPr>
          </a:pPr>
          <a:endParaRPr lang="it-IT"/>
        </a:p>
      </c:txPr>
    </c:legend>
    <c:plotVisOnly val="1"/>
    <c:dispBlanksAs val="gap"/>
  </c:chart>
  <c:spPr>
    <a:solidFill>
      <a:srgbClr val="FFFFFF"/>
    </a:solidFill>
    <a:ln w="127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b="1" i="0" baseline="0"/>
              <a:t>Trend Import e Export in milioni di Euro</a:t>
            </a:r>
            <a:endParaRPr lang="it-IT" sz="1200"/>
          </a:p>
        </c:rich>
      </c:tx>
      <c:layout/>
      <c:overlay val="1"/>
    </c:title>
    <c:plotArea>
      <c:layout>
        <c:manualLayout>
          <c:layoutTarget val="inner"/>
          <c:xMode val="edge"/>
          <c:yMode val="edge"/>
          <c:x val="9.1739650363547892E-2"/>
          <c:y val="0.10286223447161515"/>
          <c:w val="0.89257828773253856"/>
          <c:h val="0.67977923423780007"/>
        </c:manualLayout>
      </c:layout>
      <c:lineChart>
        <c:grouping val="standard"/>
        <c:ser>
          <c:idx val="0"/>
          <c:order val="0"/>
          <c:tx>
            <c:strRef>
              <c:f>'10.1 -2 - 3- 4- 5 Import-Ex (2)'!$C$4</c:f>
              <c:strCache>
                <c:ptCount val="1"/>
                <c:pt idx="0">
                  <c:v>IMPORT</c:v>
                </c:pt>
              </c:strCache>
            </c:strRef>
          </c:tx>
          <c:spPr>
            <a:ln w="38100">
              <a:solidFill>
                <a:schemeClr val="accent1"/>
              </a:solidFill>
              <a:prstDash val="solid"/>
            </a:ln>
          </c:spPr>
          <c:marker>
            <c:symbol val="none"/>
          </c:marker>
          <c:cat>
            <c:strRef>
              <c:f>'10.1 -2 - 3- 4- 5 Import-Ex (2)'!$B$6:$B$56</c:f>
              <c:strCache>
                <c:ptCount val="51"/>
                <c:pt idx="0">
                  <c:v>2-2004</c:v>
                </c:pt>
                <c:pt idx="1">
                  <c:v>3-2004</c:v>
                </c:pt>
                <c:pt idx="2">
                  <c:v>4-2004</c:v>
                </c:pt>
                <c:pt idx="3">
                  <c:v>1-2005</c:v>
                </c:pt>
                <c:pt idx="4">
                  <c:v>2-2005</c:v>
                </c:pt>
                <c:pt idx="5">
                  <c:v>3-2005</c:v>
                </c:pt>
                <c:pt idx="6">
                  <c:v>4-2005</c:v>
                </c:pt>
                <c:pt idx="7">
                  <c:v>1-2006</c:v>
                </c:pt>
                <c:pt idx="8">
                  <c:v>2-2006</c:v>
                </c:pt>
                <c:pt idx="9">
                  <c:v>3-2006</c:v>
                </c:pt>
                <c:pt idx="10">
                  <c:v>4-2006</c:v>
                </c:pt>
                <c:pt idx="11">
                  <c:v>1-2007</c:v>
                </c:pt>
                <c:pt idx="12">
                  <c:v>2-2007</c:v>
                </c:pt>
                <c:pt idx="13">
                  <c:v>3-2007</c:v>
                </c:pt>
                <c:pt idx="14">
                  <c:v>4-2007</c:v>
                </c:pt>
                <c:pt idx="15">
                  <c:v>1-2008</c:v>
                </c:pt>
                <c:pt idx="16">
                  <c:v>2-2008</c:v>
                </c:pt>
                <c:pt idx="17">
                  <c:v>3-2008</c:v>
                </c:pt>
                <c:pt idx="18">
                  <c:v>4-2008</c:v>
                </c:pt>
                <c:pt idx="19">
                  <c:v>1-2009</c:v>
                </c:pt>
                <c:pt idx="20">
                  <c:v>2-2009</c:v>
                </c:pt>
                <c:pt idx="21">
                  <c:v>3-2009</c:v>
                </c:pt>
                <c:pt idx="22">
                  <c:v>4-2009</c:v>
                </c:pt>
                <c:pt idx="23">
                  <c:v>1-2010</c:v>
                </c:pt>
                <c:pt idx="24">
                  <c:v>2-2010</c:v>
                </c:pt>
                <c:pt idx="25">
                  <c:v>3-2010</c:v>
                </c:pt>
                <c:pt idx="26">
                  <c:v>4-2010</c:v>
                </c:pt>
                <c:pt idx="27">
                  <c:v>1-2011</c:v>
                </c:pt>
                <c:pt idx="28">
                  <c:v>2-2011</c:v>
                </c:pt>
                <c:pt idx="29">
                  <c:v>3-2011</c:v>
                </c:pt>
                <c:pt idx="30">
                  <c:v>4-2011</c:v>
                </c:pt>
                <c:pt idx="31">
                  <c:v>1-2012</c:v>
                </c:pt>
                <c:pt idx="32">
                  <c:v>2-2012</c:v>
                </c:pt>
                <c:pt idx="33">
                  <c:v>3-2012</c:v>
                </c:pt>
                <c:pt idx="34">
                  <c:v>4-2012</c:v>
                </c:pt>
                <c:pt idx="35">
                  <c:v>1-2013</c:v>
                </c:pt>
                <c:pt idx="36">
                  <c:v>2-2013</c:v>
                </c:pt>
                <c:pt idx="37">
                  <c:v>3-2013</c:v>
                </c:pt>
                <c:pt idx="38">
                  <c:v>4-2013</c:v>
                </c:pt>
                <c:pt idx="39">
                  <c:v>1-2014</c:v>
                </c:pt>
                <c:pt idx="40">
                  <c:v>2-2014</c:v>
                </c:pt>
                <c:pt idx="41">
                  <c:v>3-2014</c:v>
                </c:pt>
                <c:pt idx="42">
                  <c:v>4-2014</c:v>
                </c:pt>
                <c:pt idx="43">
                  <c:v>1-2015</c:v>
                </c:pt>
                <c:pt idx="44">
                  <c:v>2-2015</c:v>
                </c:pt>
                <c:pt idx="45">
                  <c:v>3-2015</c:v>
                </c:pt>
                <c:pt idx="46">
                  <c:v>4-2015</c:v>
                </c:pt>
                <c:pt idx="47">
                  <c:v>1-2016</c:v>
                </c:pt>
                <c:pt idx="48">
                  <c:v>2-2016</c:v>
                </c:pt>
                <c:pt idx="49">
                  <c:v>3-2016</c:v>
                </c:pt>
                <c:pt idx="50">
                  <c:v>4-2016</c:v>
                </c:pt>
              </c:strCache>
            </c:strRef>
          </c:cat>
          <c:val>
            <c:numRef>
              <c:f>'10.1 -2 - 3- 4- 5 Import-Ex (2)'!$C$6:$C$56</c:f>
              <c:numCache>
                <c:formatCode>#,##0.00</c:formatCode>
                <c:ptCount val="51"/>
                <c:pt idx="0">
                  <c:v>102</c:v>
                </c:pt>
                <c:pt idx="1">
                  <c:v>100</c:v>
                </c:pt>
                <c:pt idx="2">
                  <c:v>107.3</c:v>
                </c:pt>
                <c:pt idx="3">
                  <c:v>100.1</c:v>
                </c:pt>
                <c:pt idx="4">
                  <c:v>112.6</c:v>
                </c:pt>
                <c:pt idx="5">
                  <c:v>104</c:v>
                </c:pt>
                <c:pt idx="6">
                  <c:v>110.8</c:v>
                </c:pt>
                <c:pt idx="7">
                  <c:v>108.8</c:v>
                </c:pt>
                <c:pt idx="8">
                  <c:v>112.8</c:v>
                </c:pt>
                <c:pt idx="9">
                  <c:v>104.3</c:v>
                </c:pt>
                <c:pt idx="10">
                  <c:v>125.2</c:v>
                </c:pt>
                <c:pt idx="11">
                  <c:v>117.14920000000001</c:v>
                </c:pt>
                <c:pt idx="12">
                  <c:v>127.15079999999999</c:v>
                </c:pt>
                <c:pt idx="13">
                  <c:v>128.50400000000002</c:v>
                </c:pt>
                <c:pt idx="14">
                  <c:v>113.4218</c:v>
                </c:pt>
                <c:pt idx="15">
                  <c:v>120.892</c:v>
                </c:pt>
                <c:pt idx="16">
                  <c:v>134.9923</c:v>
                </c:pt>
                <c:pt idx="17">
                  <c:v>119.818</c:v>
                </c:pt>
                <c:pt idx="18">
                  <c:v>127.71280000000002</c:v>
                </c:pt>
                <c:pt idx="19">
                  <c:v>105.061571</c:v>
                </c:pt>
                <c:pt idx="20">
                  <c:v>104.07027600000001</c:v>
                </c:pt>
                <c:pt idx="21">
                  <c:v>103.98547499999999</c:v>
                </c:pt>
                <c:pt idx="22">
                  <c:v>103.51906</c:v>
                </c:pt>
                <c:pt idx="23">
                  <c:v>95.877565000000004</c:v>
                </c:pt>
                <c:pt idx="24">
                  <c:v>117.73960599999999</c:v>
                </c:pt>
                <c:pt idx="25">
                  <c:v>111.20545300000001</c:v>
                </c:pt>
                <c:pt idx="26">
                  <c:v>119.170227</c:v>
                </c:pt>
                <c:pt idx="27">
                  <c:v>114.924819</c:v>
                </c:pt>
                <c:pt idx="28">
                  <c:v>134.15082200000001</c:v>
                </c:pt>
                <c:pt idx="29">
                  <c:v>113.01763899999999</c:v>
                </c:pt>
                <c:pt idx="30">
                  <c:v>101.90765</c:v>
                </c:pt>
                <c:pt idx="31">
                  <c:v>92.144000000000005</c:v>
                </c:pt>
                <c:pt idx="32">
                  <c:v>105.219854</c:v>
                </c:pt>
                <c:pt idx="33">
                  <c:v>94.127877999999995</c:v>
                </c:pt>
                <c:pt idx="34">
                  <c:v>99.913904000000002</c:v>
                </c:pt>
                <c:pt idx="35">
                  <c:v>92.685868999999997</c:v>
                </c:pt>
                <c:pt idx="36">
                  <c:v>99.590618000000006</c:v>
                </c:pt>
                <c:pt idx="37">
                  <c:v>101.13427900000002</c:v>
                </c:pt>
                <c:pt idx="38">
                  <c:v>102.47799500000001</c:v>
                </c:pt>
                <c:pt idx="39">
                  <c:v>103.154467</c:v>
                </c:pt>
                <c:pt idx="40">
                  <c:v>96.927211999999997</c:v>
                </c:pt>
                <c:pt idx="41">
                  <c:v>101.251621</c:v>
                </c:pt>
                <c:pt idx="42">
                  <c:v>94.020109000000005</c:v>
                </c:pt>
                <c:pt idx="43">
                  <c:v>98.953666999999996</c:v>
                </c:pt>
                <c:pt idx="44">
                  <c:v>119.085517</c:v>
                </c:pt>
                <c:pt idx="45">
                  <c:v>103.25267599999999</c:v>
                </c:pt>
                <c:pt idx="46">
                  <c:v>112.106336</c:v>
                </c:pt>
                <c:pt idx="47">
                  <c:v>108.53472499999999</c:v>
                </c:pt>
                <c:pt idx="48">
                  <c:v>102.32020199999999</c:v>
                </c:pt>
                <c:pt idx="49">
                  <c:v>91.168745000000001</c:v>
                </c:pt>
                <c:pt idx="50">
                  <c:v>97.835954000000001</c:v>
                </c:pt>
              </c:numCache>
            </c:numRef>
          </c:val>
        </c:ser>
        <c:ser>
          <c:idx val="1"/>
          <c:order val="1"/>
          <c:tx>
            <c:strRef>
              <c:f>'10.1 -2 - 3- 4- 5 Import-Ex (2)'!$D$4</c:f>
              <c:strCache>
                <c:ptCount val="1"/>
                <c:pt idx="0">
                  <c:v>EXPORT</c:v>
                </c:pt>
              </c:strCache>
            </c:strRef>
          </c:tx>
          <c:spPr>
            <a:ln w="38100">
              <a:solidFill>
                <a:schemeClr val="accent2"/>
              </a:solidFill>
              <a:prstDash val="solid"/>
            </a:ln>
          </c:spPr>
          <c:marker>
            <c:symbol val="none"/>
          </c:marker>
          <c:cat>
            <c:strRef>
              <c:f>'10.1 -2 - 3- 4- 5 Import-Ex (2)'!$B$6:$B$56</c:f>
              <c:strCache>
                <c:ptCount val="51"/>
                <c:pt idx="0">
                  <c:v>2-2004</c:v>
                </c:pt>
                <c:pt idx="1">
                  <c:v>3-2004</c:v>
                </c:pt>
                <c:pt idx="2">
                  <c:v>4-2004</c:v>
                </c:pt>
                <c:pt idx="3">
                  <c:v>1-2005</c:v>
                </c:pt>
                <c:pt idx="4">
                  <c:v>2-2005</c:v>
                </c:pt>
                <c:pt idx="5">
                  <c:v>3-2005</c:v>
                </c:pt>
                <c:pt idx="6">
                  <c:v>4-2005</c:v>
                </c:pt>
                <c:pt idx="7">
                  <c:v>1-2006</c:v>
                </c:pt>
                <c:pt idx="8">
                  <c:v>2-2006</c:v>
                </c:pt>
                <c:pt idx="9">
                  <c:v>3-2006</c:v>
                </c:pt>
                <c:pt idx="10">
                  <c:v>4-2006</c:v>
                </c:pt>
                <c:pt idx="11">
                  <c:v>1-2007</c:v>
                </c:pt>
                <c:pt idx="12">
                  <c:v>2-2007</c:v>
                </c:pt>
                <c:pt idx="13">
                  <c:v>3-2007</c:v>
                </c:pt>
                <c:pt idx="14">
                  <c:v>4-2007</c:v>
                </c:pt>
                <c:pt idx="15">
                  <c:v>1-2008</c:v>
                </c:pt>
                <c:pt idx="16">
                  <c:v>2-2008</c:v>
                </c:pt>
                <c:pt idx="17">
                  <c:v>3-2008</c:v>
                </c:pt>
                <c:pt idx="18">
                  <c:v>4-2008</c:v>
                </c:pt>
                <c:pt idx="19">
                  <c:v>1-2009</c:v>
                </c:pt>
                <c:pt idx="20">
                  <c:v>2-2009</c:v>
                </c:pt>
                <c:pt idx="21">
                  <c:v>3-2009</c:v>
                </c:pt>
                <c:pt idx="22">
                  <c:v>4-2009</c:v>
                </c:pt>
                <c:pt idx="23">
                  <c:v>1-2010</c:v>
                </c:pt>
                <c:pt idx="24">
                  <c:v>2-2010</c:v>
                </c:pt>
                <c:pt idx="25">
                  <c:v>3-2010</c:v>
                </c:pt>
                <c:pt idx="26">
                  <c:v>4-2010</c:v>
                </c:pt>
                <c:pt idx="27">
                  <c:v>1-2011</c:v>
                </c:pt>
                <c:pt idx="28">
                  <c:v>2-2011</c:v>
                </c:pt>
                <c:pt idx="29">
                  <c:v>3-2011</c:v>
                </c:pt>
                <c:pt idx="30">
                  <c:v>4-2011</c:v>
                </c:pt>
                <c:pt idx="31">
                  <c:v>1-2012</c:v>
                </c:pt>
                <c:pt idx="32">
                  <c:v>2-2012</c:v>
                </c:pt>
                <c:pt idx="33">
                  <c:v>3-2012</c:v>
                </c:pt>
                <c:pt idx="34">
                  <c:v>4-2012</c:v>
                </c:pt>
                <c:pt idx="35">
                  <c:v>1-2013</c:v>
                </c:pt>
                <c:pt idx="36">
                  <c:v>2-2013</c:v>
                </c:pt>
                <c:pt idx="37">
                  <c:v>3-2013</c:v>
                </c:pt>
                <c:pt idx="38">
                  <c:v>4-2013</c:v>
                </c:pt>
                <c:pt idx="39">
                  <c:v>1-2014</c:v>
                </c:pt>
                <c:pt idx="40">
                  <c:v>2-2014</c:v>
                </c:pt>
                <c:pt idx="41">
                  <c:v>3-2014</c:v>
                </c:pt>
                <c:pt idx="42">
                  <c:v>4-2014</c:v>
                </c:pt>
                <c:pt idx="43">
                  <c:v>1-2015</c:v>
                </c:pt>
                <c:pt idx="44">
                  <c:v>2-2015</c:v>
                </c:pt>
                <c:pt idx="45">
                  <c:v>3-2015</c:v>
                </c:pt>
                <c:pt idx="46">
                  <c:v>4-2015</c:v>
                </c:pt>
                <c:pt idx="47">
                  <c:v>1-2016</c:v>
                </c:pt>
                <c:pt idx="48">
                  <c:v>2-2016</c:v>
                </c:pt>
                <c:pt idx="49">
                  <c:v>3-2016</c:v>
                </c:pt>
                <c:pt idx="50">
                  <c:v>4-2016</c:v>
                </c:pt>
              </c:strCache>
            </c:strRef>
          </c:cat>
          <c:val>
            <c:numRef>
              <c:f>'10.1 -2 - 3- 4- 5 Import-Ex (2)'!$D$6:$D$56</c:f>
              <c:numCache>
                <c:formatCode>#,##0.00</c:formatCode>
                <c:ptCount val="51"/>
                <c:pt idx="0">
                  <c:v>120</c:v>
                </c:pt>
                <c:pt idx="1">
                  <c:v>109</c:v>
                </c:pt>
                <c:pt idx="2">
                  <c:v>116.3</c:v>
                </c:pt>
                <c:pt idx="3">
                  <c:v>115</c:v>
                </c:pt>
                <c:pt idx="4">
                  <c:v>139.1</c:v>
                </c:pt>
                <c:pt idx="5">
                  <c:v>116.9</c:v>
                </c:pt>
                <c:pt idx="6">
                  <c:v>139.9</c:v>
                </c:pt>
                <c:pt idx="7">
                  <c:v>138</c:v>
                </c:pt>
                <c:pt idx="8">
                  <c:v>154</c:v>
                </c:pt>
                <c:pt idx="9">
                  <c:v>126.319</c:v>
                </c:pt>
                <c:pt idx="10">
                  <c:v>144.30000000000001</c:v>
                </c:pt>
                <c:pt idx="11">
                  <c:v>157.4385</c:v>
                </c:pt>
                <c:pt idx="12">
                  <c:v>164.9853</c:v>
                </c:pt>
                <c:pt idx="13">
                  <c:v>135.7578</c:v>
                </c:pt>
                <c:pt idx="14">
                  <c:v>136.30840000000001</c:v>
                </c:pt>
                <c:pt idx="15">
                  <c:v>160.47510399999999</c:v>
                </c:pt>
                <c:pt idx="16">
                  <c:v>190.98140000000001</c:v>
                </c:pt>
                <c:pt idx="17">
                  <c:v>149.87530000000001</c:v>
                </c:pt>
                <c:pt idx="18">
                  <c:v>140.17449999999999</c:v>
                </c:pt>
                <c:pt idx="19">
                  <c:v>130.35998699999999</c:v>
                </c:pt>
                <c:pt idx="20">
                  <c:v>137.26665700000001</c:v>
                </c:pt>
                <c:pt idx="21">
                  <c:v>110.525148</c:v>
                </c:pt>
                <c:pt idx="22">
                  <c:v>128.50301300000001</c:v>
                </c:pt>
                <c:pt idx="23">
                  <c:v>120.615093</c:v>
                </c:pt>
                <c:pt idx="24">
                  <c:v>138.4007</c:v>
                </c:pt>
                <c:pt idx="25">
                  <c:v>116.06224400000001</c:v>
                </c:pt>
                <c:pt idx="26">
                  <c:v>127.88727299999999</c:v>
                </c:pt>
                <c:pt idx="27">
                  <c:v>127.16831799999999</c:v>
                </c:pt>
                <c:pt idx="28">
                  <c:v>141.95934700000001</c:v>
                </c:pt>
                <c:pt idx="29">
                  <c:v>134.85033200000001</c:v>
                </c:pt>
                <c:pt idx="30">
                  <c:v>138.55620900000002</c:v>
                </c:pt>
                <c:pt idx="31">
                  <c:v>143.06331499999999</c:v>
                </c:pt>
                <c:pt idx="32">
                  <c:v>152.63344900000001</c:v>
                </c:pt>
                <c:pt idx="33">
                  <c:v>136.42853700000001</c:v>
                </c:pt>
                <c:pt idx="34">
                  <c:v>149.242392</c:v>
                </c:pt>
                <c:pt idx="35">
                  <c:v>138.73112900000001</c:v>
                </c:pt>
                <c:pt idx="36">
                  <c:v>140.93101999999999</c:v>
                </c:pt>
                <c:pt idx="37">
                  <c:v>138.15964500000001</c:v>
                </c:pt>
                <c:pt idx="38">
                  <c:v>145.37702899999999</c:v>
                </c:pt>
                <c:pt idx="39">
                  <c:v>134.92362800000001</c:v>
                </c:pt>
                <c:pt idx="40">
                  <c:v>163.383206</c:v>
                </c:pt>
                <c:pt idx="41">
                  <c:v>143.05232599999999</c:v>
                </c:pt>
                <c:pt idx="42">
                  <c:v>163.62988899999999</c:v>
                </c:pt>
                <c:pt idx="43">
                  <c:v>150.97665699999999</c:v>
                </c:pt>
                <c:pt idx="44">
                  <c:v>166.78869399999999</c:v>
                </c:pt>
                <c:pt idx="45">
                  <c:v>151.75549799999999</c:v>
                </c:pt>
                <c:pt idx="46">
                  <c:v>171.83003400000001</c:v>
                </c:pt>
                <c:pt idx="47">
                  <c:v>148.06923499999999</c:v>
                </c:pt>
                <c:pt idx="48">
                  <c:v>166.65907100000001</c:v>
                </c:pt>
                <c:pt idx="49">
                  <c:v>146.974727</c:v>
                </c:pt>
                <c:pt idx="50">
                  <c:v>163.878468</c:v>
                </c:pt>
              </c:numCache>
            </c:numRef>
          </c:val>
        </c:ser>
        <c:marker val="1"/>
        <c:axId val="104182144"/>
        <c:axId val="104183680"/>
      </c:lineChart>
      <c:catAx>
        <c:axId val="104182144"/>
        <c:scaling>
          <c:orientation val="minMax"/>
        </c:scaling>
        <c:axPos val="b"/>
        <c:numFmt formatCode="General" sourceLinked="1"/>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it-IT"/>
          </a:p>
        </c:txPr>
        <c:crossAx val="104183680"/>
        <c:crosses val="autoZero"/>
        <c:lblAlgn val="ctr"/>
        <c:lblOffset val="100"/>
        <c:tickLblSkip val="1"/>
        <c:tickMarkSkip val="1"/>
      </c:catAx>
      <c:valAx>
        <c:axId val="104183680"/>
        <c:scaling>
          <c:orientation val="minMax"/>
          <c:max val="210"/>
        </c:scaling>
        <c:axPos val="l"/>
        <c:majorGridlines>
          <c:spPr>
            <a:ln w="3175">
              <a:solidFill>
                <a:srgbClr val="000000"/>
              </a:solidFill>
              <a:prstDash val="solid"/>
            </a:ln>
          </c:spPr>
        </c:majorGridlines>
        <c:numFmt formatCode="0" sourceLinked="0"/>
        <c:tickLblPos val="nextTo"/>
        <c:spPr>
          <a:ln w="9525">
            <a:noFill/>
          </a:ln>
        </c:spPr>
        <c:txPr>
          <a:bodyPr rot="0" vert="horz"/>
          <a:lstStyle/>
          <a:p>
            <a:pPr>
              <a:defRPr sz="925" b="0" i="0" u="none" strike="noStrike" baseline="0">
                <a:solidFill>
                  <a:srgbClr val="000000"/>
                </a:solidFill>
                <a:latin typeface="Arial"/>
                <a:ea typeface="Arial"/>
                <a:cs typeface="Arial"/>
              </a:defRPr>
            </a:pPr>
            <a:endParaRPr lang="it-IT"/>
          </a:p>
        </c:txPr>
        <c:crossAx val="104182144"/>
        <c:crosses val="autoZero"/>
        <c:crossBetween val="between"/>
        <c:majorUnit val="30"/>
        <c:minorUnit val="1"/>
      </c:valAx>
      <c:spPr>
        <a:solidFill>
          <a:schemeClr val="bg2">
            <a:lumMod val="90000"/>
          </a:schemeClr>
        </a:solidFill>
        <a:ln w="12700">
          <a:solidFill>
            <a:srgbClr val="808080"/>
          </a:solidFill>
          <a:prstDash val="solid"/>
        </a:ln>
      </c:spPr>
    </c:plotArea>
    <c:legend>
      <c:legendPos val="r"/>
      <c:layout>
        <c:manualLayout>
          <c:xMode val="edge"/>
          <c:yMode val="edge"/>
          <c:x val="0.31970282720187215"/>
          <c:y val="0.89078167712811218"/>
          <c:w val="0.34758409342480262"/>
          <c:h val="7.3505524634577699E-2"/>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1286351706036735"/>
          <c:y val="3.5848588894976566E-2"/>
          <c:w val="0.87870603674540815"/>
          <c:h val="0.75317859335691861"/>
        </c:manualLayout>
      </c:layout>
      <c:lineChart>
        <c:grouping val="standard"/>
        <c:ser>
          <c:idx val="0"/>
          <c:order val="0"/>
          <c:tx>
            <c:strRef>
              <c:f>'10.1 -2 - 3- 4- 5 Import-Ex (2)'!$R$4</c:f>
              <c:strCache>
                <c:ptCount val="1"/>
                <c:pt idx="0">
                  <c:v>IMPORT</c:v>
                </c:pt>
              </c:strCache>
            </c:strRef>
          </c:tx>
          <c:marker>
            <c:symbol val="none"/>
          </c:marker>
          <c:cat>
            <c:strRef>
              <c:f>'10.1 -2 - 3- 4- 5 Import-Ex (2)'!$Q$5:$Q$56</c:f>
              <c:strCache>
                <c:ptCount val="52"/>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strCache>
            </c:strRef>
          </c:cat>
          <c:val>
            <c:numRef>
              <c:f>'10.1 -2 - 3- 4- 5 Import-Ex (2)'!$R$5:$R$56</c:f>
              <c:numCache>
                <c:formatCode>0.0%</c:formatCode>
                <c:ptCount val="52"/>
                <c:pt idx="0">
                  <c:v>0.71576524741081704</c:v>
                </c:pt>
                <c:pt idx="1">
                  <c:v>0.707843137254902</c:v>
                </c:pt>
                <c:pt idx="2">
                  <c:v>0.73699999999999999</c:v>
                </c:pt>
                <c:pt idx="3">
                  <c:v>0.78844361602982294</c:v>
                </c:pt>
                <c:pt idx="4">
                  <c:v>0.76823176823176831</c:v>
                </c:pt>
                <c:pt idx="5">
                  <c:v>0.72291296625222035</c:v>
                </c:pt>
                <c:pt idx="6">
                  <c:v>0.7846153846153846</c:v>
                </c:pt>
                <c:pt idx="7">
                  <c:v>0.75902527075812276</c:v>
                </c:pt>
                <c:pt idx="8">
                  <c:v>0.76102941176470584</c:v>
                </c:pt>
                <c:pt idx="9">
                  <c:v>0.7313829787234043</c:v>
                </c:pt>
                <c:pt idx="10">
                  <c:v>0.76115052732502408</c:v>
                </c:pt>
                <c:pt idx="11">
                  <c:v>0.82587859424920129</c:v>
                </c:pt>
                <c:pt idx="12">
                  <c:v>0.7795759595456051</c:v>
                </c:pt>
                <c:pt idx="13">
                  <c:v>0.75249231621035817</c:v>
                </c:pt>
                <c:pt idx="14">
                  <c:v>0.78577320550333052</c:v>
                </c:pt>
                <c:pt idx="15">
                  <c:v>0.79221102116171671</c:v>
                </c:pt>
                <c:pt idx="16">
                  <c:v>0.79172319094729182</c:v>
                </c:pt>
                <c:pt idx="17">
                  <c:v>0.80490516866517581</c:v>
                </c:pt>
                <c:pt idx="18">
                  <c:v>0.82708774975379318</c:v>
                </c:pt>
                <c:pt idx="19">
                  <c:v>0.82887541421063504</c:v>
                </c:pt>
                <c:pt idx="20">
                  <c:v>0.82275807583345584</c:v>
                </c:pt>
                <c:pt idx="21">
                  <c:v>0.8303679813436835</c:v>
                </c:pt>
                <c:pt idx="22">
                  <c:v>0.85629057327477709</c:v>
                </c:pt>
                <c:pt idx="23">
                  <c:v>0.85021194164630176</c:v>
                </c:pt>
                <c:pt idx="24">
                  <c:v>0.83785947212989809</c:v>
                </c:pt>
                <c:pt idx="25">
                  <c:v>0.84689265904287125</c:v>
                </c:pt>
                <c:pt idx="26">
                  <c:v>0.80542205965385516</c:v>
                </c:pt>
                <c:pt idx="27">
                  <c:v>0.81351812814789726</c:v>
                </c:pt>
                <c:pt idx="28">
                  <c:v>0.7757378064698105</c:v>
                </c:pt>
                <c:pt idx="29">
                  <c:v>0.82836874454634346</c:v>
                </c:pt>
                <c:pt idx="30">
                  <c:v>0.79016869216317642</c:v>
                </c:pt>
                <c:pt idx="31">
                  <c:v>0.76779736359341033</c:v>
                </c:pt>
                <c:pt idx="32">
                  <c:v>0.80592441179024132</c:v>
                </c:pt>
                <c:pt idx="33">
                  <c:v>0.76130590335166215</c:v>
                </c:pt>
                <c:pt idx="34">
                  <c:v>0.75975296075409249</c:v>
                </c:pt>
                <c:pt idx="35">
                  <c:v>0.77285268524789097</c:v>
                </c:pt>
                <c:pt idx="36">
                  <c:v>0.75100940144392447</c:v>
                </c:pt>
                <c:pt idx="37">
                  <c:v>0.75661483494358861</c:v>
                </c:pt>
                <c:pt idx="38">
                  <c:v>0.7336838382958164</c:v>
                </c:pt>
                <c:pt idx="39">
                  <c:v>0.74222845597242604</c:v>
                </c:pt>
                <c:pt idx="40">
                  <c:v>0.79177892509492587</c:v>
                </c:pt>
                <c:pt idx="41">
                  <c:v>0.77324734152056285</c:v>
                </c:pt>
                <c:pt idx="42">
                  <c:v>0.76580745309746701</c:v>
                </c:pt>
                <c:pt idx="43">
                  <c:v>0.69563038902667085</c:v>
                </c:pt>
                <c:pt idx="44">
                  <c:v>0.69986476600205239</c:v>
                </c:pt>
                <c:pt idx="45">
                  <c:v>0.73483797362193093</c:v>
                </c:pt>
                <c:pt idx="46">
                  <c:v>0.71901338421485561</c:v>
                </c:pt>
                <c:pt idx="47">
                  <c:v>0.69914887772266499</c:v>
                </c:pt>
                <c:pt idx="48">
                  <c:v>0.65018809417907497</c:v>
                </c:pt>
                <c:pt idx="49">
                  <c:v>0.74939850099201333</c:v>
                </c:pt>
                <c:pt idx="50">
                  <c:v>0.73116066257136703</c:v>
                </c:pt>
                <c:pt idx="51">
                  <c:v>0.75686917715342161</c:v>
                </c:pt>
              </c:numCache>
            </c:numRef>
          </c:val>
        </c:ser>
        <c:ser>
          <c:idx val="1"/>
          <c:order val="1"/>
          <c:tx>
            <c:strRef>
              <c:f>'10.1 -2 - 3- 4- 5 Import-Ex (2)'!$S$4</c:f>
              <c:strCache>
                <c:ptCount val="1"/>
                <c:pt idx="0">
                  <c:v>EXPORT</c:v>
                </c:pt>
              </c:strCache>
            </c:strRef>
          </c:tx>
          <c:marker>
            <c:symbol val="none"/>
          </c:marker>
          <c:cat>
            <c:strRef>
              <c:f>'10.1 -2 - 3- 4- 5 Import-Ex (2)'!$Q$5:$Q$56</c:f>
              <c:strCache>
                <c:ptCount val="52"/>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strCache>
            </c:strRef>
          </c:cat>
          <c:val>
            <c:numRef>
              <c:f>'10.1 -2 - 3- 4- 5 Import-Ex (2)'!$S$5:$S$56</c:f>
              <c:numCache>
                <c:formatCode>0.0%</c:formatCode>
                <c:ptCount val="52"/>
                <c:pt idx="0">
                  <c:v>0.6941896024464832</c:v>
                </c:pt>
                <c:pt idx="1">
                  <c:v>0.67333333333333334</c:v>
                </c:pt>
                <c:pt idx="2">
                  <c:v>0.60733944954128438</c:v>
                </c:pt>
                <c:pt idx="3">
                  <c:v>0.64230438521066213</c:v>
                </c:pt>
                <c:pt idx="4">
                  <c:v>0.66695652173913045</c:v>
                </c:pt>
                <c:pt idx="5">
                  <c:v>0.61610352264557877</c:v>
                </c:pt>
                <c:pt idx="6">
                  <c:v>0.63045337895637299</c:v>
                </c:pt>
                <c:pt idx="7">
                  <c:v>0.65689778413152256</c:v>
                </c:pt>
                <c:pt idx="8">
                  <c:v>0.65724637681159426</c:v>
                </c:pt>
                <c:pt idx="9">
                  <c:v>0.65389610389610386</c:v>
                </c:pt>
                <c:pt idx="10">
                  <c:v>0.61677182371614714</c:v>
                </c:pt>
                <c:pt idx="11">
                  <c:v>0.68191268191268195</c:v>
                </c:pt>
                <c:pt idx="12">
                  <c:v>0.74461456378204816</c:v>
                </c:pt>
                <c:pt idx="13">
                  <c:v>0.69575895549482292</c:v>
                </c:pt>
                <c:pt idx="14">
                  <c:v>0.68274530082249418</c:v>
                </c:pt>
                <c:pt idx="15">
                  <c:v>0.68898175020761743</c:v>
                </c:pt>
                <c:pt idx="16">
                  <c:v>0.73770321407612238</c:v>
                </c:pt>
                <c:pt idx="17">
                  <c:v>0.751272113409997</c:v>
                </c:pt>
                <c:pt idx="18">
                  <c:v>0.69191521217972529</c:v>
                </c:pt>
                <c:pt idx="19">
                  <c:v>0.6576089088956979</c:v>
                </c:pt>
                <c:pt idx="20">
                  <c:v>0.66006935088141738</c:v>
                </c:pt>
                <c:pt idx="21">
                  <c:v>0.6630222807859304</c:v>
                </c:pt>
                <c:pt idx="22">
                  <c:v>0.69360912323772683</c:v>
                </c:pt>
                <c:pt idx="23">
                  <c:v>0.68322780882966527</c:v>
                </c:pt>
                <c:pt idx="24">
                  <c:v>0.68591038602440901</c:v>
                </c:pt>
                <c:pt idx="25">
                  <c:v>0.66103482858106932</c:v>
                </c:pt>
                <c:pt idx="26">
                  <c:v>0.65105132725160819</c:v>
                </c:pt>
                <c:pt idx="27">
                  <c:v>0.67451349126820459</c:v>
                </c:pt>
                <c:pt idx="28">
                  <c:v>0.69901493861073172</c:v>
                </c:pt>
                <c:pt idx="29">
                  <c:v>0.66791516024654574</c:v>
                </c:pt>
                <c:pt idx="30">
                  <c:v>0.62513750429624448</c:v>
                </c:pt>
                <c:pt idx="31">
                  <c:v>0.64753140727168701</c:v>
                </c:pt>
                <c:pt idx="32">
                  <c:v>0.64918259443380022</c:v>
                </c:pt>
                <c:pt idx="33">
                  <c:v>0.64978669256173327</c:v>
                </c:pt>
                <c:pt idx="34">
                  <c:v>0.62542292013290446</c:v>
                </c:pt>
                <c:pt idx="35">
                  <c:v>0.56217031820288699</c:v>
                </c:pt>
                <c:pt idx="36">
                  <c:v>0.63719024444758898</c:v>
                </c:pt>
                <c:pt idx="37">
                  <c:v>0.60689849544834062</c:v>
                </c:pt>
                <c:pt idx="38">
                  <c:v>0.6221830839243977</c:v>
                </c:pt>
                <c:pt idx="39">
                  <c:v>0.61468140884898681</c:v>
                </c:pt>
                <c:pt idx="40">
                  <c:v>0.6644892916754358</c:v>
                </c:pt>
                <c:pt idx="41">
                  <c:v>0.61739150228206441</c:v>
                </c:pt>
                <c:pt idx="42">
                  <c:v>0.60830245430612573</c:v>
                </c:pt>
                <c:pt idx="43">
                  <c:v>0.5726140778595773</c:v>
                </c:pt>
                <c:pt idx="44">
                  <c:v>0.63916570228469161</c:v>
                </c:pt>
                <c:pt idx="45">
                  <c:v>0.63873145981945278</c:v>
                </c:pt>
                <c:pt idx="46">
                  <c:v>0.64818471354494189</c:v>
                </c:pt>
                <c:pt idx="47">
                  <c:v>0.64280054789490404</c:v>
                </c:pt>
                <c:pt idx="48">
                  <c:v>0.68408606960115659</c:v>
                </c:pt>
                <c:pt idx="49">
                  <c:v>0.66324522473787217</c:v>
                </c:pt>
                <c:pt idx="50">
                  <c:v>0.66157118971889639</c:v>
                </c:pt>
                <c:pt idx="51">
                  <c:v>0.61390225468790693</c:v>
                </c:pt>
              </c:numCache>
            </c:numRef>
          </c:val>
        </c:ser>
        <c:marker val="1"/>
        <c:axId val="100018432"/>
        <c:axId val="100028416"/>
      </c:lineChart>
      <c:catAx>
        <c:axId val="100018432"/>
        <c:scaling>
          <c:orientation val="minMax"/>
        </c:scaling>
        <c:axPos val="b"/>
        <c:tickLblPos val="nextTo"/>
        <c:crossAx val="100028416"/>
        <c:crosses val="autoZero"/>
        <c:auto val="1"/>
        <c:lblAlgn val="ctr"/>
        <c:lblOffset val="100"/>
      </c:catAx>
      <c:valAx>
        <c:axId val="100028416"/>
        <c:scaling>
          <c:orientation val="minMax"/>
          <c:min val="0.5"/>
        </c:scaling>
        <c:axPos val="l"/>
        <c:majorGridlines/>
        <c:numFmt formatCode="0.0%" sourceLinked="1"/>
        <c:tickLblPos val="nextTo"/>
        <c:crossAx val="100018432"/>
        <c:crosses val="autoZero"/>
        <c:crossBetween val="between"/>
      </c:valAx>
    </c:plotArea>
    <c:legend>
      <c:legendPos val="b"/>
      <c:layout/>
    </c:legend>
    <c:plotVisOnly val="1"/>
  </c:chart>
  <c:txPr>
    <a:bodyPr/>
    <a:lstStyle/>
    <a:p>
      <a:pPr>
        <a:defRPr>
          <a:solidFill>
            <a:sysClr val="windowText" lastClr="000000"/>
          </a:solidFill>
        </a:defRPr>
      </a:pPr>
      <a:endParaRPr lang="it-IT"/>
    </a:p>
  </c:txPr>
  <c:printSettings>
    <c:headerFooter alignWithMargins="0"/>
    <c:pageMargins b="1" l="0.75000000000001465" r="0.7500000000000146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00" b="1" i="0" u="none" strike="noStrike" baseline="0">
                <a:solidFill>
                  <a:srgbClr val="000000"/>
                </a:solidFill>
                <a:latin typeface="Calibri"/>
                <a:ea typeface="Calibri"/>
                <a:cs typeface="Calibri"/>
              </a:defRPr>
            </a:pPr>
            <a:r>
              <a:rPr lang="it-IT" sz="1300" b="1" i="0" u="none" strike="noStrike" baseline="0">
                <a:solidFill>
                  <a:srgbClr val="000000"/>
                </a:solidFill>
                <a:latin typeface="Arial"/>
                <a:cs typeface="Arial"/>
              </a:rPr>
              <a:t>Movimento</a:t>
            </a:r>
            <a:r>
              <a:rPr lang="it-IT" sz="1200" b="1" i="0" u="none" strike="noStrike" baseline="0">
                <a:solidFill>
                  <a:srgbClr val="000000"/>
                </a:solidFill>
                <a:latin typeface="Arial"/>
                <a:cs typeface="Arial"/>
              </a:rPr>
              <a:t> Turistico  Alberghiero</a:t>
            </a:r>
          </a:p>
        </c:rich>
      </c:tx>
      <c:layout>
        <c:manualLayout>
          <c:xMode val="edge"/>
          <c:yMode val="edge"/>
          <c:x val="0.21835442634448024"/>
          <c:y val="1.3422870636154773E-2"/>
        </c:manualLayout>
      </c:layout>
      <c:overlay val="1"/>
      <c:spPr>
        <a:noFill/>
        <a:ln w="25400">
          <a:noFill/>
        </a:ln>
      </c:spPr>
    </c:title>
    <c:plotArea>
      <c:layout>
        <c:manualLayout>
          <c:layoutTarget val="inner"/>
          <c:xMode val="edge"/>
          <c:yMode val="edge"/>
          <c:x val="0.13394663167104881"/>
          <c:y val="0.11481724180450598"/>
          <c:w val="0.65106714785651798"/>
          <c:h val="0.75795663126003165"/>
        </c:manualLayout>
      </c:layout>
      <c:lineChart>
        <c:grouping val="stacked"/>
        <c:ser>
          <c:idx val="0"/>
          <c:order val="0"/>
          <c:tx>
            <c:strRef>
              <c:f>'13.1-13.2 -13.3 Turism.prov.SO'!$Q$40</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Turism.prov.SO'!$Q$42:$Q$53</c:f>
              <c:numCache>
                <c:formatCode>#,##0</c:formatCode>
                <c:ptCount val="12"/>
                <c:pt idx="0">
                  <c:v>183298</c:v>
                </c:pt>
                <c:pt idx="1">
                  <c:v>85851</c:v>
                </c:pt>
                <c:pt idx="2">
                  <c:v>166556</c:v>
                </c:pt>
                <c:pt idx="3">
                  <c:v>98093</c:v>
                </c:pt>
                <c:pt idx="4">
                  <c:v>182640</c:v>
                </c:pt>
                <c:pt idx="5">
                  <c:v>93040</c:v>
                </c:pt>
                <c:pt idx="6">
                  <c:v>174024</c:v>
                </c:pt>
                <c:pt idx="7">
                  <c:v>95855</c:v>
                </c:pt>
                <c:pt idx="8">
                  <c:v>192296</c:v>
                </c:pt>
                <c:pt idx="9">
                  <c:v>94873</c:v>
                </c:pt>
                <c:pt idx="10">
                  <c:v>174759</c:v>
                </c:pt>
                <c:pt idx="11">
                  <c:v>107048</c:v>
                </c:pt>
              </c:numCache>
            </c:numRef>
          </c:val>
        </c:ser>
        <c:ser>
          <c:idx val="1"/>
          <c:order val="1"/>
          <c:tx>
            <c:strRef>
              <c:f>'13.1-13.2 -13.3 Turism.prov.SO'!$R$40</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Turism.prov.SO'!$R$42:$R$53</c:f>
              <c:numCache>
                <c:formatCode>#,##0</c:formatCode>
                <c:ptCount val="12"/>
                <c:pt idx="0">
                  <c:v>877523</c:v>
                </c:pt>
                <c:pt idx="1">
                  <c:v>252192</c:v>
                </c:pt>
                <c:pt idx="2">
                  <c:v>570755</c:v>
                </c:pt>
                <c:pt idx="3">
                  <c:v>310987</c:v>
                </c:pt>
                <c:pt idx="4">
                  <c:v>855467</c:v>
                </c:pt>
                <c:pt idx="5">
                  <c:v>252805</c:v>
                </c:pt>
                <c:pt idx="6">
                  <c:v>596611</c:v>
                </c:pt>
                <c:pt idx="7">
                  <c:v>293704</c:v>
                </c:pt>
                <c:pt idx="8">
                  <c:v>879526</c:v>
                </c:pt>
                <c:pt idx="9">
                  <c:v>270219</c:v>
                </c:pt>
                <c:pt idx="10">
                  <c:v>567118</c:v>
                </c:pt>
                <c:pt idx="11">
                  <c:v>306020</c:v>
                </c:pt>
              </c:numCache>
            </c:numRef>
          </c:val>
        </c:ser>
        <c:marker val="1"/>
        <c:axId val="104525824"/>
        <c:axId val="104527744"/>
      </c:lineChart>
      <c:catAx>
        <c:axId val="104525824"/>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04527744"/>
        <c:crosses val="autoZero"/>
        <c:lblAlgn val="ctr"/>
        <c:lblOffset val="100"/>
        <c:noMultiLvlLbl val="1"/>
      </c:catAx>
      <c:valAx>
        <c:axId val="104527744"/>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04525824"/>
        <c:crosses val="autoZero"/>
        <c:crossBetween val="between"/>
      </c:valAx>
      <c:spPr>
        <a:solidFill>
          <a:srgbClr val="FFFFFF"/>
        </a:solidFill>
        <a:ln w="25400">
          <a:noFill/>
        </a:ln>
      </c:spPr>
    </c:plotArea>
    <c:legend>
      <c:legendPos val="r"/>
      <c:layout>
        <c:manualLayout>
          <c:xMode val="edge"/>
          <c:yMode val="edge"/>
          <c:x val="0.83198380566802665"/>
          <c:y val="0.45484949832777088"/>
          <c:w val="0.15991902834008839"/>
          <c:h val="0.12709030100334445"/>
        </c:manualLayout>
      </c:layout>
      <c:spPr>
        <a:noFill/>
        <a:ln w="25400">
          <a:noFill/>
        </a:ln>
      </c:spPr>
      <c:txPr>
        <a:bodyPr/>
        <a:lstStyle/>
        <a:p>
          <a:pPr>
            <a:defRPr sz="650"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300" b="1" i="0" u="none" strike="noStrike" baseline="0">
                <a:solidFill>
                  <a:srgbClr val="000000"/>
                </a:solidFill>
                <a:latin typeface="Arial"/>
                <a:ea typeface="Arial"/>
                <a:cs typeface="Arial"/>
              </a:defRPr>
            </a:pPr>
            <a:r>
              <a:rPr lang="it-IT"/>
              <a:t>Movimento turistico albeghiero - Livigno</a:t>
            </a:r>
          </a:p>
        </c:rich>
      </c:tx>
      <c:layout>
        <c:manualLayout>
          <c:xMode val="edge"/>
          <c:yMode val="edge"/>
          <c:x val="0.11129365002214379"/>
          <c:y val="5.1268248331703625E-2"/>
        </c:manualLayout>
      </c:layout>
      <c:spPr>
        <a:noFill/>
        <a:ln w="25400">
          <a:noFill/>
        </a:ln>
      </c:spPr>
    </c:title>
    <c:plotArea>
      <c:layout>
        <c:manualLayout>
          <c:layoutTarget val="inner"/>
          <c:xMode val="edge"/>
          <c:yMode val="edge"/>
          <c:x val="0.13394663167104875"/>
          <c:y val="0.20745339308471294"/>
          <c:w val="0.65106714785651798"/>
          <c:h val="0.66532040408132265"/>
        </c:manualLayout>
      </c:layout>
      <c:lineChart>
        <c:grouping val="stacked"/>
        <c:ser>
          <c:idx val="0"/>
          <c:order val="0"/>
          <c:tx>
            <c:strRef>
              <c:f>'14.4-14.5 -14.6 Turismo Livigno'!$Q$35</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Livigno'!$Q$36:$Q$47</c:f>
              <c:numCache>
                <c:formatCode>#,##0</c:formatCode>
                <c:ptCount val="12"/>
                <c:pt idx="0">
                  <c:v>57813</c:v>
                </c:pt>
                <c:pt idx="1">
                  <c:v>25942</c:v>
                </c:pt>
                <c:pt idx="2">
                  <c:v>59016</c:v>
                </c:pt>
                <c:pt idx="3">
                  <c:v>31404</c:v>
                </c:pt>
                <c:pt idx="4">
                  <c:v>59822</c:v>
                </c:pt>
                <c:pt idx="6">
                  <c:v>27613</c:v>
                </c:pt>
                <c:pt idx="7">
                  <c:v>61628</c:v>
                </c:pt>
                <c:pt idx="8">
                  <c:v>30293</c:v>
                </c:pt>
                <c:pt idx="9">
                  <c:v>60575</c:v>
                </c:pt>
                <c:pt idx="10">
                  <c:v>28355</c:v>
                </c:pt>
                <c:pt idx="11">
                  <c:v>59733</c:v>
                </c:pt>
              </c:numCache>
            </c:numRef>
          </c:val>
        </c:ser>
        <c:ser>
          <c:idx val="1"/>
          <c:order val="1"/>
          <c:tx>
            <c:strRef>
              <c:f>'14.4-14.5 -14.6 Turismo Livigno'!$R$35</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Livigno'!$R$36:$R$47</c:f>
              <c:numCache>
                <c:formatCode>#,##0</c:formatCode>
                <c:ptCount val="12"/>
                <c:pt idx="0">
                  <c:v>350926</c:v>
                </c:pt>
                <c:pt idx="1">
                  <c:v>91990</c:v>
                </c:pt>
                <c:pt idx="2">
                  <c:v>171170</c:v>
                </c:pt>
                <c:pt idx="3">
                  <c:v>125884</c:v>
                </c:pt>
                <c:pt idx="4">
                  <c:v>348878</c:v>
                </c:pt>
                <c:pt idx="6">
                  <c:v>94265</c:v>
                </c:pt>
                <c:pt idx="7">
                  <c:v>181228</c:v>
                </c:pt>
                <c:pt idx="8">
                  <c:v>120874</c:v>
                </c:pt>
                <c:pt idx="9">
                  <c:v>349747</c:v>
                </c:pt>
                <c:pt idx="10">
                  <c:v>100976</c:v>
                </c:pt>
                <c:pt idx="11">
                  <c:v>172503</c:v>
                </c:pt>
              </c:numCache>
            </c:numRef>
          </c:val>
        </c:ser>
        <c:marker val="1"/>
        <c:axId val="100321920"/>
        <c:axId val="100324096"/>
      </c:lineChart>
      <c:catAx>
        <c:axId val="100321920"/>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00324096"/>
        <c:crosses val="autoZero"/>
        <c:auto val="1"/>
        <c:lblAlgn val="ctr"/>
        <c:lblOffset val="100"/>
      </c:catAx>
      <c:valAx>
        <c:axId val="100324096"/>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00321920"/>
        <c:crosses val="autoZero"/>
        <c:crossBetween val="between"/>
      </c:valAx>
      <c:spPr>
        <a:solidFill>
          <a:srgbClr val="FFFFFF"/>
        </a:solidFill>
        <a:ln w="25400">
          <a:noFill/>
        </a:ln>
      </c:spPr>
    </c:plotArea>
    <c:legend>
      <c:legendPos val="r"/>
      <c:layout>
        <c:manualLayout>
          <c:xMode val="edge"/>
          <c:yMode val="edge"/>
          <c:x val="0.81687415616260062"/>
          <c:y val="0.56536119259602369"/>
          <c:w val="0.16255187237397767"/>
          <c:h val="0.12091537577410671"/>
        </c:manualLayout>
      </c:layout>
      <c:spPr>
        <a:noFill/>
        <a:ln w="25400">
          <a:noFill/>
        </a:ln>
      </c:spPr>
      <c:txPr>
        <a:bodyPr/>
        <a:lstStyle/>
        <a:p>
          <a:pPr>
            <a:defRPr sz="595"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2705152"/>
        <c:axId val="92706688"/>
      </c:barChart>
      <c:catAx>
        <c:axId val="92705152"/>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2706688"/>
        <c:crosses val="autoZero"/>
        <c:auto val="1"/>
        <c:lblAlgn val="ctr"/>
        <c:lblOffset val="100"/>
        <c:tickLblSkip val="1"/>
        <c:tickMarkSkip val="1"/>
      </c:catAx>
      <c:valAx>
        <c:axId val="9270668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2705152"/>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en-US" sz="1200"/>
              <a:t>IMPORTAZIONI</a:t>
            </a:r>
          </a:p>
        </c:rich>
      </c:tx>
    </c:title>
    <c:plotArea>
      <c:layout>
        <c:manualLayout>
          <c:layoutTarget val="inner"/>
          <c:xMode val="edge"/>
          <c:yMode val="edge"/>
          <c:x val="0.14867912883005527"/>
          <c:y val="0.10661543924574425"/>
          <c:w val="0.82923507742596314"/>
          <c:h val="0.66820067106150072"/>
        </c:manualLayout>
      </c:layout>
      <c:lineChart>
        <c:grouping val="standard"/>
        <c:ser>
          <c:idx val="0"/>
          <c:order val="0"/>
          <c:tx>
            <c:strRef>
              <c:f>'12.5 Benchmark Commercio Estero'!$A$8</c:f>
              <c:strCache>
                <c:ptCount val="1"/>
                <c:pt idx="0">
                  <c:v>Aosta </c:v>
                </c:pt>
              </c:strCache>
            </c:strRef>
          </c:tx>
          <c:spPr>
            <a:ln>
              <a:solidFill>
                <a:srgbClr val="66FF99"/>
              </a:solidFill>
            </a:ln>
          </c:spPr>
          <c:marker>
            <c:symbol val="none"/>
          </c:marker>
          <c:cat>
            <c:strRef>
              <c:f>'12.5 Benchmark Commercio Estero'!$B$7:$U$7</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Estero'!$B$8:$U$8</c:f>
              <c:numCache>
                <c:formatCode>#,##0</c:formatCode>
                <c:ptCount val="20"/>
                <c:pt idx="0">
                  <c:v>67296774</c:v>
                </c:pt>
                <c:pt idx="1">
                  <c:v>72112932</c:v>
                </c:pt>
                <c:pt idx="2">
                  <c:v>63220074</c:v>
                </c:pt>
                <c:pt idx="3">
                  <c:v>58732786</c:v>
                </c:pt>
                <c:pt idx="4">
                  <c:v>54955900</c:v>
                </c:pt>
                <c:pt idx="5">
                  <c:v>56603908</c:v>
                </c:pt>
                <c:pt idx="6">
                  <c:v>51230008</c:v>
                </c:pt>
                <c:pt idx="7">
                  <c:v>48687919</c:v>
                </c:pt>
                <c:pt idx="8">
                  <c:v>46639085</c:v>
                </c:pt>
                <c:pt idx="9">
                  <c:v>56943997</c:v>
                </c:pt>
                <c:pt idx="10">
                  <c:v>53214675</c:v>
                </c:pt>
                <c:pt idx="11">
                  <c:v>45916586</c:v>
                </c:pt>
                <c:pt idx="12">
                  <c:v>51653773</c:v>
                </c:pt>
                <c:pt idx="13">
                  <c:v>61045773</c:v>
                </c:pt>
                <c:pt idx="14">
                  <c:v>54423582</c:v>
                </c:pt>
                <c:pt idx="15">
                  <c:v>41741097</c:v>
                </c:pt>
                <c:pt idx="16">
                  <c:v>50551786</c:v>
                </c:pt>
                <c:pt idx="17">
                  <c:v>51790116</c:v>
                </c:pt>
                <c:pt idx="18">
                  <c:v>52857236</c:v>
                </c:pt>
                <c:pt idx="19">
                  <c:v>53043456</c:v>
                </c:pt>
              </c:numCache>
            </c:numRef>
          </c:val>
        </c:ser>
        <c:ser>
          <c:idx val="1"/>
          <c:order val="1"/>
          <c:tx>
            <c:strRef>
              <c:f>'12.5 Benchmark Commercio Estero'!$A$9</c:f>
              <c:strCache>
                <c:ptCount val="1"/>
                <c:pt idx="0">
                  <c:v>Belluno </c:v>
                </c:pt>
              </c:strCache>
            </c:strRef>
          </c:tx>
          <c:marker>
            <c:symbol val="none"/>
          </c:marker>
          <c:cat>
            <c:strRef>
              <c:f>'12.5 Benchmark Commercio Estero'!$B$7:$U$7</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Estero'!$B$9:$U$9</c:f>
              <c:numCache>
                <c:formatCode>#,##0</c:formatCode>
                <c:ptCount val="20"/>
                <c:pt idx="0">
                  <c:v>193861124</c:v>
                </c:pt>
                <c:pt idx="1">
                  <c:v>199613702</c:v>
                </c:pt>
                <c:pt idx="2">
                  <c:v>193720764</c:v>
                </c:pt>
                <c:pt idx="3">
                  <c:v>181979840</c:v>
                </c:pt>
                <c:pt idx="4">
                  <c:v>180721310</c:v>
                </c:pt>
                <c:pt idx="5">
                  <c:v>187735473</c:v>
                </c:pt>
                <c:pt idx="6">
                  <c:v>170818216</c:v>
                </c:pt>
                <c:pt idx="7">
                  <c:v>177462302</c:v>
                </c:pt>
                <c:pt idx="8">
                  <c:v>177152569</c:v>
                </c:pt>
                <c:pt idx="9">
                  <c:v>191807614</c:v>
                </c:pt>
                <c:pt idx="10">
                  <c:v>197636130</c:v>
                </c:pt>
                <c:pt idx="11">
                  <c:v>196425503</c:v>
                </c:pt>
                <c:pt idx="12">
                  <c:v>216046654</c:v>
                </c:pt>
                <c:pt idx="13">
                  <c:v>217388932</c:v>
                </c:pt>
                <c:pt idx="14">
                  <c:v>213504655</c:v>
                </c:pt>
                <c:pt idx="15">
                  <c:v>213454597</c:v>
                </c:pt>
                <c:pt idx="16">
                  <c:v>223859318</c:v>
                </c:pt>
                <c:pt idx="17">
                  <c:v>222840733</c:v>
                </c:pt>
                <c:pt idx="18">
                  <c:v>214233409</c:v>
                </c:pt>
                <c:pt idx="19">
                  <c:v>236537181</c:v>
                </c:pt>
              </c:numCache>
            </c:numRef>
          </c:val>
        </c:ser>
        <c:ser>
          <c:idx val="2"/>
          <c:order val="2"/>
          <c:tx>
            <c:strRef>
              <c:f>'12.5 Benchmark Commercio Estero'!$A$10</c:f>
              <c:strCache>
                <c:ptCount val="1"/>
                <c:pt idx="0">
                  <c:v>Bolzano</c:v>
                </c:pt>
              </c:strCache>
            </c:strRef>
          </c:tx>
          <c:marker>
            <c:symbol val="none"/>
          </c:marker>
          <c:cat>
            <c:strRef>
              <c:f>'12.5 Benchmark Commercio Estero'!$B$7:$U$7</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Estero'!$B$10:$U$10</c:f>
              <c:numCache>
                <c:formatCode>#,##0</c:formatCode>
                <c:ptCount val="20"/>
                <c:pt idx="0">
                  <c:v>1022756632</c:v>
                </c:pt>
                <c:pt idx="1">
                  <c:v>1037472281</c:v>
                </c:pt>
                <c:pt idx="2">
                  <c:v>1048952844</c:v>
                </c:pt>
                <c:pt idx="3">
                  <c:v>1072034329</c:v>
                </c:pt>
                <c:pt idx="4">
                  <c:v>963926163</c:v>
                </c:pt>
                <c:pt idx="5">
                  <c:v>1002670314</c:v>
                </c:pt>
                <c:pt idx="6">
                  <c:v>1012840042</c:v>
                </c:pt>
                <c:pt idx="7">
                  <c:v>1044061896</c:v>
                </c:pt>
                <c:pt idx="8">
                  <c:v>994850496</c:v>
                </c:pt>
                <c:pt idx="9">
                  <c:v>1000955620</c:v>
                </c:pt>
                <c:pt idx="10">
                  <c:v>1004764062</c:v>
                </c:pt>
                <c:pt idx="11">
                  <c:v>1034483826</c:v>
                </c:pt>
                <c:pt idx="12">
                  <c:v>990427685</c:v>
                </c:pt>
                <c:pt idx="13">
                  <c:v>1010039348</c:v>
                </c:pt>
                <c:pt idx="14">
                  <c:v>1034966148</c:v>
                </c:pt>
                <c:pt idx="15">
                  <c:v>1077747121</c:v>
                </c:pt>
                <c:pt idx="16">
                  <c:v>993823575</c:v>
                </c:pt>
                <c:pt idx="17">
                  <c:v>1068378930</c:v>
                </c:pt>
                <c:pt idx="18">
                  <c:v>1052419822</c:v>
                </c:pt>
                <c:pt idx="19">
                  <c:v>1116848297</c:v>
                </c:pt>
              </c:numCache>
            </c:numRef>
          </c:val>
        </c:ser>
        <c:ser>
          <c:idx val="3"/>
          <c:order val="3"/>
          <c:tx>
            <c:strRef>
              <c:f>'12.5 Benchmark Commercio Estero'!$A$11</c:f>
              <c:strCache>
                <c:ptCount val="1"/>
                <c:pt idx="0">
                  <c:v>Cuneo </c:v>
                </c:pt>
              </c:strCache>
            </c:strRef>
          </c:tx>
          <c:marker>
            <c:symbol val="none"/>
          </c:marker>
          <c:cat>
            <c:strRef>
              <c:f>'12.5 Benchmark Commercio Estero'!$B$7:$U$7</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Estero'!$B$11:$U$11</c:f>
              <c:numCache>
                <c:formatCode>#,##0</c:formatCode>
                <c:ptCount val="20"/>
                <c:pt idx="0">
                  <c:v>914485043</c:v>
                </c:pt>
                <c:pt idx="1">
                  <c:v>1095301857</c:v>
                </c:pt>
                <c:pt idx="2">
                  <c:v>946942007</c:v>
                </c:pt>
                <c:pt idx="3">
                  <c:v>944648297</c:v>
                </c:pt>
                <c:pt idx="4">
                  <c:v>928710985</c:v>
                </c:pt>
                <c:pt idx="5">
                  <c:v>868242915</c:v>
                </c:pt>
                <c:pt idx="6">
                  <c:v>892511249</c:v>
                </c:pt>
                <c:pt idx="7">
                  <c:v>994221133</c:v>
                </c:pt>
                <c:pt idx="8">
                  <c:v>948826770</c:v>
                </c:pt>
                <c:pt idx="9">
                  <c:v>926659027</c:v>
                </c:pt>
                <c:pt idx="10">
                  <c:v>965668655</c:v>
                </c:pt>
                <c:pt idx="11">
                  <c:v>1044411748</c:v>
                </c:pt>
                <c:pt idx="12">
                  <c:v>972693263</c:v>
                </c:pt>
                <c:pt idx="13">
                  <c:v>996019507</c:v>
                </c:pt>
                <c:pt idx="14">
                  <c:v>1022211538</c:v>
                </c:pt>
                <c:pt idx="15">
                  <c:v>1072148314</c:v>
                </c:pt>
                <c:pt idx="16">
                  <c:v>987283465</c:v>
                </c:pt>
                <c:pt idx="17">
                  <c:v>1012490611</c:v>
                </c:pt>
                <c:pt idx="18">
                  <c:v>968697177</c:v>
                </c:pt>
                <c:pt idx="19">
                  <c:v>1084499400</c:v>
                </c:pt>
              </c:numCache>
            </c:numRef>
          </c:val>
        </c:ser>
        <c:ser>
          <c:idx val="4"/>
          <c:order val="4"/>
          <c:tx>
            <c:strRef>
              <c:f>'12.5 Benchmark Commercio Estero'!$A$12</c:f>
              <c:strCache>
                <c:ptCount val="1"/>
                <c:pt idx="0">
                  <c:v>Sondrio </c:v>
                </c:pt>
              </c:strCache>
            </c:strRef>
          </c:tx>
          <c:spPr>
            <a:ln>
              <a:solidFill>
                <a:srgbClr val="FF0000"/>
              </a:solidFill>
            </a:ln>
          </c:spPr>
          <c:marker>
            <c:symbol val="none"/>
          </c:marker>
          <c:cat>
            <c:strRef>
              <c:f>'12.5 Benchmark Commercio Estero'!$B$7:$U$7</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Estero'!$B$12:$U$12</c:f>
              <c:numCache>
                <c:formatCode>#,##0</c:formatCode>
                <c:ptCount val="20"/>
                <c:pt idx="0">
                  <c:v>92144372</c:v>
                </c:pt>
                <c:pt idx="1">
                  <c:v>105219854</c:v>
                </c:pt>
                <c:pt idx="2">
                  <c:v>94127878</c:v>
                </c:pt>
                <c:pt idx="3">
                  <c:v>99913904</c:v>
                </c:pt>
                <c:pt idx="4">
                  <c:v>92685869</c:v>
                </c:pt>
                <c:pt idx="5">
                  <c:v>99590618</c:v>
                </c:pt>
                <c:pt idx="6">
                  <c:v>101134279</c:v>
                </c:pt>
                <c:pt idx="7">
                  <c:v>102477995</c:v>
                </c:pt>
                <c:pt idx="8">
                  <c:v>103154467</c:v>
                </c:pt>
                <c:pt idx="9">
                  <c:v>96927212</c:v>
                </c:pt>
                <c:pt idx="10">
                  <c:v>101251621</c:v>
                </c:pt>
                <c:pt idx="11">
                  <c:v>94020109</c:v>
                </c:pt>
                <c:pt idx="12">
                  <c:v>98953667</c:v>
                </c:pt>
                <c:pt idx="13">
                  <c:v>119085517</c:v>
                </c:pt>
                <c:pt idx="14">
                  <c:v>103252676</c:v>
                </c:pt>
                <c:pt idx="15">
                  <c:v>112106336</c:v>
                </c:pt>
                <c:pt idx="16">
                  <c:v>108534725</c:v>
                </c:pt>
                <c:pt idx="17">
                  <c:v>102320202</c:v>
                </c:pt>
                <c:pt idx="18">
                  <c:v>91168745</c:v>
                </c:pt>
                <c:pt idx="19">
                  <c:v>97835954</c:v>
                </c:pt>
              </c:numCache>
            </c:numRef>
          </c:val>
        </c:ser>
        <c:ser>
          <c:idx val="5"/>
          <c:order val="5"/>
          <c:tx>
            <c:strRef>
              <c:f>'12.5 Benchmark Commercio Estero'!$A$13</c:f>
              <c:strCache>
                <c:ptCount val="1"/>
                <c:pt idx="0">
                  <c:v>Trento </c:v>
                </c:pt>
              </c:strCache>
            </c:strRef>
          </c:tx>
          <c:marker>
            <c:symbol val="none"/>
          </c:marker>
          <c:cat>
            <c:strRef>
              <c:f>'12.5 Benchmark Commercio Estero'!$B$7:$U$7</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Estero'!$B$13:$U$13</c:f>
              <c:numCache>
                <c:formatCode>#,##0</c:formatCode>
                <c:ptCount val="20"/>
                <c:pt idx="0">
                  <c:v>476168557</c:v>
                </c:pt>
                <c:pt idx="1">
                  <c:v>461969946</c:v>
                </c:pt>
                <c:pt idx="2">
                  <c:v>438464795</c:v>
                </c:pt>
                <c:pt idx="3">
                  <c:v>455376338</c:v>
                </c:pt>
                <c:pt idx="4">
                  <c:v>453610846</c:v>
                </c:pt>
                <c:pt idx="5">
                  <c:v>445559132</c:v>
                </c:pt>
                <c:pt idx="6">
                  <c:v>442254860</c:v>
                </c:pt>
                <c:pt idx="7">
                  <c:v>482455839</c:v>
                </c:pt>
                <c:pt idx="8">
                  <c:v>490090342</c:v>
                </c:pt>
                <c:pt idx="9">
                  <c:v>474687033</c:v>
                </c:pt>
                <c:pt idx="10">
                  <c:v>483831195</c:v>
                </c:pt>
                <c:pt idx="11">
                  <c:v>495512515</c:v>
                </c:pt>
                <c:pt idx="12">
                  <c:v>504017744</c:v>
                </c:pt>
                <c:pt idx="13">
                  <c:v>515627691</c:v>
                </c:pt>
                <c:pt idx="14">
                  <c:v>512806661</c:v>
                </c:pt>
                <c:pt idx="15">
                  <c:v>503020936</c:v>
                </c:pt>
                <c:pt idx="16">
                  <c:v>524902808</c:v>
                </c:pt>
                <c:pt idx="17">
                  <c:v>548088793</c:v>
                </c:pt>
                <c:pt idx="18">
                  <c:v>521300206</c:v>
                </c:pt>
                <c:pt idx="19">
                  <c:v>561333639</c:v>
                </c:pt>
              </c:numCache>
            </c:numRef>
          </c:val>
        </c:ser>
        <c:ser>
          <c:idx val="6"/>
          <c:order val="6"/>
          <c:tx>
            <c:strRef>
              <c:f>'12.5 Benchmark Commercio Estero'!$A$14</c:f>
              <c:strCache>
                <c:ptCount val="1"/>
                <c:pt idx="0">
                  <c:v>VCO</c:v>
                </c:pt>
              </c:strCache>
            </c:strRef>
          </c:tx>
          <c:marker>
            <c:symbol val="none"/>
          </c:marker>
          <c:cat>
            <c:strRef>
              <c:f>'12.5 Benchmark Commercio Estero'!$B$7:$U$7</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Estero'!$B$14:$U$14</c:f>
              <c:numCache>
                <c:formatCode>#,##0</c:formatCode>
                <c:ptCount val="20"/>
                <c:pt idx="0">
                  <c:v>112660926</c:v>
                </c:pt>
                <c:pt idx="1">
                  <c:v>113994371</c:v>
                </c:pt>
                <c:pt idx="2">
                  <c:v>87602214</c:v>
                </c:pt>
                <c:pt idx="3">
                  <c:v>90602423</c:v>
                </c:pt>
                <c:pt idx="4">
                  <c:v>93621968</c:v>
                </c:pt>
                <c:pt idx="5">
                  <c:v>105103065</c:v>
                </c:pt>
                <c:pt idx="6">
                  <c:v>97033702</c:v>
                </c:pt>
                <c:pt idx="7">
                  <c:v>104890341</c:v>
                </c:pt>
                <c:pt idx="8">
                  <c:v>110094841</c:v>
                </c:pt>
                <c:pt idx="9">
                  <c:v>117215499</c:v>
                </c:pt>
                <c:pt idx="10">
                  <c:v>113499493</c:v>
                </c:pt>
                <c:pt idx="11">
                  <c:v>104510865</c:v>
                </c:pt>
                <c:pt idx="12">
                  <c:v>110365672</c:v>
                </c:pt>
                <c:pt idx="13">
                  <c:v>109658970</c:v>
                </c:pt>
                <c:pt idx="14">
                  <c:v>104065923</c:v>
                </c:pt>
                <c:pt idx="15">
                  <c:v>108655520</c:v>
                </c:pt>
                <c:pt idx="16">
                  <c:v>107921515</c:v>
                </c:pt>
                <c:pt idx="17">
                  <c:v>99481627</c:v>
                </c:pt>
                <c:pt idx="18">
                  <c:v>94531023</c:v>
                </c:pt>
                <c:pt idx="19">
                  <c:v>89738037</c:v>
                </c:pt>
              </c:numCache>
            </c:numRef>
          </c:val>
        </c:ser>
        <c:marker val="1"/>
        <c:axId val="104290560"/>
        <c:axId val="104300544"/>
      </c:lineChart>
      <c:catAx>
        <c:axId val="104290560"/>
        <c:scaling>
          <c:orientation val="minMax"/>
        </c:scaling>
        <c:axPos val="b"/>
        <c:majorTickMark val="none"/>
        <c:tickLblPos val="nextTo"/>
        <c:txPr>
          <a:bodyPr/>
          <a:lstStyle/>
          <a:p>
            <a:pPr>
              <a:defRPr sz="800"/>
            </a:pPr>
            <a:endParaRPr lang="it-IT"/>
          </a:p>
        </c:txPr>
        <c:crossAx val="104300544"/>
        <c:crosses val="autoZero"/>
        <c:auto val="1"/>
        <c:lblAlgn val="ctr"/>
        <c:lblOffset val="100"/>
      </c:catAx>
      <c:valAx>
        <c:axId val="104300544"/>
        <c:scaling>
          <c:orientation val="minMax"/>
          <c:max val="1140000000.0000002"/>
          <c:min val="40000000"/>
        </c:scaling>
        <c:axPos val="l"/>
        <c:majorGridlines/>
        <c:numFmt formatCode="#,##0" sourceLinked="1"/>
        <c:majorTickMark val="none"/>
        <c:tickLblPos val="nextTo"/>
        <c:spPr>
          <a:ln w="9525">
            <a:noFill/>
          </a:ln>
        </c:spPr>
        <c:crossAx val="104290560"/>
        <c:crosses val="autoZero"/>
        <c:crossBetween val="between"/>
      </c:valAx>
    </c:plotArea>
    <c:legend>
      <c:legendPos val="b"/>
      <c:layout>
        <c:manualLayout>
          <c:xMode val="edge"/>
          <c:yMode val="edge"/>
          <c:x val="1.6601044240721743E-2"/>
          <c:y val="0.904187249831509"/>
          <c:w val="0.98339895575927827"/>
          <c:h val="9.5812750168490168E-2"/>
        </c:manualLayout>
      </c:layout>
    </c:legend>
    <c:plotVisOnly val="1"/>
  </c:chart>
  <c:printSettings>
    <c:headerFooter/>
    <c:pageMargins b="0.75000000000000522" l="0.70000000000000062" r="0.70000000000000062" t="0.7500000000000052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100"/>
              <a:t>ESPORTAZIONI</a:t>
            </a:r>
          </a:p>
        </c:rich>
      </c:tx>
    </c:title>
    <c:plotArea>
      <c:layout>
        <c:manualLayout>
          <c:layoutTarget val="inner"/>
          <c:xMode val="edge"/>
          <c:yMode val="edge"/>
          <c:x val="0.15439845750648384"/>
          <c:y val="6.4167949402542029E-2"/>
          <c:w val="0.82957071786853165"/>
          <c:h val="0.68137557789497161"/>
        </c:manualLayout>
      </c:layout>
      <c:lineChart>
        <c:grouping val="standard"/>
        <c:ser>
          <c:idx val="0"/>
          <c:order val="0"/>
          <c:tx>
            <c:strRef>
              <c:f>'12.5 Benchmark Commercio Estero'!$A$20</c:f>
              <c:strCache>
                <c:ptCount val="1"/>
                <c:pt idx="0">
                  <c:v>Aosta </c:v>
                </c:pt>
              </c:strCache>
            </c:strRef>
          </c:tx>
          <c:spPr>
            <a:ln>
              <a:solidFill>
                <a:srgbClr val="66FF99"/>
              </a:solidFill>
            </a:ln>
          </c:spPr>
          <c:marker>
            <c:symbol val="none"/>
          </c:marker>
          <c:cat>
            <c:strRef>
              <c:f>'12.5 Benchmark Commercio Estero'!$B$19:$U$19</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Estero'!$B$20:$U$20</c:f>
              <c:numCache>
                <c:formatCode>#,##0</c:formatCode>
                <c:ptCount val="20"/>
                <c:pt idx="0">
                  <c:v>144050237</c:v>
                </c:pt>
                <c:pt idx="1">
                  <c:v>168632451</c:v>
                </c:pt>
                <c:pt idx="2">
                  <c:v>129391687</c:v>
                </c:pt>
                <c:pt idx="3">
                  <c:v>153495783</c:v>
                </c:pt>
                <c:pt idx="4">
                  <c:v>139737709</c:v>
                </c:pt>
                <c:pt idx="5">
                  <c:v>155978470</c:v>
                </c:pt>
                <c:pt idx="6">
                  <c:v>132922954</c:v>
                </c:pt>
                <c:pt idx="7">
                  <c:v>144367886</c:v>
                </c:pt>
                <c:pt idx="8">
                  <c:v>140884626</c:v>
                </c:pt>
                <c:pt idx="9">
                  <c:v>158700670</c:v>
                </c:pt>
                <c:pt idx="10">
                  <c:v>149938887</c:v>
                </c:pt>
                <c:pt idx="11">
                  <c:v>157825509</c:v>
                </c:pt>
                <c:pt idx="12">
                  <c:v>148043524</c:v>
                </c:pt>
                <c:pt idx="13">
                  <c:v>178124545</c:v>
                </c:pt>
                <c:pt idx="14">
                  <c:v>138137904</c:v>
                </c:pt>
                <c:pt idx="15">
                  <c:v>141124340</c:v>
                </c:pt>
                <c:pt idx="16">
                  <c:v>126811844</c:v>
                </c:pt>
                <c:pt idx="17">
                  <c:v>145441253</c:v>
                </c:pt>
                <c:pt idx="18">
                  <c:v>136343099</c:v>
                </c:pt>
                <c:pt idx="19">
                  <c:v>162644383</c:v>
                </c:pt>
              </c:numCache>
            </c:numRef>
          </c:val>
        </c:ser>
        <c:ser>
          <c:idx val="1"/>
          <c:order val="1"/>
          <c:tx>
            <c:strRef>
              <c:f>'12.5 Benchmark Commercio Estero'!$A$21</c:f>
              <c:strCache>
                <c:ptCount val="1"/>
                <c:pt idx="0">
                  <c:v>Belluno </c:v>
                </c:pt>
              </c:strCache>
            </c:strRef>
          </c:tx>
          <c:marker>
            <c:symbol val="none"/>
          </c:marker>
          <c:cat>
            <c:strRef>
              <c:f>'12.5 Benchmark Commercio Estero'!$B$19:$U$19</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Estero'!$B$21:$U$21</c:f>
              <c:numCache>
                <c:formatCode>#,##0</c:formatCode>
                <c:ptCount val="20"/>
                <c:pt idx="0">
                  <c:v>745856434</c:v>
                </c:pt>
                <c:pt idx="1">
                  <c:v>796624853</c:v>
                </c:pt>
                <c:pt idx="2">
                  <c:v>645955773</c:v>
                </c:pt>
                <c:pt idx="3">
                  <c:v>724886082</c:v>
                </c:pt>
                <c:pt idx="4">
                  <c:v>764960701</c:v>
                </c:pt>
                <c:pt idx="5">
                  <c:v>856697475</c:v>
                </c:pt>
                <c:pt idx="6">
                  <c:v>695020962</c:v>
                </c:pt>
                <c:pt idx="7">
                  <c:v>779421501</c:v>
                </c:pt>
                <c:pt idx="8">
                  <c:v>843821858</c:v>
                </c:pt>
                <c:pt idx="9">
                  <c:v>927200270</c:v>
                </c:pt>
                <c:pt idx="10">
                  <c:v>776867469</c:v>
                </c:pt>
                <c:pt idx="11">
                  <c:v>830783486</c:v>
                </c:pt>
                <c:pt idx="12">
                  <c:v>942395553</c:v>
                </c:pt>
                <c:pt idx="13">
                  <c:v>1057395101</c:v>
                </c:pt>
                <c:pt idx="14">
                  <c:v>861264801</c:v>
                </c:pt>
                <c:pt idx="15">
                  <c:v>908468415</c:v>
                </c:pt>
                <c:pt idx="16">
                  <c:v>988047467</c:v>
                </c:pt>
                <c:pt idx="17">
                  <c:v>1079410080</c:v>
                </c:pt>
                <c:pt idx="18">
                  <c:v>873906856</c:v>
                </c:pt>
                <c:pt idx="19">
                  <c:v>924331597</c:v>
                </c:pt>
              </c:numCache>
            </c:numRef>
          </c:val>
        </c:ser>
        <c:ser>
          <c:idx val="2"/>
          <c:order val="2"/>
          <c:tx>
            <c:strRef>
              <c:f>'12.5 Benchmark Commercio Estero'!$A$22</c:f>
              <c:strCache>
                <c:ptCount val="1"/>
                <c:pt idx="0">
                  <c:v>Bolzano</c:v>
                </c:pt>
              </c:strCache>
            </c:strRef>
          </c:tx>
          <c:marker>
            <c:symbol val="none"/>
          </c:marker>
          <c:cat>
            <c:strRef>
              <c:f>'12.5 Benchmark Commercio Estero'!$B$19:$U$19</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Estero'!$B$22:$U$22</c:f>
              <c:numCache>
                <c:formatCode>#,##0</c:formatCode>
                <c:ptCount val="20"/>
                <c:pt idx="0">
                  <c:v>914795052</c:v>
                </c:pt>
                <c:pt idx="1">
                  <c:v>905109100</c:v>
                </c:pt>
                <c:pt idx="2">
                  <c:v>877992792</c:v>
                </c:pt>
                <c:pt idx="3">
                  <c:v>986273268</c:v>
                </c:pt>
                <c:pt idx="4">
                  <c:v>939320163</c:v>
                </c:pt>
                <c:pt idx="5">
                  <c:v>970026215</c:v>
                </c:pt>
                <c:pt idx="6">
                  <c:v>916581257</c:v>
                </c:pt>
                <c:pt idx="7">
                  <c:v>1026920951</c:v>
                </c:pt>
                <c:pt idx="8">
                  <c:v>972174895</c:v>
                </c:pt>
                <c:pt idx="9">
                  <c:v>994361399</c:v>
                </c:pt>
                <c:pt idx="10">
                  <c:v>978201010</c:v>
                </c:pt>
                <c:pt idx="11">
                  <c:v>1023588868</c:v>
                </c:pt>
                <c:pt idx="12">
                  <c:v>1045180566</c:v>
                </c:pt>
                <c:pt idx="13">
                  <c:v>1071266947</c:v>
                </c:pt>
                <c:pt idx="14">
                  <c:v>1063511083</c:v>
                </c:pt>
                <c:pt idx="15">
                  <c:v>1188039641</c:v>
                </c:pt>
                <c:pt idx="16">
                  <c:v>1093513220</c:v>
                </c:pt>
                <c:pt idx="17">
                  <c:v>1110841461</c:v>
                </c:pt>
                <c:pt idx="18">
                  <c:v>1067930434</c:v>
                </c:pt>
                <c:pt idx="19">
                  <c:v>1161849230</c:v>
                </c:pt>
              </c:numCache>
            </c:numRef>
          </c:val>
        </c:ser>
        <c:ser>
          <c:idx val="3"/>
          <c:order val="3"/>
          <c:tx>
            <c:strRef>
              <c:f>'12.5 Benchmark Commercio Estero'!$A$23</c:f>
              <c:strCache>
                <c:ptCount val="1"/>
                <c:pt idx="0">
                  <c:v>Cuneo </c:v>
                </c:pt>
              </c:strCache>
            </c:strRef>
          </c:tx>
          <c:marker>
            <c:symbol val="none"/>
          </c:marker>
          <c:cat>
            <c:strRef>
              <c:f>'12.5 Benchmark Commercio Estero'!$B$19:$U$19</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Estero'!$B$23:$U$23</c:f>
              <c:numCache>
                <c:formatCode>#,##0</c:formatCode>
                <c:ptCount val="20"/>
                <c:pt idx="0">
                  <c:v>1572363166</c:v>
                </c:pt>
                <c:pt idx="1">
                  <c:v>1550408055</c:v>
                </c:pt>
                <c:pt idx="2">
                  <c:v>1632205273</c:v>
                </c:pt>
                <c:pt idx="3">
                  <c:v>1834148453</c:v>
                </c:pt>
                <c:pt idx="4">
                  <c:v>1547131560</c:v>
                </c:pt>
                <c:pt idx="5">
                  <c:v>1547723636</c:v>
                </c:pt>
                <c:pt idx="6">
                  <c:v>1641091243</c:v>
                </c:pt>
                <c:pt idx="7">
                  <c:v>1771749089</c:v>
                </c:pt>
                <c:pt idx="8">
                  <c:v>1612762524</c:v>
                </c:pt>
                <c:pt idx="9">
                  <c:v>1545376866</c:v>
                </c:pt>
                <c:pt idx="10">
                  <c:v>1645681748</c:v>
                </c:pt>
                <c:pt idx="11">
                  <c:v>2212775107</c:v>
                </c:pt>
                <c:pt idx="12">
                  <c:v>1753587777</c:v>
                </c:pt>
                <c:pt idx="13">
                  <c:v>1728812307</c:v>
                </c:pt>
                <c:pt idx="14">
                  <c:v>1690721454</c:v>
                </c:pt>
                <c:pt idx="15">
                  <c:v>1892345621</c:v>
                </c:pt>
                <c:pt idx="16">
                  <c:v>1610360563</c:v>
                </c:pt>
                <c:pt idx="17">
                  <c:v>1668040935</c:v>
                </c:pt>
                <c:pt idx="18">
                  <c:v>1739870970</c:v>
                </c:pt>
                <c:pt idx="19">
                  <c:v>1927184201</c:v>
                </c:pt>
              </c:numCache>
            </c:numRef>
          </c:val>
        </c:ser>
        <c:ser>
          <c:idx val="4"/>
          <c:order val="4"/>
          <c:tx>
            <c:strRef>
              <c:f>'12.5 Benchmark Commercio Estero'!$A$24</c:f>
              <c:strCache>
                <c:ptCount val="1"/>
                <c:pt idx="0">
                  <c:v>Sondrio </c:v>
                </c:pt>
              </c:strCache>
            </c:strRef>
          </c:tx>
          <c:spPr>
            <a:ln>
              <a:solidFill>
                <a:srgbClr val="FF0000"/>
              </a:solidFill>
              <a:prstDash val="sysDot"/>
            </a:ln>
          </c:spPr>
          <c:marker>
            <c:symbol val="none"/>
          </c:marker>
          <c:cat>
            <c:strRef>
              <c:f>'12.5 Benchmark Commercio Estero'!$B$19:$U$19</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Estero'!$B$24:$U$24</c:f>
              <c:numCache>
                <c:formatCode>#,##0</c:formatCode>
                <c:ptCount val="20"/>
                <c:pt idx="0">
                  <c:v>143063315</c:v>
                </c:pt>
                <c:pt idx="1">
                  <c:v>152633449</c:v>
                </c:pt>
                <c:pt idx="2">
                  <c:v>136428537</c:v>
                </c:pt>
                <c:pt idx="3">
                  <c:v>149242392</c:v>
                </c:pt>
                <c:pt idx="4">
                  <c:v>138731129</c:v>
                </c:pt>
                <c:pt idx="5">
                  <c:v>140931020</c:v>
                </c:pt>
                <c:pt idx="6">
                  <c:v>138159645</c:v>
                </c:pt>
                <c:pt idx="7">
                  <c:v>145377029</c:v>
                </c:pt>
                <c:pt idx="8">
                  <c:v>134923628</c:v>
                </c:pt>
                <c:pt idx="9">
                  <c:v>163383206</c:v>
                </c:pt>
                <c:pt idx="10">
                  <c:v>143052326</c:v>
                </c:pt>
                <c:pt idx="11">
                  <c:v>163629889</c:v>
                </c:pt>
                <c:pt idx="12">
                  <c:v>150976657</c:v>
                </c:pt>
                <c:pt idx="13">
                  <c:v>166788694</c:v>
                </c:pt>
                <c:pt idx="14">
                  <c:v>151755498</c:v>
                </c:pt>
                <c:pt idx="15">
                  <c:v>171830034</c:v>
                </c:pt>
                <c:pt idx="16">
                  <c:v>148069235</c:v>
                </c:pt>
                <c:pt idx="17">
                  <c:v>166659071</c:v>
                </c:pt>
                <c:pt idx="18">
                  <c:v>146974727</c:v>
                </c:pt>
                <c:pt idx="19">
                  <c:v>163878468</c:v>
                </c:pt>
              </c:numCache>
            </c:numRef>
          </c:val>
        </c:ser>
        <c:ser>
          <c:idx val="5"/>
          <c:order val="5"/>
          <c:tx>
            <c:strRef>
              <c:f>'12.5 Benchmark Commercio Estero'!$A$25</c:f>
              <c:strCache>
                <c:ptCount val="1"/>
                <c:pt idx="0">
                  <c:v>Trento </c:v>
                </c:pt>
              </c:strCache>
            </c:strRef>
          </c:tx>
          <c:marker>
            <c:symbol val="none"/>
          </c:marker>
          <c:cat>
            <c:strRef>
              <c:f>'12.5 Benchmark Commercio Estero'!$B$19:$U$19</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Estero'!$B$25:$U$25</c:f>
              <c:numCache>
                <c:formatCode>#,##0</c:formatCode>
                <c:ptCount val="20"/>
                <c:pt idx="0">
                  <c:v>807043983</c:v>
                </c:pt>
                <c:pt idx="1">
                  <c:v>841226447</c:v>
                </c:pt>
                <c:pt idx="2">
                  <c:v>769150549</c:v>
                </c:pt>
                <c:pt idx="3">
                  <c:v>818221699</c:v>
                </c:pt>
                <c:pt idx="4">
                  <c:v>777701141</c:v>
                </c:pt>
                <c:pt idx="5">
                  <c:v>846066342</c:v>
                </c:pt>
                <c:pt idx="6">
                  <c:v>826584094</c:v>
                </c:pt>
                <c:pt idx="7">
                  <c:v>821644512</c:v>
                </c:pt>
                <c:pt idx="8">
                  <c:v>787325190</c:v>
                </c:pt>
                <c:pt idx="9">
                  <c:v>860383247</c:v>
                </c:pt>
                <c:pt idx="10">
                  <c:v>808077659</c:v>
                </c:pt>
                <c:pt idx="11">
                  <c:v>844246876</c:v>
                </c:pt>
                <c:pt idx="12">
                  <c:v>844896605</c:v>
                </c:pt>
                <c:pt idx="13">
                  <c:v>869959140</c:v>
                </c:pt>
                <c:pt idx="14">
                  <c:v>838380900</c:v>
                </c:pt>
                <c:pt idx="15">
                  <c:v>884304190</c:v>
                </c:pt>
                <c:pt idx="16">
                  <c:v>819600162</c:v>
                </c:pt>
                <c:pt idx="17">
                  <c:v>872902658</c:v>
                </c:pt>
                <c:pt idx="18">
                  <c:v>816238671</c:v>
                </c:pt>
                <c:pt idx="19">
                  <c:v>876801935</c:v>
                </c:pt>
              </c:numCache>
            </c:numRef>
          </c:val>
        </c:ser>
        <c:ser>
          <c:idx val="6"/>
          <c:order val="6"/>
          <c:tx>
            <c:strRef>
              <c:f>'12.5 Benchmark Commercio Estero'!$A$26</c:f>
              <c:strCache>
                <c:ptCount val="1"/>
                <c:pt idx="0">
                  <c:v>VCO</c:v>
                </c:pt>
              </c:strCache>
            </c:strRef>
          </c:tx>
          <c:marker>
            <c:symbol val="none"/>
          </c:marker>
          <c:cat>
            <c:strRef>
              <c:f>'12.5 Benchmark Commercio Estero'!$B$19:$U$19</c:f>
              <c:strCache>
                <c:ptCount val="20"/>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strCache>
            </c:strRef>
          </c:cat>
          <c:val>
            <c:numRef>
              <c:f>'12.5 Benchmark Commercio Estero'!$B$26:$U$26</c:f>
              <c:numCache>
                <c:formatCode>#,##0</c:formatCode>
                <c:ptCount val="20"/>
                <c:pt idx="0">
                  <c:v>152615326</c:v>
                </c:pt>
                <c:pt idx="1">
                  <c:v>154113107</c:v>
                </c:pt>
                <c:pt idx="2">
                  <c:v>143129709</c:v>
                </c:pt>
                <c:pt idx="3">
                  <c:v>144691353</c:v>
                </c:pt>
                <c:pt idx="4">
                  <c:v>140599804</c:v>
                </c:pt>
                <c:pt idx="5">
                  <c:v>148447072</c:v>
                </c:pt>
                <c:pt idx="6">
                  <c:v>141042392</c:v>
                </c:pt>
                <c:pt idx="7">
                  <c:v>158121175</c:v>
                </c:pt>
                <c:pt idx="8">
                  <c:v>155117131</c:v>
                </c:pt>
                <c:pt idx="9">
                  <c:v>152923628</c:v>
                </c:pt>
                <c:pt idx="10">
                  <c:v>140581683</c:v>
                </c:pt>
                <c:pt idx="11">
                  <c:v>156561699</c:v>
                </c:pt>
                <c:pt idx="12">
                  <c:v>155581737</c:v>
                </c:pt>
                <c:pt idx="13">
                  <c:v>169621143</c:v>
                </c:pt>
                <c:pt idx="14">
                  <c:v>156966091</c:v>
                </c:pt>
                <c:pt idx="15">
                  <c:v>163565312</c:v>
                </c:pt>
                <c:pt idx="16">
                  <c:v>148795978</c:v>
                </c:pt>
                <c:pt idx="17">
                  <c:v>165191568</c:v>
                </c:pt>
                <c:pt idx="18">
                  <c:v>139810546</c:v>
                </c:pt>
                <c:pt idx="19">
                  <c:v>151877970</c:v>
                </c:pt>
              </c:numCache>
            </c:numRef>
          </c:val>
        </c:ser>
        <c:marker val="1"/>
        <c:axId val="104223104"/>
        <c:axId val="104224640"/>
      </c:lineChart>
      <c:catAx>
        <c:axId val="104223104"/>
        <c:scaling>
          <c:orientation val="minMax"/>
        </c:scaling>
        <c:axPos val="b"/>
        <c:majorTickMark val="none"/>
        <c:tickLblPos val="nextTo"/>
        <c:txPr>
          <a:bodyPr/>
          <a:lstStyle/>
          <a:p>
            <a:pPr>
              <a:defRPr sz="800"/>
            </a:pPr>
            <a:endParaRPr lang="it-IT"/>
          </a:p>
        </c:txPr>
        <c:crossAx val="104224640"/>
        <c:crosses val="autoZero"/>
        <c:auto val="1"/>
        <c:lblAlgn val="ctr"/>
        <c:lblOffset val="100"/>
      </c:catAx>
      <c:valAx>
        <c:axId val="104224640"/>
        <c:scaling>
          <c:orientation val="minMax"/>
          <c:max val="2311999999.9999995"/>
          <c:min val="50000000"/>
        </c:scaling>
        <c:axPos val="l"/>
        <c:majorGridlines/>
        <c:numFmt formatCode="#,##0" sourceLinked="1"/>
        <c:majorTickMark val="none"/>
        <c:tickLblPos val="nextTo"/>
        <c:spPr>
          <a:ln w="9525">
            <a:noFill/>
          </a:ln>
        </c:spPr>
        <c:crossAx val="104223104"/>
        <c:crosses val="autoZero"/>
        <c:crossBetween val="between"/>
        <c:majorUnit val="500000000"/>
      </c:valAx>
    </c:plotArea>
    <c:legend>
      <c:legendPos val="b"/>
    </c:legend>
    <c:plotVisOnly val="1"/>
  </c:chart>
  <c:printSettings>
    <c:headerFooter/>
    <c:pageMargins b="0.750000000000005" l="0.70000000000000062" r="0.70000000000000062" t="0.75000000000000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percentStacked"/>
        <c:ser>
          <c:idx val="2"/>
          <c:order val="0"/>
          <c:tx>
            <c:strRef>
              <c:f>'[1]grafico import export'!$A$14</c:f>
              <c:strCache>
                <c:ptCount val="1"/>
                <c:pt idx="0">
                  <c:v>Prodotti att manifatturiere</c:v>
                </c:pt>
              </c:strCache>
            </c:strRef>
          </c:tx>
          <c:dLbls>
            <c:numFmt formatCode="0.00%" sourceLinked="0"/>
            <c:dLblPos val="ctr"/>
            <c:showVal val="1"/>
          </c:dLbls>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export'!$B$14:$O$14</c:f>
              <c:numCache>
                <c:formatCode>General</c:formatCode>
                <c:ptCount val="14"/>
                <c:pt idx="0">
                  <c:v>0.80605530968735339</c:v>
                </c:pt>
                <c:pt idx="1">
                  <c:v>0.94164756711815245</c:v>
                </c:pt>
                <c:pt idx="2">
                  <c:v>0.83296138665504549</c:v>
                </c:pt>
                <c:pt idx="3">
                  <c:v>0.94751210684779097</c:v>
                </c:pt>
                <c:pt idx="4">
                  <c:v>0.93128032650061388</c:v>
                </c:pt>
                <c:pt idx="5">
                  <c:v>0.99321814593637781</c:v>
                </c:pt>
                <c:pt idx="6">
                  <c:v>0.81664251273832933</c:v>
                </c:pt>
                <c:pt idx="7">
                  <c:v>0.92441356941591735</c:v>
                </c:pt>
                <c:pt idx="8">
                  <c:v>0.92776806041572257</c:v>
                </c:pt>
                <c:pt idx="9">
                  <c:v>0.88158203664415846</c:v>
                </c:pt>
                <c:pt idx="10">
                  <c:v>0.9665685246247534</c:v>
                </c:pt>
                <c:pt idx="11">
                  <c:v>0.95330761779112028</c:v>
                </c:pt>
                <c:pt idx="12">
                  <c:v>0.95125768642368935</c:v>
                </c:pt>
                <c:pt idx="13">
                  <c:v>0.9939302421492846</c:v>
                </c:pt>
              </c:numCache>
            </c:numRef>
          </c:val>
        </c:ser>
        <c:ser>
          <c:idx val="0"/>
          <c:order val="1"/>
          <c:tx>
            <c:strRef>
              <c:f>'[1]grafico import export'!$A$12</c:f>
              <c:strCache>
                <c:ptCount val="1"/>
                <c:pt idx="0">
                  <c:v>Prodotti dell'agricoltura</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export'!$B$12:$O$12</c:f>
              <c:numCache>
                <c:formatCode>General</c:formatCode>
                <c:ptCount val="14"/>
                <c:pt idx="0">
                  <c:v>0.1683007206699024</c:v>
                </c:pt>
                <c:pt idx="1">
                  <c:v>5.212968924931255E-2</c:v>
                </c:pt>
                <c:pt idx="2">
                  <c:v>8.3115465702724919E-3</c:v>
                </c:pt>
                <c:pt idx="3">
                  <c:v>7.5518122931870959E-3</c:v>
                </c:pt>
                <c:pt idx="4">
                  <c:v>3.7469042081579901E-3</c:v>
                </c:pt>
                <c:pt idx="5">
                  <c:v>7.3034866253113403E-4</c:v>
                </c:pt>
                <c:pt idx="6">
                  <c:v>0.16570991516884431</c:v>
                </c:pt>
                <c:pt idx="7">
                  <c:v>1.3872834068948466E-2</c:v>
                </c:pt>
                <c:pt idx="8">
                  <c:v>4.1861365663255247E-2</c:v>
                </c:pt>
                <c:pt idx="9">
                  <c:v>0.10658424872644841</c:v>
                </c:pt>
                <c:pt idx="10">
                  <c:v>1.6930956286635344E-2</c:v>
                </c:pt>
                <c:pt idx="11">
                  <c:v>2.0287454623673422E-2</c:v>
                </c:pt>
                <c:pt idx="12">
                  <c:v>1.6477621377905628E-2</c:v>
                </c:pt>
                <c:pt idx="13">
                  <c:v>4.3274451665361461E-3</c:v>
                </c:pt>
              </c:numCache>
            </c:numRef>
          </c:val>
        </c:ser>
        <c:ser>
          <c:idx val="1"/>
          <c:order val="2"/>
          <c:tx>
            <c:strRef>
              <c:f>'[1]grafico import export'!$A$13</c:f>
              <c:strCache>
                <c:ptCount val="1"/>
                <c:pt idx="0">
                  <c:v>Prodotti  minerali da cave e miniere</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export'!$B$13:$O$13</c:f>
              <c:numCache>
                <c:formatCode>General</c:formatCode>
                <c:ptCount val="14"/>
                <c:pt idx="0">
                  <c:v>1.4685373652121214E-2</c:v>
                </c:pt>
                <c:pt idx="1">
                  <c:v>1.1218182460967206E-3</c:v>
                </c:pt>
                <c:pt idx="2">
                  <c:v>1.3813888378209977E-2</c:v>
                </c:pt>
                <c:pt idx="3">
                  <c:v>1.5705810919299321E-2</c:v>
                </c:pt>
                <c:pt idx="4">
                  <c:v>1.4243026252829414E-2</c:v>
                </c:pt>
                <c:pt idx="5">
                  <c:v>6.2124889797319333E-4</c:v>
                </c:pt>
                <c:pt idx="6">
                  <c:v>8.5631539624681681E-3</c:v>
                </c:pt>
                <c:pt idx="7">
                  <c:v>5.8766817780855615E-2</c:v>
                </c:pt>
                <c:pt idx="8">
                  <c:v>8.7863833488305391E-3</c:v>
                </c:pt>
                <c:pt idx="9">
                  <c:v>3.27466554811191E-3</c:v>
                </c:pt>
                <c:pt idx="10">
                  <c:v>6.0446801358064305E-3</c:v>
                </c:pt>
                <c:pt idx="11">
                  <c:v>2.8790953963512959E-3</c:v>
                </c:pt>
                <c:pt idx="12">
                  <c:v>1.1271677985575069E-3</c:v>
                </c:pt>
                <c:pt idx="13">
                  <c:v>8.4379701902693387E-6</c:v>
                </c:pt>
              </c:numCache>
            </c:numRef>
          </c:val>
        </c:ser>
        <c:ser>
          <c:idx val="3"/>
          <c:order val="3"/>
          <c:tx>
            <c:strRef>
              <c:f>'[1]grafico import export'!$A$15</c:f>
              <c:strCache>
                <c:ptCount val="1"/>
                <c:pt idx="0">
                  <c:v>Prodotti da rifiuti </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export'!$B$15:$O$15</c:f>
              <c:numCache>
                <c:formatCode>General</c:formatCode>
                <c:ptCount val="14"/>
                <c:pt idx="0">
                  <c:v>9.8808701287254816E-3</c:v>
                </c:pt>
                <c:pt idx="1">
                  <c:v>2.7774168793677843E-3</c:v>
                </c:pt>
                <c:pt idx="2">
                  <c:v>0.14439327499925605</c:v>
                </c:pt>
                <c:pt idx="3">
                  <c:v>2.8418321175857506E-2</c:v>
                </c:pt>
                <c:pt idx="4">
                  <c:v>4.9930817419208226E-2</c:v>
                </c:pt>
                <c:pt idx="5">
                  <c:v>4.0892425365804543E-4</c:v>
                </c:pt>
                <c:pt idx="6">
                  <c:v>8.197052619294036E-3</c:v>
                </c:pt>
                <c:pt idx="7">
                  <c:v>1.156205583562676E-3</c:v>
                </c:pt>
                <c:pt idx="8">
                  <c:v>6.8988447843963165E-3</c:v>
                </c:pt>
                <c:pt idx="9">
                  <c:v>2.1803470768021957E-3</c:v>
                </c:pt>
                <c:pt idx="10">
                  <c:v>8.6885540191019989E-3</c:v>
                </c:pt>
                <c:pt idx="11">
                  <c:v>1.718001180073959E-3</c:v>
                </c:pt>
                <c:pt idx="12">
                  <c:v>2.9666885429620364E-2</c:v>
                </c:pt>
                <c:pt idx="13">
                  <c:v>3.318694641297104E-4</c:v>
                </c:pt>
              </c:numCache>
            </c:numRef>
          </c:val>
        </c:ser>
        <c:ser>
          <c:idx val="4"/>
          <c:order val="4"/>
          <c:tx>
            <c:strRef>
              <c:f>'[1]grafico import export'!$A$16</c:f>
              <c:strCache>
                <c:ptCount val="1"/>
                <c:pt idx="0">
                  <c:v>Altri prodotti o merci</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export'!$B$16:$O$16</c:f>
              <c:numCache>
                <c:formatCode>General</c:formatCode>
                <c:ptCount val="14"/>
                <c:pt idx="0">
                  <c:v>1.0777258618974998E-3</c:v>
                </c:pt>
                <c:pt idx="1">
                  <c:v>2.3235085070704986E-3</c:v>
                </c:pt>
                <c:pt idx="2">
                  <c:v>5.1990339721595951E-4</c:v>
                </c:pt>
                <c:pt idx="3">
                  <c:v>8.1194876386506641E-4</c:v>
                </c:pt>
                <c:pt idx="4">
                  <c:v>7.9892561919053047E-4</c:v>
                </c:pt>
                <c:pt idx="5">
                  <c:v>5.0213322494598719E-3</c:v>
                </c:pt>
                <c:pt idx="6">
                  <c:v>8.8736551106412623E-4</c:v>
                </c:pt>
                <c:pt idx="7">
                  <c:v>1.790573150715905E-3</c:v>
                </c:pt>
                <c:pt idx="8">
                  <c:v>1.4685345787795319E-2</c:v>
                </c:pt>
                <c:pt idx="9">
                  <c:v>6.3787020044790673E-3</c:v>
                </c:pt>
                <c:pt idx="10">
                  <c:v>1.7672849337028653E-3</c:v>
                </c:pt>
                <c:pt idx="11">
                  <c:v>2.180783100878101E-2</c:v>
                </c:pt>
                <c:pt idx="12">
                  <c:v>1.4706389702270947E-3</c:v>
                </c:pt>
                <c:pt idx="13">
                  <c:v>1.4020052498592596E-3</c:v>
                </c:pt>
              </c:numCache>
            </c:numRef>
          </c:val>
        </c:ser>
        <c:gapWidth val="100"/>
        <c:overlap val="100"/>
        <c:axId val="104340480"/>
        <c:axId val="104346368"/>
      </c:barChart>
      <c:catAx>
        <c:axId val="104340480"/>
        <c:scaling>
          <c:orientation val="minMax"/>
        </c:scaling>
        <c:axPos val="b"/>
        <c:tickLblPos val="nextTo"/>
        <c:crossAx val="104346368"/>
        <c:crosses val="autoZero"/>
        <c:auto val="1"/>
        <c:lblAlgn val="ctr"/>
        <c:lblOffset val="100"/>
      </c:catAx>
      <c:valAx>
        <c:axId val="104346368"/>
        <c:scaling>
          <c:orientation val="minMax"/>
        </c:scaling>
        <c:axPos val="l"/>
        <c:maj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prstDash val="sysDot"/>
            </a:ln>
          </c:spPr>
        </c:majorGridlines>
        <c:numFmt formatCode="0%" sourceLinked="1"/>
        <c:tickLblPos val="nextTo"/>
        <c:crossAx val="104340480"/>
        <c:crosses val="autoZero"/>
        <c:crossBetween val="between"/>
      </c:valAx>
    </c:plotArea>
    <c:legend>
      <c:legendPos val="b"/>
      <c:layout>
        <c:manualLayout>
          <c:xMode val="edge"/>
          <c:yMode val="edge"/>
          <c:x val="5.0000034219972914E-2"/>
          <c:y val="0.9129826392182907"/>
          <c:w val="0.9121685538981682"/>
          <c:h val="8.7017360781709727E-2"/>
        </c:manualLayout>
      </c:layout>
      <c:txPr>
        <a:bodyPr/>
        <a:lstStyle/>
        <a:p>
          <a:pPr>
            <a:defRPr sz="900"/>
          </a:pPr>
          <a:endParaRPr lang="it-IT"/>
        </a:p>
      </c:txPr>
    </c:legend>
    <c:plotVisOnly val="1"/>
  </c:chart>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6811264"/>
        <c:axId val="96817152"/>
      </c:barChart>
      <c:catAx>
        <c:axId val="96811264"/>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6817152"/>
        <c:crosses val="autoZero"/>
        <c:auto val="1"/>
        <c:lblAlgn val="ctr"/>
        <c:lblOffset val="100"/>
        <c:tickLblSkip val="1"/>
        <c:tickMarkSkip val="1"/>
      </c:catAx>
      <c:valAx>
        <c:axId val="9681715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81126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6846208"/>
        <c:axId val="96847744"/>
      </c:barChart>
      <c:catAx>
        <c:axId val="9684620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6847744"/>
        <c:crosses val="autoZero"/>
        <c:auto val="1"/>
        <c:lblAlgn val="ctr"/>
        <c:lblOffset val="100"/>
        <c:tickLblSkip val="1"/>
        <c:tickMarkSkip val="1"/>
      </c:catAx>
      <c:valAx>
        <c:axId val="9684774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84620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8237056"/>
        <c:axId val="98046336"/>
      </c:barChart>
      <c:catAx>
        <c:axId val="9823705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8046336"/>
        <c:crosses val="autoZero"/>
        <c:auto val="1"/>
        <c:lblAlgn val="ctr"/>
        <c:lblOffset val="100"/>
        <c:tickLblSkip val="1"/>
        <c:tickMarkSkip val="1"/>
      </c:catAx>
      <c:valAx>
        <c:axId val="9804633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823705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8083584"/>
        <c:axId val="98085120"/>
      </c:barChart>
      <c:catAx>
        <c:axId val="9808358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8085120"/>
        <c:crosses val="autoZero"/>
        <c:auto val="1"/>
        <c:lblAlgn val="ctr"/>
        <c:lblOffset val="100"/>
        <c:tickLblSkip val="1"/>
        <c:tickMarkSkip val="1"/>
      </c:catAx>
      <c:valAx>
        <c:axId val="9808512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808358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6427008"/>
        <c:axId val="96449280"/>
      </c:barChart>
      <c:catAx>
        <c:axId val="96427008"/>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6449280"/>
        <c:crosses val="autoZero"/>
        <c:auto val="1"/>
        <c:lblAlgn val="ctr"/>
        <c:lblOffset val="100"/>
        <c:tickLblSkip val="1"/>
        <c:tickMarkSkip val="1"/>
      </c:catAx>
      <c:valAx>
        <c:axId val="9644928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42700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9501184"/>
        <c:axId val="99502720"/>
      </c:barChart>
      <c:catAx>
        <c:axId val="9950118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9502720"/>
        <c:crosses val="autoZero"/>
        <c:auto val="1"/>
        <c:lblAlgn val="ctr"/>
        <c:lblOffset val="100"/>
        <c:tickLblSkip val="1"/>
        <c:tickMarkSkip val="1"/>
      </c:catAx>
      <c:valAx>
        <c:axId val="9950272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950118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99691904"/>
        <c:axId val="96478336"/>
      </c:barChart>
      <c:catAx>
        <c:axId val="99691904"/>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6478336"/>
        <c:crosses val="autoZero"/>
        <c:auto val="1"/>
        <c:lblAlgn val="ctr"/>
        <c:lblOffset val="100"/>
        <c:tickLblSkip val="1"/>
        <c:tickMarkSkip val="1"/>
      </c:catAx>
      <c:valAx>
        <c:axId val="9647833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969190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xdr:row>
      <xdr:rowOff>0</xdr:rowOff>
    </xdr:from>
    <xdr:to>
      <xdr:col>8</xdr:col>
      <xdr:colOff>279115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304800" y="502920"/>
          <a:ext cx="5026375" cy="1626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0</xdr:row>
      <xdr:rowOff>0</xdr:rowOff>
    </xdr:to>
    <xdr:sp macro="" textlink="">
      <xdr:nvSpPr>
        <xdr:cNvPr id="14778965" name="AutoShape 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6" name="AutoShape 2"/>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7" name="AutoShape 3"/>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8" name="AutoShape 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9" name="AutoShape 5"/>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0" name="AutoShape 6"/>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11</xdr:col>
      <xdr:colOff>0</xdr:colOff>
      <xdr:row>0</xdr:row>
      <xdr:rowOff>0</xdr:rowOff>
    </xdr:to>
    <xdr:graphicFrame macro="">
      <xdr:nvGraphicFramePr>
        <xdr:cNvPr id="147789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0</xdr:row>
      <xdr:rowOff>0</xdr:rowOff>
    </xdr:from>
    <xdr:to>
      <xdr:col>11</xdr:col>
      <xdr:colOff>0</xdr:colOff>
      <xdr:row>0</xdr:row>
      <xdr:rowOff>0</xdr:rowOff>
    </xdr:to>
    <xdr:graphicFrame macro="">
      <xdr:nvGraphicFramePr>
        <xdr:cNvPr id="147789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778973" name="AutoShape 9"/>
        <xdr:cNvSpPr>
          <a:spLocks noChangeArrowheads="1"/>
        </xdr:cNvSpPr>
      </xdr:nvSpPr>
      <xdr:spPr bwMode="auto">
        <a:xfrm>
          <a:off x="16097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778974" name="AutoShape 10"/>
        <xdr:cNvSpPr>
          <a:spLocks noChangeArrowheads="1"/>
        </xdr:cNvSpPr>
      </xdr:nvSpPr>
      <xdr:spPr bwMode="auto">
        <a:xfrm>
          <a:off x="20478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5" name="AutoShape 1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38100</xdr:colOff>
      <xdr:row>0</xdr:row>
      <xdr:rowOff>0</xdr:rowOff>
    </xdr:from>
    <xdr:to>
      <xdr:col>7</xdr:col>
      <xdr:colOff>114300</xdr:colOff>
      <xdr:row>0</xdr:row>
      <xdr:rowOff>0</xdr:rowOff>
    </xdr:to>
    <xdr:sp macro="" textlink="">
      <xdr:nvSpPr>
        <xdr:cNvPr id="14778976" name="AutoShape 12"/>
        <xdr:cNvSpPr>
          <a:spLocks noChangeArrowheads="1"/>
        </xdr:cNvSpPr>
      </xdr:nvSpPr>
      <xdr:spPr bwMode="auto">
        <a:xfrm>
          <a:off x="28098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7" name="AutoShape 1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xdr:colOff>
      <xdr:row>0</xdr:row>
      <xdr:rowOff>0</xdr:rowOff>
    </xdr:from>
    <xdr:to>
      <xdr:col>13</xdr:col>
      <xdr:colOff>104775</xdr:colOff>
      <xdr:row>0</xdr:row>
      <xdr:rowOff>0</xdr:rowOff>
    </xdr:to>
    <xdr:sp macro="" textlink="">
      <xdr:nvSpPr>
        <xdr:cNvPr id="14307262" name="AutoShape 1"/>
        <xdr:cNvSpPr>
          <a:spLocks noChangeArrowheads="1"/>
        </xdr:cNvSpPr>
      </xdr:nvSpPr>
      <xdr:spPr bwMode="auto">
        <a:xfrm>
          <a:off x="68675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3" name="AutoShape 2"/>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4" name="AutoShape 3"/>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5" name="AutoShape 4"/>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6" name="AutoShape 5"/>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7" name="AutoShape 6"/>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14</xdr:col>
      <xdr:colOff>0</xdr:colOff>
      <xdr:row>0</xdr:row>
      <xdr:rowOff>0</xdr:rowOff>
    </xdr:to>
    <xdr:graphicFrame macro="">
      <xdr:nvGraphicFramePr>
        <xdr:cNvPr id="1430726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0</xdr:row>
      <xdr:rowOff>0</xdr:rowOff>
    </xdr:from>
    <xdr:to>
      <xdr:col>14</xdr:col>
      <xdr:colOff>0</xdr:colOff>
      <xdr:row>0</xdr:row>
      <xdr:rowOff>0</xdr:rowOff>
    </xdr:to>
    <xdr:graphicFrame macro="">
      <xdr:nvGraphicFramePr>
        <xdr:cNvPr id="143072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307270" name="AutoShape 9"/>
        <xdr:cNvSpPr>
          <a:spLocks noChangeArrowheads="1"/>
        </xdr:cNvSpPr>
      </xdr:nvSpPr>
      <xdr:spPr bwMode="auto">
        <a:xfrm>
          <a:off x="129540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5</xdr:col>
      <xdr:colOff>28575</xdr:colOff>
      <xdr:row>0</xdr:row>
      <xdr:rowOff>0</xdr:rowOff>
    </xdr:from>
    <xdr:to>
      <xdr:col>5</xdr:col>
      <xdr:colOff>104775</xdr:colOff>
      <xdr:row>0</xdr:row>
      <xdr:rowOff>0</xdr:rowOff>
    </xdr:to>
    <xdr:sp macro="" textlink="">
      <xdr:nvSpPr>
        <xdr:cNvPr id="14307271" name="AutoShape 10"/>
        <xdr:cNvSpPr>
          <a:spLocks noChangeArrowheads="1"/>
        </xdr:cNvSpPr>
      </xdr:nvSpPr>
      <xdr:spPr bwMode="auto">
        <a:xfrm>
          <a:off x="23145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72" name="AutoShape 11"/>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28575</xdr:colOff>
      <xdr:row>0</xdr:row>
      <xdr:rowOff>0</xdr:rowOff>
    </xdr:from>
    <xdr:to>
      <xdr:col>7</xdr:col>
      <xdr:colOff>104775</xdr:colOff>
      <xdr:row>0</xdr:row>
      <xdr:rowOff>0</xdr:rowOff>
    </xdr:to>
    <xdr:sp macro="" textlink="">
      <xdr:nvSpPr>
        <xdr:cNvPr id="14307273" name="AutoShape 12"/>
        <xdr:cNvSpPr>
          <a:spLocks noChangeArrowheads="1"/>
        </xdr:cNvSpPr>
      </xdr:nvSpPr>
      <xdr:spPr bwMode="auto">
        <a:xfrm>
          <a:off x="3448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9</xdr:col>
      <xdr:colOff>28575</xdr:colOff>
      <xdr:row>0</xdr:row>
      <xdr:rowOff>0</xdr:rowOff>
    </xdr:from>
    <xdr:to>
      <xdr:col>9</xdr:col>
      <xdr:colOff>104775</xdr:colOff>
      <xdr:row>0</xdr:row>
      <xdr:rowOff>0</xdr:rowOff>
    </xdr:to>
    <xdr:sp macro="" textlink="">
      <xdr:nvSpPr>
        <xdr:cNvPr id="14307274" name="AutoShape 13"/>
        <xdr:cNvSpPr>
          <a:spLocks noChangeArrowheads="1"/>
        </xdr:cNvSpPr>
      </xdr:nvSpPr>
      <xdr:spPr bwMode="auto">
        <a:xfrm>
          <a:off x="4591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28575</xdr:colOff>
      <xdr:row>0</xdr:row>
      <xdr:rowOff>0</xdr:rowOff>
    </xdr:from>
    <xdr:to>
      <xdr:col>11</xdr:col>
      <xdr:colOff>104775</xdr:colOff>
      <xdr:row>0</xdr:row>
      <xdr:rowOff>0</xdr:rowOff>
    </xdr:to>
    <xdr:sp macro="" textlink="">
      <xdr:nvSpPr>
        <xdr:cNvPr id="14307275" name="AutoShape 14"/>
        <xdr:cNvSpPr>
          <a:spLocks noChangeArrowheads="1"/>
        </xdr:cNvSpPr>
      </xdr:nvSpPr>
      <xdr:spPr bwMode="auto">
        <a:xfrm>
          <a:off x="5734050" y="0"/>
          <a:ext cx="76200" cy="0"/>
        </a:xfrm>
        <a:prstGeom prst="flowChartExtra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47625</xdr:colOff>
      <xdr:row>4</xdr:row>
      <xdr:rowOff>47625</xdr:rowOff>
    </xdr:from>
    <xdr:to>
      <xdr:col>5</xdr:col>
      <xdr:colOff>142875</xdr:colOff>
      <xdr:row>4</xdr:row>
      <xdr:rowOff>133350</xdr:rowOff>
    </xdr:to>
    <xdr:sp macro="" textlink="">
      <xdr:nvSpPr>
        <xdr:cNvPr id="15318134" name="AutoShape 1"/>
        <xdr:cNvSpPr>
          <a:spLocks noChangeArrowheads="1"/>
        </xdr:cNvSpPr>
      </xdr:nvSpPr>
      <xdr:spPr bwMode="auto">
        <a:xfrm>
          <a:off x="2847975" y="942975"/>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4</xdr:row>
      <xdr:rowOff>47625</xdr:rowOff>
    </xdr:from>
    <xdr:to>
      <xdr:col>6</xdr:col>
      <xdr:colOff>142875</xdr:colOff>
      <xdr:row>4</xdr:row>
      <xdr:rowOff>133350</xdr:rowOff>
    </xdr:to>
    <xdr:sp macro="" textlink="">
      <xdr:nvSpPr>
        <xdr:cNvPr id="15318135" name="AutoShape 2"/>
        <xdr:cNvSpPr>
          <a:spLocks noChangeArrowheads="1"/>
        </xdr:cNvSpPr>
      </xdr:nvSpPr>
      <xdr:spPr bwMode="auto">
        <a:xfrm>
          <a:off x="3524250" y="942975"/>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62</xdr:row>
      <xdr:rowOff>47625</xdr:rowOff>
    </xdr:from>
    <xdr:to>
      <xdr:col>5</xdr:col>
      <xdr:colOff>142875</xdr:colOff>
      <xdr:row>62</xdr:row>
      <xdr:rowOff>133350</xdr:rowOff>
    </xdr:to>
    <xdr:sp macro="" textlink="">
      <xdr:nvSpPr>
        <xdr:cNvPr id="15318136" name="AutoShape 3"/>
        <xdr:cNvSpPr>
          <a:spLocks noChangeArrowheads="1"/>
        </xdr:cNvSpPr>
      </xdr:nvSpPr>
      <xdr:spPr bwMode="auto">
        <a:xfrm>
          <a:off x="2847975" y="10820400"/>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62</xdr:row>
      <xdr:rowOff>47625</xdr:rowOff>
    </xdr:from>
    <xdr:to>
      <xdr:col>6</xdr:col>
      <xdr:colOff>142875</xdr:colOff>
      <xdr:row>62</xdr:row>
      <xdr:rowOff>133350</xdr:rowOff>
    </xdr:to>
    <xdr:sp macro="" textlink="">
      <xdr:nvSpPr>
        <xdr:cNvPr id="15318137" name="AutoShape 4"/>
        <xdr:cNvSpPr>
          <a:spLocks noChangeArrowheads="1"/>
        </xdr:cNvSpPr>
      </xdr:nvSpPr>
      <xdr:spPr bwMode="auto">
        <a:xfrm>
          <a:off x="3524250" y="10820400"/>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xdr:col>
      <xdr:colOff>323850</xdr:colOff>
      <xdr:row>43</xdr:row>
      <xdr:rowOff>9525</xdr:rowOff>
    </xdr:from>
    <xdr:to>
      <xdr:col>7</xdr:col>
      <xdr:colOff>495300</xdr:colOff>
      <xdr:row>55</xdr:row>
      <xdr:rowOff>219075</xdr:rowOff>
    </xdr:to>
    <xdr:graphicFrame macro="">
      <xdr:nvGraphicFramePr>
        <xdr:cNvPr id="1531813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100</xdr:row>
      <xdr:rowOff>9525</xdr:rowOff>
    </xdr:from>
    <xdr:to>
      <xdr:col>8</xdr:col>
      <xdr:colOff>0</xdr:colOff>
      <xdr:row>117</xdr:row>
      <xdr:rowOff>95250</xdr:rowOff>
    </xdr:to>
    <xdr:graphicFrame macro="">
      <xdr:nvGraphicFramePr>
        <xdr:cNvPr id="1531813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180975</xdr:colOff>
      <xdr:row>3</xdr:row>
      <xdr:rowOff>57150</xdr:rowOff>
    </xdr:from>
    <xdr:to>
      <xdr:col>3</xdr:col>
      <xdr:colOff>285750</xdr:colOff>
      <xdr:row>3</xdr:row>
      <xdr:rowOff>142875</xdr:rowOff>
    </xdr:to>
    <xdr:sp macro="" textlink="">
      <xdr:nvSpPr>
        <xdr:cNvPr id="4"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49</xdr:row>
      <xdr:rowOff>28575</xdr:rowOff>
    </xdr:from>
    <xdr:to>
      <xdr:col>7</xdr:col>
      <xdr:colOff>868680</xdr:colOff>
      <xdr:row>65</xdr:row>
      <xdr:rowOff>0</xdr:rowOff>
    </xdr:to>
    <xdr:graphicFrame macro="">
      <xdr:nvGraphicFramePr>
        <xdr:cNvPr id="5"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47625</xdr:colOff>
      <xdr:row>77</xdr:row>
      <xdr:rowOff>47625</xdr:rowOff>
    </xdr:from>
    <xdr:to>
      <xdr:col>4</xdr:col>
      <xdr:colOff>152400</xdr:colOff>
      <xdr:row>77</xdr:row>
      <xdr:rowOff>133350</xdr:rowOff>
    </xdr:to>
    <xdr:sp macro="" textlink="">
      <xdr:nvSpPr>
        <xdr:cNvPr id="13570468" name="AutoShape 1"/>
        <xdr:cNvSpPr>
          <a:spLocks noChangeArrowheads="1"/>
        </xdr:cNvSpPr>
      </xdr:nvSpPr>
      <xdr:spPr bwMode="auto">
        <a:xfrm>
          <a:off x="2895600" y="11791950"/>
          <a:ext cx="104775" cy="7620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5</xdr:col>
      <xdr:colOff>47625</xdr:colOff>
      <xdr:row>77</xdr:row>
      <xdr:rowOff>47625</xdr:rowOff>
    </xdr:from>
    <xdr:to>
      <xdr:col>5</xdr:col>
      <xdr:colOff>142875</xdr:colOff>
      <xdr:row>77</xdr:row>
      <xdr:rowOff>133350</xdr:rowOff>
    </xdr:to>
    <xdr:sp macro="" textlink="">
      <xdr:nvSpPr>
        <xdr:cNvPr id="13570469" name="AutoShape 2"/>
        <xdr:cNvSpPr>
          <a:spLocks noChangeArrowheads="1"/>
        </xdr:cNvSpPr>
      </xdr:nvSpPr>
      <xdr:spPr bwMode="auto">
        <a:xfrm>
          <a:off x="3629025" y="11791950"/>
          <a:ext cx="95250" cy="762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57150</xdr:rowOff>
    </xdr:from>
    <xdr:to>
      <xdr:col>3</xdr:col>
      <xdr:colOff>285750</xdr:colOff>
      <xdr:row>3</xdr:row>
      <xdr:rowOff>142875</xdr:rowOff>
    </xdr:to>
    <xdr:sp macro="" textlink="">
      <xdr:nvSpPr>
        <xdr:cNvPr id="13570470"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44</xdr:row>
      <xdr:rowOff>28575</xdr:rowOff>
    </xdr:from>
    <xdr:to>
      <xdr:col>7</xdr:col>
      <xdr:colOff>868680</xdr:colOff>
      <xdr:row>60</xdr:row>
      <xdr:rowOff>0</xdr:rowOff>
    </xdr:to>
    <xdr:graphicFrame macro="">
      <xdr:nvGraphicFramePr>
        <xdr:cNvPr id="13570471"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534865</xdr:colOff>
      <xdr:row>27</xdr:row>
      <xdr:rowOff>58615</xdr:rowOff>
    </xdr:from>
    <xdr:to>
      <xdr:col>10</xdr:col>
      <xdr:colOff>387446</xdr:colOff>
      <xdr:row>46</xdr:row>
      <xdr:rowOff>97594</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186689</xdr:colOff>
      <xdr:row>62</xdr:row>
      <xdr:rowOff>15239</xdr:rowOff>
    </xdr:from>
    <xdr:to>
      <xdr:col>13</xdr:col>
      <xdr:colOff>95249</xdr:colOff>
      <xdr:row>91</xdr:row>
      <xdr:rowOff>85725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515470</xdr:colOff>
      <xdr:row>61</xdr:row>
      <xdr:rowOff>112058</xdr:rowOff>
    </xdr:from>
    <xdr:to>
      <xdr:col>24</xdr:col>
      <xdr:colOff>33617</xdr:colOff>
      <xdr:row>91</xdr:row>
      <xdr:rowOff>11206</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4503835"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6" name="AutoShape 4"/>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7" name="AutoShape 5"/>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8" name="AutoShape 6"/>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9" name="AutoShape 7"/>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3</xdr:row>
      <xdr:rowOff>38100</xdr:rowOff>
    </xdr:from>
    <xdr:to>
      <xdr:col>7</xdr:col>
      <xdr:colOff>123825</xdr:colOff>
      <xdr:row>3</xdr:row>
      <xdr:rowOff>114300</xdr:rowOff>
    </xdr:to>
    <xdr:sp macro="" textlink="">
      <xdr:nvSpPr>
        <xdr:cNvPr id="14503840"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4503841" name="AutoShape 2"/>
        <xdr:cNvSpPr>
          <a:spLocks noChangeArrowheads="1"/>
        </xdr:cNvSpPr>
      </xdr:nvSpPr>
      <xdr:spPr bwMode="auto">
        <a:xfrm>
          <a:off x="2800350" y="107537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4503842" name="AutoShape 3"/>
        <xdr:cNvSpPr>
          <a:spLocks noChangeArrowheads="1"/>
        </xdr:cNvSpPr>
      </xdr:nvSpPr>
      <xdr:spPr bwMode="auto">
        <a:xfrm>
          <a:off x="5238750" y="107442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5" name="AutoShape 8"/>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6" name="AutoShape 9"/>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7" name="AutoShape 2"/>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8" name="AutoShape 3"/>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361950</xdr:colOff>
      <xdr:row>40</xdr:row>
      <xdr:rowOff>9525</xdr:rowOff>
    </xdr:from>
    <xdr:to>
      <xdr:col>7</xdr:col>
      <xdr:colOff>447675</xdr:colOff>
      <xdr:row>57</xdr:row>
      <xdr:rowOff>104775</xdr:rowOff>
    </xdr:to>
    <xdr:graphicFrame macro="">
      <xdr:nvGraphicFramePr>
        <xdr:cNvPr id="14503849" name="Gra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5328492" name="AutoShape 1"/>
        <xdr:cNvSpPr>
          <a:spLocks noChangeArrowheads="1"/>
        </xdr:cNvSpPr>
      </xdr:nvSpPr>
      <xdr:spPr bwMode="auto">
        <a:xfrm>
          <a:off x="5229225" y="116205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5328493" name="AutoShape 2"/>
        <xdr:cNvSpPr>
          <a:spLocks noChangeArrowheads="1"/>
        </xdr:cNvSpPr>
      </xdr:nvSpPr>
      <xdr:spPr bwMode="auto">
        <a:xfrm>
          <a:off x="2800350" y="121253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5328494" name="AutoShape 3"/>
        <xdr:cNvSpPr>
          <a:spLocks noChangeArrowheads="1"/>
        </xdr:cNvSpPr>
      </xdr:nvSpPr>
      <xdr:spPr bwMode="auto">
        <a:xfrm>
          <a:off x="5238750" y="121158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5" name="AutoShape 4"/>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6" name="AutoShape 5"/>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7" name="AutoShape 6"/>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8" name="AutoShape 7"/>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96</xdr:row>
      <xdr:rowOff>0</xdr:rowOff>
    </xdr:from>
    <xdr:to>
      <xdr:col>4</xdr:col>
      <xdr:colOff>104775</xdr:colOff>
      <xdr:row>96</xdr:row>
      <xdr:rowOff>0</xdr:rowOff>
    </xdr:to>
    <xdr:sp macro="" textlink="">
      <xdr:nvSpPr>
        <xdr:cNvPr id="15328499" name="AutoShape 8"/>
        <xdr:cNvSpPr>
          <a:spLocks noChangeArrowheads="1"/>
        </xdr:cNvSpPr>
      </xdr:nvSpPr>
      <xdr:spPr bwMode="auto">
        <a:xfrm>
          <a:off x="2800350" y="1689735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96</xdr:row>
      <xdr:rowOff>0</xdr:rowOff>
    </xdr:from>
    <xdr:to>
      <xdr:col>7</xdr:col>
      <xdr:colOff>142875</xdr:colOff>
      <xdr:row>96</xdr:row>
      <xdr:rowOff>0</xdr:rowOff>
    </xdr:to>
    <xdr:sp macro="" textlink="">
      <xdr:nvSpPr>
        <xdr:cNvPr id="15328500" name="AutoShape 9"/>
        <xdr:cNvSpPr>
          <a:spLocks noChangeArrowheads="1"/>
        </xdr:cNvSpPr>
      </xdr:nvSpPr>
      <xdr:spPr bwMode="auto">
        <a:xfrm>
          <a:off x="5238750" y="168973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98</xdr:row>
      <xdr:rowOff>47625</xdr:rowOff>
    </xdr:from>
    <xdr:to>
      <xdr:col>4</xdr:col>
      <xdr:colOff>104775</xdr:colOff>
      <xdr:row>98</xdr:row>
      <xdr:rowOff>133350</xdr:rowOff>
    </xdr:to>
    <xdr:sp macro="" textlink="">
      <xdr:nvSpPr>
        <xdr:cNvPr id="15328501" name="AutoShape 10"/>
        <xdr:cNvSpPr>
          <a:spLocks noChangeArrowheads="1"/>
        </xdr:cNvSpPr>
      </xdr:nvSpPr>
      <xdr:spPr bwMode="auto">
        <a:xfrm>
          <a:off x="2800350" y="1752600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98</xdr:row>
      <xdr:rowOff>38100</xdr:rowOff>
    </xdr:from>
    <xdr:to>
      <xdr:col>7</xdr:col>
      <xdr:colOff>142875</xdr:colOff>
      <xdr:row>98</xdr:row>
      <xdr:rowOff>123825</xdr:rowOff>
    </xdr:to>
    <xdr:sp macro="" textlink="">
      <xdr:nvSpPr>
        <xdr:cNvPr id="15328502" name="AutoShape 11"/>
        <xdr:cNvSpPr>
          <a:spLocks noChangeArrowheads="1"/>
        </xdr:cNvSpPr>
      </xdr:nvSpPr>
      <xdr:spPr bwMode="auto">
        <a:xfrm>
          <a:off x="5238750" y="1751647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285750</xdr:colOff>
      <xdr:row>33</xdr:row>
      <xdr:rowOff>152400</xdr:rowOff>
    </xdr:from>
    <xdr:to>
      <xdr:col>7</xdr:col>
      <xdr:colOff>295275</xdr:colOff>
      <xdr:row>51</xdr:row>
      <xdr:rowOff>152400</xdr:rowOff>
    </xdr:to>
    <xdr:graphicFrame macro="">
      <xdr:nvGraphicFramePr>
        <xdr:cNvPr id="15328503" name="Gra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0</xdr:colOff>
      <xdr:row>2</xdr:row>
      <xdr:rowOff>0</xdr:rowOff>
    </xdr:to>
    <xdr:sp macro="" textlink="">
      <xdr:nvSpPr>
        <xdr:cNvPr id="14772828" name="AutoShape 5"/>
        <xdr:cNvSpPr>
          <a:spLocks noChangeArrowheads="1"/>
        </xdr:cNvSpPr>
      </xdr:nvSpPr>
      <xdr:spPr bwMode="auto">
        <a:xfrm>
          <a:off x="2981325" y="1038225"/>
          <a:ext cx="0" cy="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0</xdr:colOff>
      <xdr:row>2</xdr:row>
      <xdr:rowOff>0</xdr:rowOff>
    </xdr:from>
    <xdr:to>
      <xdr:col>6</xdr:col>
      <xdr:colOff>0</xdr:colOff>
      <xdr:row>2</xdr:row>
      <xdr:rowOff>0</xdr:rowOff>
    </xdr:to>
    <xdr:sp macro="" textlink="">
      <xdr:nvSpPr>
        <xdr:cNvPr id="14772829" name="AutoShape 6"/>
        <xdr:cNvSpPr>
          <a:spLocks noChangeArrowheads="1"/>
        </xdr:cNvSpPr>
      </xdr:nvSpPr>
      <xdr:spPr bwMode="auto">
        <a:xfrm>
          <a:off x="2981325" y="1038225"/>
          <a:ext cx="0" cy="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2</xdr:row>
      <xdr:rowOff>57150</xdr:rowOff>
    </xdr:from>
    <xdr:to>
      <xdr:col>5</xdr:col>
      <xdr:colOff>142875</xdr:colOff>
      <xdr:row>2</xdr:row>
      <xdr:rowOff>142875</xdr:rowOff>
    </xdr:to>
    <xdr:sp macro="" textlink="">
      <xdr:nvSpPr>
        <xdr:cNvPr id="14772830" name="AutoShape 7"/>
        <xdr:cNvSpPr>
          <a:spLocks noChangeArrowheads="1"/>
        </xdr:cNvSpPr>
      </xdr:nvSpPr>
      <xdr:spPr bwMode="auto">
        <a:xfrm>
          <a:off x="2409825"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2</xdr:row>
      <xdr:rowOff>57150</xdr:rowOff>
    </xdr:from>
    <xdr:to>
      <xdr:col>7</xdr:col>
      <xdr:colOff>152400</xdr:colOff>
      <xdr:row>2</xdr:row>
      <xdr:rowOff>142875</xdr:rowOff>
    </xdr:to>
    <xdr:sp macro="" textlink="">
      <xdr:nvSpPr>
        <xdr:cNvPr id="14772831" name="AutoShape 8"/>
        <xdr:cNvSpPr>
          <a:spLocks noChangeArrowheads="1"/>
        </xdr:cNvSpPr>
      </xdr:nvSpPr>
      <xdr:spPr bwMode="auto">
        <a:xfrm>
          <a:off x="3619500"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47625</xdr:colOff>
      <xdr:row>2</xdr:row>
      <xdr:rowOff>57150</xdr:rowOff>
    </xdr:from>
    <xdr:to>
      <xdr:col>10</xdr:col>
      <xdr:colOff>142875</xdr:colOff>
      <xdr:row>2</xdr:row>
      <xdr:rowOff>142875</xdr:rowOff>
    </xdr:to>
    <xdr:sp macro="" textlink="">
      <xdr:nvSpPr>
        <xdr:cNvPr id="14772832" name="AutoShape 9"/>
        <xdr:cNvSpPr>
          <a:spLocks noChangeArrowheads="1"/>
        </xdr:cNvSpPr>
      </xdr:nvSpPr>
      <xdr:spPr bwMode="auto">
        <a:xfrm>
          <a:off x="55245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47625</xdr:colOff>
      <xdr:row>2</xdr:row>
      <xdr:rowOff>57150</xdr:rowOff>
    </xdr:from>
    <xdr:to>
      <xdr:col>4</xdr:col>
      <xdr:colOff>142875</xdr:colOff>
      <xdr:row>2</xdr:row>
      <xdr:rowOff>142875</xdr:rowOff>
    </xdr:to>
    <xdr:sp macro="" textlink="">
      <xdr:nvSpPr>
        <xdr:cNvPr id="14772833" name="AutoShape 10"/>
        <xdr:cNvSpPr>
          <a:spLocks noChangeArrowheads="1"/>
        </xdr:cNvSpPr>
      </xdr:nvSpPr>
      <xdr:spPr bwMode="auto">
        <a:xfrm>
          <a:off x="17907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47625</xdr:colOff>
      <xdr:row>2</xdr:row>
      <xdr:rowOff>57150</xdr:rowOff>
    </xdr:from>
    <xdr:to>
      <xdr:col>11</xdr:col>
      <xdr:colOff>152400</xdr:colOff>
      <xdr:row>2</xdr:row>
      <xdr:rowOff>142875</xdr:rowOff>
    </xdr:to>
    <xdr:sp macro="" textlink="">
      <xdr:nvSpPr>
        <xdr:cNvPr id="14772834" name="AutoShape 11"/>
        <xdr:cNvSpPr>
          <a:spLocks noChangeArrowheads="1"/>
        </xdr:cNvSpPr>
      </xdr:nvSpPr>
      <xdr:spPr bwMode="auto">
        <a:xfrm>
          <a:off x="61436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8</xdr:col>
      <xdr:colOff>47625</xdr:colOff>
      <xdr:row>2</xdr:row>
      <xdr:rowOff>57150</xdr:rowOff>
    </xdr:from>
    <xdr:to>
      <xdr:col>8</xdr:col>
      <xdr:colOff>152400</xdr:colOff>
      <xdr:row>2</xdr:row>
      <xdr:rowOff>142875</xdr:rowOff>
    </xdr:to>
    <xdr:sp macro="" textlink="">
      <xdr:nvSpPr>
        <xdr:cNvPr id="14772835" name="AutoShape 12"/>
        <xdr:cNvSpPr>
          <a:spLocks noChangeArrowheads="1"/>
        </xdr:cNvSpPr>
      </xdr:nvSpPr>
      <xdr:spPr bwMode="auto">
        <a:xfrm>
          <a:off x="4276725" y="1095375"/>
          <a:ext cx="104775" cy="85725"/>
        </a:xfrm>
        <a:prstGeom prst="flowChartExtra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123825</xdr:colOff>
      <xdr:row>0</xdr:row>
      <xdr:rowOff>0</xdr:rowOff>
    </xdr:to>
    <xdr:sp macro="" textlink="">
      <xdr:nvSpPr>
        <xdr:cNvPr id="2839" name="AutoShape 1"/>
        <xdr:cNvSpPr>
          <a:spLocks noChangeArrowheads="1"/>
        </xdr:cNvSpPr>
      </xdr:nvSpPr>
      <xdr:spPr bwMode="auto">
        <a:xfrm>
          <a:off x="8858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190500</xdr:colOff>
      <xdr:row>26</xdr:row>
      <xdr:rowOff>114299</xdr:rowOff>
    </xdr:from>
    <xdr:to>
      <xdr:col>8</xdr:col>
      <xdr:colOff>438151</xdr:colOff>
      <xdr:row>50</xdr:row>
      <xdr:rowOff>304799</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395653</xdr:colOff>
      <xdr:row>26</xdr:row>
      <xdr:rowOff>102578</xdr:rowOff>
    </xdr:from>
    <xdr:to>
      <xdr:col>17</xdr:col>
      <xdr:colOff>637443</xdr:colOff>
      <xdr:row>50</xdr:row>
      <xdr:rowOff>315058</xdr:rowOff>
    </xdr:to>
    <xdr:graphicFrame macro="">
      <xdr:nvGraphicFramePr>
        <xdr:cNvPr id="6" name="Gra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64</xdr:row>
      <xdr:rowOff>7326</xdr:rowOff>
    </xdr:from>
    <xdr:to>
      <xdr:col>12</xdr:col>
      <xdr:colOff>798635</xdr:colOff>
      <xdr:row>89</xdr:row>
      <xdr:rowOff>65942</xdr:rowOff>
    </xdr:to>
    <xdr:graphicFrame macro="">
      <xdr:nvGraphicFramePr>
        <xdr:cNvPr id="8" name="Gra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564865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0" y="1123950"/>
          <a:ext cx="4870165" cy="1641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7958"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0</xdr:row>
      <xdr:rowOff>0</xdr:rowOff>
    </xdr:from>
    <xdr:to>
      <xdr:col>2</xdr:col>
      <xdr:colOff>114300</xdr:colOff>
      <xdr:row>0</xdr:row>
      <xdr:rowOff>0</xdr:rowOff>
    </xdr:to>
    <xdr:sp macro="" textlink="">
      <xdr:nvSpPr>
        <xdr:cNvPr id="10006" name="AutoShape 1"/>
        <xdr:cNvSpPr>
          <a:spLocks noChangeArrowheads="1"/>
        </xdr:cNvSpPr>
      </xdr:nvSpPr>
      <xdr:spPr bwMode="auto">
        <a:xfrm>
          <a:off x="90487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103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28575</xdr:colOff>
      <xdr:row>0</xdr:row>
      <xdr:rowOff>0</xdr:rowOff>
    </xdr:from>
    <xdr:to>
      <xdr:col>5</xdr:col>
      <xdr:colOff>114300</xdr:colOff>
      <xdr:row>0</xdr:row>
      <xdr:rowOff>0</xdr:rowOff>
    </xdr:to>
    <xdr:sp macro="" textlink="">
      <xdr:nvSpPr>
        <xdr:cNvPr id="15126" name="AutoShape 1"/>
        <xdr:cNvSpPr>
          <a:spLocks noChangeArrowheads="1"/>
        </xdr:cNvSpPr>
      </xdr:nvSpPr>
      <xdr:spPr bwMode="auto">
        <a:xfrm>
          <a:off x="2343150"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615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0</xdr:colOff>
      <xdr:row>63</xdr:row>
      <xdr:rowOff>0</xdr:rowOff>
    </xdr:from>
    <xdr:to>
      <xdr:col>17</xdr:col>
      <xdr:colOff>0</xdr:colOff>
      <xdr:row>63</xdr:row>
      <xdr:rowOff>0</xdr:rowOff>
    </xdr:to>
    <xdr:sp macro="" textlink="">
      <xdr:nvSpPr>
        <xdr:cNvPr id="14382792" name="AutoShape 2"/>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63</xdr:row>
      <xdr:rowOff>0</xdr:rowOff>
    </xdr:from>
    <xdr:to>
      <xdr:col>17</xdr:col>
      <xdr:colOff>0</xdr:colOff>
      <xdr:row>63</xdr:row>
      <xdr:rowOff>0</xdr:rowOff>
    </xdr:to>
    <xdr:sp macro="" textlink="">
      <xdr:nvSpPr>
        <xdr:cNvPr id="14382793" name="AutoShape 4"/>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63</xdr:row>
      <xdr:rowOff>0</xdr:rowOff>
    </xdr:from>
    <xdr:to>
      <xdr:col>17</xdr:col>
      <xdr:colOff>0</xdr:colOff>
      <xdr:row>63</xdr:row>
      <xdr:rowOff>0</xdr:rowOff>
    </xdr:to>
    <xdr:sp macro="" textlink="">
      <xdr:nvSpPr>
        <xdr:cNvPr id="14382794" name="AutoShape 5"/>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63</xdr:row>
      <xdr:rowOff>0</xdr:rowOff>
    </xdr:from>
    <xdr:to>
      <xdr:col>17</xdr:col>
      <xdr:colOff>0</xdr:colOff>
      <xdr:row>63</xdr:row>
      <xdr:rowOff>0</xdr:rowOff>
    </xdr:to>
    <xdr:graphicFrame macro="">
      <xdr:nvGraphicFramePr>
        <xdr:cNvPr id="1438279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63</xdr:row>
      <xdr:rowOff>0</xdr:rowOff>
    </xdr:from>
    <xdr:to>
      <xdr:col>17</xdr:col>
      <xdr:colOff>0</xdr:colOff>
      <xdr:row>63</xdr:row>
      <xdr:rowOff>0</xdr:rowOff>
    </xdr:to>
    <xdr:graphicFrame macro="">
      <xdr:nvGraphicFramePr>
        <xdr:cNvPr id="1438279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63</xdr:row>
      <xdr:rowOff>0</xdr:rowOff>
    </xdr:from>
    <xdr:to>
      <xdr:col>17</xdr:col>
      <xdr:colOff>0</xdr:colOff>
      <xdr:row>63</xdr:row>
      <xdr:rowOff>0</xdr:rowOff>
    </xdr:to>
    <xdr:sp macro="" textlink="">
      <xdr:nvSpPr>
        <xdr:cNvPr id="14382799" name="AutoShape 11"/>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64</xdr:row>
      <xdr:rowOff>0</xdr:rowOff>
    </xdr:from>
    <xdr:to>
      <xdr:col>17</xdr:col>
      <xdr:colOff>0</xdr:colOff>
      <xdr:row>64</xdr:row>
      <xdr:rowOff>0</xdr:rowOff>
    </xdr:to>
    <xdr:sp macro="" textlink="">
      <xdr:nvSpPr>
        <xdr:cNvPr id="8" name="AutoShape 2"/>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64</xdr:row>
      <xdr:rowOff>0</xdr:rowOff>
    </xdr:from>
    <xdr:to>
      <xdr:col>17</xdr:col>
      <xdr:colOff>0</xdr:colOff>
      <xdr:row>64</xdr:row>
      <xdr:rowOff>0</xdr:rowOff>
    </xdr:to>
    <xdr:sp macro="" textlink="">
      <xdr:nvSpPr>
        <xdr:cNvPr id="9" name="AutoShape 4"/>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64</xdr:row>
      <xdr:rowOff>0</xdr:rowOff>
    </xdr:from>
    <xdr:to>
      <xdr:col>17</xdr:col>
      <xdr:colOff>0</xdr:colOff>
      <xdr:row>64</xdr:row>
      <xdr:rowOff>0</xdr:rowOff>
    </xdr:to>
    <xdr:sp macro="" textlink="">
      <xdr:nvSpPr>
        <xdr:cNvPr id="10" name="AutoShape 5"/>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64</xdr:row>
      <xdr:rowOff>0</xdr:rowOff>
    </xdr:from>
    <xdr:to>
      <xdr:col>17</xdr:col>
      <xdr:colOff>0</xdr:colOff>
      <xdr:row>64</xdr:row>
      <xdr:rowOff>0</xdr:rowOff>
    </xdr:to>
    <xdr:graphicFrame macro="">
      <xdr:nvGraphicFramePr>
        <xdr:cNvPr id="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552450</xdr:colOff>
      <xdr:row>64</xdr:row>
      <xdr:rowOff>0</xdr:rowOff>
    </xdr:from>
    <xdr:to>
      <xdr:col>17</xdr:col>
      <xdr:colOff>0</xdr:colOff>
      <xdr:row>64</xdr:row>
      <xdr:rowOff>0</xdr:rowOff>
    </xdr:to>
    <xdr:graphicFrame macro="">
      <xdr:nvGraphicFramePr>
        <xdr:cNvPr id="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64</xdr:row>
      <xdr:rowOff>0</xdr:rowOff>
    </xdr:from>
    <xdr:to>
      <xdr:col>17</xdr:col>
      <xdr:colOff>0</xdr:colOff>
      <xdr:row>64</xdr:row>
      <xdr:rowOff>0</xdr:rowOff>
    </xdr:to>
    <xdr:sp macro="" textlink="">
      <xdr:nvSpPr>
        <xdr:cNvPr id="13" name="AutoShape 11"/>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14302142" name="AutoShape 1"/>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3" name="AutoShape 2"/>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4" name="AutoShape 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5" name="AutoShape 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6" name="AutoShape 5"/>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7" name="AutoShape 6"/>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0</xdr:col>
      <xdr:colOff>38100</xdr:colOff>
      <xdr:row>0</xdr:row>
      <xdr:rowOff>0</xdr:rowOff>
    </xdr:from>
    <xdr:to>
      <xdr:col>21</xdr:col>
      <xdr:colOff>0</xdr:colOff>
      <xdr:row>0</xdr:row>
      <xdr:rowOff>0</xdr:rowOff>
    </xdr:to>
    <xdr:graphicFrame macro="">
      <xdr:nvGraphicFramePr>
        <xdr:cNvPr id="1430214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0</xdr:row>
      <xdr:rowOff>0</xdr:rowOff>
    </xdr:to>
    <xdr:graphicFrame macro="">
      <xdr:nvGraphicFramePr>
        <xdr:cNvPr id="1430214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38100</xdr:colOff>
      <xdr:row>0</xdr:row>
      <xdr:rowOff>0</xdr:rowOff>
    </xdr:from>
    <xdr:to>
      <xdr:col>4</xdr:col>
      <xdr:colOff>114300</xdr:colOff>
      <xdr:row>0</xdr:row>
      <xdr:rowOff>0</xdr:rowOff>
    </xdr:to>
    <xdr:sp macro="" textlink="">
      <xdr:nvSpPr>
        <xdr:cNvPr id="14302150" name="AutoShape 9"/>
        <xdr:cNvSpPr>
          <a:spLocks noChangeArrowheads="1"/>
        </xdr:cNvSpPr>
      </xdr:nvSpPr>
      <xdr:spPr bwMode="auto">
        <a:xfrm>
          <a:off x="15716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28575</xdr:colOff>
      <xdr:row>0</xdr:row>
      <xdr:rowOff>0</xdr:rowOff>
    </xdr:from>
    <xdr:to>
      <xdr:col>10</xdr:col>
      <xdr:colOff>104775</xdr:colOff>
      <xdr:row>0</xdr:row>
      <xdr:rowOff>0</xdr:rowOff>
    </xdr:to>
    <xdr:sp macro="" textlink="">
      <xdr:nvSpPr>
        <xdr:cNvPr id="14302151" name="AutoShape 10"/>
        <xdr:cNvSpPr>
          <a:spLocks noChangeArrowheads="1"/>
        </xdr:cNvSpPr>
      </xdr:nvSpPr>
      <xdr:spPr bwMode="auto">
        <a:xfrm>
          <a:off x="36480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2</xdr:row>
      <xdr:rowOff>38100</xdr:rowOff>
    </xdr:from>
    <xdr:to>
      <xdr:col>21</xdr:col>
      <xdr:colOff>0</xdr:colOff>
      <xdr:row>2</xdr:row>
      <xdr:rowOff>114300</xdr:rowOff>
    </xdr:to>
    <xdr:sp macro="" textlink="">
      <xdr:nvSpPr>
        <xdr:cNvPr id="14302152" name="AutoShape 11"/>
        <xdr:cNvSpPr>
          <a:spLocks noChangeArrowheads="1"/>
        </xdr:cNvSpPr>
      </xdr:nvSpPr>
      <xdr:spPr bwMode="auto">
        <a:xfrm>
          <a:off x="7715250" y="1171575"/>
          <a:ext cx="0" cy="7620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38100</xdr:colOff>
      <xdr:row>0</xdr:row>
      <xdr:rowOff>0</xdr:rowOff>
    </xdr:from>
    <xdr:to>
      <xdr:col>17</xdr:col>
      <xdr:colOff>114300</xdr:colOff>
      <xdr:row>0</xdr:row>
      <xdr:rowOff>0</xdr:rowOff>
    </xdr:to>
    <xdr:sp macro="" textlink="">
      <xdr:nvSpPr>
        <xdr:cNvPr id="14302153" name="AutoShape 12"/>
        <xdr:cNvSpPr>
          <a:spLocks noChangeArrowheads="1"/>
        </xdr:cNvSpPr>
      </xdr:nvSpPr>
      <xdr:spPr bwMode="auto">
        <a:xfrm>
          <a:off x="63055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4" name="AutoShape 1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5" name="AutoShape 1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tage%202017\GRAFICI%20nota%20congiunturale%20IV%20trim%202016%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raf Pro Fatt IND"/>
      <sheetName val="Fatt Ind E fatt Art"/>
      <sheetName val="Prod fattu  Art "/>
      <sheetName val="Grafico3 P So LOM  INd"/>
      <sheetName val=" Grafico 4 pro Art So LOM"/>
      <sheetName val="Qu Fat Estero Art IND "/>
      <sheetName val="Prod Art So Lom"/>
      <sheetName val="Prod Ind per prov "/>
      <sheetName val="Addetti IV 2016"/>
      <sheetName val="Dettaglio ad 2013 2016"/>
      <sheetName val="impre giurid"/>
      <sheetName val="attive regi"/>
      <sheetName val="settori"/>
      <sheetName val="localizzazioni"/>
      <sheetName val="Femminili"/>
      <sheetName val="Addetti"/>
      <sheetName val="Ita Lomb "/>
      <sheetName val="giovanili"/>
      <sheetName val="Protesti 2016"/>
      <sheetName val="IMPORT EXPORT"/>
      <sheetName val="grafico import 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B10" t="str">
            <v>Cuneo</v>
          </cell>
          <cell r="D10" t="str">
            <v>VCO</v>
          </cell>
          <cell r="F10" t="str">
            <v>Aosta</v>
          </cell>
          <cell r="H10" t="str">
            <v>Sondrio</v>
          </cell>
          <cell r="J10" t="str">
            <v>Bolzano</v>
          </cell>
          <cell r="L10" t="str">
            <v>Trento</v>
          </cell>
          <cell r="N10" t="str">
            <v>Belluno</v>
          </cell>
        </row>
        <row r="11">
          <cell r="B11" t="str">
            <v>Import</v>
          </cell>
          <cell r="C11" t="str">
            <v>Export</v>
          </cell>
          <cell r="D11" t="str">
            <v>Import</v>
          </cell>
          <cell r="E11" t="str">
            <v>Export</v>
          </cell>
          <cell r="F11" t="str">
            <v>Import</v>
          </cell>
          <cell r="G11" t="str">
            <v>Export</v>
          </cell>
          <cell r="H11" t="str">
            <v>Import</v>
          </cell>
          <cell r="I11" t="str">
            <v>Export</v>
          </cell>
          <cell r="J11" t="str">
            <v>Import</v>
          </cell>
          <cell r="K11" t="str">
            <v>Export</v>
          </cell>
          <cell r="L11" t="str">
            <v>Import</v>
          </cell>
          <cell r="M11" t="str">
            <v>Export</v>
          </cell>
          <cell r="N11" t="str">
            <v>Import</v>
          </cell>
          <cell r="O11" t="str">
            <v>Export</v>
          </cell>
        </row>
        <row r="12">
          <cell r="A12" t="str">
            <v>Prodotti dell'agricoltura</v>
          </cell>
          <cell r="B12">
            <v>0.1683007206699024</v>
          </cell>
          <cell r="C12">
            <v>5.212968924931255E-2</v>
          </cell>
          <cell r="D12">
            <v>8.3115465702724919E-3</v>
          </cell>
          <cell r="E12">
            <v>7.5518122931870959E-3</v>
          </cell>
          <cell r="F12">
            <v>3.7469042081579901E-3</v>
          </cell>
          <cell r="G12">
            <v>7.3034866253113403E-4</v>
          </cell>
          <cell r="H12">
            <v>0.16570991516884431</v>
          </cell>
          <cell r="I12">
            <v>1.3872834068948466E-2</v>
          </cell>
          <cell r="J12">
            <v>4.1861365663255247E-2</v>
          </cell>
          <cell r="K12">
            <v>0.10658424872644841</v>
          </cell>
          <cell r="L12">
            <v>1.6930956286635344E-2</v>
          </cell>
          <cell r="M12">
            <v>2.0287454623673422E-2</v>
          </cell>
          <cell r="N12">
            <v>1.6477621377905628E-2</v>
          </cell>
          <cell r="O12">
            <v>4.3274451665361461E-3</v>
          </cell>
        </row>
        <row r="13">
          <cell r="A13" t="str">
            <v>Prodotti  minerali da cave e miniere</v>
          </cell>
          <cell r="B13">
            <v>1.4685373652121214E-2</v>
          </cell>
          <cell r="C13">
            <v>1.1218182460967206E-3</v>
          </cell>
          <cell r="D13">
            <v>1.3813888378209977E-2</v>
          </cell>
          <cell r="E13">
            <v>1.5705810919299321E-2</v>
          </cell>
          <cell r="F13">
            <v>1.4243026252829414E-2</v>
          </cell>
          <cell r="G13">
            <v>6.2124889797319333E-4</v>
          </cell>
          <cell r="H13">
            <v>8.5631539624681681E-3</v>
          </cell>
          <cell r="I13">
            <v>5.8766817780855615E-2</v>
          </cell>
          <cell r="J13">
            <v>8.7863833488305391E-3</v>
          </cell>
          <cell r="K13">
            <v>3.27466554811191E-3</v>
          </cell>
          <cell r="L13">
            <v>6.0446801358064305E-3</v>
          </cell>
          <cell r="M13">
            <v>2.8790953963512959E-3</v>
          </cell>
          <cell r="N13">
            <v>1.1271677985575069E-3</v>
          </cell>
          <cell r="O13">
            <v>8.4379701902693387E-6</v>
          </cell>
        </row>
        <row r="14">
          <cell r="A14" t="str">
            <v>Prodotti att manifatturiere</v>
          </cell>
          <cell r="B14">
            <v>0.80605530968735339</v>
          </cell>
          <cell r="C14">
            <v>0.94164756711815245</v>
          </cell>
          <cell r="D14">
            <v>0.83296138665504549</v>
          </cell>
          <cell r="E14">
            <v>0.94751210684779097</v>
          </cell>
          <cell r="F14">
            <v>0.93128032650061388</v>
          </cell>
          <cell r="G14">
            <v>0.99321814593637781</v>
          </cell>
          <cell r="H14">
            <v>0.81664251273832933</v>
          </cell>
          <cell r="I14">
            <v>0.92441356941591735</v>
          </cell>
          <cell r="J14">
            <v>0.92776806041572257</v>
          </cell>
          <cell r="K14">
            <v>0.88158203664415846</v>
          </cell>
          <cell r="L14">
            <v>0.9665685246247534</v>
          </cell>
          <cell r="M14">
            <v>0.95330761779112028</v>
          </cell>
          <cell r="N14">
            <v>0.95125768642368935</v>
          </cell>
          <cell r="O14">
            <v>0.9939302421492846</v>
          </cell>
        </row>
        <row r="15">
          <cell r="A15" t="str">
            <v xml:space="preserve">Prodotti da rifiuti </v>
          </cell>
          <cell r="B15">
            <v>9.8808701287254816E-3</v>
          </cell>
          <cell r="C15">
            <v>2.7774168793677843E-3</v>
          </cell>
          <cell r="D15">
            <v>0.14439327499925605</v>
          </cell>
          <cell r="E15">
            <v>2.8418321175857506E-2</v>
          </cell>
          <cell r="F15">
            <v>4.9930817419208226E-2</v>
          </cell>
          <cell r="G15">
            <v>4.0892425365804543E-4</v>
          </cell>
          <cell r="H15">
            <v>8.197052619294036E-3</v>
          </cell>
          <cell r="I15">
            <v>1.156205583562676E-3</v>
          </cell>
          <cell r="J15">
            <v>6.8988447843963165E-3</v>
          </cell>
          <cell r="K15">
            <v>2.1803470768021957E-3</v>
          </cell>
          <cell r="L15">
            <v>8.6885540191019989E-3</v>
          </cell>
          <cell r="M15">
            <v>1.718001180073959E-3</v>
          </cell>
          <cell r="N15">
            <v>2.9666885429620364E-2</v>
          </cell>
          <cell r="O15">
            <v>3.318694641297104E-4</v>
          </cell>
        </row>
        <row r="16">
          <cell r="A16" t="str">
            <v>Altri prodotti o merci</v>
          </cell>
          <cell r="B16">
            <v>1.0777258618974998E-3</v>
          </cell>
          <cell r="C16">
            <v>2.3235085070704986E-3</v>
          </cell>
          <cell r="D16">
            <v>5.1990339721595951E-4</v>
          </cell>
          <cell r="E16">
            <v>8.1194876386506641E-4</v>
          </cell>
          <cell r="F16">
            <v>7.9892561919053047E-4</v>
          </cell>
          <cell r="G16">
            <v>5.0213322494598719E-3</v>
          </cell>
          <cell r="H16">
            <v>8.8736551106412623E-4</v>
          </cell>
          <cell r="I16">
            <v>1.790573150715905E-3</v>
          </cell>
          <cell r="J16">
            <v>1.4685345787795319E-2</v>
          </cell>
          <cell r="K16">
            <v>6.3787020044790673E-3</v>
          </cell>
          <cell r="L16">
            <v>1.7672849337028653E-3</v>
          </cell>
          <cell r="M16">
            <v>2.180783100878101E-2</v>
          </cell>
          <cell r="N16">
            <v>1.4706389702270947E-3</v>
          </cell>
          <cell r="O16">
            <v>1.4020052498592596E-3</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javascript:%20void%200;" TargetMode="External"/><Relationship Id="rId13" Type="http://schemas.openxmlformats.org/officeDocument/2006/relationships/hyperlink" Target="javascript:%20void%200;" TargetMode="External"/><Relationship Id="rId18" Type="http://schemas.openxmlformats.org/officeDocument/2006/relationships/hyperlink" Target="javascript:%20void%200;" TargetMode="External"/><Relationship Id="rId3" Type="http://schemas.openxmlformats.org/officeDocument/2006/relationships/hyperlink" Target="javascript:%20void%200;" TargetMode="External"/><Relationship Id="rId21" Type="http://schemas.openxmlformats.org/officeDocument/2006/relationships/hyperlink" Target="javascript:%20void%200;" TargetMode="External"/><Relationship Id="rId7" Type="http://schemas.openxmlformats.org/officeDocument/2006/relationships/hyperlink" Target="javascript:%20void%200;" TargetMode="External"/><Relationship Id="rId12" Type="http://schemas.openxmlformats.org/officeDocument/2006/relationships/hyperlink" Target="javascript:%20void%200;" TargetMode="External"/><Relationship Id="rId17" Type="http://schemas.openxmlformats.org/officeDocument/2006/relationships/hyperlink" Target="javascript:%20void%200;" TargetMode="External"/><Relationship Id="rId2" Type="http://schemas.openxmlformats.org/officeDocument/2006/relationships/hyperlink" Target="javascript:%20void%200;" TargetMode="External"/><Relationship Id="rId16" Type="http://schemas.openxmlformats.org/officeDocument/2006/relationships/hyperlink" Target="javascript:%20void%200;" TargetMode="External"/><Relationship Id="rId20" Type="http://schemas.openxmlformats.org/officeDocument/2006/relationships/hyperlink" Target="javascript:%20void%200;" TargetMode="External"/><Relationship Id="rId1" Type="http://schemas.openxmlformats.org/officeDocument/2006/relationships/hyperlink" Target="javascript:%20void%200;" TargetMode="External"/><Relationship Id="rId6" Type="http://schemas.openxmlformats.org/officeDocument/2006/relationships/hyperlink" Target="javascript:%20void%200;" TargetMode="External"/><Relationship Id="rId11" Type="http://schemas.openxmlformats.org/officeDocument/2006/relationships/hyperlink" Target="javascript:%20void%200;" TargetMode="External"/><Relationship Id="rId24" Type="http://schemas.openxmlformats.org/officeDocument/2006/relationships/printerSettings" Target="../printerSettings/printerSettings6.bin"/><Relationship Id="rId5" Type="http://schemas.openxmlformats.org/officeDocument/2006/relationships/hyperlink" Target="javascript:%20void%200;" TargetMode="External"/><Relationship Id="rId15" Type="http://schemas.openxmlformats.org/officeDocument/2006/relationships/hyperlink" Target="javascript:%20void%200;" TargetMode="External"/><Relationship Id="rId23" Type="http://schemas.openxmlformats.org/officeDocument/2006/relationships/hyperlink" Target="javascript:%20void%200;" TargetMode="External"/><Relationship Id="rId10" Type="http://schemas.openxmlformats.org/officeDocument/2006/relationships/hyperlink" Target="javascript:%20void%200;" TargetMode="External"/><Relationship Id="rId19" Type="http://schemas.openxmlformats.org/officeDocument/2006/relationships/hyperlink" Target="javascript:%20void%200;" TargetMode="External"/><Relationship Id="rId4" Type="http://schemas.openxmlformats.org/officeDocument/2006/relationships/hyperlink" Target="javascript:%20void%200;" TargetMode="External"/><Relationship Id="rId9" Type="http://schemas.openxmlformats.org/officeDocument/2006/relationships/hyperlink" Target="javascript:%20void%200;" TargetMode="External"/><Relationship Id="rId14" Type="http://schemas.openxmlformats.org/officeDocument/2006/relationships/hyperlink" Target="javascript:%20void%200;" TargetMode="External"/><Relationship Id="rId22" Type="http://schemas.openxmlformats.org/officeDocument/2006/relationships/hyperlink" Target="javascript:%20void%2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4:I25"/>
  <sheetViews>
    <sheetView topLeftCell="A4" workbookViewId="0">
      <selection activeCell="E19" sqref="E19"/>
    </sheetView>
  </sheetViews>
  <sheetFormatPr defaultColWidth="8.85546875" defaultRowHeight="12.75"/>
  <cols>
    <col min="1" max="1" width="12.28515625" customWidth="1"/>
    <col min="2" max="2" width="8" customWidth="1"/>
  </cols>
  <sheetData>
    <row r="4" spans="2:9" ht="89.45" customHeight="1">
      <c r="C4" s="4449"/>
      <c r="D4" s="4450"/>
      <c r="E4" s="4450"/>
      <c r="F4" s="4450"/>
      <c r="G4" s="4450"/>
      <c r="H4" s="4450"/>
      <c r="I4" s="4450"/>
    </row>
    <row r="5" spans="2:9" ht="18.75">
      <c r="B5" s="893"/>
      <c r="C5" s="893"/>
      <c r="D5" s="1"/>
      <c r="E5" s="1"/>
      <c r="F5" s="1"/>
      <c r="G5" s="1"/>
      <c r="H5" s="1"/>
      <c r="I5" s="1"/>
    </row>
    <row r="6" spans="2:9" ht="48.2" customHeight="1">
      <c r="B6" s="893"/>
      <c r="C6" s="893"/>
      <c r="D6" s="1"/>
      <c r="E6" s="1"/>
      <c r="F6" s="1"/>
      <c r="G6" s="1"/>
      <c r="H6" s="1"/>
      <c r="I6" s="1"/>
    </row>
    <row r="7" spans="2:9" ht="48.2" customHeight="1"/>
    <row r="11" spans="2:9" ht="26.45" customHeight="1">
      <c r="E11" s="894" t="s">
        <v>342</v>
      </c>
    </row>
    <row r="12" spans="2:9" ht="27" customHeight="1">
      <c r="E12" s="894" t="s">
        <v>343</v>
      </c>
    </row>
    <row r="13" spans="2:9" ht="19.5">
      <c r="E13" s="895"/>
    </row>
    <row r="14" spans="2:9" ht="19.5">
      <c r="E14" s="895"/>
    </row>
    <row r="15" spans="2:9" ht="19.5">
      <c r="E15" s="895"/>
    </row>
    <row r="16" spans="2:9" ht="19.5">
      <c r="E16" s="895"/>
    </row>
    <row r="17" spans="3:9" ht="19.5">
      <c r="E17" s="895"/>
    </row>
    <row r="18" spans="3:9" ht="23.25">
      <c r="C18" s="3249" t="s">
        <v>1012</v>
      </c>
      <c r="E18" s="3249" t="s">
        <v>1013</v>
      </c>
    </row>
    <row r="21" spans="3:9">
      <c r="C21" s="896"/>
    </row>
    <row r="23" spans="3:9">
      <c r="C23" s="897"/>
      <c r="D23" s="587"/>
      <c r="E23" s="587"/>
      <c r="F23" s="146"/>
      <c r="G23" s="146"/>
      <c r="H23" s="146"/>
      <c r="I23" s="146"/>
    </row>
    <row r="24" spans="3:9">
      <c r="C24" s="897"/>
    </row>
    <row r="25" spans="3:9">
      <c r="C25" s="897"/>
      <c r="D25" s="898"/>
    </row>
  </sheetData>
  <mergeCells count="1">
    <mergeCell ref="C4:I4"/>
  </mergeCells>
  <phoneticPr fontId="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IV128"/>
  <sheetViews>
    <sheetView topLeftCell="A76" zoomScaleNormal="100" workbookViewId="0">
      <selection activeCell="O88" sqref="O88:P88"/>
    </sheetView>
  </sheetViews>
  <sheetFormatPr defaultColWidth="8.85546875" defaultRowHeight="12.75"/>
  <cols>
    <col min="1" max="1" width="5.28515625" style="3" customWidth="1"/>
    <col min="2" max="2" width="7.28515625" style="3" customWidth="1"/>
    <col min="3" max="3" width="5" style="3" customWidth="1"/>
    <col min="4" max="4" width="6.7109375" style="3" customWidth="1"/>
    <col min="5" max="5" width="5.42578125" style="3" customWidth="1"/>
    <col min="6" max="6" width="5.85546875" style="3" customWidth="1"/>
    <col min="7" max="7" width="7.7109375" style="3" customWidth="1"/>
    <col min="8" max="8" width="5" style="3" customWidth="1"/>
    <col min="9" max="9" width="6.7109375" style="3" customWidth="1"/>
    <col min="10" max="10" width="5.42578125" style="3" customWidth="1"/>
    <col min="11" max="11" width="5.85546875" customWidth="1"/>
    <col min="12" max="12" width="6.42578125" customWidth="1"/>
    <col min="13" max="13" width="5.42578125" customWidth="1"/>
    <col min="14" max="14" width="6.7109375" customWidth="1"/>
    <col min="15" max="15" width="5.42578125" customWidth="1"/>
    <col min="16" max="16" width="5.7109375" customWidth="1"/>
    <col min="17" max="17" width="9" style="3" customWidth="1"/>
    <col min="18" max="18" width="5.7109375" customWidth="1"/>
    <col min="19" max="19" width="6.140625" customWidth="1"/>
  </cols>
  <sheetData>
    <row r="1" spans="1:20" ht="17.45" customHeight="1">
      <c r="A1" s="14" t="s">
        <v>32</v>
      </c>
      <c r="B1" s="14"/>
      <c r="D1" s="15" t="s">
        <v>191</v>
      </c>
      <c r="E1" s="16"/>
      <c r="F1" s="17"/>
      <c r="G1" s="17"/>
      <c r="H1" s="17"/>
      <c r="I1" s="18"/>
      <c r="J1" s="18"/>
      <c r="K1" s="18"/>
      <c r="L1" s="18"/>
      <c r="M1" s="18"/>
      <c r="N1" s="18"/>
      <c r="O1" s="18"/>
      <c r="P1" s="17"/>
      <c r="Q1" s="147"/>
      <c r="R1" s="20"/>
      <c r="S1" s="20"/>
    </row>
    <row r="2" spans="1:20" ht="12.75" customHeight="1" thickBot="1">
      <c r="A2" s="458"/>
      <c r="B2" s="21"/>
      <c r="D2" s="4657" t="s">
        <v>710</v>
      </c>
      <c r="E2" s="4748"/>
      <c r="F2" s="4748"/>
      <c r="G2" s="4748"/>
      <c r="H2" s="4748"/>
      <c r="I2" s="4748"/>
      <c r="J2" s="4748"/>
      <c r="K2" s="4748"/>
      <c r="L2" s="4748"/>
      <c r="M2" s="4748"/>
      <c r="N2" s="4748"/>
      <c r="O2" s="4748"/>
      <c r="P2" s="4748"/>
      <c r="Q2" s="4749"/>
      <c r="R2" s="20"/>
      <c r="S2" s="20"/>
    </row>
    <row r="3" spans="1:20" ht="22.7" customHeight="1" thickBot="1">
      <c r="A3" s="4752" t="s">
        <v>217</v>
      </c>
      <c r="B3" s="4753"/>
      <c r="C3" s="4754" t="s">
        <v>204</v>
      </c>
      <c r="D3" s="4755"/>
      <c r="E3" s="4755"/>
      <c r="F3" s="4755"/>
      <c r="G3" s="4756"/>
      <c r="H3" s="4754" t="s">
        <v>196</v>
      </c>
      <c r="I3" s="4755"/>
      <c r="J3" s="4755"/>
      <c r="K3" s="4755"/>
      <c r="L3" s="4756"/>
      <c r="M3" s="4754" t="s">
        <v>103</v>
      </c>
      <c r="N3" s="4755"/>
      <c r="O3" s="4755"/>
      <c r="P3" s="4755"/>
      <c r="Q3" s="4756"/>
      <c r="R3" s="20"/>
      <c r="S3" s="20"/>
    </row>
    <row r="4" spans="1:20" ht="27.75" customHeight="1">
      <c r="A4" s="249" t="s">
        <v>104</v>
      </c>
      <c r="B4" s="480" t="s">
        <v>485</v>
      </c>
      <c r="C4" s="232" t="s">
        <v>485</v>
      </c>
      <c r="D4" s="2192" t="s">
        <v>218</v>
      </c>
      <c r="E4" s="2192" t="s">
        <v>219</v>
      </c>
      <c r="F4" s="472" t="s">
        <v>200</v>
      </c>
      <c r="G4" s="473" t="s">
        <v>107</v>
      </c>
      <c r="H4" s="232" t="s">
        <v>485</v>
      </c>
      <c r="I4" s="2192" t="s">
        <v>220</v>
      </c>
      <c r="J4" s="2192" t="s">
        <v>219</v>
      </c>
      <c r="K4" s="472" t="s">
        <v>200</v>
      </c>
      <c r="L4" s="473" t="s">
        <v>107</v>
      </c>
      <c r="M4" s="1076" t="s">
        <v>485</v>
      </c>
      <c r="N4" s="2174" t="s">
        <v>220</v>
      </c>
      <c r="O4" s="2192" t="s">
        <v>219</v>
      </c>
      <c r="P4" s="472" t="s">
        <v>200</v>
      </c>
      <c r="Q4" s="212" t="s">
        <v>107</v>
      </c>
      <c r="R4" s="154"/>
      <c r="S4" s="27"/>
    </row>
    <row r="5" spans="1:20" ht="15.75" customHeight="1">
      <c r="A5" s="51" t="s">
        <v>124</v>
      </c>
      <c r="B5" s="29">
        <v>16831</v>
      </c>
      <c r="C5" s="126">
        <v>15551</v>
      </c>
      <c r="D5" s="30">
        <v>2531</v>
      </c>
      <c r="E5" s="2169">
        <v>16.275480676483827</v>
      </c>
      <c r="F5" s="2187">
        <v>1777</v>
      </c>
      <c r="G5" s="2188">
        <v>754</v>
      </c>
      <c r="H5" s="126">
        <v>352</v>
      </c>
      <c r="I5" s="30">
        <v>72</v>
      </c>
      <c r="J5" s="2169">
        <v>20.454545454545457</v>
      </c>
      <c r="K5" s="2187">
        <v>49</v>
      </c>
      <c r="L5" s="128">
        <v>23</v>
      </c>
      <c r="M5" s="2187">
        <v>487</v>
      </c>
      <c r="N5" s="156">
        <v>82</v>
      </c>
      <c r="O5" s="2165">
        <v>16.837782340862422</v>
      </c>
      <c r="P5" s="31">
        <v>71</v>
      </c>
      <c r="Q5" s="2188">
        <v>11</v>
      </c>
      <c r="R5" s="50"/>
      <c r="S5" s="50"/>
    </row>
    <row r="6" spans="1:20" ht="12.75" customHeight="1">
      <c r="A6" s="51" t="s">
        <v>125</v>
      </c>
      <c r="B6" s="29">
        <v>16971</v>
      </c>
      <c r="C6" s="126">
        <v>15673</v>
      </c>
      <c r="D6" s="30">
        <v>2582</v>
      </c>
      <c r="E6" s="2169">
        <v>16.474191284374402</v>
      </c>
      <c r="F6" s="2187">
        <v>1822</v>
      </c>
      <c r="G6" s="2188">
        <v>760</v>
      </c>
      <c r="H6" s="126">
        <v>296</v>
      </c>
      <c r="I6" s="30">
        <v>64</v>
      </c>
      <c r="J6" s="2169">
        <v>21.621621621621621</v>
      </c>
      <c r="K6" s="2187">
        <v>61</v>
      </c>
      <c r="L6" s="128">
        <v>3</v>
      </c>
      <c r="M6" s="2187">
        <v>153</v>
      </c>
      <c r="N6" s="156">
        <v>20</v>
      </c>
      <c r="O6" s="2165">
        <v>13.071895424836603</v>
      </c>
      <c r="P6" s="31">
        <v>17</v>
      </c>
      <c r="Q6" s="2188">
        <v>3</v>
      </c>
      <c r="R6" s="50"/>
      <c r="S6" s="50"/>
    </row>
    <row r="7" spans="1:20" ht="12.75" customHeight="1">
      <c r="A7" s="51" t="s">
        <v>126</v>
      </c>
      <c r="B7" s="29">
        <v>17023</v>
      </c>
      <c r="C7" s="126">
        <v>15729</v>
      </c>
      <c r="D7" s="30">
        <v>2612</v>
      </c>
      <c r="E7" s="2169">
        <v>16.606268675694576</v>
      </c>
      <c r="F7" s="2187">
        <v>1849</v>
      </c>
      <c r="G7" s="2188">
        <v>763</v>
      </c>
      <c r="H7" s="126">
        <v>201</v>
      </c>
      <c r="I7" s="30">
        <v>44</v>
      </c>
      <c r="J7" s="2169">
        <v>21.890547263681594</v>
      </c>
      <c r="K7" s="2187">
        <v>41</v>
      </c>
      <c r="L7" s="128">
        <v>3</v>
      </c>
      <c r="M7" s="2187">
        <v>151</v>
      </c>
      <c r="N7" s="156">
        <v>19</v>
      </c>
      <c r="O7" s="2165">
        <v>12.582781456953644</v>
      </c>
      <c r="P7" s="31">
        <v>15</v>
      </c>
      <c r="Q7" s="2188">
        <v>4</v>
      </c>
      <c r="R7" s="50"/>
      <c r="S7" s="50"/>
    </row>
    <row r="8" spans="1:20" ht="12.75" customHeight="1">
      <c r="A8" s="52" t="s">
        <v>127</v>
      </c>
      <c r="B8" s="39">
        <v>17075</v>
      </c>
      <c r="C8" s="132">
        <v>15759</v>
      </c>
      <c r="D8" s="40">
        <v>2632</v>
      </c>
      <c r="E8" s="2171">
        <v>16.70156735833492</v>
      </c>
      <c r="F8" s="2190">
        <v>1867</v>
      </c>
      <c r="G8" s="2191">
        <v>765</v>
      </c>
      <c r="H8" s="132">
        <v>257</v>
      </c>
      <c r="I8" s="40">
        <v>44</v>
      </c>
      <c r="J8" s="2171">
        <v>17.120622568093385</v>
      </c>
      <c r="K8" s="2190">
        <v>39</v>
      </c>
      <c r="L8" s="134">
        <v>5</v>
      </c>
      <c r="M8" s="2190">
        <v>205</v>
      </c>
      <c r="N8" s="163">
        <v>31</v>
      </c>
      <c r="O8" s="2163">
        <v>15.121951219512194</v>
      </c>
      <c r="P8" s="41">
        <v>21</v>
      </c>
      <c r="Q8" s="2191">
        <v>10</v>
      </c>
      <c r="R8" s="50"/>
      <c r="S8" s="50"/>
    </row>
    <row r="9" spans="1:20" ht="12.75" customHeight="1">
      <c r="A9" s="51" t="s">
        <v>128</v>
      </c>
      <c r="B9" s="29">
        <v>16988</v>
      </c>
      <c r="C9" s="126">
        <v>15701</v>
      </c>
      <c r="D9" s="30">
        <v>2654</v>
      </c>
      <c r="E9" s="2169">
        <f t="shared" ref="E9:E24" si="0">SUM(D9/C9)*100</f>
        <v>16.903381950194255</v>
      </c>
      <c r="F9" s="2187">
        <v>1887</v>
      </c>
      <c r="G9" s="2188">
        <v>767</v>
      </c>
      <c r="H9" s="126">
        <v>354</v>
      </c>
      <c r="I9" s="30">
        <v>80</v>
      </c>
      <c r="J9" s="2169">
        <f t="shared" ref="J9:J31" si="1">SUM(I9/H9)*100</f>
        <v>22.598870056497177</v>
      </c>
      <c r="K9" s="2187">
        <v>72</v>
      </c>
      <c r="L9" s="128">
        <v>8</v>
      </c>
      <c r="M9" s="2187">
        <v>438</v>
      </c>
      <c r="N9" s="156">
        <v>63</v>
      </c>
      <c r="O9" s="2165">
        <f t="shared" ref="O9:O31" si="2">SUM(N9/M9)*100</f>
        <v>14.383561643835616</v>
      </c>
      <c r="P9" s="31">
        <v>53</v>
      </c>
      <c r="Q9" s="2188">
        <v>10</v>
      </c>
      <c r="R9" s="50"/>
      <c r="S9" s="50"/>
    </row>
    <row r="10" spans="1:20" ht="12.75" customHeight="1">
      <c r="A10" s="51" t="s">
        <v>129</v>
      </c>
      <c r="B10" s="29">
        <v>17143</v>
      </c>
      <c r="C10" s="126">
        <v>15840</v>
      </c>
      <c r="D10" s="30">
        <v>2712</v>
      </c>
      <c r="E10" s="2169">
        <f t="shared" si="0"/>
        <v>17.121212121212121</v>
      </c>
      <c r="F10" s="2187">
        <v>1937</v>
      </c>
      <c r="G10" s="2188">
        <v>775</v>
      </c>
      <c r="H10" s="126">
        <v>292</v>
      </c>
      <c r="I10" s="30">
        <v>77</v>
      </c>
      <c r="J10" s="2169">
        <f t="shared" si="1"/>
        <v>26.36986301369863</v>
      </c>
      <c r="K10" s="2187">
        <v>68</v>
      </c>
      <c r="L10" s="128">
        <v>9</v>
      </c>
      <c r="M10" s="2187">
        <v>135</v>
      </c>
      <c r="N10" s="156">
        <v>22</v>
      </c>
      <c r="O10" s="2165">
        <f t="shared" si="2"/>
        <v>16.296296296296298</v>
      </c>
      <c r="P10" s="31">
        <v>17</v>
      </c>
      <c r="Q10" s="2188">
        <v>5</v>
      </c>
      <c r="R10" s="50"/>
      <c r="S10" s="50"/>
    </row>
    <row r="11" spans="1:20" ht="12.75" customHeight="1">
      <c r="A11" s="51" t="s">
        <v>130</v>
      </c>
      <c r="B11" s="29">
        <v>17132</v>
      </c>
      <c r="C11" s="126">
        <v>15864</v>
      </c>
      <c r="D11" s="30">
        <v>2731</v>
      </c>
      <c r="E11" s="2169">
        <f t="shared" si="0"/>
        <v>17.215078164397376</v>
      </c>
      <c r="F11" s="2187">
        <v>1950</v>
      </c>
      <c r="G11" s="2188">
        <v>781</v>
      </c>
      <c r="H11" s="126">
        <v>196</v>
      </c>
      <c r="I11" s="30">
        <v>38</v>
      </c>
      <c r="J11" s="2169">
        <f t="shared" si="1"/>
        <v>19.387755102040817</v>
      </c>
      <c r="K11" s="2187">
        <v>34</v>
      </c>
      <c r="L11" s="128">
        <v>4</v>
      </c>
      <c r="M11" s="2187">
        <v>170</v>
      </c>
      <c r="N11" s="156">
        <v>23</v>
      </c>
      <c r="O11" s="2165">
        <f t="shared" si="2"/>
        <v>13.529411764705882</v>
      </c>
      <c r="P11" s="31">
        <v>22</v>
      </c>
      <c r="Q11" s="2188">
        <v>1</v>
      </c>
      <c r="R11" s="50"/>
      <c r="S11" s="50"/>
    </row>
    <row r="12" spans="1:20" ht="12.75" customHeight="1">
      <c r="A12" s="52" t="s">
        <v>405</v>
      </c>
      <c r="B12" s="39">
        <v>17158</v>
      </c>
      <c r="C12" s="132">
        <v>15871</v>
      </c>
      <c r="D12" s="40">
        <v>2737</v>
      </c>
      <c r="E12" s="2171">
        <f t="shared" si="0"/>
        <v>17.245290151849286</v>
      </c>
      <c r="F12" s="2190">
        <v>1960</v>
      </c>
      <c r="G12" s="2191">
        <v>777</v>
      </c>
      <c r="H12" s="132">
        <v>235</v>
      </c>
      <c r="I12" s="40">
        <v>30</v>
      </c>
      <c r="J12" s="2171">
        <f t="shared" si="1"/>
        <v>12.76595744680851</v>
      </c>
      <c r="K12" s="2190">
        <v>28</v>
      </c>
      <c r="L12" s="134">
        <v>2</v>
      </c>
      <c r="M12" s="2190">
        <v>207</v>
      </c>
      <c r="N12" s="163">
        <v>27</v>
      </c>
      <c r="O12" s="2163">
        <f t="shared" si="2"/>
        <v>13.043478260869565</v>
      </c>
      <c r="P12" s="41">
        <v>18</v>
      </c>
      <c r="Q12" s="2191">
        <v>9</v>
      </c>
      <c r="R12" s="50"/>
      <c r="S12" s="50"/>
    </row>
    <row r="13" spans="1:20" ht="12.75" customHeight="1">
      <c r="A13" s="51" t="s">
        <v>425</v>
      </c>
      <c r="B13" s="29">
        <f>'1.2 Movimprese'!B10</f>
        <v>17069</v>
      </c>
      <c r="C13" s="126">
        <f>'1.2 Movimprese'!C10</f>
        <v>15798</v>
      </c>
      <c r="D13" s="30">
        <f>'1.3 - 1.4 - 1.5 Movimp.Settore'!K12</f>
        <v>2759</v>
      </c>
      <c r="E13" s="2169">
        <f t="shared" si="0"/>
        <v>17.464235979237877</v>
      </c>
      <c r="F13" s="2187">
        <v>1969</v>
      </c>
      <c r="G13" s="2188">
        <f>D13-F13</f>
        <v>790</v>
      </c>
      <c r="H13" s="126">
        <f>'1.2 Movimprese'!H10</f>
        <v>367</v>
      </c>
      <c r="I13" s="30">
        <f>'1.3 - 1.4 - 1.5 Movimp.Settore'!K119</f>
        <v>38</v>
      </c>
      <c r="J13" s="2169">
        <f t="shared" si="1"/>
        <v>10.354223433242508</v>
      </c>
      <c r="K13" s="2187">
        <v>80</v>
      </c>
      <c r="L13" s="128">
        <f>I13-K13</f>
        <v>-42</v>
      </c>
      <c r="M13" s="2187">
        <v>455</v>
      </c>
      <c r="N13" s="156">
        <f>'1.3 - 1.4 - 1.5 Movimp.Settore'!K221</f>
        <v>22</v>
      </c>
      <c r="O13" s="2169">
        <f t="shared" si="2"/>
        <v>4.8351648351648358</v>
      </c>
      <c r="P13" s="31">
        <v>65</v>
      </c>
      <c r="Q13" s="2188">
        <f>N13-P13</f>
        <v>-43</v>
      </c>
      <c r="R13" s="50"/>
      <c r="S13" s="50"/>
      <c r="T13" s="242"/>
    </row>
    <row r="14" spans="1:20" ht="12.75" customHeight="1">
      <c r="A14" s="51" t="s">
        <v>575</v>
      </c>
      <c r="B14" s="29">
        <v>17125</v>
      </c>
      <c r="C14" s="126">
        <v>15858</v>
      </c>
      <c r="D14" s="30">
        <v>2788</v>
      </c>
      <c r="E14" s="2169">
        <f t="shared" si="0"/>
        <v>17.581031655946525</v>
      </c>
      <c r="F14" s="2187">
        <v>2003</v>
      </c>
      <c r="G14" s="2188">
        <f>D14-F14</f>
        <v>785</v>
      </c>
      <c r="H14" s="126">
        <v>262</v>
      </c>
      <c r="I14" s="30">
        <v>62</v>
      </c>
      <c r="J14" s="2169">
        <f t="shared" si="1"/>
        <v>23.664122137404579</v>
      </c>
      <c r="K14" s="2187">
        <v>55</v>
      </c>
      <c r="L14" s="128">
        <f>I14-K14</f>
        <v>7</v>
      </c>
      <c r="M14" s="2187">
        <v>201</v>
      </c>
      <c r="N14" s="156">
        <v>32</v>
      </c>
      <c r="O14" s="2169">
        <f t="shared" si="2"/>
        <v>15.920398009950249</v>
      </c>
      <c r="P14" s="31">
        <v>29</v>
      </c>
      <c r="Q14" s="2188">
        <f>N14-P14</f>
        <v>3</v>
      </c>
      <c r="R14" s="50"/>
      <c r="S14" s="50"/>
      <c r="T14" s="242"/>
    </row>
    <row r="15" spans="1:20" ht="12.75" customHeight="1">
      <c r="A15" s="51" t="s">
        <v>426</v>
      </c>
      <c r="B15" s="29">
        <v>17121</v>
      </c>
      <c r="C15" s="126">
        <v>15862</v>
      </c>
      <c r="D15" s="30">
        <v>2782</v>
      </c>
      <c r="E15" s="2169">
        <f t="shared" si="0"/>
        <v>17.538771907703946</v>
      </c>
      <c r="F15" s="2187">
        <v>1997</v>
      </c>
      <c r="G15" s="2188">
        <v>785</v>
      </c>
      <c r="H15" s="126">
        <v>171</v>
      </c>
      <c r="I15" s="30">
        <v>26</v>
      </c>
      <c r="J15" s="2169">
        <f t="shared" si="1"/>
        <v>15.204678362573098</v>
      </c>
      <c r="K15" s="2187">
        <v>25</v>
      </c>
      <c r="L15" s="128">
        <v>1</v>
      </c>
      <c r="M15" s="2187">
        <v>172</v>
      </c>
      <c r="N15" s="156">
        <v>41</v>
      </c>
      <c r="O15" s="2165">
        <f t="shared" si="2"/>
        <v>23.837209302325583</v>
      </c>
      <c r="P15" s="31">
        <v>35</v>
      </c>
      <c r="Q15" s="2188">
        <v>6</v>
      </c>
      <c r="R15" s="50"/>
      <c r="S15" s="50"/>
      <c r="T15" s="242"/>
    </row>
    <row r="16" spans="1:20" ht="12.75" customHeight="1">
      <c r="A16" s="52" t="s">
        <v>479</v>
      </c>
      <c r="B16" s="39">
        <v>16936</v>
      </c>
      <c r="C16" s="132">
        <v>15658</v>
      </c>
      <c r="D16" s="40">
        <v>2758</v>
      </c>
      <c r="E16" s="42">
        <f t="shared" si="0"/>
        <v>17.613999233618596</v>
      </c>
      <c r="F16" s="2190">
        <v>1968</v>
      </c>
      <c r="G16" s="2191">
        <v>790</v>
      </c>
      <c r="H16" s="132">
        <v>188</v>
      </c>
      <c r="I16" s="40">
        <v>23</v>
      </c>
      <c r="J16" s="2171">
        <f t="shared" si="1"/>
        <v>12.23404255319149</v>
      </c>
      <c r="K16" s="2190">
        <v>19</v>
      </c>
      <c r="L16" s="134">
        <v>4</v>
      </c>
      <c r="M16" s="2190">
        <v>243</v>
      </c>
      <c r="N16" s="163">
        <v>33</v>
      </c>
      <c r="O16" s="2163">
        <f t="shared" si="2"/>
        <v>13.580246913580247</v>
      </c>
      <c r="P16" s="41">
        <v>26</v>
      </c>
      <c r="Q16" s="2191">
        <v>7</v>
      </c>
      <c r="R16" s="50"/>
      <c r="S16" s="50"/>
    </row>
    <row r="17" spans="1:22" ht="12.75" customHeight="1">
      <c r="A17" s="51" t="s">
        <v>526</v>
      </c>
      <c r="B17" s="29">
        <v>16624</v>
      </c>
      <c r="C17" s="126">
        <v>15594</v>
      </c>
      <c r="D17" s="158">
        <v>2752</v>
      </c>
      <c r="E17" s="165">
        <f t="shared" si="0"/>
        <v>17.647813261510837</v>
      </c>
      <c r="F17" s="107">
        <v>1946</v>
      </c>
      <c r="G17" s="2188">
        <f t="shared" ref="G17:G31" si="3">SUM(D17-F17)</f>
        <v>806</v>
      </c>
      <c r="H17" s="126">
        <v>339</v>
      </c>
      <c r="I17" s="30">
        <v>89</v>
      </c>
      <c r="J17" s="2169">
        <f t="shared" si="1"/>
        <v>26.253687315634217</v>
      </c>
      <c r="K17" s="2187">
        <v>73</v>
      </c>
      <c r="L17" s="128">
        <f t="shared" ref="L17:L31" si="4">SUM(I17-K17)</f>
        <v>16</v>
      </c>
      <c r="M17" s="586">
        <v>516</v>
      </c>
      <c r="N17" s="156">
        <v>117</v>
      </c>
      <c r="O17" s="2165">
        <f t="shared" si="2"/>
        <v>22.674418604651162</v>
      </c>
      <c r="P17" s="31">
        <v>99</v>
      </c>
      <c r="Q17" s="2188">
        <v>18</v>
      </c>
      <c r="R17" s="50"/>
      <c r="S17" s="589"/>
    </row>
    <row r="18" spans="1:22" ht="12.75" customHeight="1">
      <c r="A18" s="51" t="s">
        <v>484</v>
      </c>
      <c r="B18" s="29">
        <v>16673</v>
      </c>
      <c r="C18" s="126">
        <v>15494</v>
      </c>
      <c r="D18" s="162">
        <v>2745</v>
      </c>
      <c r="E18" s="32">
        <f t="shared" si="0"/>
        <v>17.716535433070867</v>
      </c>
      <c r="F18" s="31">
        <v>1952</v>
      </c>
      <c r="G18" s="2188">
        <f t="shared" si="3"/>
        <v>793</v>
      </c>
      <c r="H18" s="126">
        <v>263</v>
      </c>
      <c r="I18" s="30">
        <v>46</v>
      </c>
      <c r="J18" s="2169">
        <f t="shared" si="1"/>
        <v>17.490494296577946</v>
      </c>
      <c r="K18" s="2187">
        <v>38</v>
      </c>
      <c r="L18" s="128">
        <f t="shared" si="4"/>
        <v>8</v>
      </c>
      <c r="M18" s="586">
        <v>193</v>
      </c>
      <c r="N18" s="156">
        <v>32</v>
      </c>
      <c r="O18" s="2165">
        <f t="shared" si="2"/>
        <v>16.580310880829018</v>
      </c>
      <c r="P18" s="31">
        <v>29</v>
      </c>
      <c r="Q18" s="2188">
        <f t="shared" ref="Q18:Q31" si="5">SUM(N18-P18)</f>
        <v>3</v>
      </c>
      <c r="R18" s="50"/>
      <c r="S18" s="589"/>
    </row>
    <row r="19" spans="1:22" ht="12.75" customHeight="1">
      <c r="A19" s="51" t="s">
        <v>498</v>
      </c>
      <c r="B19" s="29">
        <v>16687</v>
      </c>
      <c r="C19" s="126">
        <v>15667</v>
      </c>
      <c r="D19" s="162">
        <v>2776</v>
      </c>
      <c r="E19" s="32">
        <f t="shared" si="0"/>
        <v>17.718771941022531</v>
      </c>
      <c r="F19" s="31">
        <v>1960</v>
      </c>
      <c r="G19" s="2188">
        <f t="shared" si="3"/>
        <v>816</v>
      </c>
      <c r="H19" s="126">
        <v>171</v>
      </c>
      <c r="I19" s="30">
        <v>36</v>
      </c>
      <c r="J19" s="2169">
        <f t="shared" si="1"/>
        <v>21.052631578947366</v>
      </c>
      <c r="K19" s="2187">
        <v>29</v>
      </c>
      <c r="L19" s="128">
        <f t="shared" si="4"/>
        <v>7</v>
      </c>
      <c r="M19" s="586">
        <v>154</v>
      </c>
      <c r="N19" s="156">
        <v>33</v>
      </c>
      <c r="O19" s="2165">
        <f t="shared" si="2"/>
        <v>21.428571428571427</v>
      </c>
      <c r="P19" s="31">
        <v>28</v>
      </c>
      <c r="Q19" s="2188">
        <f t="shared" si="5"/>
        <v>5</v>
      </c>
      <c r="R19" s="50"/>
      <c r="S19" s="589"/>
    </row>
    <row r="20" spans="1:22" ht="12.75" customHeight="1">
      <c r="A20" s="52" t="s">
        <v>428</v>
      </c>
      <c r="B20" s="39">
        <v>16631</v>
      </c>
      <c r="C20" s="132">
        <v>15600</v>
      </c>
      <c r="D20" s="160">
        <v>2762</v>
      </c>
      <c r="E20" s="42">
        <f t="shared" si="0"/>
        <v>17.705128205128204</v>
      </c>
      <c r="F20" s="41">
        <v>1948</v>
      </c>
      <c r="G20" s="2191">
        <f t="shared" si="3"/>
        <v>814</v>
      </c>
      <c r="H20" s="132">
        <v>187</v>
      </c>
      <c r="I20" s="40">
        <v>21</v>
      </c>
      <c r="J20" s="42">
        <f t="shared" si="1"/>
        <v>11.229946524064172</v>
      </c>
      <c r="K20" s="2190">
        <v>17</v>
      </c>
      <c r="L20" s="134">
        <f t="shared" si="4"/>
        <v>4</v>
      </c>
      <c r="M20" s="590">
        <v>244</v>
      </c>
      <c r="N20" s="163">
        <v>34</v>
      </c>
      <c r="O20" s="42">
        <f t="shared" si="2"/>
        <v>13.934426229508196</v>
      </c>
      <c r="P20" s="41">
        <v>28</v>
      </c>
      <c r="Q20" s="134">
        <f t="shared" si="5"/>
        <v>6</v>
      </c>
      <c r="R20" s="50"/>
      <c r="S20" s="589"/>
    </row>
    <row r="21" spans="1:22" ht="12.75" customHeight="1">
      <c r="A21" s="51" t="s">
        <v>416</v>
      </c>
      <c r="B21" s="29">
        <v>16419</v>
      </c>
      <c r="C21" s="426">
        <v>15446</v>
      </c>
      <c r="D21" s="158">
        <v>2726</v>
      </c>
      <c r="E21" s="165">
        <f t="shared" si="0"/>
        <v>17.648582157192802</v>
      </c>
      <c r="F21" s="2187">
        <v>1918</v>
      </c>
      <c r="G21" s="2188">
        <f t="shared" si="3"/>
        <v>808</v>
      </c>
      <c r="H21" s="2186">
        <v>319</v>
      </c>
      <c r="I21" s="164">
        <v>58</v>
      </c>
      <c r="J21" s="32">
        <f t="shared" si="1"/>
        <v>18.181818181818183</v>
      </c>
      <c r="K21" s="2187">
        <v>48</v>
      </c>
      <c r="L21" s="128">
        <f t="shared" si="4"/>
        <v>10</v>
      </c>
      <c r="M21" s="586">
        <v>527</v>
      </c>
      <c r="N21" s="158">
        <v>93</v>
      </c>
      <c r="O21" s="32">
        <f t="shared" si="2"/>
        <v>17.647058823529413</v>
      </c>
      <c r="P21" s="2177">
        <v>79</v>
      </c>
      <c r="Q21" s="120">
        <f t="shared" si="5"/>
        <v>14</v>
      </c>
      <c r="R21" s="50"/>
      <c r="S21" s="589"/>
    </row>
    <row r="22" spans="1:22" ht="12.75" customHeight="1">
      <c r="A22" s="51" t="s">
        <v>211</v>
      </c>
      <c r="B22" s="29">
        <v>16479</v>
      </c>
      <c r="C22" s="426">
        <v>15517</v>
      </c>
      <c r="D22" s="156">
        <v>2769</v>
      </c>
      <c r="E22" s="32">
        <f t="shared" si="0"/>
        <v>17.844944254688404</v>
      </c>
      <c r="F22" s="2187">
        <v>1918</v>
      </c>
      <c r="G22" s="2188">
        <f t="shared" si="3"/>
        <v>851</v>
      </c>
      <c r="H22" s="2186">
        <v>226</v>
      </c>
      <c r="I22" s="156">
        <v>32</v>
      </c>
      <c r="J22" s="32">
        <f t="shared" si="1"/>
        <v>14.159292035398231</v>
      </c>
      <c r="K22" s="2187">
        <v>29</v>
      </c>
      <c r="L22" s="128">
        <f t="shared" si="4"/>
        <v>3</v>
      </c>
      <c r="M22" s="586">
        <v>168</v>
      </c>
      <c r="N22" s="158">
        <v>37</v>
      </c>
      <c r="O22" s="2164">
        <f t="shared" si="2"/>
        <v>22.023809523809522</v>
      </c>
      <c r="P22" s="31">
        <v>32</v>
      </c>
      <c r="Q22" s="128">
        <f t="shared" si="5"/>
        <v>5</v>
      </c>
      <c r="R22" s="50"/>
      <c r="S22" s="242"/>
    </row>
    <row r="23" spans="1:22" ht="12.75" customHeight="1">
      <c r="A23" s="51" t="s">
        <v>332</v>
      </c>
      <c r="B23" s="29">
        <v>16510</v>
      </c>
      <c r="C23" s="426">
        <v>15527</v>
      </c>
      <c r="D23" s="156">
        <v>2801</v>
      </c>
      <c r="E23" s="2169">
        <f t="shared" si="0"/>
        <v>18.039544020094031</v>
      </c>
      <c r="F23" s="2187">
        <v>1916</v>
      </c>
      <c r="G23" s="2188">
        <f t="shared" si="3"/>
        <v>885</v>
      </c>
      <c r="H23" s="2186">
        <v>178</v>
      </c>
      <c r="I23" s="156">
        <v>26</v>
      </c>
      <c r="J23" s="2169">
        <f t="shared" si="1"/>
        <v>14.606741573033707</v>
      </c>
      <c r="K23" s="2187">
        <v>23</v>
      </c>
      <c r="L23" s="128">
        <f t="shared" si="4"/>
        <v>3</v>
      </c>
      <c r="M23" s="586">
        <v>145</v>
      </c>
      <c r="N23" s="158">
        <v>30</v>
      </c>
      <c r="O23" s="32">
        <f t="shared" si="2"/>
        <v>20.689655172413794</v>
      </c>
      <c r="P23" s="31">
        <v>26</v>
      </c>
      <c r="Q23" s="2188">
        <f t="shared" si="5"/>
        <v>4</v>
      </c>
      <c r="R23" s="50"/>
      <c r="S23" s="242"/>
    </row>
    <row r="24" spans="1:22" ht="12.75" customHeight="1">
      <c r="A24" s="52" t="s">
        <v>551</v>
      </c>
      <c r="B24" s="39">
        <v>16482</v>
      </c>
      <c r="C24" s="430">
        <v>15487</v>
      </c>
      <c r="D24" s="163">
        <v>2792</v>
      </c>
      <c r="E24" s="2171">
        <f t="shared" si="0"/>
        <v>18.02802350358365</v>
      </c>
      <c r="F24" s="2190">
        <v>1918</v>
      </c>
      <c r="G24" s="2191">
        <f t="shared" si="3"/>
        <v>874</v>
      </c>
      <c r="H24" s="2189">
        <v>199</v>
      </c>
      <c r="I24" s="163">
        <v>31</v>
      </c>
      <c r="J24" s="2171">
        <f t="shared" si="1"/>
        <v>15.577889447236181</v>
      </c>
      <c r="K24" s="2190">
        <v>27</v>
      </c>
      <c r="L24" s="134">
        <f t="shared" si="4"/>
        <v>4</v>
      </c>
      <c r="M24" s="590">
        <v>224</v>
      </c>
      <c r="N24" s="598">
        <v>38</v>
      </c>
      <c r="O24" s="42">
        <f t="shared" si="2"/>
        <v>16.964285714285715</v>
      </c>
      <c r="P24" s="41">
        <v>26</v>
      </c>
      <c r="Q24" s="2191">
        <f t="shared" si="5"/>
        <v>12</v>
      </c>
      <c r="R24" s="50"/>
      <c r="S24" s="589"/>
      <c r="T24" s="242"/>
      <c r="U24" s="242"/>
    </row>
    <row r="25" spans="1:22" ht="12.75" customHeight="1">
      <c r="A25" s="730" t="s">
        <v>603</v>
      </c>
      <c r="B25" s="826">
        <v>16300</v>
      </c>
      <c r="C25" s="1077">
        <v>15360</v>
      </c>
      <c r="D25" s="199">
        <v>2763</v>
      </c>
      <c r="E25" s="165">
        <f t="shared" ref="E25:E31" si="6">SUM(D25/C25)*100</f>
        <v>17.98828125</v>
      </c>
      <c r="F25" s="107">
        <v>1889</v>
      </c>
      <c r="G25" s="2188">
        <f t="shared" si="3"/>
        <v>874</v>
      </c>
      <c r="H25" s="2183">
        <v>288</v>
      </c>
      <c r="I25" s="199">
        <v>48</v>
      </c>
      <c r="J25" s="2170">
        <f t="shared" si="1"/>
        <v>16.666666666666664</v>
      </c>
      <c r="K25" s="2184">
        <v>41</v>
      </c>
      <c r="L25" s="128">
        <f t="shared" si="4"/>
        <v>7</v>
      </c>
      <c r="M25" s="1075">
        <v>426</v>
      </c>
      <c r="N25" s="164">
        <v>81</v>
      </c>
      <c r="O25" s="165">
        <f t="shared" si="2"/>
        <v>19.014084507042252</v>
      </c>
      <c r="P25" s="107">
        <v>65</v>
      </c>
      <c r="Q25" s="2188">
        <f t="shared" si="5"/>
        <v>16</v>
      </c>
      <c r="R25" s="50"/>
      <c r="S25" s="589"/>
      <c r="T25" s="242"/>
      <c r="U25" s="242"/>
    </row>
    <row r="26" spans="1:22" ht="12.75" customHeight="1">
      <c r="A26" s="51" t="s">
        <v>641</v>
      </c>
      <c r="B26" s="29">
        <v>16350</v>
      </c>
      <c r="C26" s="426">
        <v>15395</v>
      </c>
      <c r="D26" s="156">
        <v>2770</v>
      </c>
      <c r="E26" s="32">
        <f t="shared" si="6"/>
        <v>17.992854822994477</v>
      </c>
      <c r="F26" s="2176">
        <v>1890</v>
      </c>
      <c r="G26" s="128">
        <f t="shared" si="3"/>
        <v>880</v>
      </c>
      <c r="H26" s="2186">
        <v>232</v>
      </c>
      <c r="I26" s="158">
        <v>34</v>
      </c>
      <c r="J26" s="32">
        <f t="shared" si="1"/>
        <v>14.655172413793101</v>
      </c>
      <c r="K26" s="2176">
        <v>27</v>
      </c>
      <c r="L26" s="128">
        <f t="shared" si="4"/>
        <v>7</v>
      </c>
      <c r="M26" s="402">
        <v>158</v>
      </c>
      <c r="N26" s="158">
        <v>34</v>
      </c>
      <c r="O26" s="32">
        <f t="shared" si="2"/>
        <v>21.518987341772153</v>
      </c>
      <c r="P26" s="31">
        <v>27</v>
      </c>
      <c r="Q26" s="128">
        <f t="shared" si="5"/>
        <v>7</v>
      </c>
      <c r="R26" s="50"/>
      <c r="S26" s="589"/>
      <c r="T26" s="242"/>
      <c r="U26" s="242"/>
    </row>
    <row r="27" spans="1:22" ht="12.75" customHeight="1">
      <c r="A27" s="51" t="s">
        <v>654</v>
      </c>
      <c r="B27" s="29">
        <v>16380</v>
      </c>
      <c r="C27" s="426">
        <v>15430</v>
      </c>
      <c r="D27" s="156">
        <v>2771</v>
      </c>
      <c r="E27" s="2169">
        <f t="shared" si="6"/>
        <v>17.958522359040828</v>
      </c>
      <c r="F27" s="2176">
        <v>1889</v>
      </c>
      <c r="G27" s="128">
        <f t="shared" si="3"/>
        <v>882</v>
      </c>
      <c r="H27" s="2186">
        <v>172</v>
      </c>
      <c r="I27" s="158">
        <v>21</v>
      </c>
      <c r="J27" s="32">
        <f t="shared" si="1"/>
        <v>12.209302325581394</v>
      </c>
      <c r="K27" s="2177">
        <v>18</v>
      </c>
      <c r="L27" s="128">
        <f t="shared" si="4"/>
        <v>3</v>
      </c>
      <c r="M27" s="402">
        <v>141</v>
      </c>
      <c r="N27" s="158">
        <v>22</v>
      </c>
      <c r="O27" s="32">
        <f t="shared" si="2"/>
        <v>15.602836879432624</v>
      </c>
      <c r="P27" s="31">
        <v>20</v>
      </c>
      <c r="Q27" s="2188">
        <f t="shared" si="5"/>
        <v>2</v>
      </c>
      <c r="R27" s="50"/>
      <c r="S27" s="589"/>
      <c r="T27" s="242"/>
      <c r="U27" s="242"/>
    </row>
    <row r="28" spans="1:22" ht="12.75" customHeight="1">
      <c r="A28" s="52" t="s">
        <v>655</v>
      </c>
      <c r="B28" s="39">
        <v>16335</v>
      </c>
      <c r="C28" s="430">
        <v>15376</v>
      </c>
      <c r="D28" s="163">
        <v>2771</v>
      </c>
      <c r="E28" s="2171">
        <f t="shared" si="6"/>
        <v>18.021592091571282</v>
      </c>
      <c r="F28" s="2178">
        <v>1882</v>
      </c>
      <c r="G28" s="134">
        <f t="shared" si="3"/>
        <v>889</v>
      </c>
      <c r="H28" s="2189">
        <v>183</v>
      </c>
      <c r="I28" s="598">
        <v>15</v>
      </c>
      <c r="J28" s="42">
        <f t="shared" si="1"/>
        <v>8.1967213114754092</v>
      </c>
      <c r="K28" s="2179">
        <v>11</v>
      </c>
      <c r="L28" s="134">
        <f t="shared" si="4"/>
        <v>4</v>
      </c>
      <c r="M28" s="881">
        <v>228</v>
      </c>
      <c r="N28" s="598">
        <v>29</v>
      </c>
      <c r="O28" s="42">
        <f t="shared" si="2"/>
        <v>12.719298245614036</v>
      </c>
      <c r="P28" s="41">
        <v>22</v>
      </c>
      <c r="Q28" s="2191">
        <f t="shared" si="5"/>
        <v>7</v>
      </c>
      <c r="R28" s="50"/>
      <c r="S28" s="589"/>
      <c r="T28" s="243"/>
      <c r="U28" s="242"/>
    </row>
    <row r="29" spans="1:22" ht="12.75" customHeight="1" thickBot="1">
      <c r="A29" s="730" t="s">
        <v>705</v>
      </c>
      <c r="B29" s="826">
        <v>16163</v>
      </c>
      <c r="C29" s="1642">
        <v>15213</v>
      </c>
      <c r="D29" s="199">
        <v>2725</v>
      </c>
      <c r="E29" s="2170">
        <f t="shared" si="6"/>
        <v>17.912311838559127</v>
      </c>
      <c r="F29" s="107">
        <v>1836</v>
      </c>
      <c r="G29" s="120">
        <f t="shared" si="3"/>
        <v>889</v>
      </c>
      <c r="H29" s="2183">
        <v>262</v>
      </c>
      <c r="I29" s="199">
        <v>46</v>
      </c>
      <c r="J29" s="165">
        <f t="shared" si="1"/>
        <v>17.557251908396946</v>
      </c>
      <c r="K29" s="107">
        <v>36</v>
      </c>
      <c r="L29" s="120">
        <f t="shared" si="4"/>
        <v>10</v>
      </c>
      <c r="M29" s="1075">
        <v>432</v>
      </c>
      <c r="N29" s="199">
        <v>97</v>
      </c>
      <c r="O29" s="165">
        <f t="shared" si="2"/>
        <v>22.453703703703702</v>
      </c>
      <c r="P29" s="107">
        <v>82</v>
      </c>
      <c r="Q29" s="2185">
        <f t="shared" si="5"/>
        <v>15</v>
      </c>
      <c r="R29" s="50"/>
      <c r="S29" s="589"/>
      <c r="T29" s="242"/>
      <c r="U29" s="242"/>
    </row>
    <row r="30" spans="1:22" ht="12.75" customHeight="1" thickBot="1">
      <c r="A30" s="645" t="s">
        <v>723</v>
      </c>
      <c r="B30" s="1846">
        <v>16246</v>
      </c>
      <c r="C30" s="2186">
        <v>15268</v>
      </c>
      <c r="D30" s="156">
        <v>2728</v>
      </c>
      <c r="E30" s="2169">
        <f t="shared" si="6"/>
        <v>17.86743515850144</v>
      </c>
      <c r="F30" s="31">
        <v>1835</v>
      </c>
      <c r="G30" s="2188">
        <f t="shared" si="3"/>
        <v>893</v>
      </c>
      <c r="H30" s="126">
        <v>231</v>
      </c>
      <c r="I30" s="156">
        <v>35</v>
      </c>
      <c r="J30" s="32">
        <f t="shared" si="1"/>
        <v>15.151515151515152</v>
      </c>
      <c r="K30" s="31">
        <v>31</v>
      </c>
      <c r="L30" s="128">
        <f t="shared" si="4"/>
        <v>4</v>
      </c>
      <c r="M30" s="2187">
        <v>150</v>
      </c>
      <c r="N30" s="156">
        <v>28</v>
      </c>
      <c r="O30" s="2165">
        <f t="shared" si="2"/>
        <v>18.666666666666668</v>
      </c>
      <c r="P30" s="31">
        <v>26</v>
      </c>
      <c r="Q30" s="128">
        <f t="shared" si="5"/>
        <v>2</v>
      </c>
      <c r="R30" s="50"/>
      <c r="S30" s="50"/>
      <c r="V30" s="1735"/>
    </row>
    <row r="31" spans="1:22" ht="12.75" customHeight="1">
      <c r="A31" s="51" t="s">
        <v>724</v>
      </c>
      <c r="B31" s="1846">
        <v>16260</v>
      </c>
      <c r="C31" s="2186">
        <v>15305</v>
      </c>
      <c r="D31" s="158">
        <v>2735</v>
      </c>
      <c r="E31" s="2164">
        <f t="shared" si="6"/>
        <v>17.869977131656324</v>
      </c>
      <c r="F31" s="2176">
        <v>1839</v>
      </c>
      <c r="G31" s="128">
        <f t="shared" si="3"/>
        <v>896</v>
      </c>
      <c r="H31" s="126">
        <v>145</v>
      </c>
      <c r="I31" s="162">
        <v>24</v>
      </c>
      <c r="J31" s="2164">
        <f t="shared" si="1"/>
        <v>16.551724137931036</v>
      </c>
      <c r="K31" s="31">
        <v>21</v>
      </c>
      <c r="L31" s="2188">
        <f t="shared" si="4"/>
        <v>3</v>
      </c>
      <c r="M31" s="2186">
        <v>134</v>
      </c>
      <c r="N31" s="158">
        <v>26</v>
      </c>
      <c r="O31" s="2164">
        <f t="shared" si="2"/>
        <v>19.402985074626866</v>
      </c>
      <c r="P31" s="2176">
        <v>19</v>
      </c>
      <c r="Q31" s="128">
        <f t="shared" si="5"/>
        <v>7</v>
      </c>
      <c r="R31" s="50"/>
      <c r="S31" s="50"/>
    </row>
    <row r="32" spans="1:22" ht="12.75" customHeight="1">
      <c r="A32" s="645" t="s">
        <v>725</v>
      </c>
      <c r="B32" s="1846">
        <v>16103</v>
      </c>
      <c r="C32" s="2186">
        <v>15186</v>
      </c>
      <c r="D32" s="158">
        <v>2698</v>
      </c>
      <c r="E32" s="2164">
        <f t="shared" ref="E32:E44" si="7">SUM(D32/C32)*100</f>
        <v>17.766363756091135</v>
      </c>
      <c r="F32" s="2176">
        <v>1824</v>
      </c>
      <c r="G32" s="128">
        <f t="shared" ref="G32:G44" si="8">SUM(D32-F32)</f>
        <v>874</v>
      </c>
      <c r="H32" s="126">
        <v>173</v>
      </c>
      <c r="I32" s="162">
        <v>16</v>
      </c>
      <c r="J32" s="2164">
        <f t="shared" ref="J32:J44" si="9">SUM(I32/H32)*100</f>
        <v>9.2485549132947966</v>
      </c>
      <c r="K32" s="31">
        <v>14</v>
      </c>
      <c r="L32" s="2188">
        <f t="shared" ref="L32:L44" si="10">SUM(I32-K32)</f>
        <v>2</v>
      </c>
      <c r="M32" s="2186">
        <v>235</v>
      </c>
      <c r="N32" s="158">
        <v>39</v>
      </c>
      <c r="O32" s="2164">
        <f t="shared" ref="O32:O44" si="11">SUM(N32/M32)*100</f>
        <v>16.595744680851062</v>
      </c>
      <c r="P32" s="2176">
        <v>29</v>
      </c>
      <c r="Q32" s="128">
        <f t="shared" ref="Q32:Q44" si="12">SUM(N32-P32)</f>
        <v>10</v>
      </c>
      <c r="R32" s="50"/>
      <c r="S32" s="50"/>
    </row>
    <row r="33" spans="1:22" ht="12.75" customHeight="1">
      <c r="A33" s="2197" t="s">
        <v>746</v>
      </c>
      <c r="B33" s="826">
        <v>15889</v>
      </c>
      <c r="C33" s="1642">
        <v>15018</v>
      </c>
      <c r="D33" s="199">
        <v>2650</v>
      </c>
      <c r="E33" s="2170">
        <f t="shared" si="7"/>
        <v>17.645492076175255</v>
      </c>
      <c r="F33" s="107">
        <v>1775</v>
      </c>
      <c r="G33" s="120">
        <f t="shared" si="8"/>
        <v>875</v>
      </c>
      <c r="H33" s="2183">
        <v>271</v>
      </c>
      <c r="I33" s="199">
        <v>47</v>
      </c>
      <c r="J33" s="165">
        <f t="shared" si="9"/>
        <v>17.343173431734318</v>
      </c>
      <c r="K33" s="107">
        <v>38</v>
      </c>
      <c r="L33" s="120">
        <f t="shared" si="10"/>
        <v>9</v>
      </c>
      <c r="M33" s="1075">
        <v>427</v>
      </c>
      <c r="N33" s="199">
        <v>86</v>
      </c>
      <c r="O33" s="165">
        <f t="shared" si="11"/>
        <v>20.140515222482435</v>
      </c>
      <c r="P33" s="107">
        <v>81</v>
      </c>
      <c r="Q33" s="2185">
        <f t="shared" si="12"/>
        <v>5</v>
      </c>
      <c r="R33" s="50"/>
      <c r="S33" s="50"/>
    </row>
    <row r="34" spans="1:22" ht="12.75" customHeight="1">
      <c r="A34" s="2195" t="s">
        <v>747</v>
      </c>
      <c r="B34" s="1846">
        <v>15954</v>
      </c>
      <c r="C34" s="2186">
        <v>15057</v>
      </c>
      <c r="D34" s="156">
        <v>2647</v>
      </c>
      <c r="E34" s="2169">
        <f t="shared" si="7"/>
        <v>17.579863186557748</v>
      </c>
      <c r="F34" s="31">
        <v>1776</v>
      </c>
      <c r="G34" s="2188">
        <f t="shared" si="8"/>
        <v>871</v>
      </c>
      <c r="H34" s="126">
        <v>220</v>
      </c>
      <c r="I34" s="156">
        <v>38</v>
      </c>
      <c r="J34" s="32">
        <f t="shared" si="9"/>
        <v>17.272727272727273</v>
      </c>
      <c r="K34" s="31">
        <v>36</v>
      </c>
      <c r="L34" s="128">
        <f t="shared" si="10"/>
        <v>2</v>
      </c>
      <c r="M34" s="2187">
        <v>155</v>
      </c>
      <c r="N34" s="156">
        <v>39</v>
      </c>
      <c r="O34" s="2165">
        <f t="shared" si="11"/>
        <v>25.161290322580644</v>
      </c>
      <c r="P34" s="31">
        <v>35</v>
      </c>
      <c r="Q34" s="128">
        <f t="shared" si="12"/>
        <v>4</v>
      </c>
      <c r="R34" s="50"/>
      <c r="S34" s="50"/>
    </row>
    <row r="35" spans="1:22" ht="14.25" customHeight="1">
      <c r="A35" s="2198" t="s">
        <v>748</v>
      </c>
      <c r="B35" s="1846">
        <v>15932</v>
      </c>
      <c r="C35" s="2186">
        <v>15028</v>
      </c>
      <c r="D35" s="158">
        <v>2636</v>
      </c>
      <c r="E35" s="2164">
        <f t="shared" si="7"/>
        <v>17.540590896992281</v>
      </c>
      <c r="F35" s="2176">
        <v>1767</v>
      </c>
      <c r="G35" s="128">
        <f t="shared" si="8"/>
        <v>869</v>
      </c>
      <c r="H35" s="126">
        <v>139</v>
      </c>
      <c r="I35" s="162">
        <v>19</v>
      </c>
      <c r="J35" s="2164">
        <f t="shared" si="9"/>
        <v>13.669064748201439</v>
      </c>
      <c r="K35" s="31">
        <v>17</v>
      </c>
      <c r="L35" s="2188">
        <f t="shared" si="10"/>
        <v>2</v>
      </c>
      <c r="M35" s="2186">
        <v>145</v>
      </c>
      <c r="N35" s="158">
        <v>28</v>
      </c>
      <c r="O35" s="2164">
        <f t="shared" si="11"/>
        <v>19.310344827586206</v>
      </c>
      <c r="P35" s="2176">
        <v>23</v>
      </c>
      <c r="Q35" s="128">
        <f t="shared" si="12"/>
        <v>5</v>
      </c>
      <c r="R35" s="50"/>
      <c r="S35" s="50"/>
    </row>
    <row r="36" spans="1:22" ht="14.25" customHeight="1">
      <c r="A36" s="2196" t="s">
        <v>749</v>
      </c>
      <c r="B36" s="2200">
        <v>15688</v>
      </c>
      <c r="C36" s="2189">
        <v>14803</v>
      </c>
      <c r="D36" s="598">
        <v>2595</v>
      </c>
      <c r="E36" s="2162">
        <f t="shared" si="7"/>
        <v>17.530230358711073</v>
      </c>
      <c r="F36" s="2178">
        <v>1742</v>
      </c>
      <c r="G36" s="134">
        <f t="shared" si="8"/>
        <v>853</v>
      </c>
      <c r="H36" s="132">
        <v>142</v>
      </c>
      <c r="I36" s="160">
        <v>14</v>
      </c>
      <c r="J36" s="2162">
        <f t="shared" si="9"/>
        <v>9.8591549295774641</v>
      </c>
      <c r="K36" s="41">
        <v>9</v>
      </c>
      <c r="L36" s="2191">
        <f t="shared" si="10"/>
        <v>5</v>
      </c>
      <c r="M36" s="2189">
        <v>239</v>
      </c>
      <c r="N36" s="598">
        <v>48</v>
      </c>
      <c r="O36" s="2162">
        <f t="shared" si="11"/>
        <v>20.0836820083682</v>
      </c>
      <c r="P36" s="2178">
        <v>32</v>
      </c>
      <c r="Q36" s="134">
        <f t="shared" si="12"/>
        <v>16</v>
      </c>
      <c r="R36" s="50"/>
      <c r="S36" s="50"/>
    </row>
    <row r="37" spans="1:22" ht="14.25" customHeight="1">
      <c r="A37" s="2197" t="s">
        <v>810</v>
      </c>
      <c r="B37" s="826">
        <v>15445</v>
      </c>
      <c r="C37" s="1642">
        <v>14599</v>
      </c>
      <c r="D37" s="199">
        <v>2547</v>
      </c>
      <c r="E37" s="2217">
        <f t="shared" si="7"/>
        <v>17.446400438386192</v>
      </c>
      <c r="F37" s="107">
        <v>1697</v>
      </c>
      <c r="G37" s="120">
        <f t="shared" si="8"/>
        <v>850</v>
      </c>
      <c r="H37" s="2219">
        <v>239</v>
      </c>
      <c r="I37" s="199">
        <v>42</v>
      </c>
      <c r="J37" s="165">
        <f t="shared" si="9"/>
        <v>17.573221757322173</v>
      </c>
      <c r="K37" s="107">
        <v>32</v>
      </c>
      <c r="L37" s="120">
        <f t="shared" si="10"/>
        <v>10</v>
      </c>
      <c r="M37" s="1075">
        <v>425</v>
      </c>
      <c r="N37" s="199">
        <v>83</v>
      </c>
      <c r="O37" s="165">
        <f t="shared" si="11"/>
        <v>19.52941176470588</v>
      </c>
      <c r="P37" s="107">
        <v>74</v>
      </c>
      <c r="Q37" s="2220">
        <f t="shared" si="12"/>
        <v>9</v>
      </c>
      <c r="R37" s="50"/>
      <c r="S37" s="50"/>
    </row>
    <row r="38" spans="1:22" ht="14.25" customHeight="1">
      <c r="A38" s="2195" t="s">
        <v>818</v>
      </c>
      <c r="B38" s="1846">
        <v>15440</v>
      </c>
      <c r="C38" s="2221">
        <v>14575</v>
      </c>
      <c r="D38" s="156">
        <v>2544</v>
      </c>
      <c r="E38" s="2216">
        <f t="shared" si="7"/>
        <v>17.454545454545457</v>
      </c>
      <c r="F38" s="31">
        <v>1688</v>
      </c>
      <c r="G38" s="2223">
        <f t="shared" si="8"/>
        <v>856</v>
      </c>
      <c r="H38" s="126">
        <v>195</v>
      </c>
      <c r="I38" s="156">
        <v>24</v>
      </c>
      <c r="J38" s="32">
        <f t="shared" si="9"/>
        <v>12.307692307692308</v>
      </c>
      <c r="K38" s="31">
        <v>16</v>
      </c>
      <c r="L38" s="128">
        <f t="shared" si="10"/>
        <v>8</v>
      </c>
      <c r="M38" s="2222">
        <v>202</v>
      </c>
      <c r="N38" s="156">
        <v>30</v>
      </c>
      <c r="O38" s="2215">
        <f t="shared" si="11"/>
        <v>14.85148514851485</v>
      </c>
      <c r="P38" s="31">
        <v>27</v>
      </c>
      <c r="Q38" s="128">
        <f t="shared" si="12"/>
        <v>3</v>
      </c>
      <c r="R38" s="50"/>
      <c r="S38" s="50"/>
      <c r="V38" s="20"/>
    </row>
    <row r="39" spans="1:22" ht="14.25" customHeight="1">
      <c r="A39" s="2198" t="s">
        <v>797</v>
      </c>
      <c r="B39" s="1846">
        <v>15463</v>
      </c>
      <c r="C39" s="2272">
        <v>14578</v>
      </c>
      <c r="D39" s="156">
        <v>2533</v>
      </c>
      <c r="E39" s="2270">
        <f t="shared" si="7"/>
        <v>17.375497324735903</v>
      </c>
      <c r="F39" s="31">
        <v>1680</v>
      </c>
      <c r="G39" s="2274">
        <f t="shared" si="8"/>
        <v>853</v>
      </c>
      <c r="H39" s="2272">
        <v>168</v>
      </c>
      <c r="I39" s="156">
        <v>15</v>
      </c>
      <c r="J39" s="2270">
        <f t="shared" si="9"/>
        <v>8.9285714285714288</v>
      </c>
      <c r="K39" s="31">
        <v>12</v>
      </c>
      <c r="L39" s="2274">
        <f t="shared" si="10"/>
        <v>3</v>
      </c>
      <c r="M39" s="2271">
        <v>144</v>
      </c>
      <c r="N39" s="156">
        <v>21</v>
      </c>
      <c r="O39" s="2270">
        <f t="shared" si="11"/>
        <v>14.583333333333334</v>
      </c>
      <c r="P39" s="31">
        <v>20</v>
      </c>
      <c r="Q39" s="2274">
        <f t="shared" si="12"/>
        <v>1</v>
      </c>
      <c r="R39" s="50"/>
      <c r="S39" s="50"/>
    </row>
    <row r="40" spans="1:22" ht="14.25" customHeight="1">
      <c r="A40" s="2196" t="s">
        <v>819</v>
      </c>
      <c r="B40" s="2200">
        <v>15383</v>
      </c>
      <c r="C40" s="2371">
        <v>14493</v>
      </c>
      <c r="D40" s="163">
        <v>2502</v>
      </c>
      <c r="E40" s="2356">
        <f t="shared" si="7"/>
        <v>17.263506520389154</v>
      </c>
      <c r="F40" s="41">
        <v>1663</v>
      </c>
      <c r="G40" s="2373">
        <f t="shared" si="8"/>
        <v>839</v>
      </c>
      <c r="H40" s="2371">
        <v>161</v>
      </c>
      <c r="I40" s="163">
        <v>12</v>
      </c>
      <c r="J40" s="2356">
        <f t="shared" si="9"/>
        <v>7.4534161490683228</v>
      </c>
      <c r="K40" s="41">
        <v>9</v>
      </c>
      <c r="L40" s="2373">
        <f t="shared" si="10"/>
        <v>3</v>
      </c>
      <c r="M40" s="2366">
        <v>237</v>
      </c>
      <c r="N40" s="163">
        <v>36</v>
      </c>
      <c r="O40" s="2356">
        <f t="shared" si="11"/>
        <v>15.18987341772152</v>
      </c>
      <c r="P40" s="41">
        <v>24</v>
      </c>
      <c r="Q40" s="2373">
        <f t="shared" si="12"/>
        <v>12</v>
      </c>
      <c r="R40" s="50"/>
      <c r="S40" s="50"/>
    </row>
    <row r="41" spans="1:22" ht="14.25" customHeight="1">
      <c r="A41" s="2380" t="s">
        <v>867</v>
      </c>
      <c r="B41" s="1846">
        <v>15201</v>
      </c>
      <c r="C41" s="2374">
        <v>14337</v>
      </c>
      <c r="D41" s="156">
        <v>2461</v>
      </c>
      <c r="E41" s="2355">
        <f t="shared" si="7"/>
        <v>17.165376299086279</v>
      </c>
      <c r="F41" s="31">
        <v>1638</v>
      </c>
      <c r="G41" s="2376">
        <f t="shared" si="8"/>
        <v>823</v>
      </c>
      <c r="H41" s="2374">
        <v>217</v>
      </c>
      <c r="I41" s="156">
        <v>28</v>
      </c>
      <c r="J41" s="2355">
        <f t="shared" si="9"/>
        <v>12.903225806451612</v>
      </c>
      <c r="K41" s="31">
        <v>25</v>
      </c>
      <c r="L41" s="2376">
        <f t="shared" si="10"/>
        <v>3</v>
      </c>
      <c r="M41" s="2364">
        <v>391</v>
      </c>
      <c r="N41" s="156">
        <v>70</v>
      </c>
      <c r="O41" s="2355">
        <f t="shared" si="11"/>
        <v>17.902813299232736</v>
      </c>
      <c r="P41" s="31">
        <v>53</v>
      </c>
      <c r="Q41" s="2376">
        <f t="shared" si="12"/>
        <v>17</v>
      </c>
      <c r="R41" s="50"/>
      <c r="S41" s="50"/>
    </row>
    <row r="42" spans="1:22" ht="14.25" customHeight="1">
      <c r="A42" s="2380" t="s">
        <v>874</v>
      </c>
      <c r="B42" s="1846">
        <v>15239</v>
      </c>
      <c r="C42" s="2402">
        <v>14355</v>
      </c>
      <c r="D42" s="156">
        <v>2452</v>
      </c>
      <c r="E42" s="2396">
        <f t="shared" si="7"/>
        <v>17.081156391501221</v>
      </c>
      <c r="F42" s="31">
        <v>1625</v>
      </c>
      <c r="G42" s="2403">
        <f t="shared" si="8"/>
        <v>827</v>
      </c>
      <c r="H42" s="2402">
        <v>177</v>
      </c>
      <c r="I42" s="156">
        <v>20</v>
      </c>
      <c r="J42" s="2396">
        <f t="shared" si="9"/>
        <v>11.299435028248588</v>
      </c>
      <c r="K42" s="31">
        <v>16</v>
      </c>
      <c r="L42" s="2403">
        <f t="shared" si="10"/>
        <v>4</v>
      </c>
      <c r="M42" s="126">
        <v>121</v>
      </c>
      <c r="N42" s="156">
        <v>27</v>
      </c>
      <c r="O42" s="2396">
        <f t="shared" si="11"/>
        <v>22.314049586776861</v>
      </c>
      <c r="P42" s="31">
        <v>27</v>
      </c>
      <c r="Q42" s="2403">
        <f t="shared" si="12"/>
        <v>0</v>
      </c>
      <c r="R42" s="50"/>
      <c r="S42" s="50"/>
    </row>
    <row r="43" spans="1:22" ht="14.25" customHeight="1">
      <c r="A43" s="2380" t="s">
        <v>861</v>
      </c>
      <c r="B43" s="1846">
        <v>15221</v>
      </c>
      <c r="C43" s="2541">
        <v>14316</v>
      </c>
      <c r="D43" s="156">
        <v>2437</v>
      </c>
      <c r="E43" s="2509">
        <f t="shared" si="7"/>
        <v>17.022911427773121</v>
      </c>
      <c r="F43" s="31">
        <v>1612</v>
      </c>
      <c r="G43" s="2543">
        <f t="shared" si="8"/>
        <v>825</v>
      </c>
      <c r="H43" s="2541">
        <v>127</v>
      </c>
      <c r="I43" s="156">
        <v>14</v>
      </c>
      <c r="J43" s="2509">
        <f t="shared" si="9"/>
        <v>11.023622047244094</v>
      </c>
      <c r="K43" s="31">
        <v>11</v>
      </c>
      <c r="L43" s="2543">
        <f t="shared" si="10"/>
        <v>3</v>
      </c>
      <c r="M43" s="2541">
        <v>144</v>
      </c>
      <c r="N43" s="156">
        <v>26</v>
      </c>
      <c r="O43" s="2509">
        <f t="shared" si="11"/>
        <v>18.055555555555554</v>
      </c>
      <c r="P43" s="31">
        <v>24</v>
      </c>
      <c r="Q43" s="2543">
        <f t="shared" si="12"/>
        <v>2</v>
      </c>
      <c r="R43" s="50"/>
      <c r="S43" s="50"/>
    </row>
    <row r="44" spans="1:22">
      <c r="A44" s="644" t="s">
        <v>875</v>
      </c>
      <c r="B44" s="39">
        <v>15064</v>
      </c>
      <c r="C44" s="129">
        <v>14193</v>
      </c>
      <c r="D44" s="3052">
        <v>2409</v>
      </c>
      <c r="E44" s="2626">
        <f t="shared" si="7"/>
        <v>16.973155781018811</v>
      </c>
      <c r="F44" s="3043">
        <v>1589</v>
      </c>
      <c r="G44" s="134">
        <f t="shared" si="8"/>
        <v>820</v>
      </c>
      <c r="H44" s="132">
        <v>159</v>
      </c>
      <c r="I44" s="3052">
        <v>12</v>
      </c>
      <c r="J44" s="2626">
        <f t="shared" si="9"/>
        <v>7.5471698113207548</v>
      </c>
      <c r="K44" s="3043">
        <v>7</v>
      </c>
      <c r="L44" s="134">
        <f t="shared" si="10"/>
        <v>5</v>
      </c>
      <c r="M44" s="430">
        <v>316</v>
      </c>
      <c r="N44" s="3052">
        <v>46</v>
      </c>
      <c r="O44" s="2626">
        <f t="shared" si="11"/>
        <v>14.556962025316455</v>
      </c>
      <c r="P44" s="3043">
        <v>28</v>
      </c>
      <c r="Q44" s="134">
        <f t="shared" si="12"/>
        <v>18</v>
      </c>
      <c r="R44" s="50"/>
      <c r="S44" s="50"/>
      <c r="V44" s="20"/>
    </row>
    <row r="45" spans="1:22" ht="14.25" customHeight="1">
      <c r="A45" s="2380" t="s">
        <v>914</v>
      </c>
      <c r="B45" s="1846">
        <v>14953</v>
      </c>
      <c r="C45" s="2789">
        <v>14066</v>
      </c>
      <c r="D45" s="156">
        <v>2374</v>
      </c>
      <c r="E45" s="2776">
        <f t="shared" ref="E45" si="13">SUM(D45/C45)*100</f>
        <v>16.877577136357175</v>
      </c>
      <c r="F45" s="31">
        <v>1561</v>
      </c>
      <c r="G45" s="2790">
        <f t="shared" ref="G45" si="14">SUM(D45-F45)</f>
        <v>813</v>
      </c>
      <c r="H45" s="2789">
        <v>228</v>
      </c>
      <c r="I45" s="156">
        <v>29</v>
      </c>
      <c r="J45" s="2776">
        <f t="shared" ref="J45" si="15">SUM(I45/H45)*100</f>
        <v>12.719298245614036</v>
      </c>
      <c r="K45" s="31">
        <v>22</v>
      </c>
      <c r="L45" s="2790">
        <f t="shared" ref="L45" si="16">SUM(I45-K45)</f>
        <v>7</v>
      </c>
      <c r="M45" s="2782">
        <v>335</v>
      </c>
      <c r="N45" s="156">
        <v>53</v>
      </c>
      <c r="O45" s="2776">
        <f t="shared" ref="O45" si="17">SUM(N45/M45)*100</f>
        <v>15.82089552238806</v>
      </c>
      <c r="P45" s="31">
        <v>49</v>
      </c>
      <c r="Q45" s="2790">
        <f t="shared" ref="Q45" si="18">SUM(N45-P45)</f>
        <v>4</v>
      </c>
      <c r="R45" s="50"/>
      <c r="S45" s="50"/>
    </row>
    <row r="46" spans="1:22">
      <c r="A46" s="645" t="s">
        <v>918</v>
      </c>
      <c r="B46" s="29">
        <v>15014</v>
      </c>
      <c r="C46" s="123">
        <v>14107</v>
      </c>
      <c r="D46" s="156">
        <v>2375</v>
      </c>
      <c r="E46" s="32">
        <f t="shared" ref="E46:E50" si="19">SUM(D46/C46)*100</f>
        <v>16.835613525200255</v>
      </c>
      <c r="F46" s="31">
        <v>1561</v>
      </c>
      <c r="G46" s="128">
        <f>SUM(D46-F46)</f>
        <v>814</v>
      </c>
      <c r="H46" s="126">
        <v>181</v>
      </c>
      <c r="I46" s="156">
        <v>23</v>
      </c>
      <c r="J46" s="32">
        <f t="shared" ref="J46:J50" si="20">SUM(I46/H46)*100</f>
        <v>12.707182320441991</v>
      </c>
      <c r="K46" s="31">
        <v>19</v>
      </c>
      <c r="L46" s="128">
        <f t="shared" ref="L46:L50" si="21">SUM(I46-K46)</f>
        <v>4</v>
      </c>
      <c r="M46" s="426">
        <v>122</v>
      </c>
      <c r="N46" s="156">
        <v>19</v>
      </c>
      <c r="O46" s="32">
        <f t="shared" ref="O46:O50" si="22">SUM(N46/M46)*100</f>
        <v>15.573770491803279</v>
      </c>
      <c r="P46" s="31">
        <v>17</v>
      </c>
      <c r="Q46" s="128">
        <f t="shared" ref="Q46:Q50" si="23">SUM(N46-P46)</f>
        <v>2</v>
      </c>
      <c r="R46" s="50"/>
      <c r="S46" s="50"/>
      <c r="V46" s="20"/>
    </row>
    <row r="47" spans="1:22">
      <c r="A47" s="645" t="s">
        <v>936</v>
      </c>
      <c r="B47" s="29">
        <v>15028</v>
      </c>
      <c r="C47" s="402">
        <v>14115</v>
      </c>
      <c r="D47" s="156">
        <v>2375</v>
      </c>
      <c r="E47" s="2887">
        <f t="shared" si="19"/>
        <v>16.826071555083246</v>
      </c>
      <c r="F47" s="31">
        <v>1559</v>
      </c>
      <c r="G47" s="128">
        <f t="shared" ref="G47:G50" si="24">SUM(D47-F47)</f>
        <v>816</v>
      </c>
      <c r="H47" s="2891">
        <v>114</v>
      </c>
      <c r="I47" s="156">
        <v>12</v>
      </c>
      <c r="J47" s="2887">
        <f t="shared" si="20"/>
        <v>10.526315789473683</v>
      </c>
      <c r="K47" s="31">
        <v>9</v>
      </c>
      <c r="L47" s="128">
        <f t="shared" si="21"/>
        <v>3</v>
      </c>
      <c r="M47" s="402">
        <v>102</v>
      </c>
      <c r="N47" s="156">
        <v>14</v>
      </c>
      <c r="O47" s="2887">
        <f t="shared" si="22"/>
        <v>13.725490196078432</v>
      </c>
      <c r="P47" s="31">
        <v>11</v>
      </c>
      <c r="Q47" s="2894">
        <f t="shared" si="23"/>
        <v>3</v>
      </c>
      <c r="R47" s="50"/>
      <c r="S47" s="589"/>
      <c r="V47" s="20"/>
    </row>
    <row r="48" spans="1:22">
      <c r="A48" s="644" t="s">
        <v>937</v>
      </c>
      <c r="B48" s="39">
        <v>15002</v>
      </c>
      <c r="C48" s="430">
        <v>14077</v>
      </c>
      <c r="D48" s="3052">
        <v>2353</v>
      </c>
      <c r="E48" s="3013">
        <f t="shared" si="19"/>
        <v>16.715209206507069</v>
      </c>
      <c r="F48" s="3043">
        <v>1549</v>
      </c>
      <c r="G48" s="134">
        <f t="shared" si="24"/>
        <v>804</v>
      </c>
      <c r="H48" s="3021">
        <v>162</v>
      </c>
      <c r="I48" s="3052">
        <v>17</v>
      </c>
      <c r="J48" s="3013">
        <f t="shared" si="20"/>
        <v>10.493827160493826</v>
      </c>
      <c r="K48" s="3043">
        <v>12</v>
      </c>
      <c r="L48" s="134">
        <f t="shared" si="21"/>
        <v>5</v>
      </c>
      <c r="M48" s="2564">
        <v>188</v>
      </c>
      <c r="N48" s="3052">
        <v>37</v>
      </c>
      <c r="O48" s="3013">
        <f t="shared" si="22"/>
        <v>19.680851063829788</v>
      </c>
      <c r="P48" s="3043">
        <v>24</v>
      </c>
      <c r="Q48" s="2475">
        <f t="shared" si="23"/>
        <v>13</v>
      </c>
      <c r="R48" s="50"/>
      <c r="S48" s="589"/>
      <c r="V48" s="20"/>
    </row>
    <row r="49" spans="1:256">
      <c r="A49" s="645" t="s">
        <v>938</v>
      </c>
      <c r="B49" s="29">
        <v>14969</v>
      </c>
      <c r="C49" s="402">
        <v>14049</v>
      </c>
      <c r="D49" s="156">
        <v>2311</v>
      </c>
      <c r="E49" s="2887">
        <f t="shared" si="19"/>
        <v>16.449569364367569</v>
      </c>
      <c r="F49" s="31">
        <v>1509</v>
      </c>
      <c r="G49" s="128">
        <f t="shared" si="24"/>
        <v>802</v>
      </c>
      <c r="H49" s="2891">
        <v>305</v>
      </c>
      <c r="I49" s="156">
        <v>31</v>
      </c>
      <c r="J49" s="2887">
        <f t="shared" si="20"/>
        <v>10.163934426229508</v>
      </c>
      <c r="K49" s="31">
        <v>20</v>
      </c>
      <c r="L49" s="128">
        <f t="shared" si="21"/>
        <v>11</v>
      </c>
      <c r="M49" s="402">
        <v>339</v>
      </c>
      <c r="N49" s="156">
        <v>64</v>
      </c>
      <c r="O49" s="2887">
        <f t="shared" si="22"/>
        <v>18.87905604719764</v>
      </c>
      <c r="P49" s="31">
        <v>58</v>
      </c>
      <c r="Q49" s="2483">
        <f t="shared" si="23"/>
        <v>6</v>
      </c>
      <c r="R49" s="50"/>
      <c r="S49" s="589"/>
      <c r="V49" s="20"/>
    </row>
    <row r="50" spans="1:256">
      <c r="A50" s="645" t="s">
        <v>964</v>
      </c>
      <c r="B50" s="29">
        <v>15054</v>
      </c>
      <c r="C50" s="123">
        <v>14102</v>
      </c>
      <c r="D50" s="156">
        <v>2301</v>
      </c>
      <c r="E50" s="3255">
        <f t="shared" si="19"/>
        <v>16.31683449156148</v>
      </c>
      <c r="F50" s="31">
        <v>1495</v>
      </c>
      <c r="G50" s="128">
        <f t="shared" si="24"/>
        <v>806</v>
      </c>
      <c r="H50" s="126">
        <v>221</v>
      </c>
      <c r="I50" s="156">
        <v>23</v>
      </c>
      <c r="J50" s="3255">
        <f t="shared" si="20"/>
        <v>10.407239819004525</v>
      </c>
      <c r="K50" s="31">
        <v>19</v>
      </c>
      <c r="L50" s="128">
        <f t="shared" si="21"/>
        <v>4</v>
      </c>
      <c r="M50" s="426">
        <v>140</v>
      </c>
      <c r="N50" s="156">
        <v>32</v>
      </c>
      <c r="O50" s="3255">
        <f t="shared" si="22"/>
        <v>22.857142857142858</v>
      </c>
      <c r="P50" s="31">
        <v>25</v>
      </c>
      <c r="Q50" s="128">
        <f t="shared" si="23"/>
        <v>7</v>
      </c>
      <c r="R50" s="50"/>
      <c r="S50" s="50"/>
      <c r="V50" s="20"/>
    </row>
    <row r="51" spans="1:256">
      <c r="A51" s="645" t="s">
        <v>983</v>
      </c>
      <c r="B51" s="29">
        <v>15095</v>
      </c>
      <c r="C51" s="402">
        <v>14102</v>
      </c>
      <c r="D51" s="156">
        <v>2304</v>
      </c>
      <c r="E51" s="3432">
        <f t="shared" ref="E51:E52" si="25">SUM(D51/C51)*100</f>
        <v>16.338108069777338</v>
      </c>
      <c r="F51" s="31">
        <v>1501</v>
      </c>
      <c r="G51" s="128">
        <f t="shared" ref="G51:G52" si="26">SUM(D51-F51)</f>
        <v>803</v>
      </c>
      <c r="H51" s="3435">
        <v>158</v>
      </c>
      <c r="I51" s="156">
        <v>23</v>
      </c>
      <c r="J51" s="3437">
        <f>SUM(I51/H51)*100</f>
        <v>14.556962025316455</v>
      </c>
      <c r="K51" s="31">
        <v>20</v>
      </c>
      <c r="L51" s="128">
        <f t="shared" ref="L51:L52" si="27">SUM(I51-K51)</f>
        <v>3</v>
      </c>
      <c r="M51" s="402">
        <v>118</v>
      </c>
      <c r="N51" s="156">
        <v>15</v>
      </c>
      <c r="O51" s="3432">
        <f t="shared" ref="O51:O52" si="28">SUM(N51/M51)*100</f>
        <v>12.711864406779661</v>
      </c>
      <c r="P51" s="31">
        <v>12</v>
      </c>
      <c r="Q51" s="128">
        <f>SUM(N51-P51)</f>
        <v>3</v>
      </c>
      <c r="R51" s="50"/>
      <c r="S51" s="589"/>
      <c r="V51" s="20"/>
    </row>
    <row r="52" spans="1:256">
      <c r="A52" s="644" t="s">
        <v>1005</v>
      </c>
      <c r="B52" s="39">
        <v>15064</v>
      </c>
      <c r="C52" s="430">
        <v>14098</v>
      </c>
      <c r="D52" s="3052">
        <v>2279</v>
      </c>
      <c r="E52" s="4295">
        <f t="shared" si="25"/>
        <v>16.165413533834585</v>
      </c>
      <c r="F52" s="3043">
        <v>1485</v>
      </c>
      <c r="G52" s="134">
        <f t="shared" si="26"/>
        <v>794</v>
      </c>
      <c r="H52" s="4297">
        <v>175</v>
      </c>
      <c r="I52" s="3052">
        <v>7</v>
      </c>
      <c r="J52" s="4295">
        <f>SUM(I52/H52)*100</f>
        <v>4</v>
      </c>
      <c r="K52" s="3043">
        <v>5</v>
      </c>
      <c r="L52" s="134">
        <f t="shared" si="27"/>
        <v>2</v>
      </c>
      <c r="M52" s="2564">
        <v>204</v>
      </c>
      <c r="N52" s="3052">
        <v>31</v>
      </c>
      <c r="O52" s="4295">
        <f t="shared" si="28"/>
        <v>15.196078431372548</v>
      </c>
      <c r="P52" s="3043">
        <v>21</v>
      </c>
      <c r="Q52" s="2475">
        <f>SUM(N52-P52)</f>
        <v>10</v>
      </c>
      <c r="R52" s="50"/>
      <c r="S52" s="589"/>
      <c r="V52" s="20"/>
    </row>
    <row r="53" spans="1:256" s="1874" customFormat="1" ht="13.5" thickBot="1">
      <c r="A53" s="4360" t="s">
        <v>1014</v>
      </c>
      <c r="B53" s="4361">
        <v>14988</v>
      </c>
      <c r="C53" s="4362">
        <v>14098</v>
      </c>
      <c r="D53" s="4363">
        <v>2270</v>
      </c>
      <c r="E53" s="1736">
        <f t="shared" ref="E53" si="29">SUM(D53/C53)*100</f>
        <v>16.101574691445595</v>
      </c>
      <c r="F53" s="1737">
        <v>1476</v>
      </c>
      <c r="G53" s="4364">
        <f t="shared" ref="G53" si="30">SUM(D53-F53)</f>
        <v>794</v>
      </c>
      <c r="H53" s="1737">
        <v>278</v>
      </c>
      <c r="I53" s="4363">
        <v>32</v>
      </c>
      <c r="J53" s="1736">
        <f>SUM(I53/H53)*100</f>
        <v>11.510791366906476</v>
      </c>
      <c r="K53" s="1737">
        <v>26</v>
      </c>
      <c r="L53" s="1645">
        <f t="shared" ref="L53" si="31">SUM(I53-K53)</f>
        <v>6</v>
      </c>
      <c r="M53" s="4365">
        <v>356</v>
      </c>
      <c r="N53" s="4363">
        <v>50</v>
      </c>
      <c r="O53" s="1736">
        <f t="shared" ref="O53" si="32">SUM(N53/M53)*100</f>
        <v>14.04494382022472</v>
      </c>
      <c r="P53" s="1737">
        <v>41</v>
      </c>
      <c r="Q53" s="4364">
        <f>SUM(N53-P53)</f>
        <v>9</v>
      </c>
      <c r="R53" s="50"/>
      <c r="S53" s="589"/>
      <c r="V53" s="2212"/>
    </row>
    <row r="54" spans="1:256" ht="13.7" customHeight="1">
      <c r="A54" s="23" t="s">
        <v>876</v>
      </c>
      <c r="B54" s="23"/>
      <c r="C54" s="23"/>
    </row>
    <row r="55" spans="1:256" ht="13.7" customHeight="1">
      <c r="A55" s="4501" t="s">
        <v>65</v>
      </c>
      <c r="B55" s="4502"/>
      <c r="C55" s="4502"/>
      <c r="D55" s="4502"/>
      <c r="E55" s="4502"/>
      <c r="F55" s="4502"/>
      <c r="G55" s="4502"/>
      <c r="H55" s="4502"/>
      <c r="I55" s="4502"/>
      <c r="J55" s="4502"/>
      <c r="K55" s="4502"/>
      <c r="L55" s="4502"/>
      <c r="M55" s="4502"/>
      <c r="N55" s="4502"/>
      <c r="O55" s="4503"/>
      <c r="P55" s="4503"/>
    </row>
    <row r="56" spans="1:256" ht="3.2" customHeight="1">
      <c r="A56" s="4501"/>
      <c r="B56" s="4502"/>
      <c r="C56" s="4502"/>
      <c r="D56" s="4502"/>
      <c r="E56" s="4502"/>
      <c r="F56" s="4502"/>
      <c r="G56" s="4502"/>
      <c r="H56" s="4502"/>
      <c r="I56" s="4502"/>
      <c r="J56" s="4502"/>
      <c r="K56" s="4502"/>
      <c r="L56" s="4502"/>
      <c r="M56" s="4502"/>
      <c r="N56" s="4502"/>
      <c r="O56" s="4503"/>
      <c r="P56" s="4503"/>
      <c r="Q56" s="824"/>
      <c r="R56" s="825"/>
      <c r="S56" s="825"/>
      <c r="T56" s="825"/>
      <c r="U56" s="825"/>
      <c r="V56" s="825"/>
      <c r="W56" s="825"/>
      <c r="X56" s="825"/>
      <c r="Y56" s="825"/>
      <c r="Z56" s="825"/>
      <c r="AA56" s="825"/>
      <c r="AB56" s="825"/>
      <c r="AC56" s="825"/>
      <c r="AD56" s="825"/>
      <c r="AE56" s="1"/>
      <c r="AF56" s="1"/>
      <c r="AG56" s="4501" t="s">
        <v>58</v>
      </c>
      <c r="AH56" s="4502"/>
      <c r="AI56" s="4502"/>
      <c r="AJ56" s="4502"/>
      <c r="AK56" s="4502"/>
      <c r="AL56" s="4502"/>
      <c r="AM56" s="4502"/>
      <c r="AN56" s="4502"/>
      <c r="AO56" s="4502"/>
      <c r="AP56" s="4502"/>
      <c r="AQ56" s="4502"/>
      <c r="AR56" s="4502"/>
      <c r="AS56" s="4502"/>
      <c r="AT56" s="4502"/>
      <c r="AU56" s="4503"/>
      <c r="AV56" s="4503"/>
      <c r="AW56" s="4501" t="s">
        <v>58</v>
      </c>
      <c r="AX56" s="4502"/>
      <c r="AY56" s="4502"/>
      <c r="AZ56" s="4502"/>
      <c r="BA56" s="4502"/>
      <c r="BB56" s="4502"/>
      <c r="BC56" s="4502"/>
      <c r="BD56" s="4502"/>
      <c r="BE56" s="4502"/>
      <c r="BF56" s="4502"/>
      <c r="BG56" s="4502"/>
      <c r="BH56" s="4502"/>
      <c r="BI56" s="4502"/>
      <c r="BJ56" s="4502"/>
      <c r="BK56" s="4503"/>
      <c r="BL56" s="4503"/>
      <c r="BM56" s="4501" t="s">
        <v>58</v>
      </c>
      <c r="BN56" s="4502"/>
      <c r="BO56" s="4502"/>
      <c r="BP56" s="4502"/>
      <c r="BQ56" s="4502"/>
      <c r="BR56" s="4502"/>
      <c r="BS56" s="4502"/>
      <c r="BT56" s="4502"/>
      <c r="BU56" s="4502"/>
      <c r="BV56" s="4502"/>
      <c r="BW56" s="4502"/>
      <c r="BX56" s="4502"/>
      <c r="BY56" s="4502"/>
      <c r="BZ56" s="4502"/>
      <c r="CA56" s="4503"/>
      <c r="CB56" s="4503"/>
      <c r="CC56" s="4501" t="s">
        <v>58</v>
      </c>
      <c r="CD56" s="4502"/>
      <c r="CE56" s="4502"/>
      <c r="CF56" s="4502"/>
      <c r="CG56" s="4502"/>
      <c r="CH56" s="4502"/>
      <c r="CI56" s="4502"/>
      <c r="CJ56" s="4502"/>
      <c r="CK56" s="4502"/>
      <c r="CL56" s="4502"/>
      <c r="CM56" s="4502"/>
      <c r="CN56" s="4502"/>
      <c r="CO56" s="4502"/>
      <c r="CP56" s="4502"/>
      <c r="CQ56" s="4503"/>
      <c r="CR56" s="4503"/>
      <c r="CS56" s="4501" t="s">
        <v>58</v>
      </c>
      <c r="CT56" s="4502"/>
      <c r="CU56" s="4502"/>
      <c r="CV56" s="4502"/>
      <c r="CW56" s="4502"/>
      <c r="CX56" s="4502"/>
      <c r="CY56" s="4502"/>
      <c r="CZ56" s="4502"/>
      <c r="DA56" s="4502"/>
      <c r="DB56" s="4502"/>
      <c r="DC56" s="4502"/>
      <c r="DD56" s="4502"/>
      <c r="DE56" s="4502"/>
      <c r="DF56" s="4502"/>
      <c r="DG56" s="4503"/>
      <c r="DH56" s="4503"/>
      <c r="DI56" s="4501" t="s">
        <v>58</v>
      </c>
      <c r="DJ56" s="4502"/>
      <c r="DK56" s="4502"/>
      <c r="DL56" s="4502"/>
      <c r="DM56" s="4502"/>
      <c r="DN56" s="4502"/>
      <c r="DO56" s="4502"/>
      <c r="DP56" s="4502"/>
      <c r="DQ56" s="4502"/>
      <c r="DR56" s="4502"/>
      <c r="DS56" s="4502"/>
      <c r="DT56" s="4502"/>
      <c r="DU56" s="4502"/>
      <c r="DV56" s="4502"/>
      <c r="DW56" s="4503"/>
      <c r="DX56" s="4503"/>
      <c r="DY56" s="4501" t="s">
        <v>58</v>
      </c>
      <c r="DZ56" s="4502"/>
      <c r="EA56" s="4502"/>
      <c r="EB56" s="4502"/>
      <c r="EC56" s="4502"/>
      <c r="ED56" s="4502"/>
      <c r="EE56" s="4502"/>
      <c r="EF56" s="4502"/>
      <c r="EG56" s="4502"/>
      <c r="EH56" s="4502"/>
      <c r="EI56" s="4502"/>
      <c r="EJ56" s="4502"/>
      <c r="EK56" s="4502"/>
      <c r="EL56" s="4502"/>
      <c r="EM56" s="4503"/>
      <c r="EN56" s="4503"/>
      <c r="EO56" s="4501" t="s">
        <v>58</v>
      </c>
      <c r="EP56" s="4502"/>
      <c r="EQ56" s="4502"/>
      <c r="ER56" s="4502"/>
      <c r="ES56" s="4502"/>
      <c r="ET56" s="4502"/>
      <c r="EU56" s="4502"/>
      <c r="EV56" s="4502"/>
      <c r="EW56" s="4502"/>
      <c r="EX56" s="4502"/>
      <c r="EY56" s="4502"/>
      <c r="EZ56" s="4502"/>
      <c r="FA56" s="4502"/>
      <c r="FB56" s="4502"/>
      <c r="FC56" s="4503"/>
      <c r="FD56" s="4503"/>
      <c r="FE56" s="4501" t="s">
        <v>58</v>
      </c>
      <c r="FF56" s="4502"/>
      <c r="FG56" s="4502"/>
      <c r="FH56" s="4502"/>
      <c r="FI56" s="4502"/>
      <c r="FJ56" s="4502"/>
      <c r="FK56" s="4502"/>
      <c r="FL56" s="4502"/>
      <c r="FM56" s="4502"/>
      <c r="FN56" s="4502"/>
      <c r="FO56" s="4502"/>
      <c r="FP56" s="4502"/>
      <c r="FQ56" s="4502"/>
      <c r="FR56" s="4502"/>
      <c r="FS56" s="4503"/>
      <c r="FT56" s="4503"/>
      <c r="FU56" s="4501" t="s">
        <v>58</v>
      </c>
      <c r="FV56" s="4502"/>
      <c r="FW56" s="4502"/>
      <c r="FX56" s="4502"/>
      <c r="FY56" s="4502"/>
      <c r="FZ56" s="4502"/>
      <c r="GA56" s="4502"/>
      <c r="GB56" s="4502"/>
      <c r="GC56" s="4502"/>
      <c r="GD56" s="4502"/>
      <c r="GE56" s="4502"/>
      <c r="GF56" s="4502"/>
      <c r="GG56" s="4502"/>
      <c r="GH56" s="4502"/>
      <c r="GI56" s="4503"/>
      <c r="GJ56" s="4503"/>
      <c r="GK56" s="4501" t="s">
        <v>58</v>
      </c>
      <c r="GL56" s="4502"/>
      <c r="GM56" s="4502"/>
      <c r="GN56" s="4502"/>
      <c r="GO56" s="4502"/>
      <c r="GP56" s="4502"/>
      <c r="GQ56" s="4502"/>
      <c r="GR56" s="4502"/>
      <c r="GS56" s="4502"/>
      <c r="GT56" s="4502"/>
      <c r="GU56" s="4502"/>
      <c r="GV56" s="4502"/>
      <c r="GW56" s="4502"/>
      <c r="GX56" s="4502"/>
      <c r="GY56" s="4503"/>
      <c r="GZ56" s="4503"/>
      <c r="HA56" s="4501" t="s">
        <v>58</v>
      </c>
      <c r="HB56" s="4502"/>
      <c r="HC56" s="4502"/>
      <c r="HD56" s="4502"/>
      <c r="HE56" s="4502"/>
      <c r="HF56" s="4502"/>
      <c r="HG56" s="4502"/>
      <c r="HH56" s="4502"/>
      <c r="HI56" s="4502"/>
      <c r="HJ56" s="4502"/>
      <c r="HK56" s="4502"/>
      <c r="HL56" s="4502"/>
      <c r="HM56" s="4502"/>
      <c r="HN56" s="4502"/>
      <c r="HO56" s="4503"/>
      <c r="HP56" s="4503"/>
      <c r="HQ56" s="4501" t="s">
        <v>58</v>
      </c>
      <c r="HR56" s="4502"/>
      <c r="HS56" s="4502"/>
      <c r="HT56" s="4502"/>
      <c r="HU56" s="4502"/>
      <c r="HV56" s="4502"/>
      <c r="HW56" s="4502"/>
      <c r="HX56" s="4502"/>
      <c r="HY56" s="4502"/>
      <c r="HZ56" s="4502"/>
      <c r="IA56" s="4502"/>
      <c r="IB56" s="4502"/>
      <c r="IC56" s="4502"/>
      <c r="ID56" s="4502"/>
      <c r="IE56" s="4503"/>
      <c r="IF56" s="4503"/>
      <c r="IG56" s="4501" t="s">
        <v>58</v>
      </c>
      <c r="IH56" s="4502"/>
      <c r="II56" s="4502"/>
      <c r="IJ56" s="4502"/>
      <c r="IK56" s="4502"/>
      <c r="IL56" s="4502"/>
      <c r="IM56" s="4502"/>
      <c r="IN56" s="4502"/>
      <c r="IO56" s="4502"/>
      <c r="IP56" s="4502"/>
      <c r="IQ56" s="4502"/>
      <c r="IR56" s="4502"/>
      <c r="IS56" s="4502"/>
      <c r="IT56" s="4502"/>
      <c r="IU56" s="4503"/>
      <c r="IV56" s="4503"/>
    </row>
    <row r="57" spans="1:256" ht="15" customHeight="1">
      <c r="A57" s="14" t="s">
        <v>34</v>
      </c>
      <c r="B57" s="14"/>
      <c r="D57" s="4759" t="s">
        <v>191</v>
      </c>
      <c r="E57" s="4760"/>
      <c r="F57" s="4760"/>
      <c r="G57" s="4760"/>
      <c r="H57" s="4760"/>
      <c r="I57" s="4760"/>
      <c r="J57" s="4760"/>
      <c r="K57" s="4760"/>
      <c r="L57" s="4760"/>
      <c r="M57" s="4760"/>
      <c r="N57" s="4760"/>
      <c r="O57" s="4760"/>
      <c r="P57" s="4760"/>
      <c r="Q57" s="4761"/>
    </row>
    <row r="58" spans="1:256" ht="4.9000000000000004" customHeight="1">
      <c r="A58" s="14"/>
      <c r="B58" s="14"/>
      <c r="D58" s="4762"/>
      <c r="E58" s="4763"/>
      <c r="F58" s="4763"/>
      <c r="G58" s="4763"/>
      <c r="H58" s="4763"/>
      <c r="I58" s="4763"/>
      <c r="J58" s="4763"/>
      <c r="K58" s="4763"/>
      <c r="L58" s="4763"/>
      <c r="M58" s="4763"/>
      <c r="N58" s="4763"/>
      <c r="O58" s="4763"/>
      <c r="P58" s="4763"/>
      <c r="Q58" s="4764"/>
    </row>
    <row r="59" spans="1:256" ht="9.75" customHeight="1" thickBot="1">
      <c r="A59" s="458"/>
      <c r="B59" s="21"/>
      <c r="D59" s="4494" t="s">
        <v>711</v>
      </c>
      <c r="E59" s="4750"/>
      <c r="F59" s="4750"/>
      <c r="G59" s="4750"/>
      <c r="H59" s="4750"/>
      <c r="I59" s="4750"/>
      <c r="J59" s="4750"/>
      <c r="K59" s="4750"/>
      <c r="L59" s="4750"/>
      <c r="M59" s="4750"/>
      <c r="N59" s="4750"/>
      <c r="O59" s="4750"/>
      <c r="P59" s="4750"/>
      <c r="Q59" s="4751"/>
    </row>
    <row r="60" spans="1:256" s="3" customFormat="1" ht="17.45" customHeight="1" thickBot="1">
      <c r="A60" s="4754" t="s">
        <v>217</v>
      </c>
      <c r="B60" s="4757"/>
      <c r="C60" s="4757"/>
      <c r="D60" s="4754" t="s">
        <v>204</v>
      </c>
      <c r="E60" s="4757"/>
      <c r="F60" s="4757"/>
      <c r="G60" s="4757"/>
      <c r="H60" s="4758"/>
      <c r="I60" s="4754" t="s">
        <v>102</v>
      </c>
      <c r="J60" s="4757"/>
      <c r="K60" s="4757"/>
      <c r="L60" s="4757"/>
      <c r="M60" s="4757"/>
      <c r="N60" s="4754" t="s">
        <v>103</v>
      </c>
      <c r="O60" s="4755"/>
      <c r="P60" s="4755"/>
      <c r="Q60" s="4756"/>
    </row>
    <row r="61" spans="1:256" ht="27" customHeight="1">
      <c r="A61" s="481" t="s">
        <v>104</v>
      </c>
      <c r="B61" s="480" t="s">
        <v>105</v>
      </c>
      <c r="C61" s="481"/>
      <c r="D61" s="232" t="s">
        <v>105</v>
      </c>
      <c r="E61" s="4589" t="s">
        <v>221</v>
      </c>
      <c r="F61" s="4497"/>
      <c r="G61" s="4589" t="s">
        <v>222</v>
      </c>
      <c r="H61" s="4500"/>
      <c r="I61" s="232" t="s">
        <v>105</v>
      </c>
      <c r="J61" s="4589" t="s">
        <v>221</v>
      </c>
      <c r="K61" s="4497"/>
      <c r="L61" s="4589" t="s">
        <v>222</v>
      </c>
      <c r="M61" s="4500"/>
      <c r="N61" s="232" t="s">
        <v>105</v>
      </c>
      <c r="O61" s="4589" t="s">
        <v>221</v>
      </c>
      <c r="P61" s="4497"/>
      <c r="Q61" s="804" t="s">
        <v>222</v>
      </c>
    </row>
    <row r="62" spans="1:256" ht="12.75" customHeight="1">
      <c r="A62" s="645" t="s">
        <v>124</v>
      </c>
      <c r="B62" s="61">
        <v>0.41763617922558183</v>
      </c>
      <c r="C62" s="1744"/>
      <c r="D62" s="168">
        <v>3.6445536445536533</v>
      </c>
      <c r="E62" s="4622">
        <v>4.2228739002932514</v>
      </c>
      <c r="F62" s="4632"/>
      <c r="G62" s="4459">
        <v>2.3066485753052901</v>
      </c>
      <c r="H62" s="4738"/>
      <c r="I62" s="60">
        <v>-23.40425531914893</v>
      </c>
      <c r="J62" s="4461">
        <v>-39.506172839506171</v>
      </c>
      <c r="K62" s="4466"/>
      <c r="L62" s="4459">
        <v>76.923076923076906</v>
      </c>
      <c r="M62" s="4506"/>
      <c r="N62" s="60">
        <v>-3.529411764705884</v>
      </c>
      <c r="O62" s="4461">
        <v>-1.3888888888888857</v>
      </c>
      <c r="P62" s="4505"/>
      <c r="Q62" s="2561">
        <v>-15.384615384615387</v>
      </c>
    </row>
    <row r="63" spans="1:256" ht="12.75" customHeight="1">
      <c r="A63" s="645" t="s">
        <v>125</v>
      </c>
      <c r="B63" s="61">
        <v>0.40823571175008055</v>
      </c>
      <c r="C63" s="1744"/>
      <c r="D63" s="168">
        <v>2.7866242038216456</v>
      </c>
      <c r="E63" s="4622">
        <v>3.1710079275198098</v>
      </c>
      <c r="F63" s="4632"/>
      <c r="G63" s="4459">
        <v>1.8766756032171701</v>
      </c>
      <c r="H63" s="4738"/>
      <c r="I63" s="60">
        <v>-12.328767123287676</v>
      </c>
      <c r="J63" s="4461">
        <v>-7.5757575757575779</v>
      </c>
      <c r="K63" s="4466"/>
      <c r="L63" s="4459">
        <v>-57.142857142857146</v>
      </c>
      <c r="M63" s="4506"/>
      <c r="N63" s="60">
        <v>150</v>
      </c>
      <c r="O63" s="4461">
        <v>183.33333333333337</v>
      </c>
      <c r="P63" s="4505"/>
      <c r="Q63" s="2561">
        <v>50</v>
      </c>
    </row>
    <row r="64" spans="1:256" ht="12.75" customHeight="1">
      <c r="A64" s="645" t="s">
        <v>126</v>
      </c>
      <c r="B64" s="61">
        <v>0.43660392943536408</v>
      </c>
      <c r="C64" s="1744"/>
      <c r="D64" s="168">
        <v>3.2411067193675933</v>
      </c>
      <c r="E64" s="4622">
        <v>3.8180797304884919</v>
      </c>
      <c r="F64" s="4632"/>
      <c r="G64" s="4459">
        <v>1.8691588785046775</v>
      </c>
      <c r="H64" s="4738"/>
      <c r="I64" s="60">
        <v>25.714285714285708</v>
      </c>
      <c r="J64" s="4461">
        <v>46.428571428571416</v>
      </c>
      <c r="K64" s="4466"/>
      <c r="L64" s="4459">
        <v>-57.142857142857146</v>
      </c>
      <c r="M64" s="4506"/>
      <c r="N64" s="60">
        <v>-9.5238095238095184</v>
      </c>
      <c r="O64" s="4461">
        <v>-11.764705882352942</v>
      </c>
      <c r="P64" s="4505"/>
      <c r="Q64" s="2561">
        <v>0</v>
      </c>
    </row>
    <row r="65" spans="1:17" ht="12.75" customHeight="1">
      <c r="A65" s="644" t="s">
        <v>127</v>
      </c>
      <c r="B65" s="62">
        <v>0.6187389510901653</v>
      </c>
      <c r="C65" s="1749"/>
      <c r="D65" s="172">
        <v>3.6220472440944889</v>
      </c>
      <c r="E65" s="4731">
        <v>3.9532293986636944</v>
      </c>
      <c r="F65" s="4641"/>
      <c r="G65" s="4509">
        <v>2.8225806451612998</v>
      </c>
      <c r="H65" s="4733"/>
      <c r="I65" s="63">
        <v>57.142857142857139</v>
      </c>
      <c r="J65" s="4509">
        <v>62.5</v>
      </c>
      <c r="K65" s="4670"/>
      <c r="L65" s="4509">
        <v>25</v>
      </c>
      <c r="M65" s="4510"/>
      <c r="N65" s="63">
        <v>14.81481481481481</v>
      </c>
      <c r="O65" s="4509">
        <v>50</v>
      </c>
      <c r="P65" s="4512"/>
      <c r="Q65" s="46">
        <v>-23.076923076923066</v>
      </c>
    </row>
    <row r="66" spans="1:17" ht="12.75" customHeight="1">
      <c r="A66" s="645" t="s">
        <v>128</v>
      </c>
      <c r="B66" s="61">
        <v>0.93280256669241624</v>
      </c>
      <c r="C66" s="1744"/>
      <c r="D66" s="168">
        <v>4.8597392335045413</v>
      </c>
      <c r="E66" s="4622">
        <v>6.1902082160945469</v>
      </c>
      <c r="F66" s="4636"/>
      <c r="G66" s="4461">
        <v>1.72413793103448</v>
      </c>
      <c r="H66" s="4738"/>
      <c r="I66" s="60">
        <v>11.111111111111114</v>
      </c>
      <c r="J66" s="4461">
        <v>46.938775510204096</v>
      </c>
      <c r="K66" s="4464"/>
      <c r="L66" s="4461">
        <v>-65.217391304347828</v>
      </c>
      <c r="M66" s="4506"/>
      <c r="N66" s="60">
        <v>-23.170731707317074</v>
      </c>
      <c r="O66" s="4461">
        <v>-25.352112676056336</v>
      </c>
      <c r="P66" s="4459"/>
      <c r="Q66" s="49">
        <v>-9.0909090909090935</v>
      </c>
    </row>
    <row r="67" spans="1:17" ht="12.75" customHeight="1">
      <c r="A67" s="645" t="s">
        <v>129</v>
      </c>
      <c r="B67" s="61">
        <v>1.0134936067408944</v>
      </c>
      <c r="C67" s="1744"/>
      <c r="D67" s="168">
        <v>5.0348567002323819</v>
      </c>
      <c r="E67" s="4622">
        <v>6.3117453347969246</v>
      </c>
      <c r="F67" s="4636"/>
      <c r="G67" s="4461">
        <v>1.9736842105263008</v>
      </c>
      <c r="H67" s="4738"/>
      <c r="I67" s="60">
        <v>20.3125</v>
      </c>
      <c r="J67" s="4461">
        <v>11.475409836065566</v>
      </c>
      <c r="K67" s="4464"/>
      <c r="L67" s="4461">
        <v>200</v>
      </c>
      <c r="M67" s="4506"/>
      <c r="N67" s="60">
        <v>10.000000000000014</v>
      </c>
      <c r="O67" s="4461">
        <v>0</v>
      </c>
      <c r="P67" s="4459"/>
      <c r="Q67" s="49">
        <v>66.666666666666686</v>
      </c>
    </row>
    <row r="68" spans="1:17" ht="12.75" customHeight="1">
      <c r="A68" s="645" t="s">
        <v>130</v>
      </c>
      <c r="B68" s="61">
        <v>0.64031016859541978</v>
      </c>
      <c r="C68" s="1744"/>
      <c r="D68" s="168">
        <v>4.5558958652373747</v>
      </c>
      <c r="E68" s="4622">
        <v>5.4624121146565727</v>
      </c>
      <c r="F68" s="4636"/>
      <c r="G68" s="4461">
        <v>2.3591087811271301</v>
      </c>
      <c r="H68" s="4738"/>
      <c r="I68" s="60">
        <v>-13.63636363636364</v>
      </c>
      <c r="J68" s="4461">
        <v>-17.073170731707322</v>
      </c>
      <c r="K68" s="4464"/>
      <c r="L68" s="4461">
        <v>33.333333333333314</v>
      </c>
      <c r="M68" s="4506"/>
      <c r="N68" s="60">
        <v>21.05263157894737</v>
      </c>
      <c r="O68" s="4461">
        <v>46.666666666666657</v>
      </c>
      <c r="P68" s="4459"/>
      <c r="Q68" s="49">
        <v>-75</v>
      </c>
    </row>
    <row r="69" spans="1:17" ht="12.75" customHeight="1">
      <c r="A69" s="644" t="s">
        <v>405</v>
      </c>
      <c r="B69" s="62">
        <v>0.48609077598828776</v>
      </c>
      <c r="C69" s="1749"/>
      <c r="D69" s="172">
        <v>3.9893617021276668</v>
      </c>
      <c r="E69" s="4731">
        <v>4.9812533476165015</v>
      </c>
      <c r="F69" s="4641"/>
      <c r="G69" s="4509">
        <v>1.5686274509803866</v>
      </c>
      <c r="H69" s="4733"/>
      <c r="I69" s="63">
        <v>-31.818181818181827</v>
      </c>
      <c r="J69" s="4509">
        <v>-28.205128205128204</v>
      </c>
      <c r="K69" s="4670"/>
      <c r="L69" s="4509">
        <v>-60</v>
      </c>
      <c r="M69" s="4510"/>
      <c r="N69" s="63">
        <v>-12.903225806451616</v>
      </c>
      <c r="O69" s="4509">
        <v>-14.285714285714292</v>
      </c>
      <c r="P69" s="4512"/>
      <c r="Q69" s="46">
        <v>-10</v>
      </c>
    </row>
    <row r="70" spans="1:17" ht="12.75" customHeight="1">
      <c r="A70" s="645" t="s">
        <v>425</v>
      </c>
      <c r="B70" s="61">
        <f t="shared" ref="B70:B81" si="33">SUM(B13/B9)*100-100</f>
        <v>0.47680715799387485</v>
      </c>
      <c r="C70" s="1744"/>
      <c r="D70" s="168">
        <f t="shared" ref="D70:D81" si="34">SUM(D13/D9)*100-100</f>
        <v>3.9562923888470323</v>
      </c>
      <c r="E70" s="4622">
        <f t="shared" ref="E70:E78" si="35">SUM(F13/F9)*100-100</f>
        <v>4.3455219925808279</v>
      </c>
      <c r="F70" s="4636"/>
      <c r="G70" s="4461">
        <f t="shared" ref="G70:G110" si="36">SUM(G13/G9)*100-100</f>
        <v>2.9986962190352102</v>
      </c>
      <c r="H70" s="4738"/>
      <c r="I70" s="60">
        <f t="shared" ref="I70:I81" si="37">SUM(I13/I9)*100-100</f>
        <v>-52.5</v>
      </c>
      <c r="J70" s="4461">
        <f t="shared" ref="J70:J78" si="38">SUM(K13/K9)*100-100</f>
        <v>11.111111111111114</v>
      </c>
      <c r="K70" s="4464"/>
      <c r="L70" s="4461">
        <f t="shared" ref="L70:L81" si="39">SUM(L13/L9)*100-100</f>
        <v>-625</v>
      </c>
      <c r="M70" s="4506"/>
      <c r="N70" s="60">
        <f t="shared" ref="N70:N81" si="40">SUM(N13/N9)*100-100</f>
        <v>-65.07936507936509</v>
      </c>
      <c r="O70" s="4461">
        <f t="shared" ref="O70:O78" si="41">SUM(P13/P9)*100-100</f>
        <v>22.641509433962256</v>
      </c>
      <c r="P70" s="4459"/>
      <c r="Q70" s="49">
        <f t="shared" ref="Q70:Q81" si="42">SUM(Q13/Q9)*100-100</f>
        <v>-530</v>
      </c>
    </row>
    <row r="71" spans="1:17" ht="12.75" customHeight="1">
      <c r="A71" s="645" t="s">
        <v>575</v>
      </c>
      <c r="B71" s="61">
        <f t="shared" si="33"/>
        <v>-0.10499912500728215</v>
      </c>
      <c r="C71" s="1744"/>
      <c r="D71" s="168">
        <f t="shared" si="34"/>
        <v>2.8023598820059021</v>
      </c>
      <c r="E71" s="4622">
        <f t="shared" si="35"/>
        <v>3.4073309241094591</v>
      </c>
      <c r="F71" s="4636"/>
      <c r="G71" s="4461">
        <f t="shared" si="36"/>
        <v>1.2903225806451672</v>
      </c>
      <c r="H71" s="4738"/>
      <c r="I71" s="60">
        <f t="shared" si="37"/>
        <v>-19.480519480519476</v>
      </c>
      <c r="J71" s="4461">
        <f t="shared" si="38"/>
        <v>-19.117647058823522</v>
      </c>
      <c r="K71" s="4464"/>
      <c r="L71" s="4461">
        <f t="shared" si="39"/>
        <v>-22.222222222222214</v>
      </c>
      <c r="M71" s="4506"/>
      <c r="N71" s="60">
        <f t="shared" si="40"/>
        <v>45.454545454545467</v>
      </c>
      <c r="O71" s="4461">
        <f t="shared" si="41"/>
        <v>70.588235294117652</v>
      </c>
      <c r="P71" s="4459"/>
      <c r="Q71" s="49">
        <f t="shared" si="42"/>
        <v>-40</v>
      </c>
    </row>
    <row r="72" spans="1:17" ht="12.75" customHeight="1">
      <c r="A72" s="645" t="s">
        <v>426</v>
      </c>
      <c r="B72" s="61">
        <f t="shared" si="33"/>
        <v>-6.4207331309830806E-2</v>
      </c>
      <c r="C72" s="1744"/>
      <c r="D72" s="168">
        <f t="shared" si="34"/>
        <v>1.8674478213108756</v>
      </c>
      <c r="E72" s="4622">
        <f t="shared" si="35"/>
        <v>2.4102564102564088</v>
      </c>
      <c r="F72" s="4632"/>
      <c r="G72" s="4461">
        <f t="shared" si="36"/>
        <v>0.51216389244557092</v>
      </c>
      <c r="H72" s="4738"/>
      <c r="I72" s="60">
        <f t="shared" si="37"/>
        <v>-31.578947368421055</v>
      </c>
      <c r="J72" s="4461">
        <f t="shared" si="38"/>
        <v>-26.470588235294116</v>
      </c>
      <c r="K72" s="4464"/>
      <c r="L72" s="4461">
        <f t="shared" si="39"/>
        <v>-75</v>
      </c>
      <c r="M72" s="4506"/>
      <c r="N72" s="60">
        <f t="shared" si="40"/>
        <v>78.260869565217376</v>
      </c>
      <c r="O72" s="4461">
        <f t="shared" si="41"/>
        <v>59.090909090909093</v>
      </c>
      <c r="P72" s="4459"/>
      <c r="Q72" s="49">
        <f t="shared" si="42"/>
        <v>500</v>
      </c>
    </row>
    <row r="73" spans="1:17" ht="12.75" customHeight="1">
      <c r="A73" s="644" t="s">
        <v>479</v>
      </c>
      <c r="B73" s="62">
        <f t="shared" si="33"/>
        <v>-1.2938570929012769</v>
      </c>
      <c r="C73" s="1749"/>
      <c r="D73" s="63">
        <f t="shared" si="34"/>
        <v>0.76726342710998097</v>
      </c>
      <c r="E73" s="4731">
        <f t="shared" si="35"/>
        <v>0.40816326530612912</v>
      </c>
      <c r="F73" s="4732"/>
      <c r="G73" s="4509">
        <f t="shared" si="36"/>
        <v>1.6731016731016553</v>
      </c>
      <c r="H73" s="4733"/>
      <c r="I73" s="63">
        <f t="shared" si="37"/>
        <v>-23.333333333333329</v>
      </c>
      <c r="J73" s="4509">
        <f t="shared" si="38"/>
        <v>-32.142857142857139</v>
      </c>
      <c r="K73" s="4670"/>
      <c r="L73" s="4509">
        <f t="shared" si="39"/>
        <v>100</v>
      </c>
      <c r="M73" s="4510"/>
      <c r="N73" s="63">
        <f t="shared" si="40"/>
        <v>22.222222222222229</v>
      </c>
      <c r="O73" s="4509">
        <f t="shared" si="41"/>
        <v>44.444444444444429</v>
      </c>
      <c r="P73" s="4512"/>
      <c r="Q73" s="46">
        <f t="shared" si="42"/>
        <v>-22.222222222222214</v>
      </c>
    </row>
    <row r="74" spans="1:17" ht="12.75" customHeight="1">
      <c r="A74" s="645" t="s">
        <v>526</v>
      </c>
      <c r="B74" s="61">
        <f t="shared" si="33"/>
        <v>-2.607065440271839</v>
      </c>
      <c r="C74" s="1744"/>
      <c r="D74" s="60">
        <f t="shared" si="34"/>
        <v>-0.25371511417179704</v>
      </c>
      <c r="E74" s="4740">
        <f t="shared" si="35"/>
        <v>-1.1681056373793837</v>
      </c>
      <c r="F74" s="4746"/>
      <c r="G74" s="4461">
        <f t="shared" si="36"/>
        <v>2.0253164556962133</v>
      </c>
      <c r="H74" s="4738"/>
      <c r="I74" s="60">
        <f t="shared" si="37"/>
        <v>134.21052631578948</v>
      </c>
      <c r="J74" s="4742">
        <f t="shared" si="38"/>
        <v>-8.75</v>
      </c>
      <c r="K74" s="4747"/>
      <c r="L74" s="4459">
        <f t="shared" si="39"/>
        <v>-138.0952380952381</v>
      </c>
      <c r="M74" s="4506"/>
      <c r="N74" s="60">
        <f t="shared" si="40"/>
        <v>431.81818181818187</v>
      </c>
      <c r="O74" s="4742">
        <f t="shared" si="41"/>
        <v>52.307692307692292</v>
      </c>
      <c r="P74" s="4765"/>
      <c r="Q74" s="2561">
        <f t="shared" si="42"/>
        <v>-141.86046511627907</v>
      </c>
    </row>
    <row r="75" spans="1:17" ht="12.75" customHeight="1">
      <c r="A75" s="645" t="s">
        <v>484</v>
      </c>
      <c r="B75" s="61">
        <f t="shared" si="33"/>
        <v>-2.6394160583941613</v>
      </c>
      <c r="C75" s="1744"/>
      <c r="D75" s="60">
        <f t="shared" si="34"/>
        <v>-1.5423242467718694</v>
      </c>
      <c r="E75" s="4622">
        <f t="shared" si="35"/>
        <v>-2.5461807289066485</v>
      </c>
      <c r="F75" s="4632"/>
      <c r="G75" s="4461">
        <f t="shared" si="36"/>
        <v>1.0191082802547839</v>
      </c>
      <c r="H75" s="4738"/>
      <c r="I75" s="60">
        <f t="shared" si="37"/>
        <v>-25.806451612903231</v>
      </c>
      <c r="J75" s="4461">
        <f t="shared" si="38"/>
        <v>-30.909090909090907</v>
      </c>
      <c r="K75" s="4466"/>
      <c r="L75" s="4459">
        <f t="shared" si="39"/>
        <v>14.285714285714278</v>
      </c>
      <c r="M75" s="4506"/>
      <c r="N75" s="60">
        <f t="shared" si="40"/>
        <v>0</v>
      </c>
      <c r="O75" s="4461">
        <f t="shared" si="41"/>
        <v>0</v>
      </c>
      <c r="P75" s="4505"/>
      <c r="Q75" s="2561">
        <f t="shared" si="42"/>
        <v>0</v>
      </c>
    </row>
    <row r="76" spans="1:17" ht="12.75" customHeight="1">
      <c r="A76" s="645" t="s">
        <v>498</v>
      </c>
      <c r="B76" s="61">
        <f t="shared" si="33"/>
        <v>-2.5348986624613019</v>
      </c>
      <c r="C76" s="1744"/>
      <c r="D76" s="60">
        <f t="shared" si="34"/>
        <v>-0.21567217828901164</v>
      </c>
      <c r="E76" s="4622">
        <f t="shared" si="35"/>
        <v>-1.8527791687531305</v>
      </c>
      <c r="F76" s="4632"/>
      <c r="G76" s="4461">
        <f t="shared" si="36"/>
        <v>3.9490445859872665</v>
      </c>
      <c r="H76" s="4738"/>
      <c r="I76" s="60">
        <f t="shared" si="37"/>
        <v>38.461538461538453</v>
      </c>
      <c r="J76" s="4461">
        <f t="shared" si="38"/>
        <v>15.999999999999986</v>
      </c>
      <c r="K76" s="4466"/>
      <c r="L76" s="4459">
        <f t="shared" si="39"/>
        <v>600</v>
      </c>
      <c r="M76" s="4506"/>
      <c r="N76" s="60">
        <f t="shared" si="40"/>
        <v>-19.512195121951208</v>
      </c>
      <c r="O76" s="4461">
        <f t="shared" si="41"/>
        <v>-20</v>
      </c>
      <c r="P76" s="4505"/>
      <c r="Q76" s="2561">
        <f t="shared" si="42"/>
        <v>-16.666666666666657</v>
      </c>
    </row>
    <row r="77" spans="1:17" ht="12.75" customHeight="1">
      <c r="A77" s="644" t="s">
        <v>428</v>
      </c>
      <c r="B77" s="62">
        <f t="shared" si="33"/>
        <v>-1.8008974964572531</v>
      </c>
      <c r="C77" s="1749"/>
      <c r="D77" s="63">
        <f t="shared" si="34"/>
        <v>0.14503263234226438</v>
      </c>
      <c r="E77" s="4731">
        <f t="shared" si="35"/>
        <v>-1.0162601626016254</v>
      </c>
      <c r="F77" s="4732"/>
      <c r="G77" s="4509">
        <f t="shared" si="36"/>
        <v>3.0379746835442916</v>
      </c>
      <c r="H77" s="4733"/>
      <c r="I77" s="63">
        <f t="shared" si="37"/>
        <v>-8.6956521739130466</v>
      </c>
      <c r="J77" s="4509">
        <f t="shared" si="38"/>
        <v>-10.526315789473685</v>
      </c>
      <c r="K77" s="4739"/>
      <c r="L77" s="4512">
        <f t="shared" si="39"/>
        <v>0</v>
      </c>
      <c r="M77" s="4510"/>
      <c r="N77" s="63">
        <f t="shared" si="40"/>
        <v>3.0303030303030312</v>
      </c>
      <c r="O77" s="4509">
        <f t="shared" si="41"/>
        <v>7.6923076923076934</v>
      </c>
      <c r="P77" s="4514"/>
      <c r="Q77" s="2581">
        <f t="shared" si="42"/>
        <v>-14.285714285714292</v>
      </c>
    </row>
    <row r="78" spans="1:17" ht="12.75" customHeight="1">
      <c r="A78" s="2582" t="s">
        <v>416</v>
      </c>
      <c r="B78" s="2583">
        <f t="shared" si="33"/>
        <v>-1.2331568816169352</v>
      </c>
      <c r="C78" s="2584"/>
      <c r="D78" s="2585">
        <f t="shared" si="34"/>
        <v>-0.94476744186046346</v>
      </c>
      <c r="E78" s="4740">
        <f t="shared" si="35"/>
        <v>-1.4388489208633075</v>
      </c>
      <c r="F78" s="4746"/>
      <c r="G78" s="4461">
        <f t="shared" si="36"/>
        <v>0.24813895781636575</v>
      </c>
      <c r="H78" s="4738"/>
      <c r="I78" s="2585">
        <f t="shared" si="37"/>
        <v>-34.831460674157299</v>
      </c>
      <c r="J78" s="4742">
        <f t="shared" si="38"/>
        <v>-34.246575342465761</v>
      </c>
      <c r="K78" s="4747"/>
      <c r="L78" s="4745">
        <f t="shared" si="39"/>
        <v>-37.5</v>
      </c>
      <c r="M78" s="4744"/>
      <c r="N78" s="2585">
        <f t="shared" si="40"/>
        <v>-20.512820512820511</v>
      </c>
      <c r="O78" s="4742">
        <f t="shared" si="41"/>
        <v>-20.202020202020194</v>
      </c>
      <c r="P78" s="4765"/>
      <c r="Q78" s="2586">
        <f t="shared" si="42"/>
        <v>-22.222222222222214</v>
      </c>
    </row>
    <row r="79" spans="1:17" s="2" customFormat="1" ht="11.25" customHeight="1">
      <c r="A79" s="645" t="s">
        <v>211</v>
      </c>
      <c r="B79" s="61">
        <f t="shared" si="33"/>
        <v>-1.1635578480177458</v>
      </c>
      <c r="C79" s="1744"/>
      <c r="D79" s="60">
        <f t="shared" si="34"/>
        <v>0.87431693989070425</v>
      </c>
      <c r="E79" s="4622">
        <f t="shared" ref="E79:E84" si="43">SUM(F22/F18)*100-100</f>
        <v>-1.741803278688522</v>
      </c>
      <c r="F79" s="4632"/>
      <c r="G79" s="4461">
        <f t="shared" si="36"/>
        <v>7.3139974779319061</v>
      </c>
      <c r="H79" s="4738"/>
      <c r="I79" s="60">
        <f t="shared" si="37"/>
        <v>-30.434782608695656</v>
      </c>
      <c r="J79" s="4461">
        <f t="shared" ref="J79:J84" si="44">SUM(K22/K18)*100-100</f>
        <v>-23.68421052631578</v>
      </c>
      <c r="K79" s="4466"/>
      <c r="L79" s="4459">
        <f t="shared" si="39"/>
        <v>-62.5</v>
      </c>
      <c r="M79" s="4506"/>
      <c r="N79" s="60">
        <f t="shared" si="40"/>
        <v>15.625</v>
      </c>
      <c r="O79" s="4461">
        <f t="shared" ref="O79:O84" si="45">SUM(P22/P18)*100-100</f>
        <v>10.34482758620689</v>
      </c>
      <c r="P79" s="4505"/>
      <c r="Q79" s="2561">
        <f t="shared" si="42"/>
        <v>66.666666666666686</v>
      </c>
    </row>
    <row r="80" spans="1:17" s="2" customFormat="1" ht="11.25" customHeight="1">
      <c r="A80" s="645" t="s">
        <v>332</v>
      </c>
      <c r="B80" s="61">
        <f t="shared" si="33"/>
        <v>-1.0607059387547224</v>
      </c>
      <c r="C80" s="1744"/>
      <c r="D80" s="60">
        <f t="shared" si="34"/>
        <v>0.90057636887608794</v>
      </c>
      <c r="E80" s="4622">
        <f t="shared" si="43"/>
        <v>-2.2448979591836746</v>
      </c>
      <c r="F80" s="4632"/>
      <c r="G80" s="4461">
        <f t="shared" si="36"/>
        <v>8.455882352941174</v>
      </c>
      <c r="H80" s="4738"/>
      <c r="I80" s="60">
        <f t="shared" si="37"/>
        <v>-27.777777777777786</v>
      </c>
      <c r="J80" s="4461">
        <f t="shared" si="44"/>
        <v>-20.689655172413794</v>
      </c>
      <c r="K80" s="4466"/>
      <c r="L80" s="4459">
        <f t="shared" si="39"/>
        <v>-57.142857142857146</v>
      </c>
      <c r="M80" s="4506"/>
      <c r="N80" s="60">
        <f t="shared" si="40"/>
        <v>-9.0909090909090935</v>
      </c>
      <c r="O80" s="4461">
        <f t="shared" si="45"/>
        <v>-7.1428571428571388</v>
      </c>
      <c r="P80" s="4505"/>
      <c r="Q80" s="2561">
        <f t="shared" si="42"/>
        <v>-20</v>
      </c>
    </row>
    <row r="81" spans="1:19" s="2" customFormat="1" ht="11.25" customHeight="1">
      <c r="A81" s="644" t="s">
        <v>551</v>
      </c>
      <c r="B81" s="62">
        <f t="shared" si="33"/>
        <v>-0.89591726294270302</v>
      </c>
      <c r="C81" s="1749"/>
      <c r="D81" s="63">
        <f t="shared" si="34"/>
        <v>1.0861694424330324</v>
      </c>
      <c r="E81" s="4731">
        <f t="shared" si="43"/>
        <v>-1.5400410677618055</v>
      </c>
      <c r="F81" s="4732"/>
      <c r="G81" s="4509">
        <f t="shared" si="36"/>
        <v>7.37100737100738</v>
      </c>
      <c r="H81" s="4733"/>
      <c r="I81" s="63">
        <f t="shared" si="37"/>
        <v>47.61904761904762</v>
      </c>
      <c r="J81" s="4509">
        <f t="shared" si="44"/>
        <v>58.823529411764696</v>
      </c>
      <c r="K81" s="4739"/>
      <c r="L81" s="4512">
        <f t="shared" si="39"/>
        <v>0</v>
      </c>
      <c r="M81" s="4510"/>
      <c r="N81" s="63">
        <f t="shared" si="40"/>
        <v>11.764705882352942</v>
      </c>
      <c r="O81" s="4509">
        <f t="shared" si="45"/>
        <v>-7.1428571428571388</v>
      </c>
      <c r="P81" s="4514"/>
      <c r="Q81" s="2581">
        <f t="shared" si="42"/>
        <v>100</v>
      </c>
    </row>
    <row r="82" spans="1:19" s="2" customFormat="1" ht="11.25" customHeight="1">
      <c r="A82" s="2582" t="s">
        <v>603</v>
      </c>
      <c r="B82" s="2583">
        <f t="shared" ref="B82:B92" si="46">SUM(B25/B21)*100-100</f>
        <v>-0.72477008343992111</v>
      </c>
      <c r="C82" s="2584"/>
      <c r="D82" s="2585">
        <f t="shared" ref="D82:D93" si="47">SUM(D25/D21)*100-100</f>
        <v>1.3573000733675684</v>
      </c>
      <c r="E82" s="4740">
        <f t="shared" si="43"/>
        <v>-1.5119916579770631</v>
      </c>
      <c r="F82" s="4746"/>
      <c r="G82" s="4461">
        <f t="shared" si="36"/>
        <v>8.1683168316831711</v>
      </c>
      <c r="H82" s="4738"/>
      <c r="I82" s="2585">
        <f t="shared" ref="I82:I93" si="48">SUM(I25/I21)*100-100</f>
        <v>-17.241379310344826</v>
      </c>
      <c r="J82" s="4742">
        <f t="shared" si="44"/>
        <v>-14.583333333333343</v>
      </c>
      <c r="K82" s="4747"/>
      <c r="L82" s="4745">
        <f t="shared" ref="L82:L87" si="49">SUM(L25/L21)*100-100</f>
        <v>-30</v>
      </c>
      <c r="M82" s="4744"/>
      <c r="N82" s="2585">
        <f t="shared" ref="N82:N87" si="50">SUM(N25/N21)*100-100</f>
        <v>-12.903225806451616</v>
      </c>
      <c r="O82" s="4742">
        <f t="shared" si="45"/>
        <v>-17.721518987341767</v>
      </c>
      <c r="P82" s="4765"/>
      <c r="Q82" s="2586">
        <f t="shared" ref="Q82:Q87" si="51">SUM(Q25/Q21)*100-100</f>
        <v>14.285714285714278</v>
      </c>
    </row>
    <row r="83" spans="1:19" s="2" customFormat="1" ht="12.2" customHeight="1">
      <c r="A83" s="645" t="s">
        <v>641</v>
      </c>
      <c r="B83" s="61">
        <f t="shared" si="46"/>
        <v>-0.78281449117058344</v>
      </c>
      <c r="C83" s="1744"/>
      <c r="D83" s="60">
        <f t="shared" si="47"/>
        <v>3.6114120621164147E-2</v>
      </c>
      <c r="E83" s="4622">
        <f t="shared" si="43"/>
        <v>-1.4598540145985339</v>
      </c>
      <c r="F83" s="4636"/>
      <c r="G83" s="4461">
        <f t="shared" si="36"/>
        <v>3.40775558166861</v>
      </c>
      <c r="H83" s="4738"/>
      <c r="I83" s="60">
        <f t="shared" si="48"/>
        <v>6.25</v>
      </c>
      <c r="J83" s="4461">
        <f t="shared" si="44"/>
        <v>-6.8965517241379359</v>
      </c>
      <c r="K83" s="4464"/>
      <c r="L83" s="4461">
        <f t="shared" si="49"/>
        <v>133.33333333333334</v>
      </c>
      <c r="M83" s="4506"/>
      <c r="N83" s="60">
        <f t="shared" si="50"/>
        <v>-8.1081081081080981</v>
      </c>
      <c r="O83" s="4461">
        <f t="shared" si="45"/>
        <v>-15.625</v>
      </c>
      <c r="P83" s="4459"/>
      <c r="Q83" s="49">
        <f t="shared" si="51"/>
        <v>40</v>
      </c>
    </row>
    <row r="84" spans="1:19" s="2" customFormat="1" ht="12.2" customHeight="1">
      <c r="A84" s="645" t="s">
        <v>654</v>
      </c>
      <c r="B84" s="61">
        <f t="shared" si="46"/>
        <v>-0.7874015748031411</v>
      </c>
      <c r="C84" s="1744"/>
      <c r="D84" s="60">
        <f t="shared" si="47"/>
        <v>-1.0710460549803571</v>
      </c>
      <c r="E84" s="4622">
        <f t="shared" si="43"/>
        <v>-1.409185803757822</v>
      </c>
      <c r="F84" s="4636"/>
      <c r="G84" s="4461">
        <f t="shared" si="36"/>
        <v>-0.33898305084744607</v>
      </c>
      <c r="H84" s="4738"/>
      <c r="I84" s="60">
        <f t="shared" si="48"/>
        <v>-19.230769230769226</v>
      </c>
      <c r="J84" s="4461">
        <f t="shared" si="44"/>
        <v>-21.739130434782609</v>
      </c>
      <c r="K84" s="4464"/>
      <c r="L84" s="4461">
        <f t="shared" si="49"/>
        <v>0</v>
      </c>
      <c r="M84" s="4506"/>
      <c r="N84" s="60">
        <f t="shared" si="50"/>
        <v>-26.666666666666671</v>
      </c>
      <c r="O84" s="4461">
        <f t="shared" si="45"/>
        <v>-23.076923076923066</v>
      </c>
      <c r="P84" s="4459"/>
      <c r="Q84" s="49">
        <f t="shared" si="51"/>
        <v>-50</v>
      </c>
    </row>
    <row r="85" spans="1:19" s="2" customFormat="1" ht="12.2" customHeight="1">
      <c r="A85" s="644" t="s">
        <v>655</v>
      </c>
      <c r="B85" s="62">
        <f t="shared" si="46"/>
        <v>-0.89188205314889046</v>
      </c>
      <c r="C85" s="1749"/>
      <c r="D85" s="63">
        <f t="shared" si="47"/>
        <v>-0.75214899713466821</v>
      </c>
      <c r="E85" s="4731">
        <f t="shared" ref="E85:E90" si="52">SUM(F28/F24)*100-100</f>
        <v>-1.8769551616266966</v>
      </c>
      <c r="F85" s="4641"/>
      <c r="G85" s="4509">
        <f t="shared" si="36"/>
        <v>1.7162471395880914</v>
      </c>
      <c r="H85" s="4733"/>
      <c r="I85" s="63">
        <f t="shared" si="48"/>
        <v>-51.612903225806448</v>
      </c>
      <c r="J85" s="4509">
        <f t="shared" ref="J85:J90" si="53">SUM(K28/K24)*100-100</f>
        <v>-59.25925925925926</v>
      </c>
      <c r="K85" s="4670"/>
      <c r="L85" s="4509">
        <f t="shared" si="49"/>
        <v>0</v>
      </c>
      <c r="M85" s="4510"/>
      <c r="N85" s="63">
        <f t="shared" si="50"/>
        <v>-23.68421052631578</v>
      </c>
      <c r="O85" s="4509">
        <f t="shared" ref="O85:O89" si="54">SUM(P28/P24)*100-100</f>
        <v>-15.384615384615387</v>
      </c>
      <c r="P85" s="4512"/>
      <c r="Q85" s="46">
        <f t="shared" si="51"/>
        <v>-41.666666666666664</v>
      </c>
    </row>
    <row r="86" spans="1:19" s="2" customFormat="1" ht="12.2" customHeight="1">
      <c r="A86" s="2582" t="s">
        <v>705</v>
      </c>
      <c r="B86" s="61">
        <f t="shared" si="46"/>
        <v>-0.84049079754601053</v>
      </c>
      <c r="C86" s="1744"/>
      <c r="D86" s="60">
        <f t="shared" si="47"/>
        <v>-1.3753166847629359</v>
      </c>
      <c r="E86" s="4622">
        <f t="shared" si="52"/>
        <v>-2.8057173107464308</v>
      </c>
      <c r="F86" s="4636"/>
      <c r="G86" s="4461">
        <f t="shared" si="36"/>
        <v>1.7162471395880914</v>
      </c>
      <c r="H86" s="4738"/>
      <c r="I86" s="60">
        <f t="shared" si="48"/>
        <v>-4.1666666666666572</v>
      </c>
      <c r="J86" s="4461">
        <f t="shared" si="53"/>
        <v>-12.195121951219505</v>
      </c>
      <c r="K86" s="4464"/>
      <c r="L86" s="4742">
        <f t="shared" si="49"/>
        <v>42.857142857142861</v>
      </c>
      <c r="M86" s="4744"/>
      <c r="N86" s="60">
        <f t="shared" si="50"/>
        <v>19.753086419753089</v>
      </c>
      <c r="O86" s="4461">
        <f t="shared" si="54"/>
        <v>26.153846153846146</v>
      </c>
      <c r="P86" s="4459"/>
      <c r="Q86" s="49">
        <f t="shared" si="51"/>
        <v>-6.25</v>
      </c>
    </row>
    <row r="87" spans="1:19" ht="12.2" customHeight="1">
      <c r="A87" s="645" t="s">
        <v>723</v>
      </c>
      <c r="B87" s="61">
        <f t="shared" si="46"/>
        <v>-0.6360856269113242</v>
      </c>
      <c r="C87" s="1744"/>
      <c r="D87" s="1643">
        <f t="shared" si="47"/>
        <v>-1.5162454873646141</v>
      </c>
      <c r="E87" s="4622">
        <f t="shared" si="52"/>
        <v>-2.9100529100529116</v>
      </c>
      <c r="F87" s="4632"/>
      <c r="G87" s="4461">
        <f t="shared" si="36"/>
        <v>1.4772727272727337</v>
      </c>
      <c r="H87" s="4738"/>
      <c r="I87" s="1643">
        <f t="shared" si="48"/>
        <v>2.941176470588232</v>
      </c>
      <c r="J87" s="4461">
        <f t="shared" si="53"/>
        <v>14.81481481481481</v>
      </c>
      <c r="K87" s="4466"/>
      <c r="L87" s="4461">
        <f t="shared" si="49"/>
        <v>-42.857142857142861</v>
      </c>
      <c r="M87" s="4506"/>
      <c r="N87" s="1643">
        <f t="shared" si="50"/>
        <v>-17.64705882352942</v>
      </c>
      <c r="O87" s="4461">
        <f t="shared" si="54"/>
        <v>-3.7037037037037095</v>
      </c>
      <c r="P87" s="4505"/>
      <c r="Q87" s="49">
        <f t="shared" si="51"/>
        <v>-71.428571428571431</v>
      </c>
      <c r="R87" s="221"/>
    </row>
    <row r="88" spans="1:19" ht="12.2" customHeight="1">
      <c r="A88" s="645" t="s">
        <v>724</v>
      </c>
      <c r="B88" s="61">
        <f t="shared" si="46"/>
        <v>-0.73260073260073</v>
      </c>
      <c r="C88" s="1744"/>
      <c r="D88" s="60">
        <f t="shared" si="47"/>
        <v>-1.299169974738362</v>
      </c>
      <c r="E88" s="4622">
        <f t="shared" si="52"/>
        <v>-2.6469031233456946</v>
      </c>
      <c r="F88" s="4636"/>
      <c r="G88" s="4461">
        <f t="shared" si="36"/>
        <v>1.5873015873015817</v>
      </c>
      <c r="H88" s="4738"/>
      <c r="I88" s="60">
        <f t="shared" si="48"/>
        <v>14.285714285714278</v>
      </c>
      <c r="J88" s="4461">
        <f t="shared" si="53"/>
        <v>16.666666666666671</v>
      </c>
      <c r="K88" s="4464"/>
      <c r="L88" s="4461">
        <f t="shared" ref="L88:L93" si="55">SUM(L31/L27)*100-100</f>
        <v>0</v>
      </c>
      <c r="M88" s="4506"/>
      <c r="N88" s="60">
        <f t="shared" ref="N88:N93" si="56">SUM(N31/N27)*100-100</f>
        <v>18.181818181818187</v>
      </c>
      <c r="O88" s="4461">
        <f t="shared" si="54"/>
        <v>-5</v>
      </c>
      <c r="P88" s="4459"/>
      <c r="Q88" s="49">
        <f t="shared" ref="Q88:Q93" si="57">SUM(Q31/Q27)*100-100</f>
        <v>250</v>
      </c>
      <c r="R88" s="221"/>
    </row>
    <row r="89" spans="1:19" ht="12.2" customHeight="1">
      <c r="A89" s="644" t="s">
        <v>725</v>
      </c>
      <c r="B89" s="62">
        <f t="shared" si="46"/>
        <v>-1.4202632384450453</v>
      </c>
      <c r="C89" s="1749"/>
      <c r="D89" s="63">
        <f t="shared" si="47"/>
        <v>-2.634428004330573</v>
      </c>
      <c r="E89" s="4731">
        <f t="shared" si="52"/>
        <v>-3.0818278427205144</v>
      </c>
      <c r="F89" s="4641"/>
      <c r="G89" s="4509">
        <f t="shared" si="36"/>
        <v>-1.6872890888638921</v>
      </c>
      <c r="H89" s="4733"/>
      <c r="I89" s="63">
        <f t="shared" si="48"/>
        <v>6.6666666666666714</v>
      </c>
      <c r="J89" s="4509">
        <f t="shared" si="53"/>
        <v>27.272727272727266</v>
      </c>
      <c r="K89" s="4670"/>
      <c r="L89" s="4509">
        <f t="shared" si="55"/>
        <v>-50</v>
      </c>
      <c r="M89" s="4510"/>
      <c r="N89" s="63">
        <f t="shared" si="56"/>
        <v>34.482758620689651</v>
      </c>
      <c r="O89" s="4509">
        <f t="shared" si="54"/>
        <v>31.818181818181813</v>
      </c>
      <c r="P89" s="4512"/>
      <c r="Q89" s="46">
        <f t="shared" si="57"/>
        <v>42.857142857142861</v>
      </c>
      <c r="R89" s="221"/>
    </row>
    <row r="90" spans="1:19" ht="12.2" customHeight="1">
      <c r="A90" s="2582" t="s">
        <v>746</v>
      </c>
      <c r="B90" s="2583">
        <f t="shared" si="46"/>
        <v>-1.6952298459444393</v>
      </c>
      <c r="C90" s="2584"/>
      <c r="D90" s="2585">
        <f t="shared" si="47"/>
        <v>-2.7522935779816464</v>
      </c>
      <c r="E90" s="4740">
        <f t="shared" si="52"/>
        <v>-3.3224400871459778</v>
      </c>
      <c r="F90" s="4741"/>
      <c r="G90" s="4461">
        <f t="shared" si="36"/>
        <v>-1.5748031496062964</v>
      </c>
      <c r="H90" s="4738"/>
      <c r="I90" s="2585">
        <f t="shared" si="48"/>
        <v>2.1739130434782652</v>
      </c>
      <c r="J90" s="4742">
        <f t="shared" si="53"/>
        <v>5.5555555555555571</v>
      </c>
      <c r="K90" s="4743"/>
      <c r="L90" s="4742">
        <f t="shared" si="55"/>
        <v>-10</v>
      </c>
      <c r="M90" s="4744"/>
      <c r="N90" s="2585">
        <f t="shared" si="56"/>
        <v>-11.340206185567013</v>
      </c>
      <c r="O90" s="4742">
        <f t="shared" ref="O90:O95" si="58">SUM(P33/P29)*100-100</f>
        <v>-1.2195121951219505</v>
      </c>
      <c r="P90" s="4745"/>
      <c r="Q90" s="2587">
        <f t="shared" si="57"/>
        <v>-66.666666666666671</v>
      </c>
      <c r="R90" s="221"/>
    </row>
    <row r="91" spans="1:19" ht="12.2" customHeight="1">
      <c r="A91" s="645" t="s">
        <v>747</v>
      </c>
      <c r="B91" s="61">
        <f t="shared" si="46"/>
        <v>-1.7973655053551596</v>
      </c>
      <c r="C91" s="1744"/>
      <c r="D91" s="1643">
        <f t="shared" si="47"/>
        <v>-2.9692082111436946</v>
      </c>
      <c r="E91" s="4622">
        <f t="shared" ref="E91" si="59">SUM(F34/F30)*100-100</f>
        <v>-3.2152588555858301</v>
      </c>
      <c r="F91" s="4632"/>
      <c r="G91" s="4461">
        <f t="shared" si="36"/>
        <v>-2.4636058230683062</v>
      </c>
      <c r="H91" s="4738"/>
      <c r="I91" s="1643">
        <f t="shared" si="48"/>
        <v>8.5714285714285694</v>
      </c>
      <c r="J91" s="4461">
        <f t="shared" ref="J91" si="60">SUM(K34/K30)*100-100</f>
        <v>16.129032258064527</v>
      </c>
      <c r="K91" s="4466"/>
      <c r="L91" s="4461">
        <f t="shared" si="55"/>
        <v>-50</v>
      </c>
      <c r="M91" s="4506"/>
      <c r="N91" s="1643">
        <f t="shared" si="56"/>
        <v>39.285714285714278</v>
      </c>
      <c r="O91" s="4461">
        <f t="shared" si="58"/>
        <v>34.615384615384613</v>
      </c>
      <c r="P91" s="4505"/>
      <c r="Q91" s="49">
        <f t="shared" si="57"/>
        <v>100</v>
      </c>
      <c r="R91" s="221"/>
    </row>
    <row r="92" spans="1:19" ht="14.25" customHeight="1">
      <c r="A92" s="645" t="s">
        <v>748</v>
      </c>
      <c r="B92" s="61">
        <f t="shared" si="46"/>
        <v>-2.0172201722017178</v>
      </c>
      <c r="C92" s="1744"/>
      <c r="D92" s="60">
        <f t="shared" si="47"/>
        <v>-3.6197440585009133</v>
      </c>
      <c r="E92" s="4622">
        <f t="shared" ref="E92" si="61">SUM(F35/F31)*100-100</f>
        <v>-3.9151712887438777</v>
      </c>
      <c r="F92" s="4636"/>
      <c r="G92" s="4461">
        <f t="shared" si="36"/>
        <v>-3.0133928571428612</v>
      </c>
      <c r="H92" s="4738"/>
      <c r="I92" s="60">
        <f t="shared" si="48"/>
        <v>-20.833333333333343</v>
      </c>
      <c r="J92" s="4461">
        <f t="shared" ref="J92" si="62">SUM(K35/K31)*100-100</f>
        <v>-19.047619047619051</v>
      </c>
      <c r="K92" s="4464"/>
      <c r="L92" s="4461">
        <f t="shared" si="55"/>
        <v>-33.333333333333343</v>
      </c>
      <c r="M92" s="4506"/>
      <c r="N92" s="60">
        <f t="shared" si="56"/>
        <v>7.6923076923076934</v>
      </c>
      <c r="O92" s="4461">
        <f t="shared" si="58"/>
        <v>21.05263157894737</v>
      </c>
      <c r="P92" s="4459"/>
      <c r="Q92" s="49">
        <f t="shared" si="57"/>
        <v>-28.571428571428569</v>
      </c>
      <c r="R92" s="221"/>
      <c r="S92" s="20"/>
    </row>
    <row r="93" spans="1:19" ht="14.25" customHeight="1">
      <c r="A93" s="644" t="s">
        <v>749</v>
      </c>
      <c r="B93" s="62">
        <f t="shared" ref="B93:B101" si="63">SUM(B36/B32)*100-100</f>
        <v>-2.5771595354902814</v>
      </c>
      <c r="C93" s="1749"/>
      <c r="D93" s="63">
        <f t="shared" si="47"/>
        <v>-3.8176426982950318</v>
      </c>
      <c r="E93" s="4731">
        <f t="shared" ref="E93" si="64">SUM(F36/F32)*100-100</f>
        <v>-4.4956140350877121</v>
      </c>
      <c r="F93" s="4641"/>
      <c r="G93" s="4509">
        <f t="shared" si="36"/>
        <v>-2.402745995423345</v>
      </c>
      <c r="H93" s="4733"/>
      <c r="I93" s="63">
        <f t="shared" si="48"/>
        <v>-12.5</v>
      </c>
      <c r="J93" s="4509">
        <f t="shared" ref="J93" si="65">SUM(K36/K32)*100-100</f>
        <v>-35.714285714285708</v>
      </c>
      <c r="K93" s="4670"/>
      <c r="L93" s="4509">
        <f t="shared" si="55"/>
        <v>150</v>
      </c>
      <c r="M93" s="4510"/>
      <c r="N93" s="63">
        <f t="shared" si="56"/>
        <v>23.07692307692308</v>
      </c>
      <c r="O93" s="4509">
        <f t="shared" si="58"/>
        <v>10.34482758620689</v>
      </c>
      <c r="P93" s="4512"/>
      <c r="Q93" s="46">
        <f t="shared" si="57"/>
        <v>60</v>
      </c>
      <c r="R93" s="221"/>
      <c r="S93" s="20"/>
    </row>
    <row r="94" spans="1:19" ht="14.25" customHeight="1">
      <c r="A94" s="2582" t="s">
        <v>810</v>
      </c>
      <c r="B94" s="2583">
        <f t="shared" si="63"/>
        <v>-2.7943860532443807</v>
      </c>
      <c r="C94" s="2584"/>
      <c r="D94" s="2585">
        <f t="shared" ref="D94:D97" si="66">SUM(D37/D33)*100-100</f>
        <v>-3.8867924528301927</v>
      </c>
      <c r="E94" s="4740">
        <f t="shared" ref="E94:E99" si="67">SUM(F37/F33)*100-100</f>
        <v>-4.3943661971831034</v>
      </c>
      <c r="F94" s="4741"/>
      <c r="G94" s="4461">
        <f t="shared" si="36"/>
        <v>-2.8571428571428612</v>
      </c>
      <c r="H94" s="4738"/>
      <c r="I94" s="2585">
        <f t="shared" ref="I94:I101" si="68">SUM(I37/I33)*100-100</f>
        <v>-10.638297872340431</v>
      </c>
      <c r="J94" s="4742">
        <f t="shared" ref="J94:J99" si="69">SUM(K37/K33)*100-100</f>
        <v>-15.789473684210535</v>
      </c>
      <c r="K94" s="4743"/>
      <c r="L94" s="4742">
        <f t="shared" ref="L94:L101" si="70">SUM(L37/L33)*100-100</f>
        <v>11.111111111111114</v>
      </c>
      <c r="M94" s="4744"/>
      <c r="N94" s="2585">
        <f t="shared" ref="N94:N102" si="71">SUM(N37/N33)*100-100</f>
        <v>-3.4883720930232442</v>
      </c>
      <c r="O94" s="4742">
        <f t="shared" si="58"/>
        <v>-8.6419753086419746</v>
      </c>
      <c r="P94" s="4745"/>
      <c r="Q94" s="2587">
        <f t="shared" ref="Q94:Q102" si="72">SUM(Q37/Q33)*100-100</f>
        <v>80</v>
      </c>
      <c r="R94" s="221"/>
      <c r="S94" s="20"/>
    </row>
    <row r="95" spans="1:19" ht="14.25" customHeight="1">
      <c r="A95" s="645" t="s">
        <v>818</v>
      </c>
      <c r="B95" s="61">
        <f t="shared" si="63"/>
        <v>-3.2217625673812194</v>
      </c>
      <c r="C95" s="1744"/>
      <c r="D95" s="1643">
        <f t="shared" si="66"/>
        <v>-3.8911975821684877</v>
      </c>
      <c r="E95" s="4622">
        <f t="shared" si="67"/>
        <v>-4.9549549549549567</v>
      </c>
      <c r="F95" s="4632"/>
      <c r="G95" s="4461">
        <f t="shared" si="36"/>
        <v>-1.7221584385763435</v>
      </c>
      <c r="H95" s="4738"/>
      <c r="I95" s="1643">
        <f t="shared" si="68"/>
        <v>-36.842105263157897</v>
      </c>
      <c r="J95" s="4461">
        <f t="shared" si="69"/>
        <v>-55.555555555555557</v>
      </c>
      <c r="K95" s="4466"/>
      <c r="L95" s="4461">
        <f t="shared" si="70"/>
        <v>300</v>
      </c>
      <c r="M95" s="4506"/>
      <c r="N95" s="1643">
        <f t="shared" si="71"/>
        <v>-23.076923076923066</v>
      </c>
      <c r="O95" s="4461">
        <f t="shared" si="58"/>
        <v>-22.857142857142847</v>
      </c>
      <c r="P95" s="4505"/>
      <c r="Q95" s="49">
        <f t="shared" si="72"/>
        <v>-25</v>
      </c>
      <c r="R95" s="221"/>
      <c r="S95" s="20"/>
    </row>
    <row r="96" spans="1:19" ht="14.25" customHeight="1">
      <c r="A96" s="645" t="s">
        <v>797</v>
      </c>
      <c r="B96" s="61">
        <f t="shared" si="63"/>
        <v>-2.9437609841827737</v>
      </c>
      <c r="C96" s="1744"/>
      <c r="D96" s="1643">
        <f t="shared" si="66"/>
        <v>-3.9074355083459835</v>
      </c>
      <c r="E96" s="4622">
        <f t="shared" si="67"/>
        <v>-4.9235993208828575</v>
      </c>
      <c r="F96" s="4632"/>
      <c r="G96" s="4461">
        <f t="shared" si="36"/>
        <v>-1.8411967779056368</v>
      </c>
      <c r="H96" s="4738"/>
      <c r="I96" s="1643">
        <f t="shared" si="68"/>
        <v>-21.05263157894737</v>
      </c>
      <c r="J96" s="4461">
        <f t="shared" si="69"/>
        <v>-29.411764705882348</v>
      </c>
      <c r="K96" s="4466"/>
      <c r="L96" s="4461">
        <f t="shared" si="70"/>
        <v>50</v>
      </c>
      <c r="M96" s="4506"/>
      <c r="N96" s="1643">
        <f t="shared" si="71"/>
        <v>-25</v>
      </c>
      <c r="O96" s="4461">
        <f t="shared" ref="O96" si="73">SUM(P39/P35)*100-100</f>
        <v>-13.043478260869563</v>
      </c>
      <c r="P96" s="4505"/>
      <c r="Q96" s="49">
        <f t="shared" si="72"/>
        <v>-80</v>
      </c>
      <c r="R96" s="221"/>
      <c r="S96" s="20"/>
    </row>
    <row r="97" spans="1:20" ht="14.25" customHeight="1">
      <c r="A97" s="644" t="s">
        <v>819</v>
      </c>
      <c r="B97" s="62">
        <f t="shared" si="63"/>
        <v>-1.9441611422743534</v>
      </c>
      <c r="C97" s="1749"/>
      <c r="D97" s="1848">
        <f t="shared" si="66"/>
        <v>-3.5838150289017392</v>
      </c>
      <c r="E97" s="4731">
        <f t="shared" si="67"/>
        <v>-4.5350172215843827</v>
      </c>
      <c r="F97" s="4732"/>
      <c r="G97" s="4509">
        <f t="shared" si="36"/>
        <v>-1.6412661195779492</v>
      </c>
      <c r="H97" s="4733"/>
      <c r="I97" s="1848">
        <f t="shared" si="68"/>
        <v>-14.285714285714292</v>
      </c>
      <c r="J97" s="4509">
        <f t="shared" si="69"/>
        <v>0</v>
      </c>
      <c r="K97" s="4739"/>
      <c r="L97" s="4509">
        <f t="shared" si="70"/>
        <v>-40</v>
      </c>
      <c r="M97" s="4510"/>
      <c r="N97" s="1848">
        <f t="shared" si="71"/>
        <v>-25</v>
      </c>
      <c r="O97" s="4509">
        <f>SUM(P40/P36)*100-100</f>
        <v>-25</v>
      </c>
      <c r="P97" s="4514"/>
      <c r="Q97" s="46">
        <f t="shared" si="72"/>
        <v>-25</v>
      </c>
      <c r="R97" s="221"/>
      <c r="S97" s="20"/>
    </row>
    <row r="98" spans="1:20" ht="14.25" customHeight="1">
      <c r="A98" s="645" t="s">
        <v>867</v>
      </c>
      <c r="B98" s="61">
        <f t="shared" si="63"/>
        <v>-1.5797992877953959</v>
      </c>
      <c r="C98" s="1744"/>
      <c r="D98" s="60">
        <f t="shared" ref="D98:D110" si="74">SUM(D41/D37)*100-100</f>
        <v>-3.3765213977228115</v>
      </c>
      <c r="E98" s="4622">
        <f t="shared" si="67"/>
        <v>-3.4767236299351794</v>
      </c>
      <c r="F98" s="4636"/>
      <c r="G98" s="4461">
        <f t="shared" si="36"/>
        <v>-3.1764705882352899</v>
      </c>
      <c r="H98" s="4738"/>
      <c r="I98" s="60">
        <f t="shared" si="68"/>
        <v>-33.333333333333343</v>
      </c>
      <c r="J98" s="4461">
        <f t="shared" si="69"/>
        <v>-21.875</v>
      </c>
      <c r="K98" s="4464"/>
      <c r="L98" s="4461">
        <f t="shared" si="70"/>
        <v>-70</v>
      </c>
      <c r="M98" s="4506"/>
      <c r="N98" s="60">
        <f t="shared" si="71"/>
        <v>-15.662650602409627</v>
      </c>
      <c r="O98" s="4461">
        <f t="shared" ref="O98" si="75">SUM(P41/P37)*100-100</f>
        <v>-28.378378378378372</v>
      </c>
      <c r="P98" s="4459"/>
      <c r="Q98" s="49">
        <f t="shared" si="72"/>
        <v>88.888888888888886</v>
      </c>
      <c r="R98" s="221"/>
      <c r="S98" s="20"/>
    </row>
    <row r="99" spans="1:20" ht="14.25" customHeight="1">
      <c r="A99" s="645" t="s">
        <v>874</v>
      </c>
      <c r="B99" s="61">
        <f t="shared" si="63"/>
        <v>-1.3018134715025838</v>
      </c>
      <c r="C99" s="1744"/>
      <c r="D99" s="60">
        <f t="shared" si="74"/>
        <v>-3.6163522012578682</v>
      </c>
      <c r="E99" s="4622">
        <f t="shared" si="67"/>
        <v>-3.7322274881516648</v>
      </c>
      <c r="F99" s="4632"/>
      <c r="G99" s="4461">
        <f t="shared" si="36"/>
        <v>-3.3878504672897236</v>
      </c>
      <c r="H99" s="4738"/>
      <c r="I99" s="60">
        <f t="shared" si="68"/>
        <v>-16.666666666666657</v>
      </c>
      <c r="J99" s="4461">
        <f t="shared" si="69"/>
        <v>0</v>
      </c>
      <c r="K99" s="4464"/>
      <c r="L99" s="4461">
        <f t="shared" si="70"/>
        <v>-50</v>
      </c>
      <c r="M99" s="4506"/>
      <c r="N99" s="60">
        <f t="shared" si="71"/>
        <v>-10</v>
      </c>
      <c r="O99" s="4461">
        <f t="shared" ref="O99:O100" si="76">SUM(P42/P38)*100-100</f>
        <v>0</v>
      </c>
      <c r="P99" s="4459"/>
      <c r="Q99" s="49">
        <f t="shared" si="72"/>
        <v>-100</v>
      </c>
      <c r="R99" s="221"/>
      <c r="S99" s="20"/>
    </row>
    <row r="100" spans="1:20" ht="14.25" customHeight="1">
      <c r="A100" s="645" t="s">
        <v>861</v>
      </c>
      <c r="B100" s="61">
        <f t="shared" si="63"/>
        <v>-1.5650261915540256</v>
      </c>
      <c r="C100" s="1744"/>
      <c r="D100" s="60">
        <f t="shared" si="74"/>
        <v>-3.7899723647848447</v>
      </c>
      <c r="E100" s="4622">
        <f>SUM(F43/F39)*100-100</f>
        <v>-4.047619047619051</v>
      </c>
      <c r="F100" s="4636"/>
      <c r="G100" s="4461">
        <f t="shared" si="36"/>
        <v>-3.2825322391559268</v>
      </c>
      <c r="H100" s="4738"/>
      <c r="I100" s="60">
        <f t="shared" si="68"/>
        <v>-6.6666666666666714</v>
      </c>
      <c r="J100" s="4461">
        <f>SUM(K43/K39)*100-100</f>
        <v>-8.3333333333333428</v>
      </c>
      <c r="K100" s="4464"/>
      <c r="L100" s="4461">
        <f t="shared" si="70"/>
        <v>0</v>
      </c>
      <c r="M100" s="4506"/>
      <c r="N100" s="60">
        <f t="shared" si="71"/>
        <v>23.80952380952381</v>
      </c>
      <c r="O100" s="4461">
        <f t="shared" si="76"/>
        <v>20</v>
      </c>
      <c r="P100" s="4459"/>
      <c r="Q100" s="49">
        <f t="shared" si="72"/>
        <v>100</v>
      </c>
      <c r="R100" s="221"/>
      <c r="S100" s="20"/>
    </row>
    <row r="101" spans="1:20" ht="14.25" customHeight="1">
      <c r="A101" s="644" t="s">
        <v>875</v>
      </c>
      <c r="B101" s="62">
        <f t="shared" si="63"/>
        <v>-2.0737177403627385</v>
      </c>
      <c r="C101" s="1749"/>
      <c r="D101" s="1848">
        <f t="shared" si="74"/>
        <v>-3.7170263788968754</v>
      </c>
      <c r="E101" s="4731">
        <f>SUM(F44/F40)*100-100</f>
        <v>-4.4497895369813705</v>
      </c>
      <c r="F101" s="4732"/>
      <c r="G101" s="4509">
        <f t="shared" si="36"/>
        <v>-2.264600715137064</v>
      </c>
      <c r="H101" s="4733"/>
      <c r="I101" s="1848">
        <f t="shared" si="68"/>
        <v>0</v>
      </c>
      <c r="J101" s="4509">
        <f>SUM(K44/K40)*100-100</f>
        <v>-22.222222222222214</v>
      </c>
      <c r="K101" s="4739"/>
      <c r="L101" s="4509">
        <f t="shared" si="70"/>
        <v>66.666666666666686</v>
      </c>
      <c r="M101" s="4510"/>
      <c r="N101" s="1848">
        <f t="shared" si="71"/>
        <v>27.777777777777771</v>
      </c>
      <c r="O101" s="4509">
        <f>SUM(P44/P40)*100-100</f>
        <v>16.666666666666671</v>
      </c>
      <c r="P101" s="4514"/>
      <c r="Q101" s="46">
        <f t="shared" si="72"/>
        <v>50</v>
      </c>
      <c r="R101" s="221"/>
      <c r="S101" s="20"/>
    </row>
    <row r="102" spans="1:20" ht="14.25" customHeight="1">
      <c r="A102" s="645" t="s">
        <v>914</v>
      </c>
      <c r="B102" s="61">
        <f>SUM(B45/B41)*100-100</f>
        <v>-1.6314716137096212</v>
      </c>
      <c r="C102" s="1744"/>
      <c r="D102" s="60">
        <f t="shared" si="74"/>
        <v>-3.5351483136936253</v>
      </c>
      <c r="E102" s="4622">
        <f>SUM(F45/F41)*100-100</f>
        <v>-4.7008547008547055</v>
      </c>
      <c r="F102" s="4636"/>
      <c r="G102" s="4461">
        <f t="shared" si="36"/>
        <v>-1.2150668286755888</v>
      </c>
      <c r="H102" s="4738"/>
      <c r="I102" s="60">
        <f>SUM(I45/I41)*100-100</f>
        <v>3.5714285714285836</v>
      </c>
      <c r="J102" s="4461">
        <f>SUM(K45/K41)*100-100</f>
        <v>-12</v>
      </c>
      <c r="K102" s="4464"/>
      <c r="L102" s="4461">
        <f t="shared" ref="L102:L110" si="77">SUM(L45/L41)*100-100</f>
        <v>133.33333333333334</v>
      </c>
      <c r="M102" s="4506"/>
      <c r="N102" s="60">
        <f t="shared" si="71"/>
        <v>-24.285714285714292</v>
      </c>
      <c r="O102" s="4461">
        <f>SUM(P45/P41)*100-100</f>
        <v>-7.5471698113207566</v>
      </c>
      <c r="P102" s="4459"/>
      <c r="Q102" s="49">
        <f t="shared" si="72"/>
        <v>-76.470588235294116</v>
      </c>
      <c r="R102" s="221"/>
      <c r="S102" s="20"/>
    </row>
    <row r="103" spans="1:20">
      <c r="A103" s="645" t="s">
        <v>918</v>
      </c>
      <c r="B103" s="61">
        <f>SUM(B46/B42)*100-100</f>
        <v>-1.476474834306714</v>
      </c>
      <c r="C103" s="1744"/>
      <c r="D103" s="60">
        <f t="shared" si="74"/>
        <v>-3.1402936378466535</v>
      </c>
      <c r="E103" s="4622">
        <f>SUM(F46/F42)*100-100</f>
        <v>-3.9384615384615387</v>
      </c>
      <c r="F103" s="4632"/>
      <c r="G103" s="4461">
        <f t="shared" si="36"/>
        <v>-1.5719467956469231</v>
      </c>
      <c r="H103" s="4738"/>
      <c r="I103" s="60">
        <f>SUM(I46/I42)*100-100</f>
        <v>14.999999999999986</v>
      </c>
      <c r="J103" s="4461">
        <f>SUM(K46/K42)*100-100</f>
        <v>18.75</v>
      </c>
      <c r="K103" s="4464"/>
      <c r="L103" s="4461">
        <f t="shared" si="77"/>
        <v>0</v>
      </c>
      <c r="M103" s="4506"/>
      <c r="N103" s="60">
        <f>SUM(N46/N42)*100-100</f>
        <v>-29.629629629629633</v>
      </c>
      <c r="O103" s="4461">
        <f>SUM(P46/P42)*100-100</f>
        <v>-37.037037037037038</v>
      </c>
      <c r="P103" s="4459"/>
      <c r="Q103" s="582">
        <v>0</v>
      </c>
      <c r="R103" s="221"/>
      <c r="S103" s="20"/>
    </row>
    <row r="104" spans="1:20">
      <c r="A104" s="645" t="s">
        <v>936</v>
      </c>
      <c r="B104" s="61">
        <f t="shared" ref="B104:B106" si="78">SUM(B47/B43)*100-100</f>
        <v>-1.2679850206950931</v>
      </c>
      <c r="C104" s="1744"/>
      <c r="D104" s="60">
        <f t="shared" si="74"/>
        <v>-2.5441116126384884</v>
      </c>
      <c r="E104" s="4622">
        <f t="shared" ref="E104:E106" si="79">SUM(F47/F43)*100-100</f>
        <v>-3.2878411910670025</v>
      </c>
      <c r="F104" s="4632"/>
      <c r="G104" s="4461">
        <f t="shared" si="36"/>
        <v>-1.0909090909090935</v>
      </c>
      <c r="H104" s="4738"/>
      <c r="I104" s="60">
        <f t="shared" ref="I104:I107" si="80">SUM(I47/I43)*100-100</f>
        <v>-14.285714285714292</v>
      </c>
      <c r="J104" s="4461">
        <f t="shared" ref="J104:J106" si="81">SUM(K47/K43)*100-100</f>
        <v>-18.181818181818173</v>
      </c>
      <c r="K104" s="4464"/>
      <c r="L104" s="4461">
        <f t="shared" si="77"/>
        <v>0</v>
      </c>
      <c r="M104" s="4506"/>
      <c r="N104" s="60">
        <f t="shared" ref="N104:N106" si="82">SUM(N47/N43)*100-100</f>
        <v>-46.153846153846153</v>
      </c>
      <c r="O104" s="4461">
        <f t="shared" ref="O104:O106" si="83">SUM(P47/P43)*100-100</f>
        <v>-54.166666666666671</v>
      </c>
      <c r="P104" s="4459"/>
      <c r="Q104" s="582">
        <v>0</v>
      </c>
    </row>
    <row r="105" spans="1:20">
      <c r="A105" s="644" t="s">
        <v>937</v>
      </c>
      <c r="B105" s="61">
        <f t="shared" si="78"/>
        <v>-0.41157727031333025</v>
      </c>
      <c r="C105" s="1749"/>
      <c r="D105" s="60">
        <f t="shared" si="74"/>
        <v>-2.3246160232461648</v>
      </c>
      <c r="E105" s="4731">
        <f t="shared" si="79"/>
        <v>-2.5173064820641997</v>
      </c>
      <c r="F105" s="4732"/>
      <c r="G105" s="4509">
        <f t="shared" si="36"/>
        <v>-1.9512195121951237</v>
      </c>
      <c r="H105" s="4733"/>
      <c r="I105" s="60">
        <f t="shared" si="80"/>
        <v>41.666666666666686</v>
      </c>
      <c r="J105" s="4509">
        <f t="shared" si="81"/>
        <v>71.428571428571416</v>
      </c>
      <c r="K105" s="4670"/>
      <c r="L105" s="4509">
        <f t="shared" si="77"/>
        <v>0</v>
      </c>
      <c r="M105" s="4510"/>
      <c r="N105" s="60">
        <f t="shared" si="82"/>
        <v>-19.565217391304344</v>
      </c>
      <c r="O105" s="4509">
        <f t="shared" si="83"/>
        <v>-14.285714285714292</v>
      </c>
      <c r="P105" s="4512"/>
      <c r="Q105" s="582">
        <v>0</v>
      </c>
      <c r="S105" s="20"/>
    </row>
    <row r="106" spans="1:20">
      <c r="A106" s="3464" t="s">
        <v>938</v>
      </c>
      <c r="B106" s="3467">
        <f t="shared" si="78"/>
        <v>0.10700193941015357</v>
      </c>
      <c r="C106" s="3466"/>
      <c r="D106" s="3470">
        <f t="shared" si="74"/>
        <v>-2.6537489469250204</v>
      </c>
      <c r="E106" s="4734">
        <f t="shared" si="79"/>
        <v>-3.3311979500320206</v>
      </c>
      <c r="F106" s="4735"/>
      <c r="G106" s="4470">
        <f t="shared" si="36"/>
        <v>-1.3530135301352999</v>
      </c>
      <c r="H106" s="4736"/>
      <c r="I106" s="3470">
        <f t="shared" si="80"/>
        <v>6.8965517241379217</v>
      </c>
      <c r="J106" s="4527">
        <f t="shared" si="81"/>
        <v>-9.0909090909090935</v>
      </c>
      <c r="K106" s="4737"/>
      <c r="L106" s="4470">
        <f t="shared" si="77"/>
        <v>57.142857142857139</v>
      </c>
      <c r="M106" s="4527"/>
      <c r="N106" s="3469">
        <f t="shared" si="82"/>
        <v>20.754716981132077</v>
      </c>
      <c r="O106" s="4470">
        <f t="shared" si="83"/>
        <v>18.367346938775512</v>
      </c>
      <c r="P106" s="4517"/>
      <c r="Q106" s="3468">
        <v>0</v>
      </c>
    </row>
    <row r="107" spans="1:20">
      <c r="A107" s="2198" t="s">
        <v>964</v>
      </c>
      <c r="B107" s="61">
        <f>SUM(B50/B46)*100-100</f>
        <v>0.26641800985747466</v>
      </c>
      <c r="C107" s="167"/>
      <c r="D107" s="1643">
        <f t="shared" si="74"/>
        <v>-3.1157894736842024</v>
      </c>
      <c r="E107" s="4729">
        <f t="shared" ref="E107" si="84">SUM(F50/F46)*100-100</f>
        <v>-4.2280589365791172</v>
      </c>
      <c r="F107" s="4632"/>
      <c r="G107" s="4461">
        <f t="shared" si="36"/>
        <v>-0.98280098280098116</v>
      </c>
      <c r="H107" s="4730"/>
      <c r="I107" s="1643">
        <f t="shared" si="80"/>
        <v>0</v>
      </c>
      <c r="J107" s="4459">
        <f t="shared" ref="J107" si="85">SUM(K50/K46)*100-100</f>
        <v>0</v>
      </c>
      <c r="K107" s="4466"/>
      <c r="L107" s="4461">
        <f t="shared" si="77"/>
        <v>0</v>
      </c>
      <c r="M107" s="4459"/>
      <c r="N107" s="60">
        <f>SUM(N50/N46)*100-100</f>
        <v>68.421052631578931</v>
      </c>
      <c r="O107" s="4461">
        <f t="shared" ref="O107" si="86">SUM(P50/P46)*100-100</f>
        <v>47.058823529411768</v>
      </c>
      <c r="P107" s="4505"/>
      <c r="Q107" s="584">
        <v>0</v>
      </c>
      <c r="R107" s="221"/>
      <c r="S107" s="20"/>
    </row>
    <row r="108" spans="1:20">
      <c r="A108" s="2198" t="s">
        <v>983</v>
      </c>
      <c r="B108" s="61">
        <f>SUM(B51/B47)*100-100</f>
        <v>0.44583444237422043</v>
      </c>
      <c r="C108" s="167"/>
      <c r="D108" s="1643">
        <f t="shared" si="74"/>
        <v>-2.9894736842105374</v>
      </c>
      <c r="E108" s="4729">
        <f t="shared" ref="E108" si="87">SUM(F51/F47)*100-100</f>
        <v>-3.7203335471456001</v>
      </c>
      <c r="F108" s="4632"/>
      <c r="G108" s="4461">
        <f t="shared" si="36"/>
        <v>-1.5931372549019613</v>
      </c>
      <c r="H108" s="4730"/>
      <c r="I108" s="1643">
        <f>SUM(I51/I47)*100-100</f>
        <v>91.666666666666686</v>
      </c>
      <c r="J108" s="4459">
        <f t="shared" ref="J108" si="88">SUM(K51/K47)*100-100</f>
        <v>122.22222222222223</v>
      </c>
      <c r="K108" s="4466"/>
      <c r="L108" s="4461">
        <f t="shared" si="77"/>
        <v>0</v>
      </c>
      <c r="M108" s="4459"/>
      <c r="N108" s="60">
        <f>SUM(N51/N47)*100-100</f>
        <v>7.1428571428571388</v>
      </c>
      <c r="O108" s="4461">
        <f t="shared" ref="O108" si="89">SUM(P51/P47)*100-100</f>
        <v>9.0909090909090793</v>
      </c>
      <c r="P108" s="4505"/>
      <c r="Q108" s="584">
        <v>0</v>
      </c>
    </row>
    <row r="109" spans="1:20">
      <c r="A109" s="644" t="s">
        <v>1005</v>
      </c>
      <c r="B109" s="62">
        <f>SUM(B52/B48)*100-100</f>
        <v>0.41327822956938576</v>
      </c>
      <c r="C109" s="1749"/>
      <c r="D109" s="63">
        <f t="shared" si="74"/>
        <v>-3.1449213769655699</v>
      </c>
      <c r="E109" s="4731">
        <f>SUM(F52/F48)*100-100</f>
        <v>-4.1316978695932818</v>
      </c>
      <c r="F109" s="4732"/>
      <c r="G109" s="4509">
        <f t="shared" si="36"/>
        <v>-1.243781094527364</v>
      </c>
      <c r="H109" s="4733"/>
      <c r="I109" s="63">
        <f>SUM(I52/I48)*100-100</f>
        <v>-58.82352941176471</v>
      </c>
      <c r="J109" s="4509">
        <f>SUM(K52/K48)*100-100</f>
        <v>-58.333333333333329</v>
      </c>
      <c r="K109" s="4670"/>
      <c r="L109" s="4509">
        <f t="shared" si="77"/>
        <v>-60</v>
      </c>
      <c r="M109" s="4510"/>
      <c r="N109" s="63">
        <f>SUM(N52/N48)*100-100</f>
        <v>-16.21621621621621</v>
      </c>
      <c r="O109" s="4509">
        <f>SUM(P52/P48)*100-100</f>
        <v>-12.5</v>
      </c>
      <c r="P109" s="4512"/>
      <c r="Q109" s="4366">
        <v>0</v>
      </c>
      <c r="S109" s="20"/>
    </row>
    <row r="110" spans="1:20" s="1874" customFormat="1" ht="13.5" thickBot="1">
      <c r="A110" s="3465" t="s">
        <v>1014</v>
      </c>
      <c r="B110" s="3195">
        <f>SUM(B53/B49)*100-100</f>
        <v>0.12692898657225271</v>
      </c>
      <c r="C110" s="3003"/>
      <c r="D110" s="1848">
        <f t="shared" si="74"/>
        <v>-1.7741237559498018</v>
      </c>
      <c r="E110" s="4725">
        <f>SUM(F53/F49)*100-100</f>
        <v>-2.1868787276341948</v>
      </c>
      <c r="F110" s="4726"/>
      <c r="G110" s="4472">
        <f t="shared" si="36"/>
        <v>-0.99750623441397579</v>
      </c>
      <c r="H110" s="4727"/>
      <c r="I110" s="1848">
        <f>SUM(I53/I49)*100-100</f>
        <v>3.2258064516128968</v>
      </c>
      <c r="J110" s="4475">
        <f>SUM(K53/K49)*100-100</f>
        <v>30</v>
      </c>
      <c r="K110" s="4728"/>
      <c r="L110" s="4472">
        <f t="shared" si="77"/>
        <v>-45.45454545454546</v>
      </c>
      <c r="M110" s="4475"/>
      <c r="N110" s="1848">
        <f>SUM(N53/N49)*100-100</f>
        <v>-21.875</v>
      </c>
      <c r="O110" s="4472">
        <f>SUM(P53/P49)*100-100</f>
        <v>-29.310344827586206</v>
      </c>
      <c r="P110" s="4513"/>
      <c r="Q110" s="3463">
        <v>0</v>
      </c>
      <c r="T110" s="2212"/>
    </row>
    <row r="111" spans="1:20">
      <c r="Q111" s="23"/>
    </row>
    <row r="128" spans="5:5">
      <c r="E128" s="3">
        <v>748108</v>
      </c>
    </row>
  </sheetData>
  <mergeCells count="277">
    <mergeCell ref="O98:P98"/>
    <mergeCell ref="E97:F97"/>
    <mergeCell ref="G97:H97"/>
    <mergeCell ref="J66:K66"/>
    <mergeCell ref="J73:K73"/>
    <mergeCell ref="J70:K70"/>
    <mergeCell ref="G67:H67"/>
    <mergeCell ref="E61:F61"/>
    <mergeCell ref="G61:H61"/>
    <mergeCell ref="E62:F62"/>
    <mergeCell ref="L96:M96"/>
    <mergeCell ref="O96:P96"/>
    <mergeCell ref="E66:F66"/>
    <mergeCell ref="E64:F64"/>
    <mergeCell ref="G64:H64"/>
    <mergeCell ref="G66:H66"/>
    <mergeCell ref="E83:F83"/>
    <mergeCell ref="G83:H83"/>
    <mergeCell ref="J87:K87"/>
    <mergeCell ref="E84:F84"/>
    <mergeCell ref="G84:H84"/>
    <mergeCell ref="E86:F86"/>
    <mergeCell ref="G86:H86"/>
    <mergeCell ref="J86:K86"/>
    <mergeCell ref="O68:P68"/>
    <mergeCell ref="O72:P72"/>
    <mergeCell ref="L67:M67"/>
    <mergeCell ref="L66:M66"/>
    <mergeCell ref="O69:P69"/>
    <mergeCell ref="L63:M63"/>
    <mergeCell ref="L65:M65"/>
    <mergeCell ref="J80:K80"/>
    <mergeCell ref="J85:K85"/>
    <mergeCell ref="J78:K78"/>
    <mergeCell ref="J79:K79"/>
    <mergeCell ref="CC56:CR56"/>
    <mergeCell ref="BM56:CB56"/>
    <mergeCell ref="N60:Q60"/>
    <mergeCell ref="O83:P83"/>
    <mergeCell ref="O65:P65"/>
    <mergeCell ref="L77:M77"/>
    <mergeCell ref="L73:M73"/>
    <mergeCell ref="O62:P62"/>
    <mergeCell ref="AW56:BL56"/>
    <mergeCell ref="AG56:AV56"/>
    <mergeCell ref="O77:P77"/>
    <mergeCell ref="L79:M79"/>
    <mergeCell ref="L76:M76"/>
    <mergeCell ref="O76:P76"/>
    <mergeCell ref="O79:P79"/>
    <mergeCell ref="O80:P80"/>
    <mergeCell ref="L82:M82"/>
    <mergeCell ref="O82:P82"/>
    <mergeCell ref="O78:P78"/>
    <mergeCell ref="L75:M75"/>
    <mergeCell ref="O74:P74"/>
    <mergeCell ref="O75:P75"/>
    <mergeCell ref="O64:P64"/>
    <mergeCell ref="O63:P63"/>
    <mergeCell ref="E67:F67"/>
    <mergeCell ref="E68:F68"/>
    <mergeCell ref="J62:K62"/>
    <mergeCell ref="J63:K63"/>
    <mergeCell ref="D57:Q58"/>
    <mergeCell ref="E63:F63"/>
    <mergeCell ref="G73:H73"/>
    <mergeCell ref="G70:H70"/>
    <mergeCell ref="G68:H68"/>
    <mergeCell ref="G69:H69"/>
    <mergeCell ref="E71:F71"/>
    <mergeCell ref="G71:H71"/>
    <mergeCell ref="L68:M68"/>
    <mergeCell ref="J71:K71"/>
    <mergeCell ref="L69:M69"/>
    <mergeCell ref="L72:M72"/>
    <mergeCell ref="O73:P73"/>
    <mergeCell ref="O71:P71"/>
    <mergeCell ref="E73:F73"/>
    <mergeCell ref="J72:K72"/>
    <mergeCell ref="O66:P66"/>
    <mergeCell ref="J65:K65"/>
    <mergeCell ref="L64:M64"/>
    <mergeCell ref="J68:K68"/>
    <mergeCell ref="IG56:IV56"/>
    <mergeCell ref="DY56:EN56"/>
    <mergeCell ref="EO56:FD56"/>
    <mergeCell ref="FE56:FT56"/>
    <mergeCell ref="FU56:GJ56"/>
    <mergeCell ref="GK56:GZ56"/>
    <mergeCell ref="HA56:HP56"/>
    <mergeCell ref="CS56:DH56"/>
    <mergeCell ref="DI56:DX56"/>
    <mergeCell ref="HQ56:IF56"/>
    <mergeCell ref="E70:F70"/>
    <mergeCell ref="E75:F75"/>
    <mergeCell ref="O99:P99"/>
    <mergeCell ref="O97:P97"/>
    <mergeCell ref="E96:F96"/>
    <mergeCell ref="G96:H96"/>
    <mergeCell ref="J96:K96"/>
    <mergeCell ref="E99:F99"/>
    <mergeCell ref="G99:H99"/>
    <mergeCell ref="J99:K99"/>
    <mergeCell ref="L99:M99"/>
    <mergeCell ref="E98:F98"/>
    <mergeCell ref="G98:H98"/>
    <mergeCell ref="J98:K98"/>
    <mergeCell ref="L98:M98"/>
    <mergeCell ref="E87:F87"/>
    <mergeCell ref="E80:F80"/>
    <mergeCell ref="G80:H80"/>
    <mergeCell ref="J83:K83"/>
    <mergeCell ref="O70:P70"/>
    <mergeCell ref="L70:M70"/>
    <mergeCell ref="L87:M87"/>
    <mergeCell ref="J97:K97"/>
    <mergeCell ref="L97:M97"/>
    <mergeCell ref="D2:Q2"/>
    <mergeCell ref="D59:Q59"/>
    <mergeCell ref="A55:P55"/>
    <mergeCell ref="G62:H62"/>
    <mergeCell ref="L62:M62"/>
    <mergeCell ref="G63:H63"/>
    <mergeCell ref="E69:F69"/>
    <mergeCell ref="A3:B3"/>
    <mergeCell ref="A56:P56"/>
    <mergeCell ref="E65:F65"/>
    <mergeCell ref="O61:P61"/>
    <mergeCell ref="L61:M61"/>
    <mergeCell ref="G65:H65"/>
    <mergeCell ref="C3:G3"/>
    <mergeCell ref="H3:L3"/>
    <mergeCell ref="M3:Q3"/>
    <mergeCell ref="A60:C60"/>
    <mergeCell ref="J64:K64"/>
    <mergeCell ref="J67:K67"/>
    <mergeCell ref="I60:M60"/>
    <mergeCell ref="J61:K61"/>
    <mergeCell ref="O67:P67"/>
    <mergeCell ref="J69:K69"/>
    <mergeCell ref="D60:H60"/>
    <mergeCell ref="E78:F78"/>
    <mergeCell ref="G78:H78"/>
    <mergeCell ref="O81:P81"/>
    <mergeCell ref="E77:F77"/>
    <mergeCell ref="G77:H77"/>
    <mergeCell ref="J76:K76"/>
    <mergeCell ref="G74:H74"/>
    <mergeCell ref="L71:M71"/>
    <mergeCell ref="J75:K75"/>
    <mergeCell ref="J77:K77"/>
    <mergeCell ref="E76:F76"/>
    <mergeCell ref="E74:F74"/>
    <mergeCell ref="J74:K74"/>
    <mergeCell ref="E72:F72"/>
    <mergeCell ref="G72:H72"/>
    <mergeCell ref="G75:H75"/>
    <mergeCell ref="G76:H76"/>
    <mergeCell ref="L74:M74"/>
    <mergeCell ref="G89:H89"/>
    <mergeCell ref="J89:K89"/>
    <mergeCell ref="L89:M89"/>
    <mergeCell ref="O89:P89"/>
    <mergeCell ref="E79:F79"/>
    <mergeCell ref="L80:M80"/>
    <mergeCell ref="L78:M78"/>
    <mergeCell ref="E81:F81"/>
    <mergeCell ref="L86:M86"/>
    <mergeCell ref="O86:P86"/>
    <mergeCell ref="G81:H81"/>
    <mergeCell ref="J81:K81"/>
    <mergeCell ref="L81:M81"/>
    <mergeCell ref="L83:M83"/>
    <mergeCell ref="L85:M85"/>
    <mergeCell ref="E85:F85"/>
    <mergeCell ref="G85:H85"/>
    <mergeCell ref="O85:P85"/>
    <mergeCell ref="O84:P84"/>
    <mergeCell ref="J84:K84"/>
    <mergeCell ref="L84:M84"/>
    <mergeCell ref="G82:H82"/>
    <mergeCell ref="J82:K82"/>
    <mergeCell ref="G79:H79"/>
    <mergeCell ref="E82:F82"/>
    <mergeCell ref="O87:P87"/>
    <mergeCell ref="G87:H87"/>
    <mergeCell ref="E92:F92"/>
    <mergeCell ref="G92:H92"/>
    <mergeCell ref="J92:K92"/>
    <mergeCell ref="L92:M92"/>
    <mergeCell ref="O92:P92"/>
    <mergeCell ref="E90:F90"/>
    <mergeCell ref="G90:H90"/>
    <mergeCell ref="J90:K90"/>
    <mergeCell ref="L90:M90"/>
    <mergeCell ref="O90:P90"/>
    <mergeCell ref="E91:F91"/>
    <mergeCell ref="G91:H91"/>
    <mergeCell ref="J91:K91"/>
    <mergeCell ref="L91:M91"/>
    <mergeCell ref="O91:P91"/>
    <mergeCell ref="E88:F88"/>
    <mergeCell ref="G88:H88"/>
    <mergeCell ref="J88:K88"/>
    <mergeCell ref="L88:M88"/>
    <mergeCell ref="O88:P88"/>
    <mergeCell ref="E89:F89"/>
    <mergeCell ref="G93:H93"/>
    <mergeCell ref="E93:F93"/>
    <mergeCell ref="E95:F95"/>
    <mergeCell ref="G95:H95"/>
    <mergeCell ref="J95:K95"/>
    <mergeCell ref="L95:M95"/>
    <mergeCell ref="O95:P95"/>
    <mergeCell ref="E94:F94"/>
    <mergeCell ref="G94:H94"/>
    <mergeCell ref="J94:K94"/>
    <mergeCell ref="L94:M94"/>
    <mergeCell ref="O94:P94"/>
    <mergeCell ref="O93:P93"/>
    <mergeCell ref="L93:M93"/>
    <mergeCell ref="J93:K93"/>
    <mergeCell ref="E100:F100"/>
    <mergeCell ref="E101:F101"/>
    <mergeCell ref="G100:H100"/>
    <mergeCell ref="G101:H101"/>
    <mergeCell ref="J100:K100"/>
    <mergeCell ref="J101:K101"/>
    <mergeCell ref="L100:M100"/>
    <mergeCell ref="L101:M101"/>
    <mergeCell ref="O100:P100"/>
    <mergeCell ref="O101:P101"/>
    <mergeCell ref="E103:F103"/>
    <mergeCell ref="G103:H103"/>
    <mergeCell ref="J103:K103"/>
    <mergeCell ref="L103:M103"/>
    <mergeCell ref="O103:P103"/>
    <mergeCell ref="E102:F102"/>
    <mergeCell ref="G102:H102"/>
    <mergeCell ref="J102:K102"/>
    <mergeCell ref="L102:M102"/>
    <mergeCell ref="O102:P102"/>
    <mergeCell ref="E104:F104"/>
    <mergeCell ref="G104:H104"/>
    <mergeCell ref="J104:K104"/>
    <mergeCell ref="L104:M104"/>
    <mergeCell ref="O104:P104"/>
    <mergeCell ref="E105:F105"/>
    <mergeCell ref="G105:H105"/>
    <mergeCell ref="J105:K105"/>
    <mergeCell ref="L105:M105"/>
    <mergeCell ref="O105:P105"/>
    <mergeCell ref="E107:F107"/>
    <mergeCell ref="G107:H107"/>
    <mergeCell ref="J107:K107"/>
    <mergeCell ref="L107:M107"/>
    <mergeCell ref="O107:P107"/>
    <mergeCell ref="E106:F106"/>
    <mergeCell ref="G106:H106"/>
    <mergeCell ref="J106:K106"/>
    <mergeCell ref="L106:M106"/>
    <mergeCell ref="O106:P106"/>
    <mergeCell ref="E110:F110"/>
    <mergeCell ref="G110:H110"/>
    <mergeCell ref="J110:K110"/>
    <mergeCell ref="L110:M110"/>
    <mergeCell ref="O110:P110"/>
    <mergeCell ref="E108:F108"/>
    <mergeCell ref="G108:H108"/>
    <mergeCell ref="J108:K108"/>
    <mergeCell ref="L108:M108"/>
    <mergeCell ref="O108:P108"/>
    <mergeCell ref="E109:F109"/>
    <mergeCell ref="G109:H109"/>
    <mergeCell ref="J109:K109"/>
    <mergeCell ref="L109:M109"/>
    <mergeCell ref="O109:P109"/>
  </mergeCells>
  <phoneticPr fontId="0" type="noConversion"/>
  <pageMargins left="0.59055118110236227" right="0.39370078740157483" top="0.9055118110236221" bottom="0.51181102362204722" header="0.51181102362204722" footer="0.51181102362204722"/>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FFC000"/>
  </sheetPr>
  <dimension ref="A1:X115"/>
  <sheetViews>
    <sheetView topLeftCell="A58" workbookViewId="0">
      <selection activeCell="P53" sqref="P53"/>
    </sheetView>
  </sheetViews>
  <sheetFormatPr defaultColWidth="8.85546875" defaultRowHeight="12.75"/>
  <cols>
    <col min="1" max="17" width="6.85546875" style="3" customWidth="1"/>
    <col min="18" max="18" width="5.7109375" customWidth="1"/>
    <col min="19" max="19" width="11.7109375" customWidth="1"/>
    <col min="20" max="20" width="13.7109375" customWidth="1"/>
    <col min="21" max="21" width="14.28515625" customWidth="1"/>
  </cols>
  <sheetData>
    <row r="1" spans="1:24" ht="17.45" customHeight="1">
      <c r="A1" s="3620" t="s">
        <v>33</v>
      </c>
      <c r="B1" s="3620"/>
      <c r="D1" s="3601" t="s">
        <v>191</v>
      </c>
      <c r="E1" s="3602"/>
      <c r="F1" s="17"/>
      <c r="G1" s="17"/>
      <c r="H1" s="17"/>
      <c r="I1" s="17"/>
      <c r="J1" s="17"/>
      <c r="K1" s="17"/>
      <c r="L1" s="17"/>
      <c r="M1" s="17"/>
      <c r="N1" s="17"/>
      <c r="O1" s="17"/>
      <c r="P1" s="17"/>
      <c r="Q1" s="147"/>
      <c r="R1" s="20"/>
      <c r="S1" s="20"/>
    </row>
    <row r="2" spans="1:24" ht="12.75" customHeight="1" thickBot="1">
      <c r="A2" s="3621"/>
      <c r="B2" s="3622"/>
      <c r="D2" s="4494" t="s">
        <v>712</v>
      </c>
      <c r="E2" s="4794"/>
      <c r="F2" s="4794"/>
      <c r="G2" s="4794"/>
      <c r="H2" s="4794"/>
      <c r="I2" s="4794"/>
      <c r="J2" s="4794"/>
      <c r="K2" s="4794"/>
      <c r="L2" s="4794"/>
      <c r="M2" s="4794"/>
      <c r="N2" s="4794"/>
      <c r="O2" s="4794"/>
      <c r="P2" s="4794"/>
      <c r="Q2" s="4795"/>
      <c r="R2" s="20"/>
      <c r="S2" s="20"/>
    </row>
    <row r="3" spans="1:24" ht="24.75" customHeight="1" thickBot="1">
      <c r="A3" s="4801" t="s">
        <v>217</v>
      </c>
      <c r="B3" s="4802"/>
      <c r="C3" s="202" t="s">
        <v>195</v>
      </c>
      <c r="D3" s="203"/>
      <c r="E3" s="203"/>
      <c r="F3" s="204"/>
      <c r="G3" s="201"/>
      <c r="H3" s="205"/>
      <c r="I3" s="203" t="s">
        <v>196</v>
      </c>
      <c r="J3" s="203"/>
      <c r="K3" s="204"/>
      <c r="L3" s="201"/>
      <c r="M3" s="3605" t="s">
        <v>197</v>
      </c>
      <c r="N3" s="3606"/>
      <c r="O3" s="3606"/>
      <c r="P3" s="204"/>
      <c r="Q3" s="208"/>
      <c r="R3" s="20"/>
      <c r="S3" s="20"/>
    </row>
    <row r="4" spans="1:24" ht="35.450000000000003" customHeight="1">
      <c r="A4" s="3623" t="s">
        <v>104</v>
      </c>
      <c r="B4" s="3624" t="s">
        <v>485</v>
      </c>
      <c r="C4" s="3625" t="s">
        <v>485</v>
      </c>
      <c r="D4" s="3626" t="s">
        <v>223</v>
      </c>
      <c r="E4" s="3626" t="s">
        <v>224</v>
      </c>
      <c r="F4" s="3627" t="s">
        <v>200</v>
      </c>
      <c r="G4" s="3628" t="s">
        <v>107</v>
      </c>
      <c r="H4" s="3629" t="s">
        <v>485</v>
      </c>
      <c r="I4" s="3626" t="s">
        <v>225</v>
      </c>
      <c r="J4" s="3626" t="s">
        <v>224</v>
      </c>
      <c r="K4" s="3627" t="s">
        <v>200</v>
      </c>
      <c r="L4" s="3630" t="s">
        <v>107</v>
      </c>
      <c r="M4" s="3631" t="s">
        <v>485</v>
      </c>
      <c r="N4" s="3632" t="s">
        <v>225</v>
      </c>
      <c r="O4" s="3626" t="s">
        <v>224</v>
      </c>
      <c r="P4" s="3627" t="s">
        <v>200</v>
      </c>
      <c r="Q4" s="3630" t="s">
        <v>107</v>
      </c>
      <c r="R4" s="154"/>
      <c r="S4" s="27"/>
    </row>
    <row r="5" spans="1:24" ht="12.2" customHeight="1">
      <c r="A5" s="1335" t="s">
        <v>124</v>
      </c>
      <c r="B5" s="3633">
        <v>16831</v>
      </c>
      <c r="C5" s="3634">
        <v>15551</v>
      </c>
      <c r="D5" s="3635">
        <v>1456</v>
      </c>
      <c r="E5" s="3281">
        <v>9.3627419458555732</v>
      </c>
      <c r="F5" s="3636">
        <v>659</v>
      </c>
      <c r="G5" s="3637">
        <v>797</v>
      </c>
      <c r="H5" s="3636">
        <v>352</v>
      </c>
      <c r="I5" s="3635">
        <v>18</v>
      </c>
      <c r="J5" s="3281">
        <v>5.1136363636363642</v>
      </c>
      <c r="K5" s="3636">
        <v>11</v>
      </c>
      <c r="L5" s="3638">
        <v>7</v>
      </c>
      <c r="M5" s="3634">
        <v>487</v>
      </c>
      <c r="N5" s="1296">
        <v>23</v>
      </c>
      <c r="O5" s="681">
        <v>4.7227926078028748</v>
      </c>
      <c r="P5" s="715">
        <v>11</v>
      </c>
      <c r="Q5" s="3637">
        <v>12</v>
      </c>
      <c r="R5" s="50"/>
      <c r="S5" s="589"/>
    </row>
    <row r="6" spans="1:24" ht="12.2" customHeight="1">
      <c r="A6" s="1335" t="s">
        <v>125</v>
      </c>
      <c r="B6" s="3633">
        <v>16971</v>
      </c>
      <c r="C6" s="3634">
        <v>15673</v>
      </c>
      <c r="D6" s="3635">
        <v>1462</v>
      </c>
      <c r="E6" s="3281">
        <v>9.3281439418107563</v>
      </c>
      <c r="F6" s="3636">
        <v>664</v>
      </c>
      <c r="G6" s="3637">
        <v>798</v>
      </c>
      <c r="H6" s="3636">
        <v>296</v>
      </c>
      <c r="I6" s="3635">
        <v>19</v>
      </c>
      <c r="J6" s="3281">
        <v>6.4189189189189184</v>
      </c>
      <c r="K6" s="3636">
        <v>12</v>
      </c>
      <c r="L6" s="3638">
        <v>7</v>
      </c>
      <c r="M6" s="3634">
        <v>153</v>
      </c>
      <c r="N6" s="1296">
        <v>17</v>
      </c>
      <c r="O6" s="681">
        <v>11.111111111111111</v>
      </c>
      <c r="P6" s="715">
        <v>10</v>
      </c>
      <c r="Q6" s="3637">
        <v>7</v>
      </c>
      <c r="R6" s="50"/>
      <c r="S6" s="589"/>
    </row>
    <row r="7" spans="1:24" ht="12.2" customHeight="1">
      <c r="A7" s="1335" t="s">
        <v>126</v>
      </c>
      <c r="B7" s="3633">
        <v>17023</v>
      </c>
      <c r="C7" s="3634">
        <v>15729</v>
      </c>
      <c r="D7" s="3635">
        <v>1475</v>
      </c>
      <c r="E7" s="3281">
        <v>9.3775828088244637</v>
      </c>
      <c r="F7" s="3636">
        <v>670</v>
      </c>
      <c r="G7" s="3637">
        <v>805</v>
      </c>
      <c r="H7" s="3636">
        <v>201</v>
      </c>
      <c r="I7" s="3635">
        <v>20</v>
      </c>
      <c r="J7" s="3281">
        <v>9.9502487562189064</v>
      </c>
      <c r="K7" s="3636">
        <v>18</v>
      </c>
      <c r="L7" s="3638">
        <v>2</v>
      </c>
      <c r="M7" s="3634">
        <v>151</v>
      </c>
      <c r="N7" s="1296">
        <v>16</v>
      </c>
      <c r="O7" s="681">
        <v>10.596026490066226</v>
      </c>
      <c r="P7" s="715">
        <v>13</v>
      </c>
      <c r="Q7" s="3637">
        <v>3</v>
      </c>
      <c r="R7" s="50"/>
      <c r="S7" s="589"/>
    </row>
    <row r="8" spans="1:24" ht="12.2" customHeight="1">
      <c r="A8" s="1305" t="s">
        <v>127</v>
      </c>
      <c r="B8" s="3639">
        <v>17075</v>
      </c>
      <c r="C8" s="3640">
        <v>15759</v>
      </c>
      <c r="D8" s="3641">
        <v>1473</v>
      </c>
      <c r="E8" s="3284">
        <v>9.3470397867885033</v>
      </c>
      <c r="F8" s="3642">
        <v>665</v>
      </c>
      <c r="G8" s="3643">
        <v>808</v>
      </c>
      <c r="H8" s="3642">
        <v>257</v>
      </c>
      <c r="I8" s="3641">
        <v>12</v>
      </c>
      <c r="J8" s="3284">
        <v>4.6692607003891053</v>
      </c>
      <c r="K8" s="3642">
        <v>6</v>
      </c>
      <c r="L8" s="3644">
        <v>6</v>
      </c>
      <c r="M8" s="3640">
        <v>205</v>
      </c>
      <c r="N8" s="1297">
        <v>15</v>
      </c>
      <c r="O8" s="3286">
        <v>7.3170731707317067</v>
      </c>
      <c r="P8" s="717">
        <v>7</v>
      </c>
      <c r="Q8" s="3643">
        <v>8</v>
      </c>
      <c r="R8" s="50"/>
      <c r="S8" s="589"/>
    </row>
    <row r="9" spans="1:24" ht="12.2" customHeight="1">
      <c r="A9" s="1335" t="s">
        <v>128</v>
      </c>
      <c r="B9" s="3633">
        <v>16988</v>
      </c>
      <c r="C9" s="3634">
        <v>15701</v>
      </c>
      <c r="D9" s="3635">
        <v>1476</v>
      </c>
      <c r="E9" s="3281">
        <f>SUM(D9/C9)*100</f>
        <v>9.400675116234634</v>
      </c>
      <c r="F9" s="3636">
        <v>665</v>
      </c>
      <c r="G9" s="3637">
        <v>811</v>
      </c>
      <c r="H9" s="3636">
        <v>354</v>
      </c>
      <c r="I9" s="3635">
        <v>20</v>
      </c>
      <c r="J9" s="3281">
        <f>SUM(I9/H9)*100</f>
        <v>5.6497175141242941</v>
      </c>
      <c r="K9" s="3636">
        <v>6</v>
      </c>
      <c r="L9" s="3638">
        <v>14</v>
      </c>
      <c r="M9" s="3634">
        <v>438</v>
      </c>
      <c r="N9" s="1296">
        <v>28</v>
      </c>
      <c r="O9" s="681">
        <f>SUM(N9/M9)*100</f>
        <v>6.3926940639269407</v>
      </c>
      <c r="P9" s="715">
        <v>7</v>
      </c>
      <c r="Q9" s="3637">
        <v>7</v>
      </c>
      <c r="R9" s="50"/>
      <c r="S9" s="589"/>
    </row>
    <row r="10" spans="1:24" ht="12.2" customHeight="1">
      <c r="A10" s="1335" t="s">
        <v>129</v>
      </c>
      <c r="B10" s="3633">
        <v>17143</v>
      </c>
      <c r="C10" s="3634">
        <v>15840</v>
      </c>
      <c r="D10" s="3635">
        <v>1487</v>
      </c>
      <c r="E10" s="3281">
        <f>SUM(D10/C10)*100</f>
        <v>9.387626262626263</v>
      </c>
      <c r="F10" s="3636">
        <v>664</v>
      </c>
      <c r="G10" s="3637">
        <v>823</v>
      </c>
      <c r="H10" s="3636">
        <v>292</v>
      </c>
      <c r="I10" s="3635">
        <v>18</v>
      </c>
      <c r="J10" s="3281">
        <f>SUM(I10/H10)*100</f>
        <v>6.1643835616438354</v>
      </c>
      <c r="K10" s="3636">
        <v>12</v>
      </c>
      <c r="L10" s="3638">
        <v>6</v>
      </c>
      <c r="M10" s="3634">
        <v>135</v>
      </c>
      <c r="N10" s="1296">
        <v>16</v>
      </c>
      <c r="O10" s="681">
        <f>SUM(N10/M10)*100</f>
        <v>11.851851851851853</v>
      </c>
      <c r="P10" s="715">
        <v>13</v>
      </c>
      <c r="Q10" s="3637">
        <v>3</v>
      </c>
      <c r="R10" s="50"/>
      <c r="S10" s="589"/>
    </row>
    <row r="11" spans="1:24" ht="12.2" customHeight="1">
      <c r="A11" s="1335" t="s">
        <v>130</v>
      </c>
      <c r="B11" s="3633">
        <v>17132</v>
      </c>
      <c r="C11" s="3634">
        <v>15864</v>
      </c>
      <c r="D11" s="3635">
        <v>1490</v>
      </c>
      <c r="E11" s="3281">
        <f>SUM(D11/C11)*100</f>
        <v>9.3923348461926377</v>
      </c>
      <c r="F11" s="3636">
        <v>667</v>
      </c>
      <c r="G11" s="3637">
        <v>823</v>
      </c>
      <c r="H11" s="3636">
        <v>196</v>
      </c>
      <c r="I11" s="3635">
        <v>12</v>
      </c>
      <c r="J11" s="3281">
        <f>SUM(I11/H11)*100</f>
        <v>6.1224489795918364</v>
      </c>
      <c r="K11" s="3636">
        <v>9</v>
      </c>
      <c r="L11" s="3638">
        <v>3</v>
      </c>
      <c r="M11" s="3634">
        <v>170</v>
      </c>
      <c r="N11" s="1296">
        <v>10</v>
      </c>
      <c r="O11" s="681">
        <f>SUM(N11/M11)*100</f>
        <v>5.8823529411764701</v>
      </c>
      <c r="P11" s="715">
        <v>9</v>
      </c>
      <c r="Q11" s="3637">
        <v>1</v>
      </c>
      <c r="R11" s="50"/>
      <c r="S11" s="589"/>
    </row>
    <row r="12" spans="1:24" ht="12.2" customHeight="1">
      <c r="A12" s="1305" t="s">
        <v>405</v>
      </c>
      <c r="B12" s="3639">
        <v>17158</v>
      </c>
      <c r="C12" s="3640">
        <v>15871</v>
      </c>
      <c r="D12" s="3641">
        <v>1493</v>
      </c>
      <c r="E12" s="3284">
        <f t="shared" ref="E12:E23" si="0">SUM(D12/C12)*100</f>
        <v>9.4070947010270309</v>
      </c>
      <c r="F12" s="3642">
        <v>674</v>
      </c>
      <c r="G12" s="3643">
        <f>D12-F12</f>
        <v>819</v>
      </c>
      <c r="H12" s="3642">
        <v>235</v>
      </c>
      <c r="I12" s="3641">
        <v>20</v>
      </c>
      <c r="J12" s="3284">
        <f t="shared" ref="J12:J30" si="1">SUM(I12/H12)*100</f>
        <v>8.5106382978723403</v>
      </c>
      <c r="K12" s="3642">
        <v>15</v>
      </c>
      <c r="L12" s="3644">
        <f>I12-K12</f>
        <v>5</v>
      </c>
      <c r="M12" s="3640">
        <v>207</v>
      </c>
      <c r="N12" s="1297">
        <v>23</v>
      </c>
      <c r="O12" s="3286">
        <f t="shared" ref="O12:O30" si="2">SUM(N12/M12)*100</f>
        <v>11.111111111111111</v>
      </c>
      <c r="P12" s="717">
        <v>8</v>
      </c>
      <c r="Q12" s="3643">
        <f>N12-P12</f>
        <v>15</v>
      </c>
      <c r="R12" s="50"/>
      <c r="S12" s="589"/>
    </row>
    <row r="13" spans="1:24" ht="12.2" customHeight="1">
      <c r="A13" s="1335" t="s">
        <v>425</v>
      </c>
      <c r="B13" s="3633">
        <v>17069</v>
      </c>
      <c r="C13" s="1826">
        <v>15798</v>
      </c>
      <c r="D13" s="3645">
        <v>1490</v>
      </c>
      <c r="E13" s="681">
        <f t="shared" si="0"/>
        <v>9.431573616913532</v>
      </c>
      <c r="F13" s="3646">
        <v>669</v>
      </c>
      <c r="G13" s="3637">
        <f>D13-F13</f>
        <v>821</v>
      </c>
      <c r="H13" s="3647">
        <v>367</v>
      </c>
      <c r="I13" s="3613">
        <v>20</v>
      </c>
      <c r="J13" s="3298">
        <f t="shared" si="1"/>
        <v>5.4495912806539506</v>
      </c>
      <c r="K13" s="3646">
        <v>17</v>
      </c>
      <c r="L13" s="3637">
        <f>I13-K13</f>
        <v>3</v>
      </c>
      <c r="M13" s="3648">
        <v>455</v>
      </c>
      <c r="N13" s="3645">
        <v>34</v>
      </c>
      <c r="O13" s="3298">
        <f t="shared" si="2"/>
        <v>7.4725274725274726</v>
      </c>
      <c r="P13" s="3646">
        <v>22</v>
      </c>
      <c r="Q13" s="3637">
        <f>N13-P13</f>
        <v>12</v>
      </c>
      <c r="R13" s="50"/>
      <c r="S13" s="589"/>
    </row>
    <row r="14" spans="1:24" ht="12.2" customHeight="1">
      <c r="A14" s="1335" t="s">
        <v>575</v>
      </c>
      <c r="B14" s="3633">
        <v>17125</v>
      </c>
      <c r="C14" s="1826">
        <v>15858</v>
      </c>
      <c r="D14" s="1296">
        <v>1486</v>
      </c>
      <c r="E14" s="681">
        <f t="shared" si="0"/>
        <v>9.3706646487577245</v>
      </c>
      <c r="F14" s="715">
        <v>665</v>
      </c>
      <c r="G14" s="3637">
        <f>D14-F14</f>
        <v>821</v>
      </c>
      <c r="H14" s="3636">
        <v>262</v>
      </c>
      <c r="I14" s="3613">
        <v>17</v>
      </c>
      <c r="J14" s="572">
        <f t="shared" si="1"/>
        <v>6.4885496183206106</v>
      </c>
      <c r="K14" s="715">
        <v>14</v>
      </c>
      <c r="L14" s="3637">
        <f>I14-K14</f>
        <v>3</v>
      </c>
      <c r="M14" s="3634">
        <v>201</v>
      </c>
      <c r="N14" s="1296">
        <v>20</v>
      </c>
      <c r="O14" s="572">
        <f t="shared" si="2"/>
        <v>9.9502487562189064</v>
      </c>
      <c r="P14" s="715">
        <v>16</v>
      </c>
      <c r="Q14" s="3637">
        <f>N14-P14</f>
        <v>4</v>
      </c>
      <c r="R14" s="50"/>
      <c r="S14" s="589"/>
      <c r="X14" s="20"/>
    </row>
    <row r="15" spans="1:24" ht="12.2" customHeight="1">
      <c r="A15" s="1335" t="s">
        <v>426</v>
      </c>
      <c r="B15" s="3633">
        <v>17121</v>
      </c>
      <c r="C15" s="1826">
        <v>15862</v>
      </c>
      <c r="D15" s="1296">
        <v>1499</v>
      </c>
      <c r="E15" s="681">
        <f t="shared" si="0"/>
        <v>9.4502584793846935</v>
      </c>
      <c r="F15" s="715">
        <v>672</v>
      </c>
      <c r="G15" s="3637">
        <v>827</v>
      </c>
      <c r="H15" s="3636">
        <v>172</v>
      </c>
      <c r="I15" s="3613">
        <v>17</v>
      </c>
      <c r="J15" s="572">
        <f t="shared" si="1"/>
        <v>9.8837209302325579</v>
      </c>
      <c r="K15" s="715">
        <v>11</v>
      </c>
      <c r="L15" s="3637">
        <v>6</v>
      </c>
      <c r="M15" s="3634">
        <v>172</v>
      </c>
      <c r="N15" s="1296">
        <v>11</v>
      </c>
      <c r="O15" s="572">
        <f t="shared" si="2"/>
        <v>6.395348837209303</v>
      </c>
      <c r="P15" s="715">
        <v>7</v>
      </c>
      <c r="Q15" s="3637">
        <v>4</v>
      </c>
      <c r="R15" s="50"/>
      <c r="S15" s="589"/>
    </row>
    <row r="16" spans="1:24" ht="12.2" customHeight="1">
      <c r="A16" s="1305" t="s">
        <v>479</v>
      </c>
      <c r="B16" s="3639">
        <v>16936</v>
      </c>
      <c r="C16" s="1347">
        <v>15658</v>
      </c>
      <c r="D16" s="1297">
        <v>1477</v>
      </c>
      <c r="E16" s="3286">
        <f t="shared" si="0"/>
        <v>9.4328777621663047</v>
      </c>
      <c r="F16" s="717">
        <v>660</v>
      </c>
      <c r="G16" s="3643">
        <v>817</v>
      </c>
      <c r="H16" s="3642">
        <v>188</v>
      </c>
      <c r="I16" s="3649">
        <v>16</v>
      </c>
      <c r="J16" s="706">
        <f t="shared" si="1"/>
        <v>8.5106382978723403</v>
      </c>
      <c r="K16" s="717">
        <v>14</v>
      </c>
      <c r="L16" s="3643">
        <v>2</v>
      </c>
      <c r="M16" s="3640">
        <v>243</v>
      </c>
      <c r="N16" s="1297">
        <v>25</v>
      </c>
      <c r="O16" s="706">
        <f t="shared" si="2"/>
        <v>10.2880658436214</v>
      </c>
      <c r="P16" s="717">
        <v>17</v>
      </c>
      <c r="Q16" s="3643">
        <v>8</v>
      </c>
      <c r="R16" s="50"/>
      <c r="S16" s="589"/>
    </row>
    <row r="17" spans="1:21" ht="12.2" customHeight="1">
      <c r="A17" s="1335" t="s">
        <v>526</v>
      </c>
      <c r="B17" s="3650">
        <v>16624</v>
      </c>
      <c r="C17" s="1826">
        <v>15594</v>
      </c>
      <c r="D17" s="3651">
        <v>1469</v>
      </c>
      <c r="E17" s="3298">
        <f t="shared" si="0"/>
        <v>9.4202898550724647</v>
      </c>
      <c r="F17" s="3652">
        <v>660</v>
      </c>
      <c r="G17" s="3653">
        <f t="shared" ref="G17:G30" si="3">SUM(D17-F17)</f>
        <v>809</v>
      </c>
      <c r="H17" s="692">
        <v>339</v>
      </c>
      <c r="I17" s="3651">
        <v>28</v>
      </c>
      <c r="J17" s="3291">
        <f t="shared" si="1"/>
        <v>8.2595870206489668</v>
      </c>
      <c r="K17" s="3646">
        <v>20</v>
      </c>
      <c r="L17" s="3653">
        <f t="shared" ref="L17:L30" si="4">SUM(I17-K17)</f>
        <v>8</v>
      </c>
      <c r="M17" s="1825">
        <v>516</v>
      </c>
      <c r="N17" s="3651">
        <v>38</v>
      </c>
      <c r="O17" s="3298">
        <f t="shared" si="2"/>
        <v>7.3643410852713185</v>
      </c>
      <c r="P17" s="3652">
        <v>17</v>
      </c>
      <c r="Q17" s="3653">
        <f t="shared" ref="Q17:Q30" si="5">SUM(N17-P17)</f>
        <v>21</v>
      </c>
      <c r="R17" s="50"/>
      <c r="S17" s="589"/>
    </row>
    <row r="18" spans="1:21" ht="12.2" customHeight="1">
      <c r="A18" s="1335" t="s">
        <v>484</v>
      </c>
      <c r="B18" s="3633">
        <v>16673</v>
      </c>
      <c r="C18" s="1826">
        <v>15494</v>
      </c>
      <c r="D18" s="1300">
        <v>1466</v>
      </c>
      <c r="E18" s="572">
        <f t="shared" si="0"/>
        <v>9.4617271201755511</v>
      </c>
      <c r="F18" s="1355">
        <v>657</v>
      </c>
      <c r="G18" s="3638">
        <f t="shared" si="3"/>
        <v>809</v>
      </c>
      <c r="H18" s="692">
        <v>263</v>
      </c>
      <c r="I18" s="1300">
        <v>17</v>
      </c>
      <c r="J18" s="714">
        <f t="shared" si="1"/>
        <v>6.4638783269961975</v>
      </c>
      <c r="K18" s="715">
        <v>14</v>
      </c>
      <c r="L18" s="3638">
        <f t="shared" si="4"/>
        <v>3</v>
      </c>
      <c r="M18" s="1825">
        <v>193</v>
      </c>
      <c r="N18" s="1300">
        <v>22</v>
      </c>
      <c r="O18" s="572">
        <f t="shared" si="2"/>
        <v>11.398963730569948</v>
      </c>
      <c r="P18" s="1355">
        <v>18</v>
      </c>
      <c r="Q18" s="3638">
        <f t="shared" si="5"/>
        <v>4</v>
      </c>
      <c r="R18" s="50"/>
      <c r="S18" s="589"/>
    </row>
    <row r="19" spans="1:21" ht="12.2" customHeight="1">
      <c r="A19" s="1335" t="s">
        <v>498</v>
      </c>
      <c r="B19" s="3633">
        <v>16687</v>
      </c>
      <c r="C19" s="1826">
        <v>15667</v>
      </c>
      <c r="D19" s="1300">
        <v>1491</v>
      </c>
      <c r="E19" s="572">
        <f t="shared" si="0"/>
        <v>9.5168187910895519</v>
      </c>
      <c r="F19" s="1355">
        <v>663</v>
      </c>
      <c r="G19" s="3638">
        <f t="shared" si="3"/>
        <v>828</v>
      </c>
      <c r="H19" s="692">
        <v>171</v>
      </c>
      <c r="I19" s="1296">
        <v>17</v>
      </c>
      <c r="J19" s="714">
        <f t="shared" si="1"/>
        <v>9.9415204678362574</v>
      </c>
      <c r="K19" s="715">
        <v>13</v>
      </c>
      <c r="L19" s="3638">
        <f t="shared" si="4"/>
        <v>4</v>
      </c>
      <c r="M19" s="1825">
        <v>154</v>
      </c>
      <c r="N19" s="1300">
        <v>12</v>
      </c>
      <c r="O19" s="572">
        <f t="shared" si="2"/>
        <v>7.7922077922077921</v>
      </c>
      <c r="P19" s="1355">
        <v>7</v>
      </c>
      <c r="Q19" s="3638">
        <f t="shared" si="5"/>
        <v>5</v>
      </c>
      <c r="R19" s="50"/>
      <c r="S19" s="589"/>
    </row>
    <row r="20" spans="1:21" ht="12.2" customHeight="1">
      <c r="A20" s="1305" t="s">
        <v>428</v>
      </c>
      <c r="B20" s="3639">
        <v>16631</v>
      </c>
      <c r="C20" s="1347">
        <v>15600</v>
      </c>
      <c r="D20" s="1298">
        <v>1486</v>
      </c>
      <c r="E20" s="706">
        <f t="shared" si="0"/>
        <v>9.5256410256410255</v>
      </c>
      <c r="F20" s="792">
        <v>662</v>
      </c>
      <c r="G20" s="3644">
        <f t="shared" si="3"/>
        <v>824</v>
      </c>
      <c r="H20" s="3654">
        <v>187</v>
      </c>
      <c r="I20" s="1297">
        <v>17</v>
      </c>
      <c r="J20" s="788">
        <f t="shared" si="1"/>
        <v>9.0909090909090917</v>
      </c>
      <c r="K20" s="717">
        <v>15</v>
      </c>
      <c r="L20" s="3644">
        <f t="shared" si="4"/>
        <v>2</v>
      </c>
      <c r="M20" s="3655">
        <v>244</v>
      </c>
      <c r="N20" s="1298">
        <v>34</v>
      </c>
      <c r="O20" s="706">
        <f t="shared" si="2"/>
        <v>13.934426229508196</v>
      </c>
      <c r="P20" s="792">
        <v>17</v>
      </c>
      <c r="Q20" s="3644">
        <f t="shared" si="5"/>
        <v>17</v>
      </c>
      <c r="R20" s="50"/>
      <c r="S20" s="589"/>
    </row>
    <row r="21" spans="1:21" ht="12.2" customHeight="1">
      <c r="A21" s="1335" t="s">
        <v>416</v>
      </c>
      <c r="B21" s="3633">
        <v>16419</v>
      </c>
      <c r="C21" s="1825">
        <v>15446</v>
      </c>
      <c r="D21" s="1300">
        <v>1497</v>
      </c>
      <c r="E21" s="572">
        <f t="shared" si="0"/>
        <v>9.6918295998964137</v>
      </c>
      <c r="F21" s="3647">
        <v>664</v>
      </c>
      <c r="G21" s="3637">
        <f t="shared" si="3"/>
        <v>833</v>
      </c>
      <c r="H21" s="692">
        <v>319</v>
      </c>
      <c r="I21" s="3645">
        <v>28</v>
      </c>
      <c r="J21" s="714">
        <f t="shared" si="1"/>
        <v>8.7774294670846391</v>
      </c>
      <c r="K21" s="715">
        <v>25</v>
      </c>
      <c r="L21" s="3637">
        <f t="shared" si="4"/>
        <v>3</v>
      </c>
      <c r="M21" s="1825">
        <v>527</v>
      </c>
      <c r="N21" s="1300">
        <v>38</v>
      </c>
      <c r="O21" s="572">
        <f t="shared" si="2"/>
        <v>7.2106261859582546</v>
      </c>
      <c r="P21" s="3646">
        <v>23</v>
      </c>
      <c r="Q21" s="3637">
        <f t="shared" si="5"/>
        <v>15</v>
      </c>
      <c r="R21" s="50"/>
      <c r="S21" s="589"/>
    </row>
    <row r="22" spans="1:21" ht="12.2" customHeight="1">
      <c r="A22" s="3656" t="s">
        <v>211</v>
      </c>
      <c r="B22" s="3633">
        <v>16479</v>
      </c>
      <c r="C22" s="1825">
        <v>15517</v>
      </c>
      <c r="D22" s="1296">
        <v>1505</v>
      </c>
      <c r="E22" s="572">
        <f t="shared" si="0"/>
        <v>9.699039762840755</v>
      </c>
      <c r="F22" s="3636">
        <v>678</v>
      </c>
      <c r="G22" s="3637">
        <f t="shared" si="3"/>
        <v>827</v>
      </c>
      <c r="H22" s="692">
        <v>226</v>
      </c>
      <c r="I22" s="1296">
        <v>21</v>
      </c>
      <c r="J22" s="572">
        <f t="shared" si="1"/>
        <v>9.2920353982300892</v>
      </c>
      <c r="K22" s="3636">
        <v>20</v>
      </c>
      <c r="L22" s="3638">
        <f t="shared" si="4"/>
        <v>1</v>
      </c>
      <c r="M22" s="1856">
        <v>168</v>
      </c>
      <c r="N22" s="1300">
        <v>15</v>
      </c>
      <c r="O22" s="714">
        <f t="shared" si="2"/>
        <v>8.9285714285714288</v>
      </c>
      <c r="P22" s="715">
        <v>9</v>
      </c>
      <c r="Q22" s="3638">
        <f t="shared" si="5"/>
        <v>6</v>
      </c>
      <c r="R22" s="50"/>
      <c r="S22" s="589"/>
    </row>
    <row r="23" spans="1:21" ht="12.2" customHeight="1">
      <c r="A23" s="3656" t="s">
        <v>61</v>
      </c>
      <c r="B23" s="3633">
        <v>16510</v>
      </c>
      <c r="C23" s="1825">
        <v>15527</v>
      </c>
      <c r="D23" s="1296">
        <v>1633</v>
      </c>
      <c r="E23" s="572">
        <f t="shared" si="0"/>
        <v>10.517163650415405</v>
      </c>
      <c r="F23" s="3636">
        <v>751</v>
      </c>
      <c r="G23" s="3637">
        <f t="shared" si="3"/>
        <v>882</v>
      </c>
      <c r="H23" s="692">
        <v>178</v>
      </c>
      <c r="I23" s="1296">
        <v>27</v>
      </c>
      <c r="J23" s="572">
        <f t="shared" si="1"/>
        <v>15.168539325842698</v>
      </c>
      <c r="K23" s="3636">
        <v>21</v>
      </c>
      <c r="L23" s="3637">
        <f t="shared" si="4"/>
        <v>6</v>
      </c>
      <c r="M23" s="1856">
        <v>145</v>
      </c>
      <c r="N23" s="1300">
        <v>14</v>
      </c>
      <c r="O23" s="714">
        <f t="shared" si="2"/>
        <v>9.6551724137931032</v>
      </c>
      <c r="P23" s="715">
        <v>12</v>
      </c>
      <c r="Q23" s="3637">
        <f t="shared" si="5"/>
        <v>2</v>
      </c>
      <c r="R23" s="50"/>
      <c r="S23" s="589"/>
    </row>
    <row r="24" spans="1:21" ht="12.2" customHeight="1">
      <c r="A24" s="3657" t="s">
        <v>551</v>
      </c>
      <c r="B24" s="3639">
        <v>16482</v>
      </c>
      <c r="C24" s="3655">
        <v>15487</v>
      </c>
      <c r="D24" s="1297">
        <v>1628</v>
      </c>
      <c r="E24" s="706">
        <f t="shared" ref="E24:E30" si="6">SUM(D24/C24)*100</f>
        <v>10.512042358106799</v>
      </c>
      <c r="F24" s="3642">
        <v>743</v>
      </c>
      <c r="G24" s="3643">
        <f t="shared" si="3"/>
        <v>885</v>
      </c>
      <c r="H24" s="3654">
        <v>199</v>
      </c>
      <c r="I24" s="1297">
        <v>12</v>
      </c>
      <c r="J24" s="706">
        <f t="shared" si="1"/>
        <v>6.0301507537688437</v>
      </c>
      <c r="K24" s="3642">
        <v>9</v>
      </c>
      <c r="L24" s="3643">
        <f t="shared" si="4"/>
        <v>3</v>
      </c>
      <c r="M24" s="3658">
        <v>224</v>
      </c>
      <c r="N24" s="1298">
        <v>29</v>
      </c>
      <c r="O24" s="788">
        <f t="shared" si="2"/>
        <v>12.946428571428573</v>
      </c>
      <c r="P24" s="717">
        <v>14</v>
      </c>
      <c r="Q24" s="3643">
        <f t="shared" si="5"/>
        <v>15</v>
      </c>
      <c r="R24" s="50"/>
      <c r="S24" s="589"/>
    </row>
    <row r="25" spans="1:21" ht="12.2" customHeight="1">
      <c r="A25" s="3659" t="s">
        <v>603</v>
      </c>
      <c r="B25" s="3650">
        <v>16300</v>
      </c>
      <c r="C25" s="3660">
        <v>15360</v>
      </c>
      <c r="D25" s="3645">
        <v>1627</v>
      </c>
      <c r="E25" s="3291">
        <f t="shared" si="6"/>
        <v>10.592447916666666</v>
      </c>
      <c r="F25" s="3652">
        <v>752</v>
      </c>
      <c r="G25" s="3653">
        <f t="shared" si="3"/>
        <v>875</v>
      </c>
      <c r="H25" s="3661">
        <v>288</v>
      </c>
      <c r="I25" s="3645">
        <v>24</v>
      </c>
      <c r="J25" s="3298">
        <f t="shared" si="1"/>
        <v>8.3333333333333321</v>
      </c>
      <c r="K25" s="3661">
        <v>22</v>
      </c>
      <c r="L25" s="3653">
        <f t="shared" si="4"/>
        <v>2</v>
      </c>
      <c r="M25" s="3660">
        <v>426</v>
      </c>
      <c r="N25" s="3651">
        <v>31</v>
      </c>
      <c r="O25" s="3291">
        <f t="shared" si="2"/>
        <v>7.276995305164319</v>
      </c>
      <c r="P25" s="3646">
        <v>18</v>
      </c>
      <c r="Q25" s="3662">
        <f t="shared" si="5"/>
        <v>13</v>
      </c>
      <c r="R25" s="50"/>
      <c r="S25" s="589"/>
    </row>
    <row r="26" spans="1:21" ht="12.2" customHeight="1">
      <c r="A26" s="3656" t="s">
        <v>641</v>
      </c>
      <c r="B26" s="3633">
        <v>16350</v>
      </c>
      <c r="C26" s="1825">
        <v>15395</v>
      </c>
      <c r="D26" s="1300">
        <v>1629</v>
      </c>
      <c r="E26" s="572">
        <f t="shared" si="6"/>
        <v>10.581357583631048</v>
      </c>
      <c r="F26" s="1355">
        <v>747</v>
      </c>
      <c r="G26" s="3638">
        <f t="shared" si="3"/>
        <v>882</v>
      </c>
      <c r="H26" s="692">
        <v>232</v>
      </c>
      <c r="I26" s="1300">
        <v>20</v>
      </c>
      <c r="J26" s="572">
        <f t="shared" si="1"/>
        <v>8.6206896551724146</v>
      </c>
      <c r="K26" s="1355">
        <v>12</v>
      </c>
      <c r="L26" s="3638">
        <f t="shared" si="4"/>
        <v>8</v>
      </c>
      <c r="M26" s="1825">
        <v>158</v>
      </c>
      <c r="N26" s="1300">
        <v>23</v>
      </c>
      <c r="O26" s="572">
        <f t="shared" si="2"/>
        <v>14.556962025316455</v>
      </c>
      <c r="P26" s="1355">
        <v>19</v>
      </c>
      <c r="Q26" s="3638">
        <f t="shared" si="5"/>
        <v>4</v>
      </c>
      <c r="R26" s="50"/>
      <c r="S26" s="589"/>
      <c r="U26" s="20"/>
    </row>
    <row r="27" spans="1:21" ht="12.2" customHeight="1">
      <c r="A27" s="3656" t="s">
        <v>654</v>
      </c>
      <c r="B27" s="3633">
        <v>16380</v>
      </c>
      <c r="C27" s="1825">
        <v>15430</v>
      </c>
      <c r="D27" s="1300">
        <v>1643</v>
      </c>
      <c r="E27" s="572">
        <f t="shared" si="6"/>
        <v>10.648088139987038</v>
      </c>
      <c r="F27" s="1355">
        <v>753</v>
      </c>
      <c r="G27" s="3638">
        <f t="shared" si="3"/>
        <v>890</v>
      </c>
      <c r="H27" s="692">
        <v>172</v>
      </c>
      <c r="I27" s="1296">
        <v>21</v>
      </c>
      <c r="J27" s="572">
        <f t="shared" si="1"/>
        <v>12.209302325581394</v>
      </c>
      <c r="K27" s="1355">
        <v>16</v>
      </c>
      <c r="L27" s="3638">
        <f t="shared" si="4"/>
        <v>5</v>
      </c>
      <c r="M27" s="1825">
        <v>141</v>
      </c>
      <c r="N27" s="1300">
        <v>20</v>
      </c>
      <c r="O27" s="572">
        <f t="shared" si="2"/>
        <v>14.184397163120568</v>
      </c>
      <c r="P27" s="1355">
        <v>15</v>
      </c>
      <c r="Q27" s="3638">
        <f t="shared" si="5"/>
        <v>5</v>
      </c>
      <c r="R27" s="50"/>
      <c r="S27" s="589"/>
    </row>
    <row r="28" spans="1:21" ht="12.2" customHeight="1">
      <c r="A28" s="3657" t="s">
        <v>655</v>
      </c>
      <c r="B28" s="3639">
        <v>16335</v>
      </c>
      <c r="C28" s="3655">
        <v>15376</v>
      </c>
      <c r="D28" s="1298">
        <v>1636</v>
      </c>
      <c r="E28" s="706">
        <f t="shared" si="6"/>
        <v>10.639958376690947</v>
      </c>
      <c r="F28" s="792">
        <v>751</v>
      </c>
      <c r="G28" s="3644">
        <f t="shared" si="3"/>
        <v>885</v>
      </c>
      <c r="H28" s="3654">
        <v>183</v>
      </c>
      <c r="I28" s="1297">
        <v>16</v>
      </c>
      <c r="J28" s="706">
        <f t="shared" si="1"/>
        <v>8.7431693989071047</v>
      </c>
      <c r="K28" s="792">
        <v>13</v>
      </c>
      <c r="L28" s="3644">
        <f t="shared" si="4"/>
        <v>3</v>
      </c>
      <c r="M28" s="3655">
        <v>228</v>
      </c>
      <c r="N28" s="1298">
        <v>37</v>
      </c>
      <c r="O28" s="706">
        <f t="shared" si="2"/>
        <v>16.228070175438596</v>
      </c>
      <c r="P28" s="792">
        <v>19</v>
      </c>
      <c r="Q28" s="3644">
        <f t="shared" si="5"/>
        <v>18</v>
      </c>
      <c r="R28" s="50"/>
      <c r="S28" s="589"/>
    </row>
    <row r="29" spans="1:21" ht="12.2" customHeight="1">
      <c r="A29" s="3659" t="s">
        <v>705</v>
      </c>
      <c r="B29" s="3650">
        <v>16163</v>
      </c>
      <c r="C29" s="3663">
        <v>15213</v>
      </c>
      <c r="D29" s="3645">
        <v>1654</v>
      </c>
      <c r="E29" s="3298">
        <f t="shared" si="6"/>
        <v>10.87228028659699</v>
      </c>
      <c r="F29" s="3646">
        <v>761</v>
      </c>
      <c r="G29" s="3653">
        <f t="shared" si="3"/>
        <v>893</v>
      </c>
      <c r="H29" s="3647">
        <v>262</v>
      </c>
      <c r="I29" s="3664">
        <v>25</v>
      </c>
      <c r="J29" s="3298">
        <f t="shared" si="1"/>
        <v>9.5419847328244281</v>
      </c>
      <c r="K29" s="3646">
        <v>21</v>
      </c>
      <c r="L29" s="3662">
        <f t="shared" si="4"/>
        <v>4</v>
      </c>
      <c r="M29" s="3660">
        <v>432</v>
      </c>
      <c r="N29" s="3645">
        <v>24</v>
      </c>
      <c r="O29" s="3298">
        <f t="shared" si="2"/>
        <v>5.5555555555555554</v>
      </c>
      <c r="P29" s="3646">
        <v>18</v>
      </c>
      <c r="Q29" s="3653">
        <f t="shared" si="5"/>
        <v>6</v>
      </c>
      <c r="R29" s="50"/>
      <c r="S29" s="589"/>
    </row>
    <row r="30" spans="1:21" ht="12.75" customHeight="1">
      <c r="A30" s="1335" t="s">
        <v>723</v>
      </c>
      <c r="B30" s="3665">
        <v>16246</v>
      </c>
      <c r="C30" s="1826">
        <v>15268</v>
      </c>
      <c r="D30" s="1296">
        <v>1644</v>
      </c>
      <c r="E30" s="572">
        <f t="shared" si="6"/>
        <v>10.767618548598376</v>
      </c>
      <c r="F30" s="715">
        <v>762</v>
      </c>
      <c r="G30" s="3637">
        <f t="shared" si="3"/>
        <v>882</v>
      </c>
      <c r="H30" s="3636">
        <v>231</v>
      </c>
      <c r="I30" s="1296">
        <v>19</v>
      </c>
      <c r="J30" s="572">
        <f t="shared" si="1"/>
        <v>8.2251082251082259</v>
      </c>
      <c r="K30" s="715">
        <v>17</v>
      </c>
      <c r="L30" s="3638">
        <f t="shared" si="4"/>
        <v>2</v>
      </c>
      <c r="M30" s="3634">
        <v>150</v>
      </c>
      <c r="N30" s="1296">
        <v>24</v>
      </c>
      <c r="O30" s="572">
        <f t="shared" si="2"/>
        <v>16</v>
      </c>
      <c r="P30" s="715">
        <v>18</v>
      </c>
      <c r="Q30" s="3637">
        <f t="shared" si="5"/>
        <v>6</v>
      </c>
      <c r="R30" s="50"/>
      <c r="S30" s="589"/>
    </row>
    <row r="31" spans="1:21" ht="12.75" customHeight="1">
      <c r="A31" s="1335" t="s">
        <v>724</v>
      </c>
      <c r="B31" s="3665">
        <v>16260</v>
      </c>
      <c r="C31" s="1826">
        <v>15305</v>
      </c>
      <c r="D31" s="1296">
        <v>1662</v>
      </c>
      <c r="E31" s="681">
        <f t="shared" ref="E31:E44" si="7">SUM(D31/C31)*100</f>
        <v>10.859196341065012</v>
      </c>
      <c r="F31" s="715">
        <v>767</v>
      </c>
      <c r="G31" s="3637">
        <f t="shared" ref="G31:G44" si="8">SUM(D31-F31)</f>
        <v>895</v>
      </c>
      <c r="H31" s="692">
        <v>145</v>
      </c>
      <c r="I31" s="1300">
        <v>9</v>
      </c>
      <c r="J31" s="714">
        <f t="shared" ref="J31:J44" si="9">SUM(I31/H31)*100</f>
        <v>6.2068965517241379</v>
      </c>
      <c r="K31" s="1355">
        <v>7</v>
      </c>
      <c r="L31" s="3638">
        <f t="shared" ref="L31:L44" si="10">SUM(I31-K31)</f>
        <v>2</v>
      </c>
      <c r="M31" s="3634">
        <v>134</v>
      </c>
      <c r="N31" s="3613">
        <v>13</v>
      </c>
      <c r="O31" s="714">
        <f t="shared" ref="O31:O44" si="11">SUM(N31/M31)*100</f>
        <v>9.7014925373134329</v>
      </c>
      <c r="P31" s="715">
        <v>11</v>
      </c>
      <c r="Q31" s="3637">
        <f t="shared" ref="Q31:Q44" si="12">SUM(N31-P31)</f>
        <v>2</v>
      </c>
      <c r="R31" s="50"/>
      <c r="S31" s="589"/>
    </row>
    <row r="32" spans="1:21" ht="12.75" customHeight="1">
      <c r="A32" s="1305" t="s">
        <v>725</v>
      </c>
      <c r="B32" s="3666">
        <v>16103</v>
      </c>
      <c r="C32" s="1347">
        <v>15186</v>
      </c>
      <c r="D32" s="1297">
        <v>1648</v>
      </c>
      <c r="E32" s="3286">
        <f t="shared" si="7"/>
        <v>10.852100618991175</v>
      </c>
      <c r="F32" s="715">
        <v>774</v>
      </c>
      <c r="G32" s="3643">
        <f t="shared" si="8"/>
        <v>874</v>
      </c>
      <c r="H32" s="3654">
        <v>173</v>
      </c>
      <c r="I32" s="1298">
        <v>34</v>
      </c>
      <c r="J32" s="788">
        <f t="shared" si="9"/>
        <v>19.653179190751445</v>
      </c>
      <c r="K32" s="792">
        <v>24</v>
      </c>
      <c r="L32" s="3644">
        <f t="shared" si="10"/>
        <v>10</v>
      </c>
      <c r="M32" s="3640">
        <v>236</v>
      </c>
      <c r="N32" s="3649">
        <v>38</v>
      </c>
      <c r="O32" s="788">
        <f t="shared" si="11"/>
        <v>16.101694915254235</v>
      </c>
      <c r="P32" s="715">
        <v>16</v>
      </c>
      <c r="Q32" s="3643">
        <f t="shared" si="12"/>
        <v>22</v>
      </c>
      <c r="R32" s="50"/>
      <c r="S32" s="589"/>
    </row>
    <row r="33" spans="1:21" ht="12.75" customHeight="1">
      <c r="A33" s="3659" t="s">
        <v>746</v>
      </c>
      <c r="B33" s="3650">
        <v>15889</v>
      </c>
      <c r="C33" s="3663">
        <v>15018</v>
      </c>
      <c r="D33" s="3645">
        <v>1649</v>
      </c>
      <c r="E33" s="3298">
        <f t="shared" si="7"/>
        <v>10.980157144759623</v>
      </c>
      <c r="F33" s="3646">
        <v>771</v>
      </c>
      <c r="G33" s="3653">
        <f t="shared" si="8"/>
        <v>878</v>
      </c>
      <c r="H33" s="3647">
        <v>271</v>
      </c>
      <c r="I33" s="3664">
        <v>19</v>
      </c>
      <c r="J33" s="3298">
        <f t="shared" si="9"/>
        <v>7.0110701107011062</v>
      </c>
      <c r="K33" s="3646">
        <v>12</v>
      </c>
      <c r="L33" s="3662">
        <f t="shared" si="10"/>
        <v>7</v>
      </c>
      <c r="M33" s="3660">
        <v>427</v>
      </c>
      <c r="N33" s="3645">
        <v>28</v>
      </c>
      <c r="O33" s="3298">
        <f t="shared" si="11"/>
        <v>6.557377049180328</v>
      </c>
      <c r="P33" s="3646">
        <v>19</v>
      </c>
      <c r="Q33" s="3653">
        <f t="shared" si="12"/>
        <v>9</v>
      </c>
      <c r="R33" s="50"/>
      <c r="S33" s="589"/>
    </row>
    <row r="34" spans="1:21" ht="12.75" customHeight="1">
      <c r="A34" s="1335" t="s">
        <v>747</v>
      </c>
      <c r="B34" s="3665">
        <v>15954</v>
      </c>
      <c r="C34" s="1826">
        <v>15057</v>
      </c>
      <c r="D34" s="1296">
        <v>1673</v>
      </c>
      <c r="E34" s="572">
        <f t="shared" si="7"/>
        <v>11.111111111111111</v>
      </c>
      <c r="F34" s="715">
        <v>784</v>
      </c>
      <c r="G34" s="3637">
        <f t="shared" si="8"/>
        <v>889</v>
      </c>
      <c r="H34" s="3636">
        <v>220</v>
      </c>
      <c r="I34" s="1296">
        <v>29</v>
      </c>
      <c r="J34" s="572">
        <f t="shared" si="9"/>
        <v>13.18181818181818</v>
      </c>
      <c r="K34" s="715">
        <v>20</v>
      </c>
      <c r="L34" s="3638">
        <f t="shared" si="10"/>
        <v>9</v>
      </c>
      <c r="M34" s="3634">
        <v>155</v>
      </c>
      <c r="N34" s="1296">
        <v>16</v>
      </c>
      <c r="O34" s="572">
        <f t="shared" si="11"/>
        <v>10.32258064516129</v>
      </c>
      <c r="P34" s="715">
        <v>14</v>
      </c>
      <c r="Q34" s="3637">
        <f t="shared" si="12"/>
        <v>2</v>
      </c>
      <c r="R34" s="50"/>
      <c r="S34" s="589"/>
      <c r="U34" s="20"/>
    </row>
    <row r="35" spans="1:21" ht="14.25" customHeight="1">
      <c r="A35" s="1335" t="s">
        <v>748</v>
      </c>
      <c r="B35" s="3665">
        <v>15932</v>
      </c>
      <c r="C35" s="1826">
        <v>15028</v>
      </c>
      <c r="D35" s="1296">
        <v>1676</v>
      </c>
      <c r="E35" s="681">
        <f t="shared" si="7"/>
        <v>11.152515304764439</v>
      </c>
      <c r="F35" s="715">
        <v>782</v>
      </c>
      <c r="G35" s="3637">
        <f t="shared" si="8"/>
        <v>894</v>
      </c>
      <c r="H35" s="692">
        <v>139</v>
      </c>
      <c r="I35" s="1300">
        <v>19</v>
      </c>
      <c r="J35" s="714">
        <f t="shared" si="9"/>
        <v>13.669064748201439</v>
      </c>
      <c r="K35" s="1355">
        <v>14</v>
      </c>
      <c r="L35" s="3638">
        <f t="shared" si="10"/>
        <v>5</v>
      </c>
      <c r="M35" s="3634">
        <v>145</v>
      </c>
      <c r="N35" s="3613">
        <v>27</v>
      </c>
      <c r="O35" s="714">
        <f t="shared" si="11"/>
        <v>18.620689655172416</v>
      </c>
      <c r="P35" s="715">
        <v>20</v>
      </c>
      <c r="Q35" s="3637">
        <f t="shared" si="12"/>
        <v>7</v>
      </c>
      <c r="R35" s="50"/>
      <c r="S35" s="589"/>
      <c r="T35" s="20"/>
    </row>
    <row r="36" spans="1:21" ht="14.25" customHeight="1">
      <c r="A36" s="1305" t="s">
        <v>749</v>
      </c>
      <c r="B36" s="3666">
        <v>15688</v>
      </c>
      <c r="C36" s="1347">
        <v>14803</v>
      </c>
      <c r="D36" s="1297">
        <v>1662</v>
      </c>
      <c r="E36" s="3286">
        <f t="shared" si="7"/>
        <v>11.227453894480849</v>
      </c>
      <c r="F36" s="717">
        <v>771</v>
      </c>
      <c r="G36" s="3643">
        <f t="shared" si="8"/>
        <v>891</v>
      </c>
      <c r="H36" s="3654">
        <v>142</v>
      </c>
      <c r="I36" s="1298">
        <v>23</v>
      </c>
      <c r="J36" s="788">
        <f t="shared" si="9"/>
        <v>16.197183098591552</v>
      </c>
      <c r="K36" s="792">
        <v>17</v>
      </c>
      <c r="L36" s="3644">
        <f t="shared" si="10"/>
        <v>6</v>
      </c>
      <c r="M36" s="3640">
        <v>239</v>
      </c>
      <c r="N36" s="3649">
        <v>36</v>
      </c>
      <c r="O36" s="788">
        <f t="shared" si="11"/>
        <v>15.062761506276152</v>
      </c>
      <c r="P36" s="717">
        <v>21</v>
      </c>
      <c r="Q36" s="3643">
        <f t="shared" si="12"/>
        <v>15</v>
      </c>
      <c r="R36" s="50"/>
      <c r="S36" s="589"/>
      <c r="T36" s="20"/>
    </row>
    <row r="37" spans="1:21" ht="14.25" customHeight="1">
      <c r="A37" s="3659" t="s">
        <v>810</v>
      </c>
      <c r="B37" s="3665">
        <v>15445</v>
      </c>
      <c r="C37" s="1826">
        <v>14599</v>
      </c>
      <c r="D37" s="1296">
        <v>1653</v>
      </c>
      <c r="E37" s="681">
        <f t="shared" si="7"/>
        <v>11.322693335159942</v>
      </c>
      <c r="F37" s="715">
        <v>761</v>
      </c>
      <c r="G37" s="3637">
        <f t="shared" si="8"/>
        <v>892</v>
      </c>
      <c r="H37" s="692">
        <v>239</v>
      </c>
      <c r="I37" s="1300">
        <v>20</v>
      </c>
      <c r="J37" s="714">
        <f t="shared" si="9"/>
        <v>8.3682008368200833</v>
      </c>
      <c r="K37" s="1355">
        <v>10</v>
      </c>
      <c r="L37" s="3638">
        <f t="shared" si="10"/>
        <v>10</v>
      </c>
      <c r="M37" s="3634">
        <v>425</v>
      </c>
      <c r="N37" s="3613">
        <v>32</v>
      </c>
      <c r="O37" s="714">
        <f t="shared" si="11"/>
        <v>7.5294117647058814</v>
      </c>
      <c r="P37" s="715">
        <v>23</v>
      </c>
      <c r="Q37" s="3637">
        <f t="shared" si="12"/>
        <v>9</v>
      </c>
      <c r="R37" s="50"/>
      <c r="S37" s="589"/>
      <c r="T37" s="20"/>
    </row>
    <row r="38" spans="1:21" ht="14.25" customHeight="1">
      <c r="A38" s="1335" t="s">
        <v>818</v>
      </c>
      <c r="B38" s="3667">
        <v>15440</v>
      </c>
      <c r="C38" s="1826">
        <v>14575</v>
      </c>
      <c r="D38" s="1296">
        <v>1656</v>
      </c>
      <c r="E38" s="681">
        <f t="shared" si="7"/>
        <v>11.361921097770153</v>
      </c>
      <c r="F38" s="715">
        <v>761</v>
      </c>
      <c r="G38" s="3637">
        <f t="shared" si="8"/>
        <v>895</v>
      </c>
      <c r="H38" s="692">
        <v>195</v>
      </c>
      <c r="I38" s="1300">
        <v>17</v>
      </c>
      <c r="J38" s="714">
        <f t="shared" si="9"/>
        <v>8.7179487179487172</v>
      </c>
      <c r="K38" s="1355">
        <v>12</v>
      </c>
      <c r="L38" s="3638">
        <f t="shared" si="10"/>
        <v>5</v>
      </c>
      <c r="M38" s="3634">
        <v>202</v>
      </c>
      <c r="N38" s="3613">
        <v>22</v>
      </c>
      <c r="O38" s="714">
        <f t="shared" si="11"/>
        <v>10.891089108910892</v>
      </c>
      <c r="P38" s="715">
        <v>19</v>
      </c>
      <c r="Q38" s="3637">
        <f t="shared" si="12"/>
        <v>3</v>
      </c>
      <c r="R38" s="50"/>
      <c r="S38" s="589"/>
      <c r="T38" s="20"/>
    </row>
    <row r="39" spans="1:21" ht="14.25" customHeight="1">
      <c r="A39" s="1335" t="s">
        <v>797</v>
      </c>
      <c r="B39" s="3667">
        <v>15463</v>
      </c>
      <c r="C39" s="1826">
        <v>14578</v>
      </c>
      <c r="D39" s="1296">
        <v>1658</v>
      </c>
      <c r="E39" s="681">
        <f t="shared" si="7"/>
        <v>11.373302236246399</v>
      </c>
      <c r="F39" s="715">
        <v>765</v>
      </c>
      <c r="G39" s="3637">
        <f t="shared" si="8"/>
        <v>893</v>
      </c>
      <c r="H39" s="692">
        <v>168</v>
      </c>
      <c r="I39" s="1300">
        <v>16</v>
      </c>
      <c r="J39" s="714">
        <f t="shared" si="9"/>
        <v>9.5238095238095237</v>
      </c>
      <c r="K39" s="1355">
        <v>14</v>
      </c>
      <c r="L39" s="3638">
        <f t="shared" si="10"/>
        <v>2</v>
      </c>
      <c r="M39" s="3634">
        <v>144</v>
      </c>
      <c r="N39" s="3613">
        <v>20</v>
      </c>
      <c r="O39" s="714">
        <f t="shared" si="11"/>
        <v>13.888888888888889</v>
      </c>
      <c r="P39" s="715">
        <v>15</v>
      </c>
      <c r="Q39" s="3637">
        <f t="shared" si="12"/>
        <v>5</v>
      </c>
      <c r="R39" s="50"/>
      <c r="S39" s="589"/>
      <c r="T39" s="20"/>
    </row>
    <row r="40" spans="1:21" ht="14.25" customHeight="1">
      <c r="A40" s="1305" t="s">
        <v>819</v>
      </c>
      <c r="B40" s="3667">
        <v>15383</v>
      </c>
      <c r="C40" s="1347">
        <v>14493</v>
      </c>
      <c r="D40" s="1297">
        <v>1648</v>
      </c>
      <c r="E40" s="3286">
        <f t="shared" si="7"/>
        <v>11.371006692886221</v>
      </c>
      <c r="F40" s="717">
        <v>758</v>
      </c>
      <c r="G40" s="3643">
        <f t="shared" si="8"/>
        <v>890</v>
      </c>
      <c r="H40" s="3640">
        <v>161</v>
      </c>
      <c r="I40" s="1297">
        <v>26</v>
      </c>
      <c r="J40" s="706">
        <f t="shared" si="9"/>
        <v>16.149068322981368</v>
      </c>
      <c r="K40" s="717">
        <v>17</v>
      </c>
      <c r="L40" s="3644">
        <f t="shared" si="10"/>
        <v>9</v>
      </c>
      <c r="M40" s="3640">
        <v>237</v>
      </c>
      <c r="N40" s="3649">
        <v>37</v>
      </c>
      <c r="O40" s="788">
        <f t="shared" si="11"/>
        <v>15.611814345991561</v>
      </c>
      <c r="P40" s="717">
        <v>23</v>
      </c>
      <c r="Q40" s="3643">
        <f t="shared" si="12"/>
        <v>14</v>
      </c>
      <c r="R40" s="50"/>
      <c r="S40" s="589"/>
    </row>
    <row r="41" spans="1:21" ht="14.25" customHeight="1">
      <c r="A41" s="3656" t="s">
        <v>867</v>
      </c>
      <c r="B41" s="3668">
        <v>15201</v>
      </c>
      <c r="C41" s="692">
        <v>14337</v>
      </c>
      <c r="D41" s="1296">
        <v>1645</v>
      </c>
      <c r="E41" s="681">
        <f t="shared" si="7"/>
        <v>11.473809025598102</v>
      </c>
      <c r="F41" s="715">
        <v>754</v>
      </c>
      <c r="G41" s="692">
        <f t="shared" si="8"/>
        <v>891</v>
      </c>
      <c r="H41" s="1826">
        <v>217</v>
      </c>
      <c r="I41" s="1300">
        <v>20</v>
      </c>
      <c r="J41" s="714">
        <f t="shared" si="9"/>
        <v>9.216589861751153</v>
      </c>
      <c r="K41" s="1355">
        <v>13</v>
      </c>
      <c r="L41" s="3638">
        <f t="shared" si="10"/>
        <v>7</v>
      </c>
      <c r="M41" s="3636">
        <v>391</v>
      </c>
      <c r="N41" s="3613">
        <v>32</v>
      </c>
      <c r="O41" s="714">
        <f t="shared" si="11"/>
        <v>8.1841432225063944</v>
      </c>
      <c r="P41" s="715">
        <v>22</v>
      </c>
      <c r="Q41" s="3637">
        <f t="shared" si="12"/>
        <v>10</v>
      </c>
      <c r="R41" s="50"/>
      <c r="S41" s="589"/>
    </row>
    <row r="42" spans="1:21" ht="14.25" customHeight="1">
      <c r="A42" s="3656" t="s">
        <v>874</v>
      </c>
      <c r="B42" s="3667">
        <v>15239</v>
      </c>
      <c r="C42" s="692">
        <v>14355</v>
      </c>
      <c r="D42" s="1296">
        <v>1665</v>
      </c>
      <c r="E42" s="572">
        <f t="shared" si="7"/>
        <v>11.598746081504702</v>
      </c>
      <c r="F42" s="715">
        <v>766</v>
      </c>
      <c r="G42" s="692">
        <f t="shared" si="8"/>
        <v>899</v>
      </c>
      <c r="H42" s="1826">
        <v>177</v>
      </c>
      <c r="I42" s="1300">
        <v>29</v>
      </c>
      <c r="J42" s="714">
        <f t="shared" si="9"/>
        <v>16.38418079096045</v>
      </c>
      <c r="K42" s="1355">
        <v>20</v>
      </c>
      <c r="L42" s="3638">
        <f t="shared" si="10"/>
        <v>9</v>
      </c>
      <c r="M42" s="3636">
        <v>121</v>
      </c>
      <c r="N42" s="3613">
        <v>21</v>
      </c>
      <c r="O42" s="714">
        <f t="shared" si="11"/>
        <v>17.355371900826448</v>
      </c>
      <c r="P42" s="715">
        <v>15</v>
      </c>
      <c r="Q42" s="3637">
        <f t="shared" si="12"/>
        <v>6</v>
      </c>
      <c r="R42" s="50"/>
      <c r="S42" s="589"/>
    </row>
    <row r="43" spans="1:21" ht="15.75" customHeight="1">
      <c r="A43" s="3656" t="s">
        <v>861</v>
      </c>
      <c r="B43" s="3665">
        <v>15221</v>
      </c>
      <c r="C43" s="3636">
        <v>14316</v>
      </c>
      <c r="D43" s="1296">
        <v>1669</v>
      </c>
      <c r="E43" s="572">
        <f t="shared" si="7"/>
        <v>11.658284436993574</v>
      </c>
      <c r="F43" s="715">
        <v>774</v>
      </c>
      <c r="G43" s="1355">
        <f t="shared" si="8"/>
        <v>895</v>
      </c>
      <c r="H43" s="3634">
        <v>127</v>
      </c>
      <c r="I43" s="1296">
        <v>20</v>
      </c>
      <c r="J43" s="572">
        <f t="shared" si="9"/>
        <v>15.748031496062993</v>
      </c>
      <c r="K43" s="715">
        <v>17</v>
      </c>
      <c r="L43" s="3638">
        <f t="shared" si="10"/>
        <v>3</v>
      </c>
      <c r="M43" s="3636">
        <v>144</v>
      </c>
      <c r="N43" s="1296">
        <v>20</v>
      </c>
      <c r="O43" s="572">
        <f t="shared" si="11"/>
        <v>13.888888888888889</v>
      </c>
      <c r="P43" s="715">
        <v>15</v>
      </c>
      <c r="Q43" s="3638">
        <f t="shared" si="12"/>
        <v>5</v>
      </c>
      <c r="R43" s="50"/>
      <c r="S43" s="589"/>
    </row>
    <row r="44" spans="1:21" ht="14.25" customHeight="1">
      <c r="A44" s="1305" t="s">
        <v>875</v>
      </c>
      <c r="B44" s="3666">
        <v>15064</v>
      </c>
      <c r="C44" s="1347">
        <v>14193</v>
      </c>
      <c r="D44" s="1297">
        <v>1646</v>
      </c>
      <c r="E44" s="3286">
        <f t="shared" si="7"/>
        <v>11.597266258014514</v>
      </c>
      <c r="F44" s="717">
        <v>768</v>
      </c>
      <c r="G44" s="3643">
        <f t="shared" si="8"/>
        <v>878</v>
      </c>
      <c r="H44" s="3640">
        <v>159</v>
      </c>
      <c r="I44" s="1297">
        <v>29</v>
      </c>
      <c r="J44" s="706">
        <f t="shared" si="9"/>
        <v>18.238993710691823</v>
      </c>
      <c r="K44" s="717">
        <v>22</v>
      </c>
      <c r="L44" s="3644">
        <f t="shared" si="10"/>
        <v>7</v>
      </c>
      <c r="M44" s="3640">
        <v>316</v>
      </c>
      <c r="N44" s="3649">
        <v>64</v>
      </c>
      <c r="O44" s="788">
        <f t="shared" si="11"/>
        <v>20.253164556962027</v>
      </c>
      <c r="P44" s="717">
        <v>24</v>
      </c>
      <c r="Q44" s="3643">
        <f t="shared" si="12"/>
        <v>40</v>
      </c>
      <c r="R44" s="50"/>
      <c r="S44" s="589"/>
    </row>
    <row r="45" spans="1:21" ht="14.25" customHeight="1">
      <c r="A45" s="3656" t="s">
        <v>914</v>
      </c>
      <c r="B45" s="3668">
        <v>14953</v>
      </c>
      <c r="C45" s="692">
        <v>14066</v>
      </c>
      <c r="D45" s="1296">
        <v>1653</v>
      </c>
      <c r="E45" s="681">
        <f t="shared" ref="E45" si="13">SUM(D45/C45)*100</f>
        <v>11.751741788710365</v>
      </c>
      <c r="F45" s="715">
        <v>763</v>
      </c>
      <c r="G45" s="692">
        <f t="shared" ref="G45" si="14">SUM(D45-F45)</f>
        <v>890</v>
      </c>
      <c r="H45" s="1826">
        <v>228</v>
      </c>
      <c r="I45" s="1300">
        <v>22</v>
      </c>
      <c r="J45" s="714">
        <f t="shared" ref="J45" si="15">SUM(I45/H45)*100</f>
        <v>9.6491228070175428</v>
      </c>
      <c r="K45" s="1355">
        <v>15</v>
      </c>
      <c r="L45" s="3638">
        <f t="shared" ref="L45" si="16">SUM(I45-K45)</f>
        <v>7</v>
      </c>
      <c r="M45" s="3636">
        <v>335</v>
      </c>
      <c r="N45" s="3613">
        <v>33</v>
      </c>
      <c r="O45" s="714">
        <f t="shared" ref="O45" si="17">SUM(N45/M45)*100</f>
        <v>9.8507462686567173</v>
      </c>
      <c r="P45" s="715">
        <v>21</v>
      </c>
      <c r="Q45" s="3637">
        <f t="shared" ref="Q45" si="18">SUM(N45-P45)</f>
        <v>12</v>
      </c>
      <c r="R45" s="50"/>
      <c r="S45" s="589"/>
    </row>
    <row r="46" spans="1:21" ht="15" customHeight="1">
      <c r="A46" s="3656" t="s">
        <v>918</v>
      </c>
      <c r="B46" s="3633">
        <v>15014</v>
      </c>
      <c r="C46" s="1856">
        <v>14107</v>
      </c>
      <c r="D46" s="1296">
        <v>1665</v>
      </c>
      <c r="E46" s="681">
        <f t="shared" ref="E46:E50" si="19">SUM(D46/C46)*100</f>
        <v>11.802651166087758</v>
      </c>
      <c r="F46" s="715">
        <v>778</v>
      </c>
      <c r="G46" s="692">
        <f t="shared" ref="G46:G50" si="20">SUM(D46-F46)</f>
        <v>887</v>
      </c>
      <c r="H46" s="1826">
        <v>181</v>
      </c>
      <c r="I46" s="1300">
        <v>24</v>
      </c>
      <c r="J46" s="714">
        <f t="shared" ref="J46:J50" si="21">SUM(I46/H46)*100</f>
        <v>13.259668508287293</v>
      </c>
      <c r="K46" s="1355">
        <v>16</v>
      </c>
      <c r="L46" s="3638">
        <f t="shared" ref="L46:L50" si="22">SUM(I46-K46)</f>
        <v>8</v>
      </c>
      <c r="M46" s="692">
        <v>122</v>
      </c>
      <c r="N46" s="1296">
        <v>24</v>
      </c>
      <c r="O46" s="681">
        <f t="shared" ref="O46:O50" si="23">SUM(N46/M46)*100</f>
        <v>19.672131147540984</v>
      </c>
      <c r="P46" s="715">
        <v>20</v>
      </c>
      <c r="Q46" s="3637">
        <f t="shared" ref="Q46:Q50" si="24">SUM(N46-P46)</f>
        <v>4</v>
      </c>
      <c r="R46" s="50"/>
      <c r="S46" s="589"/>
    </row>
    <row r="47" spans="1:21" ht="15" customHeight="1">
      <c r="A47" s="3656" t="s">
        <v>936</v>
      </c>
      <c r="B47" s="3633">
        <v>15028</v>
      </c>
      <c r="C47" s="745">
        <v>14115</v>
      </c>
      <c r="D47" s="1296">
        <v>1664</v>
      </c>
      <c r="E47" s="681">
        <f t="shared" si="19"/>
        <v>11.788877081119377</v>
      </c>
      <c r="F47" s="715">
        <v>775</v>
      </c>
      <c r="G47" s="692">
        <f t="shared" si="20"/>
        <v>889</v>
      </c>
      <c r="H47" s="1826">
        <v>114</v>
      </c>
      <c r="I47" s="1296">
        <v>10</v>
      </c>
      <c r="J47" s="681">
        <f t="shared" si="21"/>
        <v>8.7719298245614024</v>
      </c>
      <c r="K47" s="715">
        <v>8</v>
      </c>
      <c r="L47" s="3637">
        <f t="shared" si="22"/>
        <v>2</v>
      </c>
      <c r="M47" s="692">
        <v>102</v>
      </c>
      <c r="N47" s="1296">
        <v>15</v>
      </c>
      <c r="O47" s="681">
        <f t="shared" si="23"/>
        <v>14.705882352941178</v>
      </c>
      <c r="P47" s="715">
        <v>11</v>
      </c>
      <c r="Q47" s="3637">
        <f t="shared" si="24"/>
        <v>4</v>
      </c>
      <c r="R47" s="50"/>
      <c r="S47" s="589"/>
      <c r="T47" s="20"/>
    </row>
    <row r="48" spans="1:21" ht="14.25" customHeight="1">
      <c r="A48" s="1305" t="s">
        <v>937</v>
      </c>
      <c r="B48" s="3666">
        <v>15002</v>
      </c>
      <c r="C48" s="1347">
        <v>14077</v>
      </c>
      <c r="D48" s="1297">
        <v>1653</v>
      </c>
      <c r="E48" s="3286">
        <f t="shared" si="19"/>
        <v>11.742558783831782</v>
      </c>
      <c r="F48" s="717">
        <v>775</v>
      </c>
      <c r="G48" s="3643">
        <f t="shared" si="20"/>
        <v>878</v>
      </c>
      <c r="H48" s="3640">
        <v>162</v>
      </c>
      <c r="I48" s="1297">
        <v>24</v>
      </c>
      <c r="J48" s="706">
        <f t="shared" si="21"/>
        <v>14.814814814814813</v>
      </c>
      <c r="K48" s="717">
        <v>20</v>
      </c>
      <c r="L48" s="3644">
        <f t="shared" si="22"/>
        <v>4</v>
      </c>
      <c r="M48" s="3640">
        <v>188</v>
      </c>
      <c r="N48" s="3649">
        <v>38</v>
      </c>
      <c r="O48" s="788">
        <f t="shared" si="23"/>
        <v>20.212765957446805</v>
      </c>
      <c r="P48" s="717">
        <v>21</v>
      </c>
      <c r="Q48" s="3643">
        <f t="shared" si="24"/>
        <v>17</v>
      </c>
      <c r="R48" s="50"/>
      <c r="S48" s="589"/>
    </row>
    <row r="49" spans="1:20" ht="14.25" customHeight="1">
      <c r="A49" s="3656" t="s">
        <v>938</v>
      </c>
      <c r="B49" s="3668">
        <v>14969</v>
      </c>
      <c r="C49" s="692">
        <v>14049</v>
      </c>
      <c r="D49" s="1296">
        <v>1684</v>
      </c>
      <c r="E49" s="681">
        <f t="shared" si="19"/>
        <v>11.98661826464517</v>
      </c>
      <c r="F49" s="715">
        <v>800</v>
      </c>
      <c r="G49" s="692">
        <f t="shared" si="20"/>
        <v>884</v>
      </c>
      <c r="H49" s="1826">
        <v>305</v>
      </c>
      <c r="I49" s="1300">
        <v>43</v>
      </c>
      <c r="J49" s="714">
        <f t="shared" si="21"/>
        <v>14.098360655737704</v>
      </c>
      <c r="K49" s="1355">
        <v>37</v>
      </c>
      <c r="L49" s="3638">
        <f t="shared" si="22"/>
        <v>6</v>
      </c>
      <c r="M49" s="3636">
        <v>339</v>
      </c>
      <c r="N49" s="3613">
        <v>23</v>
      </c>
      <c r="O49" s="714">
        <f t="shared" si="23"/>
        <v>6.7846607669616521</v>
      </c>
      <c r="P49" s="715">
        <v>18</v>
      </c>
      <c r="Q49" s="3637">
        <f t="shared" si="24"/>
        <v>5</v>
      </c>
      <c r="R49" s="50"/>
      <c r="S49" s="589"/>
    </row>
    <row r="50" spans="1:20" ht="15" customHeight="1">
      <c r="A50" s="3669" t="s">
        <v>964</v>
      </c>
      <c r="B50" s="3633">
        <v>15054</v>
      </c>
      <c r="C50" s="745">
        <v>14102</v>
      </c>
      <c r="D50" s="1296">
        <v>1696</v>
      </c>
      <c r="E50" s="681">
        <f t="shared" si="19"/>
        <v>12.026662884697206</v>
      </c>
      <c r="F50" s="715">
        <v>816</v>
      </c>
      <c r="G50" s="692">
        <f t="shared" si="20"/>
        <v>880</v>
      </c>
      <c r="H50" s="3634">
        <v>221</v>
      </c>
      <c r="I50" s="1296">
        <v>30</v>
      </c>
      <c r="J50" s="681">
        <f t="shared" si="21"/>
        <v>13.574660633484163</v>
      </c>
      <c r="K50" s="715">
        <v>26</v>
      </c>
      <c r="L50" s="692">
        <f t="shared" si="22"/>
        <v>4</v>
      </c>
      <c r="M50" s="3634">
        <v>140</v>
      </c>
      <c r="N50" s="3613">
        <v>19</v>
      </c>
      <c r="O50" s="572">
        <f t="shared" si="23"/>
        <v>13.571428571428571</v>
      </c>
      <c r="P50" s="692">
        <v>18</v>
      </c>
      <c r="Q50" s="3638">
        <f t="shared" si="24"/>
        <v>1</v>
      </c>
      <c r="R50" s="50"/>
      <c r="S50" s="589"/>
    </row>
    <row r="51" spans="1:20" ht="15" customHeight="1">
      <c r="A51" s="3669" t="s">
        <v>983</v>
      </c>
      <c r="B51" s="3633">
        <v>15095</v>
      </c>
      <c r="C51" s="745">
        <v>14134</v>
      </c>
      <c r="D51" s="1296">
        <v>1722</v>
      </c>
      <c r="E51" s="681">
        <f t="shared" ref="E51:E52" si="25">SUM(D51/C51)*100</f>
        <v>12.183387576057733</v>
      </c>
      <c r="F51" s="715">
        <v>843</v>
      </c>
      <c r="G51" s="692">
        <f t="shared" ref="G51:G52" si="26">SUM(D51-F51)</f>
        <v>879</v>
      </c>
      <c r="H51" s="3634">
        <v>158</v>
      </c>
      <c r="I51" s="1296">
        <v>33</v>
      </c>
      <c r="J51" s="681">
        <f t="shared" ref="J51:J52" si="27">SUM(I51/H51)*100</f>
        <v>20.88607594936709</v>
      </c>
      <c r="K51" s="715">
        <v>16</v>
      </c>
      <c r="L51" s="692">
        <f t="shared" ref="L51:L52" si="28">SUM(I51-K51)</f>
        <v>17</v>
      </c>
      <c r="M51" s="3634">
        <v>140</v>
      </c>
      <c r="N51" s="1296">
        <v>17</v>
      </c>
      <c r="O51" s="572">
        <f t="shared" ref="O51:O52" si="29">SUM(N51/M51)*100</f>
        <v>12.142857142857142</v>
      </c>
      <c r="P51" s="692">
        <v>9</v>
      </c>
      <c r="Q51" s="3638">
        <f>SUM(N51-P51)</f>
        <v>8</v>
      </c>
      <c r="R51" s="50"/>
      <c r="S51" s="589"/>
      <c r="T51" s="20"/>
    </row>
    <row r="52" spans="1:20" ht="14.25" customHeight="1">
      <c r="A52" s="1305" t="s">
        <v>1005</v>
      </c>
      <c r="B52" s="3666">
        <v>15064</v>
      </c>
      <c r="C52" s="1347">
        <v>14098</v>
      </c>
      <c r="D52" s="1297">
        <v>1748</v>
      </c>
      <c r="E52" s="3286">
        <f t="shared" si="25"/>
        <v>12.398921832884097</v>
      </c>
      <c r="F52" s="717">
        <v>869</v>
      </c>
      <c r="G52" s="3643">
        <f t="shared" si="26"/>
        <v>879</v>
      </c>
      <c r="H52" s="3640">
        <v>175</v>
      </c>
      <c r="I52" s="1297">
        <v>47</v>
      </c>
      <c r="J52" s="706">
        <f t="shared" si="27"/>
        <v>26.857142857142858</v>
      </c>
      <c r="K52" s="717">
        <v>42</v>
      </c>
      <c r="L52" s="3644">
        <f t="shared" si="28"/>
        <v>5</v>
      </c>
      <c r="M52" s="3640">
        <v>204</v>
      </c>
      <c r="N52" s="3649">
        <v>33</v>
      </c>
      <c r="O52" s="788">
        <f t="shared" si="29"/>
        <v>16.176470588235293</v>
      </c>
      <c r="P52" s="717">
        <v>17</v>
      </c>
      <c r="Q52" s="3643">
        <f>SUM(N52-P52)</f>
        <v>16</v>
      </c>
      <c r="R52" s="50"/>
      <c r="S52" s="589"/>
    </row>
    <row r="53" spans="1:20" s="1874" customFormat="1" ht="15" customHeight="1" thickBot="1">
      <c r="A53" s="1166" t="s">
        <v>1014</v>
      </c>
      <c r="B53" s="4367">
        <v>14988</v>
      </c>
      <c r="C53" s="3574">
        <v>14050</v>
      </c>
      <c r="D53" s="4368">
        <v>1765</v>
      </c>
      <c r="E53" s="1794">
        <f t="shared" ref="E53" si="30">SUM(D53/C53)*100</f>
        <v>12.562277580071173</v>
      </c>
      <c r="F53" s="1790">
        <v>882</v>
      </c>
      <c r="G53" s="4369">
        <f t="shared" ref="G53" si="31">SUM(D53-F53)</f>
        <v>883</v>
      </c>
      <c r="H53" s="4370">
        <v>278</v>
      </c>
      <c r="I53" s="4368">
        <v>45</v>
      </c>
      <c r="J53" s="1794">
        <f t="shared" ref="J53" si="32">SUM(I53/H53)*100</f>
        <v>16.187050359712231</v>
      </c>
      <c r="K53" s="1790">
        <v>40</v>
      </c>
      <c r="L53" s="4369">
        <f t="shared" ref="L53" si="33">SUM(I53-K53)</f>
        <v>5</v>
      </c>
      <c r="M53" s="4370">
        <v>356</v>
      </c>
      <c r="N53" s="4371">
        <v>45</v>
      </c>
      <c r="O53" s="1794">
        <f t="shared" ref="O53" si="34">SUM(N53/M53)*100</f>
        <v>12.640449438202248</v>
      </c>
      <c r="P53" s="1790">
        <v>33</v>
      </c>
      <c r="Q53" s="4369">
        <f>SUM(N53-P53)</f>
        <v>12</v>
      </c>
      <c r="R53" s="50"/>
      <c r="S53" s="589"/>
    </row>
    <row r="54" spans="1:20" ht="13.5" customHeight="1">
      <c r="A54" s="23" t="s">
        <v>876</v>
      </c>
    </row>
    <row r="55" spans="1:20" ht="11.25" customHeight="1">
      <c r="A55" s="4799" t="s">
        <v>65</v>
      </c>
      <c r="B55" s="4799"/>
      <c r="C55" s="4799"/>
      <c r="D55" s="4799"/>
      <c r="E55" s="4799"/>
      <c r="F55" s="4799"/>
      <c r="G55" s="4799"/>
      <c r="H55" s="4799"/>
      <c r="I55" s="4799"/>
      <c r="J55" s="4799"/>
      <c r="K55" s="4799"/>
      <c r="L55" s="4799"/>
      <c r="M55" s="4799"/>
      <c r="N55" s="4799"/>
      <c r="O55" s="4800"/>
      <c r="P55" s="4800"/>
    </row>
    <row r="56" spans="1:20" ht="12.75" customHeight="1"/>
    <row r="57" spans="1:20" ht="19.5" customHeight="1">
      <c r="A57" s="3620" t="s">
        <v>35</v>
      </c>
      <c r="B57" s="3620"/>
      <c r="D57" s="3601" t="s">
        <v>202</v>
      </c>
      <c r="E57" s="3602"/>
      <c r="F57" s="17"/>
      <c r="G57" s="17"/>
      <c r="H57" s="17"/>
      <c r="I57" s="17"/>
      <c r="J57" s="17"/>
      <c r="K57" s="17"/>
      <c r="L57" s="17"/>
      <c r="M57" s="17"/>
      <c r="N57" s="17"/>
      <c r="O57" s="17"/>
      <c r="P57" s="17"/>
      <c r="Q57" s="166"/>
    </row>
    <row r="58" spans="1:20" ht="6" customHeight="1">
      <c r="A58" s="3620"/>
      <c r="B58" s="3620"/>
      <c r="D58" s="3603"/>
      <c r="E58" s="3604"/>
      <c r="F58" s="1943"/>
      <c r="G58" s="1943"/>
      <c r="H58" s="1943"/>
      <c r="I58" s="1943"/>
      <c r="J58" s="1943"/>
      <c r="K58" s="1943"/>
      <c r="L58" s="1943"/>
      <c r="M58" s="1943"/>
      <c r="N58" s="1943"/>
      <c r="O58" s="1943"/>
      <c r="P58" s="1943"/>
      <c r="Q58" s="1944"/>
    </row>
    <row r="59" spans="1:20" ht="11.25" customHeight="1" thickBot="1">
      <c r="A59" s="3621"/>
      <c r="B59" s="3622"/>
      <c r="D59" s="4494" t="s">
        <v>713</v>
      </c>
      <c r="E59" s="4794"/>
      <c r="F59" s="4794"/>
      <c r="G59" s="4794"/>
      <c r="H59" s="4794"/>
      <c r="I59" s="4794"/>
      <c r="J59" s="4794"/>
      <c r="K59" s="4794"/>
      <c r="L59" s="4794"/>
      <c r="M59" s="4794"/>
      <c r="N59" s="4794"/>
      <c r="O59" s="4794"/>
      <c r="P59" s="4794"/>
      <c r="Q59" s="4795"/>
    </row>
    <row r="60" spans="1:20" s="149" customFormat="1" ht="21.2" customHeight="1" thickBot="1">
      <c r="A60" s="4754" t="s">
        <v>217</v>
      </c>
      <c r="B60" s="4792"/>
      <c r="C60" s="4793"/>
      <c r="D60" s="4754" t="s">
        <v>204</v>
      </c>
      <c r="E60" s="4757"/>
      <c r="F60" s="4757"/>
      <c r="G60" s="4757"/>
      <c r="H60" s="4758"/>
      <c r="I60" s="4757" t="s">
        <v>102</v>
      </c>
      <c r="J60" s="4757"/>
      <c r="K60" s="4757"/>
      <c r="L60" s="4757"/>
      <c r="M60" s="4757"/>
      <c r="N60" s="4754" t="s">
        <v>103</v>
      </c>
      <c r="O60" s="4792"/>
      <c r="P60" s="4792"/>
      <c r="Q60" s="4793"/>
    </row>
    <row r="61" spans="1:20" ht="24.75" customHeight="1">
      <c r="A61" s="3623" t="s">
        <v>104</v>
      </c>
      <c r="B61" s="3624" t="s">
        <v>105</v>
      </c>
      <c r="C61" s="3670"/>
      <c r="D61" s="3625" t="s">
        <v>105</v>
      </c>
      <c r="E61" s="4796" t="s">
        <v>226</v>
      </c>
      <c r="F61" s="4797"/>
      <c r="G61" s="4796" t="s">
        <v>227</v>
      </c>
      <c r="H61" s="4798"/>
      <c r="I61" s="3631" t="s">
        <v>105</v>
      </c>
      <c r="J61" s="4796" t="s">
        <v>226</v>
      </c>
      <c r="K61" s="4797"/>
      <c r="L61" s="4796" t="s">
        <v>228</v>
      </c>
      <c r="M61" s="4798"/>
      <c r="N61" s="3631" t="s">
        <v>105</v>
      </c>
      <c r="O61" s="4796" t="s">
        <v>226</v>
      </c>
      <c r="P61" s="4797"/>
      <c r="Q61" s="3671" t="s">
        <v>229</v>
      </c>
      <c r="R61" s="209"/>
    </row>
    <row r="62" spans="1:20" ht="12.2" customHeight="1">
      <c r="A62" s="1335" t="s">
        <v>124</v>
      </c>
      <c r="B62" s="3672">
        <v>0.41763617922558183</v>
      </c>
      <c r="C62" s="1744"/>
      <c r="D62" s="662">
        <v>2.1754385964912331</v>
      </c>
      <c r="E62" s="4778">
        <v>0.15197568389058347</v>
      </c>
      <c r="F62" s="4779"/>
      <c r="G62" s="4786">
        <v>3.9113428943937407</v>
      </c>
      <c r="H62" s="4787"/>
      <c r="I62" s="662">
        <v>0</v>
      </c>
      <c r="J62" s="4771">
        <v>-8.3333333333333428</v>
      </c>
      <c r="K62" s="4772"/>
      <c r="L62" s="4780">
        <v>16.666666666666671</v>
      </c>
      <c r="M62" s="4781"/>
      <c r="N62" s="662">
        <v>-14.81481481481481</v>
      </c>
      <c r="O62" s="4771">
        <v>-35.294117647058826</v>
      </c>
      <c r="P62" s="4772"/>
      <c r="Q62" s="3296">
        <v>20</v>
      </c>
    </row>
    <row r="63" spans="1:20" ht="12.2" customHeight="1">
      <c r="A63" s="1335" t="s">
        <v>125</v>
      </c>
      <c r="B63" s="3672">
        <v>0.40823571175008055</v>
      </c>
      <c r="C63" s="1744"/>
      <c r="D63" s="662">
        <v>2.0949720670391088</v>
      </c>
      <c r="E63" s="4778">
        <v>1.5290519877675877</v>
      </c>
      <c r="F63" s="4779"/>
      <c r="G63" s="4771">
        <v>2.5706940874036093</v>
      </c>
      <c r="H63" s="4781"/>
      <c r="I63" s="662">
        <v>46.153846153846132</v>
      </c>
      <c r="J63" s="4771">
        <v>33.333333333333314</v>
      </c>
      <c r="K63" s="4772"/>
      <c r="L63" s="4780">
        <v>75</v>
      </c>
      <c r="M63" s="4781"/>
      <c r="N63" s="662">
        <v>21.428571428571416</v>
      </c>
      <c r="O63" s="4771">
        <v>-16.666666666666657</v>
      </c>
      <c r="P63" s="4772"/>
      <c r="Q63" s="3296">
        <v>250</v>
      </c>
    </row>
    <row r="64" spans="1:20" ht="12.2" customHeight="1">
      <c r="A64" s="1335" t="s">
        <v>126</v>
      </c>
      <c r="B64" s="3672">
        <v>0.43660392943536408</v>
      </c>
      <c r="C64" s="1744"/>
      <c r="D64" s="662">
        <v>2.1468144044321349</v>
      </c>
      <c r="E64" s="4778">
        <v>1.0558069381598756</v>
      </c>
      <c r="F64" s="4779"/>
      <c r="G64" s="4771">
        <v>3.0729833546734966</v>
      </c>
      <c r="H64" s="4781"/>
      <c r="I64" s="662">
        <v>17.64705882352942</v>
      </c>
      <c r="J64" s="4771">
        <v>28.571428571428584</v>
      </c>
      <c r="K64" s="4772"/>
      <c r="L64" s="4780">
        <v>-33.333333333333343</v>
      </c>
      <c r="M64" s="4781"/>
      <c r="N64" s="662">
        <v>60</v>
      </c>
      <c r="O64" s="4771">
        <v>160</v>
      </c>
      <c r="P64" s="4772"/>
      <c r="Q64" s="3296">
        <v>-40</v>
      </c>
    </row>
    <row r="65" spans="1:18" ht="12.2" customHeight="1">
      <c r="A65" s="1305" t="s">
        <v>127</v>
      </c>
      <c r="B65" s="3673">
        <v>0.6187389510901653</v>
      </c>
      <c r="C65" s="1749"/>
      <c r="D65" s="666">
        <v>2.2206800832754965</v>
      </c>
      <c r="E65" s="4782">
        <v>1.6819571865443379</v>
      </c>
      <c r="F65" s="4774"/>
      <c r="G65" s="4784">
        <v>2.6683608640406504</v>
      </c>
      <c r="H65" s="4776"/>
      <c r="I65" s="666">
        <v>-25</v>
      </c>
      <c r="J65" s="4784">
        <v>-33.333333333333343</v>
      </c>
      <c r="K65" s="4777"/>
      <c r="L65" s="4784">
        <v>0</v>
      </c>
      <c r="M65" s="4776"/>
      <c r="N65" s="666">
        <v>-44.444444444444443</v>
      </c>
      <c r="O65" s="4784">
        <v>-63.15789473684211</v>
      </c>
      <c r="P65" s="4777"/>
      <c r="Q65" s="3297">
        <v>0</v>
      </c>
    </row>
    <row r="66" spans="1:18" ht="12.2" customHeight="1">
      <c r="A66" s="1335" t="s">
        <v>128</v>
      </c>
      <c r="B66" s="3672">
        <v>0.93280256669241624</v>
      </c>
      <c r="C66" s="1744"/>
      <c r="D66" s="662">
        <v>1.3736263736263652</v>
      </c>
      <c r="E66" s="4778">
        <v>0.91047040971167803</v>
      </c>
      <c r="F66" s="4779"/>
      <c r="G66" s="4771">
        <v>1.7565872020075375</v>
      </c>
      <c r="H66" s="4781"/>
      <c r="I66" s="662">
        <v>11.111111111111114</v>
      </c>
      <c r="J66" s="4771">
        <v>-45.45454545454546</v>
      </c>
      <c r="K66" s="4772"/>
      <c r="L66" s="4771">
        <v>100</v>
      </c>
      <c r="M66" s="4781"/>
      <c r="N66" s="662">
        <v>21.739130434782624</v>
      </c>
      <c r="O66" s="4771">
        <v>-36.363636363636367</v>
      </c>
      <c r="P66" s="4772"/>
      <c r="Q66" s="3296">
        <v>-41.666666666666664</v>
      </c>
    </row>
    <row r="67" spans="1:18" ht="12.2" customHeight="1">
      <c r="A67" s="1335" t="s">
        <v>129</v>
      </c>
      <c r="B67" s="3672">
        <v>1.0134936067408944</v>
      </c>
      <c r="C67" s="1744"/>
      <c r="D67" s="662">
        <v>1.7099863201094365</v>
      </c>
      <c r="E67" s="4778">
        <v>0</v>
      </c>
      <c r="F67" s="4779"/>
      <c r="G67" s="4771">
        <v>3.132832080200501</v>
      </c>
      <c r="H67" s="4781"/>
      <c r="I67" s="662">
        <v>-5.2631578947368496</v>
      </c>
      <c r="J67" s="4771">
        <v>0</v>
      </c>
      <c r="K67" s="4772"/>
      <c r="L67" s="4771">
        <v>-14.285714285714292</v>
      </c>
      <c r="M67" s="4781"/>
      <c r="N67" s="662">
        <v>-5.8823529411764781</v>
      </c>
      <c r="O67" s="4771">
        <v>30</v>
      </c>
      <c r="P67" s="4772"/>
      <c r="Q67" s="3296">
        <v>-57.142857142857146</v>
      </c>
    </row>
    <row r="68" spans="1:18" ht="12.2" customHeight="1">
      <c r="A68" s="1335" t="s">
        <v>130</v>
      </c>
      <c r="B68" s="3672">
        <v>0.64031016859541978</v>
      </c>
      <c r="C68" s="1744"/>
      <c r="D68" s="662">
        <v>1.0169491525423808</v>
      </c>
      <c r="E68" s="4778">
        <v>-0.44776119402985159</v>
      </c>
      <c r="F68" s="4779"/>
      <c r="G68" s="4771">
        <v>2.2360248447205038</v>
      </c>
      <c r="H68" s="4781"/>
      <c r="I68" s="662">
        <v>-40</v>
      </c>
      <c r="J68" s="4771">
        <v>-50</v>
      </c>
      <c r="K68" s="4772"/>
      <c r="L68" s="4771">
        <v>50</v>
      </c>
      <c r="M68" s="4781"/>
      <c r="N68" s="662">
        <v>-37.5</v>
      </c>
      <c r="O68" s="4771">
        <v>-30.769230769230774</v>
      </c>
      <c r="P68" s="4772"/>
      <c r="Q68" s="3296">
        <v>-66.666666666666671</v>
      </c>
    </row>
    <row r="69" spans="1:18" ht="12.2" customHeight="1">
      <c r="A69" s="1305" t="s">
        <v>405</v>
      </c>
      <c r="B69" s="3673">
        <v>0.48609077598828776</v>
      </c>
      <c r="C69" s="1749"/>
      <c r="D69" s="666">
        <v>1.357773251866945</v>
      </c>
      <c r="E69" s="4782">
        <v>1.3533834586466185</v>
      </c>
      <c r="F69" s="4774"/>
      <c r="G69" s="4784">
        <v>1.3613861386138524</v>
      </c>
      <c r="H69" s="4776"/>
      <c r="I69" s="666">
        <v>66.666666666666686</v>
      </c>
      <c r="J69" s="4784">
        <v>150</v>
      </c>
      <c r="K69" s="4777"/>
      <c r="L69" s="4784">
        <v>-16.666666666666657</v>
      </c>
      <c r="M69" s="4776"/>
      <c r="N69" s="666">
        <v>53.333333333333343</v>
      </c>
      <c r="O69" s="4784">
        <v>14.285714285714278</v>
      </c>
      <c r="P69" s="4777"/>
      <c r="Q69" s="3297">
        <v>87.5</v>
      </c>
    </row>
    <row r="70" spans="1:18" ht="12.2" customHeight="1">
      <c r="A70" s="1335" t="s">
        <v>425</v>
      </c>
      <c r="B70" s="3672">
        <f t="shared" ref="B70:B84" si="35">SUM(B13/B9)*100-100</f>
        <v>0.47680715799387485</v>
      </c>
      <c r="C70" s="1744"/>
      <c r="D70" s="662">
        <f t="shared" ref="D70:D84" si="36">SUM(D13/D9)*100-100</f>
        <v>0.94850948509485988</v>
      </c>
      <c r="E70" s="4789">
        <f t="shared" ref="E70:E83" si="37">SUM(F13/F9)*100-100</f>
        <v>0.6015037593984971</v>
      </c>
      <c r="F70" s="4791"/>
      <c r="G70" s="4771">
        <f t="shared" ref="G70:G92" si="38">SUM(G13/G9)*100-100</f>
        <v>1.2330456226880386</v>
      </c>
      <c r="H70" s="4781"/>
      <c r="I70" s="662">
        <f t="shared" ref="I70:I84" si="39">SUM(I13/I9)*100-100</f>
        <v>0</v>
      </c>
      <c r="J70" s="4771">
        <f t="shared" ref="J70:J83" si="40">SUM(K13/K9)*100-100</f>
        <v>183.33333333333337</v>
      </c>
      <c r="K70" s="4772"/>
      <c r="L70" s="4786">
        <f t="shared" ref="L70:L92" si="41">SUM(L13/L9)*100-100</f>
        <v>-78.571428571428569</v>
      </c>
      <c r="M70" s="4787"/>
      <c r="N70" s="662">
        <f t="shared" ref="N70:N91" si="42">SUM(N13/N9)*100-100</f>
        <v>21.428571428571416</v>
      </c>
      <c r="O70" s="4786">
        <f t="shared" ref="O70:O83" si="43">SUM(P13/P9)*100-100</f>
        <v>214.28571428571428</v>
      </c>
      <c r="P70" s="4788"/>
      <c r="Q70" s="3296">
        <f t="shared" ref="Q70:Q84" si="44">SUM(Q13/Q9)*100-100</f>
        <v>71.428571428571416</v>
      </c>
    </row>
    <row r="71" spans="1:18" ht="12.2" customHeight="1">
      <c r="A71" s="1335" t="s">
        <v>575</v>
      </c>
      <c r="B71" s="3672">
        <f t="shared" si="35"/>
        <v>-0.10499912500728215</v>
      </c>
      <c r="C71" s="1744"/>
      <c r="D71" s="662">
        <f t="shared" si="36"/>
        <v>-6.7249495628786349E-2</v>
      </c>
      <c r="E71" s="4778">
        <f>SUM(F14/F10)*100-100</f>
        <v>0.15060240963855165</v>
      </c>
      <c r="F71" s="4785"/>
      <c r="G71" s="4771">
        <f t="shared" si="38"/>
        <v>-0.24301336573510923</v>
      </c>
      <c r="H71" s="4781"/>
      <c r="I71" s="662">
        <f t="shared" si="39"/>
        <v>-5.5555555555555571</v>
      </c>
      <c r="J71" s="4771">
        <f t="shared" si="40"/>
        <v>16.666666666666671</v>
      </c>
      <c r="K71" s="4772"/>
      <c r="L71" s="4771">
        <f t="shared" si="41"/>
        <v>-50</v>
      </c>
      <c r="M71" s="4781"/>
      <c r="N71" s="662">
        <f t="shared" si="42"/>
        <v>25</v>
      </c>
      <c r="O71" s="4771">
        <f t="shared" si="43"/>
        <v>23.07692307692308</v>
      </c>
      <c r="P71" s="4772"/>
      <c r="Q71" s="3296">
        <f t="shared" si="44"/>
        <v>33.333333333333314</v>
      </c>
    </row>
    <row r="72" spans="1:18" ht="12.2" customHeight="1">
      <c r="A72" s="1335" t="s">
        <v>426</v>
      </c>
      <c r="B72" s="3672">
        <f t="shared" si="35"/>
        <v>-6.4207331309830806E-2</v>
      </c>
      <c r="C72" s="1744"/>
      <c r="D72" s="662">
        <f t="shared" si="36"/>
        <v>0.60402684563757703</v>
      </c>
      <c r="E72" s="4778">
        <f t="shared" si="37"/>
        <v>0.74962518740629491</v>
      </c>
      <c r="F72" s="4785"/>
      <c r="G72" s="4771">
        <f t="shared" si="38"/>
        <v>0.48602673147021846</v>
      </c>
      <c r="H72" s="4781"/>
      <c r="I72" s="662">
        <f t="shared" si="39"/>
        <v>41.666666666666686</v>
      </c>
      <c r="J72" s="4771">
        <f t="shared" si="40"/>
        <v>22.222222222222229</v>
      </c>
      <c r="K72" s="4772"/>
      <c r="L72" s="4771">
        <f t="shared" si="41"/>
        <v>100</v>
      </c>
      <c r="M72" s="4781"/>
      <c r="N72" s="662">
        <f t="shared" si="42"/>
        <v>10.000000000000014</v>
      </c>
      <c r="O72" s="4771">
        <f t="shared" si="43"/>
        <v>-22.222222222222214</v>
      </c>
      <c r="P72" s="4772"/>
      <c r="Q72" s="3296">
        <f t="shared" si="44"/>
        <v>300</v>
      </c>
    </row>
    <row r="73" spans="1:18" ht="12.2" customHeight="1">
      <c r="A73" s="1305" t="s">
        <v>479</v>
      </c>
      <c r="B73" s="3673">
        <f t="shared" si="35"/>
        <v>-1.2938570929012769</v>
      </c>
      <c r="C73" s="1749"/>
      <c r="D73" s="666">
        <f t="shared" si="36"/>
        <v>-1.0716677829872765</v>
      </c>
      <c r="E73" s="4782">
        <f t="shared" si="37"/>
        <v>-2.0771513353115836</v>
      </c>
      <c r="F73" s="4783"/>
      <c r="G73" s="4784">
        <f t="shared" si="38"/>
        <v>-0.24420024420024333</v>
      </c>
      <c r="H73" s="4776"/>
      <c r="I73" s="666">
        <f t="shared" si="39"/>
        <v>-20</v>
      </c>
      <c r="J73" s="4784">
        <f t="shared" si="40"/>
        <v>-6.6666666666666714</v>
      </c>
      <c r="K73" s="4777"/>
      <c r="L73" s="4784">
        <f t="shared" si="41"/>
        <v>-60</v>
      </c>
      <c r="M73" s="4776"/>
      <c r="N73" s="666">
        <f t="shared" si="42"/>
        <v>8.6956521739130324</v>
      </c>
      <c r="O73" s="4784">
        <f t="shared" si="43"/>
        <v>112.5</v>
      </c>
      <c r="P73" s="4777"/>
      <c r="Q73" s="3297">
        <f t="shared" si="44"/>
        <v>-46.666666666666664</v>
      </c>
    </row>
    <row r="74" spans="1:18" ht="12.2" customHeight="1">
      <c r="A74" s="1335" t="s">
        <v>526</v>
      </c>
      <c r="B74" s="3672">
        <f t="shared" si="35"/>
        <v>-2.607065440271839</v>
      </c>
      <c r="C74" s="1744"/>
      <c r="D74" s="662">
        <f t="shared" si="36"/>
        <v>-1.4093959731543606</v>
      </c>
      <c r="E74" s="4778">
        <f t="shared" si="37"/>
        <v>-1.3452914798206308</v>
      </c>
      <c r="F74" s="4785"/>
      <c r="G74" s="4771">
        <f t="shared" si="38"/>
        <v>-1.4616321559074379</v>
      </c>
      <c r="H74" s="4781"/>
      <c r="I74" s="662">
        <f t="shared" si="39"/>
        <v>40</v>
      </c>
      <c r="J74" s="4771">
        <f t="shared" si="40"/>
        <v>17.64705882352942</v>
      </c>
      <c r="K74" s="4772"/>
      <c r="L74" s="4771">
        <f t="shared" si="41"/>
        <v>166.66666666666663</v>
      </c>
      <c r="M74" s="4781"/>
      <c r="N74" s="662">
        <f t="shared" si="42"/>
        <v>11.764705882352942</v>
      </c>
      <c r="O74" s="4771">
        <f t="shared" si="43"/>
        <v>-22.727272727272734</v>
      </c>
      <c r="P74" s="4772"/>
      <c r="Q74" s="3296">
        <f t="shared" si="44"/>
        <v>75</v>
      </c>
    </row>
    <row r="75" spans="1:18" ht="12.2" customHeight="1">
      <c r="A75" s="1335" t="s">
        <v>484</v>
      </c>
      <c r="B75" s="3672">
        <f t="shared" si="35"/>
        <v>-2.6394160583941613</v>
      </c>
      <c r="C75" s="1744"/>
      <c r="D75" s="662">
        <f t="shared" si="36"/>
        <v>-1.3458950201884221</v>
      </c>
      <c r="E75" s="4778">
        <f t="shared" si="37"/>
        <v>-1.2030075187969942</v>
      </c>
      <c r="F75" s="4785"/>
      <c r="G75" s="4771">
        <f t="shared" si="38"/>
        <v>-1.4616321559074379</v>
      </c>
      <c r="H75" s="4781"/>
      <c r="I75" s="662">
        <f t="shared" si="39"/>
        <v>0</v>
      </c>
      <c r="J75" s="4771">
        <f t="shared" si="40"/>
        <v>0</v>
      </c>
      <c r="K75" s="4772"/>
      <c r="L75" s="4771">
        <f t="shared" si="41"/>
        <v>0</v>
      </c>
      <c r="M75" s="4781"/>
      <c r="N75" s="662">
        <f t="shared" si="42"/>
        <v>10.000000000000014</v>
      </c>
      <c r="O75" s="4771">
        <f t="shared" si="43"/>
        <v>12.5</v>
      </c>
      <c r="P75" s="4772"/>
      <c r="Q75" s="3296">
        <f t="shared" si="44"/>
        <v>0</v>
      </c>
    </row>
    <row r="76" spans="1:18" ht="12.2" customHeight="1">
      <c r="A76" s="1335" t="s">
        <v>498</v>
      </c>
      <c r="B76" s="3672">
        <f t="shared" si="35"/>
        <v>-2.5348986624613019</v>
      </c>
      <c r="C76" s="1744"/>
      <c r="D76" s="662">
        <f t="shared" si="36"/>
        <v>-0.53368912608405594</v>
      </c>
      <c r="E76" s="4778">
        <f t="shared" si="37"/>
        <v>-1.3392857142857082</v>
      </c>
      <c r="F76" s="4785"/>
      <c r="G76" s="4771">
        <f t="shared" si="38"/>
        <v>0.12091898428052161</v>
      </c>
      <c r="H76" s="4781"/>
      <c r="I76" s="662">
        <f t="shared" si="39"/>
        <v>0</v>
      </c>
      <c r="J76" s="4771">
        <f t="shared" si="40"/>
        <v>18.181818181818187</v>
      </c>
      <c r="K76" s="4772"/>
      <c r="L76" s="4771">
        <f t="shared" si="41"/>
        <v>-33.333333333333343</v>
      </c>
      <c r="M76" s="4781"/>
      <c r="N76" s="662">
        <f t="shared" si="42"/>
        <v>9.0909090909090793</v>
      </c>
      <c r="O76" s="4771">
        <f t="shared" si="43"/>
        <v>0</v>
      </c>
      <c r="P76" s="4772"/>
      <c r="Q76" s="3296">
        <f t="shared" si="44"/>
        <v>25</v>
      </c>
    </row>
    <row r="77" spans="1:18" ht="12.2" customHeight="1">
      <c r="A77" s="1305" t="s">
        <v>428</v>
      </c>
      <c r="B77" s="3673">
        <f t="shared" si="35"/>
        <v>-1.8008974964572531</v>
      </c>
      <c r="C77" s="1749"/>
      <c r="D77" s="666">
        <f t="shared" si="36"/>
        <v>0.60934326337169864</v>
      </c>
      <c r="E77" s="4782">
        <f t="shared" si="37"/>
        <v>0.30303030303029743</v>
      </c>
      <c r="F77" s="4783"/>
      <c r="G77" s="4784">
        <f t="shared" si="38"/>
        <v>0.85679314565483367</v>
      </c>
      <c r="H77" s="4776"/>
      <c r="I77" s="666">
        <f t="shared" si="39"/>
        <v>6.25</v>
      </c>
      <c r="J77" s="4784">
        <f t="shared" si="40"/>
        <v>7.1428571428571388</v>
      </c>
      <c r="K77" s="4777"/>
      <c r="L77" s="4784">
        <f t="shared" si="41"/>
        <v>0</v>
      </c>
      <c r="M77" s="4776"/>
      <c r="N77" s="666">
        <f t="shared" si="42"/>
        <v>36</v>
      </c>
      <c r="O77" s="4784">
        <f t="shared" si="43"/>
        <v>0</v>
      </c>
      <c r="P77" s="4777"/>
      <c r="Q77" s="3297">
        <f t="shared" si="44"/>
        <v>112.5</v>
      </c>
    </row>
    <row r="78" spans="1:18" ht="12.2" customHeight="1">
      <c r="A78" s="3674" t="s">
        <v>416</v>
      </c>
      <c r="B78" s="3675">
        <f t="shared" si="35"/>
        <v>-1.2331568816169352</v>
      </c>
      <c r="C78" s="2584"/>
      <c r="D78" s="3125">
        <f t="shared" si="36"/>
        <v>1.9060585432266777</v>
      </c>
      <c r="E78" s="4789">
        <f t="shared" si="37"/>
        <v>0.60606060606060908</v>
      </c>
      <c r="F78" s="4791"/>
      <c r="G78" s="4786">
        <f t="shared" si="38"/>
        <v>2.9666254635352374</v>
      </c>
      <c r="H78" s="4787"/>
      <c r="I78" s="3125">
        <f t="shared" si="39"/>
        <v>0</v>
      </c>
      <c r="J78" s="4786">
        <f t="shared" si="40"/>
        <v>25</v>
      </c>
      <c r="K78" s="4788"/>
      <c r="L78" s="4786">
        <f t="shared" si="41"/>
        <v>-62.5</v>
      </c>
      <c r="M78" s="4787"/>
      <c r="N78" s="3125">
        <f t="shared" si="42"/>
        <v>0</v>
      </c>
      <c r="O78" s="4786">
        <f t="shared" si="43"/>
        <v>35.29411764705884</v>
      </c>
      <c r="P78" s="4788"/>
      <c r="Q78" s="3288">
        <f t="shared" si="44"/>
        <v>-28.571428571428569</v>
      </c>
    </row>
    <row r="79" spans="1:18" ht="12.2" customHeight="1">
      <c r="A79" s="1335" t="s">
        <v>211</v>
      </c>
      <c r="B79" s="3672">
        <f t="shared" si="35"/>
        <v>-1.1635578480177458</v>
      </c>
      <c r="C79" s="1744"/>
      <c r="D79" s="662">
        <f t="shared" si="36"/>
        <v>2.6603001364256471</v>
      </c>
      <c r="E79" s="4778">
        <f t="shared" si="37"/>
        <v>3.1963470319634695</v>
      </c>
      <c r="F79" s="4785"/>
      <c r="G79" s="4771">
        <f t="shared" si="38"/>
        <v>2.2249690976514245</v>
      </c>
      <c r="H79" s="4781"/>
      <c r="I79" s="662">
        <f t="shared" si="39"/>
        <v>23.529411764705884</v>
      </c>
      <c r="J79" s="4771">
        <f t="shared" si="40"/>
        <v>42.857142857142861</v>
      </c>
      <c r="K79" s="4772"/>
      <c r="L79" s="4771">
        <f t="shared" si="41"/>
        <v>-66.666666666666671</v>
      </c>
      <c r="M79" s="4781"/>
      <c r="N79" s="662">
        <f t="shared" si="42"/>
        <v>-31.818181818181827</v>
      </c>
      <c r="O79" s="4771">
        <f t="shared" si="43"/>
        <v>-50</v>
      </c>
      <c r="P79" s="4772"/>
      <c r="Q79" s="716">
        <f t="shared" si="44"/>
        <v>50</v>
      </c>
      <c r="R79" s="20"/>
    </row>
    <row r="80" spans="1:18" ht="12.2" customHeight="1">
      <c r="A80" s="3656" t="s">
        <v>61</v>
      </c>
      <c r="B80" s="3672">
        <f t="shared" si="35"/>
        <v>-1.0607059387547224</v>
      </c>
      <c r="C80" s="1744"/>
      <c r="D80" s="662">
        <f t="shared" si="36"/>
        <v>9.5238095238095326</v>
      </c>
      <c r="E80" s="4778">
        <f t="shared" si="37"/>
        <v>13.273001508295621</v>
      </c>
      <c r="F80" s="4785"/>
      <c r="G80" s="4771">
        <f t="shared" si="38"/>
        <v>6.5217391304347956</v>
      </c>
      <c r="H80" s="4781"/>
      <c r="I80" s="662">
        <f t="shared" si="39"/>
        <v>58.823529411764696</v>
      </c>
      <c r="J80" s="4771">
        <f t="shared" si="40"/>
        <v>61.538461538461547</v>
      </c>
      <c r="K80" s="4772"/>
      <c r="L80" s="4771">
        <f t="shared" si="41"/>
        <v>50</v>
      </c>
      <c r="M80" s="4781"/>
      <c r="N80" s="662">
        <f t="shared" si="42"/>
        <v>16.666666666666671</v>
      </c>
      <c r="O80" s="4771">
        <f t="shared" si="43"/>
        <v>71.428571428571416</v>
      </c>
      <c r="P80" s="4772"/>
      <c r="Q80" s="716">
        <f t="shared" si="44"/>
        <v>-60</v>
      </c>
      <c r="R80" s="20"/>
    </row>
    <row r="81" spans="1:20" ht="12.2" customHeight="1">
      <c r="A81" s="3657" t="s">
        <v>551</v>
      </c>
      <c r="B81" s="3673">
        <f t="shared" si="35"/>
        <v>-0.89591726294270302</v>
      </c>
      <c r="C81" s="1749"/>
      <c r="D81" s="666">
        <f t="shared" si="36"/>
        <v>9.5558546433378098</v>
      </c>
      <c r="E81" s="4782">
        <f t="shared" si="37"/>
        <v>12.235649546827787</v>
      </c>
      <c r="F81" s="4783"/>
      <c r="G81" s="4784">
        <f t="shared" si="38"/>
        <v>7.4029126213592207</v>
      </c>
      <c r="H81" s="4776"/>
      <c r="I81" s="666">
        <f t="shared" si="39"/>
        <v>-29.411764705882348</v>
      </c>
      <c r="J81" s="4784">
        <f t="shared" si="40"/>
        <v>-40</v>
      </c>
      <c r="K81" s="4777"/>
      <c r="L81" s="4784">
        <f t="shared" si="41"/>
        <v>50</v>
      </c>
      <c r="M81" s="4776"/>
      <c r="N81" s="666">
        <f t="shared" si="42"/>
        <v>-14.705882352941174</v>
      </c>
      <c r="O81" s="4784">
        <f t="shared" si="43"/>
        <v>-17.64705882352942</v>
      </c>
      <c r="P81" s="4777"/>
      <c r="Q81" s="718">
        <f t="shared" si="44"/>
        <v>-11.764705882352942</v>
      </c>
      <c r="R81" s="20"/>
    </row>
    <row r="82" spans="1:20" ht="12.2" customHeight="1">
      <c r="A82" s="3659" t="s">
        <v>603</v>
      </c>
      <c r="B82" s="3672">
        <f t="shared" si="35"/>
        <v>-0.72477008343992111</v>
      </c>
      <c r="C82" s="2584"/>
      <c r="D82" s="662">
        <f t="shared" si="36"/>
        <v>8.6840347361389405</v>
      </c>
      <c r="E82" s="4789">
        <f t="shared" si="37"/>
        <v>13.253012048192787</v>
      </c>
      <c r="F82" s="4790"/>
      <c r="G82" s="4786">
        <f t="shared" si="38"/>
        <v>5.0420168067226996</v>
      </c>
      <c r="H82" s="4787"/>
      <c r="I82" s="662">
        <f t="shared" si="39"/>
        <v>-14.285714285714292</v>
      </c>
      <c r="J82" s="4771">
        <f t="shared" si="40"/>
        <v>-12</v>
      </c>
      <c r="K82" s="4772"/>
      <c r="L82" s="4771">
        <f t="shared" si="41"/>
        <v>-33.333333333333343</v>
      </c>
      <c r="M82" s="4781"/>
      <c r="N82" s="662">
        <f t="shared" si="42"/>
        <v>-18.421052631578945</v>
      </c>
      <c r="O82" s="4771">
        <f t="shared" si="43"/>
        <v>-21.739130434782609</v>
      </c>
      <c r="P82" s="4772"/>
      <c r="Q82" s="716">
        <f t="shared" si="44"/>
        <v>-13.333333333333329</v>
      </c>
      <c r="R82" s="20"/>
    </row>
    <row r="83" spans="1:20" ht="12.75" customHeight="1">
      <c r="A83" s="3656" t="s">
        <v>641</v>
      </c>
      <c r="B83" s="3672">
        <f t="shared" si="35"/>
        <v>-0.78281449117058344</v>
      </c>
      <c r="C83" s="1744"/>
      <c r="D83" s="662">
        <f t="shared" si="36"/>
        <v>8.2392026578073114</v>
      </c>
      <c r="E83" s="4778">
        <f t="shared" si="37"/>
        <v>10.17699115044249</v>
      </c>
      <c r="F83" s="4779"/>
      <c r="G83" s="4771">
        <f t="shared" si="38"/>
        <v>6.6505441354292714</v>
      </c>
      <c r="H83" s="4781"/>
      <c r="I83" s="662">
        <f t="shared" si="39"/>
        <v>-4.7619047619047734</v>
      </c>
      <c r="J83" s="4771">
        <f t="shared" si="40"/>
        <v>-40</v>
      </c>
      <c r="K83" s="4780"/>
      <c r="L83" s="4771">
        <f t="shared" si="41"/>
        <v>700</v>
      </c>
      <c r="M83" s="4781"/>
      <c r="N83" s="662">
        <f t="shared" si="42"/>
        <v>53.333333333333343</v>
      </c>
      <c r="O83" s="4771">
        <f t="shared" si="43"/>
        <v>111.11111111111111</v>
      </c>
      <c r="P83" s="4780"/>
      <c r="Q83" s="716">
        <f t="shared" si="44"/>
        <v>-33.333333333333343</v>
      </c>
      <c r="R83" s="20"/>
    </row>
    <row r="84" spans="1:20" ht="12.75" customHeight="1">
      <c r="A84" s="3656" t="s">
        <v>654</v>
      </c>
      <c r="B84" s="3672">
        <f t="shared" si="35"/>
        <v>-0.7874015748031411</v>
      </c>
      <c r="C84" s="1744"/>
      <c r="D84" s="662">
        <f t="shared" si="36"/>
        <v>0.61236987140232202</v>
      </c>
      <c r="E84" s="4778">
        <f t="shared" ref="E84:E89" si="45">SUM(F27/F23)*100-100</f>
        <v>0.26631158455391812</v>
      </c>
      <c r="F84" s="4779"/>
      <c r="G84" s="4771">
        <f t="shared" si="38"/>
        <v>0.9070294784580426</v>
      </c>
      <c r="H84" s="4781"/>
      <c r="I84" s="662">
        <f t="shared" si="39"/>
        <v>-22.222222222222214</v>
      </c>
      <c r="J84" s="4771">
        <f t="shared" ref="J84:J89" si="46">SUM(K27/K23)*100-100</f>
        <v>-23.80952380952381</v>
      </c>
      <c r="K84" s="4780"/>
      <c r="L84" s="4771">
        <f t="shared" si="41"/>
        <v>-16.666666666666657</v>
      </c>
      <c r="M84" s="4781"/>
      <c r="N84" s="662">
        <f t="shared" si="42"/>
        <v>42.857142857142861</v>
      </c>
      <c r="O84" s="4771">
        <f t="shared" ref="O84:O89" si="47">SUM(P27/P23)*100-100</f>
        <v>25</v>
      </c>
      <c r="P84" s="4780"/>
      <c r="Q84" s="716">
        <f t="shared" si="44"/>
        <v>150</v>
      </c>
      <c r="R84" s="20"/>
      <c r="T84" s="20"/>
    </row>
    <row r="85" spans="1:20" ht="12.75" customHeight="1">
      <c r="A85" s="3657" t="s">
        <v>655</v>
      </c>
      <c r="B85" s="3673">
        <f t="shared" ref="B85:B90" si="48">SUM(B28/B24)*100-100</f>
        <v>-0.89188205314889046</v>
      </c>
      <c r="C85" s="1749"/>
      <c r="D85" s="666">
        <f t="shared" ref="D85:D92" si="49">SUM(D28/D24)*100-100</f>
        <v>0.49140049140048347</v>
      </c>
      <c r="E85" s="4782">
        <f t="shared" si="45"/>
        <v>1.0767160161507405</v>
      </c>
      <c r="F85" s="4774"/>
      <c r="G85" s="4784">
        <f t="shared" si="38"/>
        <v>0</v>
      </c>
      <c r="H85" s="4776"/>
      <c r="I85" s="666">
        <f t="shared" ref="I85:I92" si="50">SUM(I28/I24)*100-100</f>
        <v>33.333333333333314</v>
      </c>
      <c r="J85" s="4784">
        <f t="shared" si="46"/>
        <v>44.444444444444429</v>
      </c>
      <c r="K85" s="4803"/>
      <c r="L85" s="4784">
        <f t="shared" si="41"/>
        <v>0</v>
      </c>
      <c r="M85" s="4776"/>
      <c r="N85" s="666">
        <f t="shared" si="42"/>
        <v>27.58620689655173</v>
      </c>
      <c r="O85" s="4784">
        <f t="shared" si="47"/>
        <v>35.714285714285722</v>
      </c>
      <c r="P85" s="4803"/>
      <c r="Q85" s="718">
        <f t="shared" ref="Q85:Q92" si="51">SUM(Q28/Q24)*100-100</f>
        <v>20</v>
      </c>
      <c r="R85" s="20"/>
    </row>
    <row r="86" spans="1:20" ht="12.75" customHeight="1" thickBot="1">
      <c r="A86" s="3659" t="s">
        <v>705</v>
      </c>
      <c r="B86" s="3672">
        <f t="shared" si="48"/>
        <v>-0.84049079754601053</v>
      </c>
      <c r="C86" s="1744"/>
      <c r="D86" s="662">
        <f t="shared" si="49"/>
        <v>1.6594960049170169</v>
      </c>
      <c r="E86" s="4778">
        <f t="shared" si="45"/>
        <v>1.1968085106383057</v>
      </c>
      <c r="F86" s="4779"/>
      <c r="G86" s="4786">
        <f t="shared" si="38"/>
        <v>2.0571428571428498</v>
      </c>
      <c r="H86" s="4787"/>
      <c r="I86" s="662">
        <f t="shared" si="50"/>
        <v>4.1666666666666714</v>
      </c>
      <c r="J86" s="4786">
        <f t="shared" si="46"/>
        <v>-4.5454545454545467</v>
      </c>
      <c r="K86" s="4788"/>
      <c r="L86" s="4786">
        <f t="shared" si="41"/>
        <v>100</v>
      </c>
      <c r="M86" s="4787"/>
      <c r="N86" s="3676">
        <f t="shared" si="42"/>
        <v>-22.58064516129032</v>
      </c>
      <c r="O86" s="4786">
        <f t="shared" si="47"/>
        <v>0</v>
      </c>
      <c r="P86" s="4788"/>
      <c r="Q86" s="3288">
        <f t="shared" si="51"/>
        <v>-53.846153846153847</v>
      </c>
      <c r="R86" s="20"/>
    </row>
    <row r="87" spans="1:20" s="221" customFormat="1" ht="12.75" customHeight="1" thickBot="1">
      <c r="A87" s="3677" t="s">
        <v>723</v>
      </c>
      <c r="B87" s="3672">
        <f t="shared" si="48"/>
        <v>-0.6360856269113242</v>
      </c>
      <c r="C87" s="1744"/>
      <c r="D87" s="1745">
        <f t="shared" si="49"/>
        <v>0.92081031307552053</v>
      </c>
      <c r="E87" s="4778">
        <f t="shared" si="45"/>
        <v>2.0080321285140599</v>
      </c>
      <c r="F87" s="4785"/>
      <c r="G87" s="4771">
        <f t="shared" si="38"/>
        <v>0</v>
      </c>
      <c r="H87" s="4781"/>
      <c r="I87" s="1745">
        <f t="shared" si="50"/>
        <v>-5</v>
      </c>
      <c r="J87" s="4771">
        <f t="shared" si="46"/>
        <v>41.666666666666686</v>
      </c>
      <c r="K87" s="4772"/>
      <c r="L87" s="4771">
        <f t="shared" si="41"/>
        <v>-75</v>
      </c>
      <c r="M87" s="4781"/>
      <c r="N87" s="662">
        <f t="shared" si="42"/>
        <v>4.3478260869565162</v>
      </c>
      <c r="O87" s="4771">
        <f t="shared" si="47"/>
        <v>-5.2631578947368496</v>
      </c>
      <c r="P87" s="4772"/>
      <c r="Q87" s="716">
        <f t="shared" si="51"/>
        <v>50</v>
      </c>
      <c r="R87" s="2"/>
      <c r="S87" s="1750"/>
    </row>
    <row r="88" spans="1:20" s="221" customFormat="1" ht="12.75" customHeight="1">
      <c r="A88" s="1131" t="s">
        <v>724</v>
      </c>
      <c r="B88" s="3672">
        <f t="shared" si="48"/>
        <v>-0.73260073260073</v>
      </c>
      <c r="C88" s="1784"/>
      <c r="D88" s="1745">
        <f t="shared" si="49"/>
        <v>1.156421180766884</v>
      </c>
      <c r="E88" s="4778">
        <f t="shared" si="45"/>
        <v>1.8592297476759541</v>
      </c>
      <c r="F88" s="4785"/>
      <c r="G88" s="4771">
        <f t="shared" si="38"/>
        <v>0.56179775280898525</v>
      </c>
      <c r="H88" s="4781"/>
      <c r="I88" s="1745">
        <f t="shared" si="50"/>
        <v>-57.142857142857146</v>
      </c>
      <c r="J88" s="4771">
        <f t="shared" si="46"/>
        <v>-56.25</v>
      </c>
      <c r="K88" s="4772"/>
      <c r="L88" s="4771">
        <f t="shared" si="41"/>
        <v>-60</v>
      </c>
      <c r="M88" s="4781"/>
      <c r="N88" s="662">
        <f t="shared" si="42"/>
        <v>-35</v>
      </c>
      <c r="O88" s="4771">
        <f t="shared" si="47"/>
        <v>-26.666666666666671</v>
      </c>
      <c r="P88" s="4772"/>
      <c r="Q88" s="716">
        <f t="shared" si="51"/>
        <v>-60</v>
      </c>
      <c r="R88" s="2"/>
      <c r="S88" s="2"/>
    </row>
    <row r="89" spans="1:20" s="221" customFormat="1" ht="12.75" customHeight="1">
      <c r="A89" s="3678" t="s">
        <v>725</v>
      </c>
      <c r="B89" s="3673">
        <f t="shared" si="48"/>
        <v>-1.4202632384450453</v>
      </c>
      <c r="C89" s="1847"/>
      <c r="D89" s="3679">
        <f t="shared" si="49"/>
        <v>0.73349633251834234</v>
      </c>
      <c r="E89" s="4782">
        <f t="shared" si="45"/>
        <v>3.062583222370165</v>
      </c>
      <c r="F89" s="4783"/>
      <c r="G89" s="4784">
        <f t="shared" si="38"/>
        <v>-1.2429378531073354</v>
      </c>
      <c r="H89" s="4776"/>
      <c r="I89" s="3679">
        <f t="shared" si="50"/>
        <v>112.5</v>
      </c>
      <c r="J89" s="4784">
        <f t="shared" si="46"/>
        <v>84.615384615384613</v>
      </c>
      <c r="K89" s="4777"/>
      <c r="L89" s="4784">
        <f t="shared" si="41"/>
        <v>233.33333333333337</v>
      </c>
      <c r="M89" s="4776"/>
      <c r="N89" s="666">
        <f t="shared" si="42"/>
        <v>2.7027027027026946</v>
      </c>
      <c r="O89" s="4784">
        <f t="shared" si="47"/>
        <v>-15.789473684210535</v>
      </c>
      <c r="P89" s="4777"/>
      <c r="Q89" s="718">
        <f t="shared" si="51"/>
        <v>22.222222222222229</v>
      </c>
      <c r="R89" s="2"/>
      <c r="S89" s="2"/>
    </row>
    <row r="90" spans="1:20" s="221" customFormat="1" ht="12.75" customHeight="1">
      <c r="A90" s="3659" t="s">
        <v>746</v>
      </c>
      <c r="B90" s="3672">
        <f t="shared" si="48"/>
        <v>-1.6952298459444393</v>
      </c>
      <c r="C90" s="1744"/>
      <c r="D90" s="662">
        <f t="shared" si="49"/>
        <v>-0.30229746070132535</v>
      </c>
      <c r="E90" s="4778">
        <f t="shared" ref="E90" si="52">SUM(F33/F29)*100-100</f>
        <v>1.3140604467805588</v>
      </c>
      <c r="F90" s="4779"/>
      <c r="G90" s="4786">
        <f t="shared" si="38"/>
        <v>-1.6797312430011146</v>
      </c>
      <c r="H90" s="4787"/>
      <c r="I90" s="662">
        <f t="shared" si="50"/>
        <v>-24</v>
      </c>
      <c r="J90" s="4786">
        <f t="shared" ref="J90" si="53">SUM(K33/K29)*100-100</f>
        <v>-42.857142857142861</v>
      </c>
      <c r="K90" s="4788"/>
      <c r="L90" s="4786">
        <f t="shared" si="41"/>
        <v>75</v>
      </c>
      <c r="M90" s="4787"/>
      <c r="N90" s="3676">
        <f t="shared" si="42"/>
        <v>16.666666666666671</v>
      </c>
      <c r="O90" s="4786">
        <f t="shared" ref="O90" si="54">SUM(P33/P29)*100-100</f>
        <v>5.5555555555555571</v>
      </c>
      <c r="P90" s="4788"/>
      <c r="Q90" s="3288">
        <f t="shared" si="51"/>
        <v>50</v>
      </c>
      <c r="R90" s="2"/>
      <c r="S90" s="2"/>
    </row>
    <row r="91" spans="1:20" s="221" customFormat="1" ht="12.75" customHeight="1">
      <c r="A91" s="3677" t="s">
        <v>747</v>
      </c>
      <c r="B91" s="3672">
        <f t="shared" ref="B91:B101" si="55">SUM(B34/B30)*100-100</f>
        <v>-1.7973655053551596</v>
      </c>
      <c r="C91" s="1744"/>
      <c r="D91" s="1745">
        <f t="shared" si="49"/>
        <v>1.7639902676398975</v>
      </c>
      <c r="E91" s="4778">
        <f t="shared" ref="E91" si="56">SUM(F34/F30)*100-100</f>
        <v>2.88713910761156</v>
      </c>
      <c r="F91" s="4785"/>
      <c r="G91" s="4771">
        <f t="shared" si="38"/>
        <v>0.79365079365078373</v>
      </c>
      <c r="H91" s="4781"/>
      <c r="I91" s="1745">
        <f t="shared" si="50"/>
        <v>52.631578947368439</v>
      </c>
      <c r="J91" s="4771">
        <f t="shared" ref="J91" si="57">SUM(K34/K30)*100-100</f>
        <v>17.64705882352942</v>
      </c>
      <c r="K91" s="4772"/>
      <c r="L91" s="4771">
        <f t="shared" si="41"/>
        <v>350</v>
      </c>
      <c r="M91" s="4781"/>
      <c r="N91" s="662">
        <f t="shared" si="42"/>
        <v>-33.333333333333343</v>
      </c>
      <c r="O91" s="4771">
        <f t="shared" ref="O91" si="58">SUM(P34/P30)*100-100</f>
        <v>-22.222222222222214</v>
      </c>
      <c r="P91" s="4772"/>
      <c r="Q91" s="716">
        <f t="shared" si="51"/>
        <v>-66.666666666666671</v>
      </c>
      <c r="R91" s="2"/>
      <c r="S91" s="2"/>
    </row>
    <row r="92" spans="1:20" s="221" customFormat="1" ht="12.75" customHeight="1">
      <c r="A92" s="1131" t="s">
        <v>748</v>
      </c>
      <c r="B92" s="3672">
        <f t="shared" si="55"/>
        <v>-2.0172201722017178</v>
      </c>
      <c r="C92" s="1784"/>
      <c r="D92" s="1745">
        <f t="shared" si="49"/>
        <v>0.84235860409145857</v>
      </c>
      <c r="E92" s="4778">
        <f t="shared" ref="E92" si="59">SUM(F35/F31)*100-100</f>
        <v>1.9556714471968633</v>
      </c>
      <c r="F92" s="4785"/>
      <c r="G92" s="4771">
        <f t="shared" si="38"/>
        <v>-0.11173184357542709</v>
      </c>
      <c r="H92" s="4781"/>
      <c r="I92" s="1745">
        <f t="shared" si="50"/>
        <v>111.11111111111111</v>
      </c>
      <c r="J92" s="4771">
        <f t="shared" ref="J92" si="60">SUM(K35/K31)*100-100</f>
        <v>100</v>
      </c>
      <c r="K92" s="4772"/>
      <c r="L92" s="4771">
        <f t="shared" si="41"/>
        <v>150</v>
      </c>
      <c r="M92" s="4781"/>
      <c r="N92" s="662">
        <f t="shared" ref="N92:N110" si="61">SUM(N35/N31)*100-100</f>
        <v>107.69230769230771</v>
      </c>
      <c r="O92" s="4771">
        <f t="shared" ref="O92" si="62">SUM(P35/P31)*100-100</f>
        <v>81.818181818181813</v>
      </c>
      <c r="P92" s="4772"/>
      <c r="Q92" s="716">
        <f t="shared" si="51"/>
        <v>250</v>
      </c>
      <c r="R92" s="2"/>
    </row>
    <row r="93" spans="1:20" s="221" customFormat="1" ht="12.75" customHeight="1">
      <c r="A93" s="3678" t="s">
        <v>749</v>
      </c>
      <c r="B93" s="3673">
        <f t="shared" si="55"/>
        <v>-2.5771595354902814</v>
      </c>
      <c r="C93" s="1847"/>
      <c r="D93" s="3679">
        <f t="shared" ref="D93:D110" si="63">SUM(D36/D32)*100-100</f>
        <v>0.84951456310679418</v>
      </c>
      <c r="E93" s="4782">
        <f t="shared" ref="E93:E98" si="64">SUM(F36/F32)*100-100</f>
        <v>-0.38759689922480334</v>
      </c>
      <c r="F93" s="4783"/>
      <c r="G93" s="4784">
        <f t="shared" ref="G93:G110" si="65">SUM(G36/G32)*100-100</f>
        <v>1.9450800915331854</v>
      </c>
      <c r="H93" s="4776"/>
      <c r="I93" s="3679">
        <f t="shared" ref="I93:I110" si="66">SUM(I36/I32)*100-100</f>
        <v>-32.35294117647058</v>
      </c>
      <c r="J93" s="4784">
        <f t="shared" ref="J93:J98" si="67">SUM(K36/K32)*100-100</f>
        <v>-29.166666666666657</v>
      </c>
      <c r="K93" s="4777"/>
      <c r="L93" s="4784">
        <f t="shared" ref="L93:L110" si="68">SUM(L36/L32)*100-100</f>
        <v>-40</v>
      </c>
      <c r="M93" s="4776"/>
      <c r="N93" s="666">
        <f t="shared" si="61"/>
        <v>-5.2631578947368496</v>
      </c>
      <c r="O93" s="4784">
        <f t="shared" ref="O93:O98" si="69">SUM(P36/P32)*100-100</f>
        <v>31.25</v>
      </c>
      <c r="P93" s="4777"/>
      <c r="Q93" s="718">
        <f t="shared" ref="Q93:Q110" si="70">SUM(Q36/Q32)*100-100</f>
        <v>-31.818181818181827</v>
      </c>
      <c r="R93" s="2"/>
    </row>
    <row r="94" spans="1:20" s="221" customFormat="1" ht="15.75" customHeight="1">
      <c r="A94" s="3659" t="s">
        <v>810</v>
      </c>
      <c r="B94" s="3672">
        <f t="shared" si="55"/>
        <v>-2.7943860532443807</v>
      </c>
      <c r="C94" s="1744"/>
      <c r="D94" s="662">
        <f t="shared" si="63"/>
        <v>0.24257125530624535</v>
      </c>
      <c r="E94" s="4778">
        <f t="shared" si="64"/>
        <v>-1.2970168612191912</v>
      </c>
      <c r="F94" s="4779"/>
      <c r="G94" s="4786">
        <f t="shared" si="65"/>
        <v>1.5945330296127622</v>
      </c>
      <c r="H94" s="4787"/>
      <c r="I94" s="662">
        <f t="shared" si="66"/>
        <v>5.2631578947368354</v>
      </c>
      <c r="J94" s="4786">
        <f t="shared" si="67"/>
        <v>-16.666666666666657</v>
      </c>
      <c r="K94" s="4788"/>
      <c r="L94" s="4786">
        <f t="shared" si="68"/>
        <v>42.857142857142861</v>
      </c>
      <c r="M94" s="4787"/>
      <c r="N94" s="3676">
        <f t="shared" si="61"/>
        <v>14.285714285714278</v>
      </c>
      <c r="O94" s="4786">
        <f t="shared" si="69"/>
        <v>21.05263157894737</v>
      </c>
      <c r="P94" s="4788"/>
      <c r="Q94" s="3288">
        <f t="shared" si="70"/>
        <v>0</v>
      </c>
      <c r="R94" s="2"/>
    </row>
    <row r="95" spans="1:20" s="221" customFormat="1" ht="15.75" customHeight="1">
      <c r="A95" s="3677" t="s">
        <v>818</v>
      </c>
      <c r="B95" s="3672">
        <f t="shared" si="55"/>
        <v>-3.2217625673812194</v>
      </c>
      <c r="C95" s="1744"/>
      <c r="D95" s="662">
        <f t="shared" si="63"/>
        <v>-1.0161386730424482</v>
      </c>
      <c r="E95" s="4778">
        <f t="shared" si="64"/>
        <v>-2.933673469387756</v>
      </c>
      <c r="F95" s="4785"/>
      <c r="G95" s="4771">
        <f t="shared" si="65"/>
        <v>0.67491563554555967</v>
      </c>
      <c r="H95" s="4781"/>
      <c r="I95" s="662">
        <f t="shared" si="66"/>
        <v>-41.379310344827594</v>
      </c>
      <c r="J95" s="4771">
        <f t="shared" si="67"/>
        <v>-40</v>
      </c>
      <c r="K95" s="4772"/>
      <c r="L95" s="4771">
        <f t="shared" si="68"/>
        <v>-44.444444444444443</v>
      </c>
      <c r="M95" s="4781"/>
      <c r="N95" s="662">
        <f t="shared" si="61"/>
        <v>37.5</v>
      </c>
      <c r="O95" s="4771">
        <f t="shared" si="69"/>
        <v>35.714285714285722</v>
      </c>
      <c r="P95" s="4772"/>
      <c r="Q95" s="716">
        <f t="shared" si="70"/>
        <v>50</v>
      </c>
      <c r="R95" s="2"/>
    </row>
    <row r="96" spans="1:20" s="221" customFormat="1" ht="15.75" customHeight="1">
      <c r="A96" s="1131" t="s">
        <v>797</v>
      </c>
      <c r="B96" s="3672">
        <f t="shared" si="55"/>
        <v>-2.9437609841827737</v>
      </c>
      <c r="C96" s="1744"/>
      <c r="D96" s="662">
        <f t="shared" si="63"/>
        <v>-1.0739856801909298</v>
      </c>
      <c r="E96" s="4778">
        <f t="shared" si="64"/>
        <v>-2.1739130434782652</v>
      </c>
      <c r="F96" s="4785"/>
      <c r="G96" s="4771">
        <f t="shared" si="65"/>
        <v>-0.1118568232662227</v>
      </c>
      <c r="H96" s="4781"/>
      <c r="I96" s="662">
        <f t="shared" si="66"/>
        <v>-15.789473684210535</v>
      </c>
      <c r="J96" s="4771">
        <f t="shared" si="67"/>
        <v>0</v>
      </c>
      <c r="K96" s="4772"/>
      <c r="L96" s="4771">
        <f t="shared" si="68"/>
        <v>-60</v>
      </c>
      <c r="M96" s="4781"/>
      <c r="N96" s="662">
        <f t="shared" si="61"/>
        <v>-25.925925925925924</v>
      </c>
      <c r="O96" s="4771">
        <f t="shared" si="69"/>
        <v>-25</v>
      </c>
      <c r="P96" s="4772"/>
      <c r="Q96" s="716">
        <f t="shared" si="70"/>
        <v>-28.571428571428569</v>
      </c>
      <c r="R96" s="2"/>
    </row>
    <row r="97" spans="1:19" s="221" customFormat="1" ht="15.75" customHeight="1">
      <c r="A97" s="3678" t="s">
        <v>819</v>
      </c>
      <c r="B97" s="3673">
        <f t="shared" si="55"/>
        <v>-1.9441611422743534</v>
      </c>
      <c r="C97" s="1749"/>
      <c r="D97" s="666">
        <f t="shared" si="63"/>
        <v>-0.84235860409145857</v>
      </c>
      <c r="E97" s="4782">
        <f t="shared" si="64"/>
        <v>-1.6861219195849628</v>
      </c>
      <c r="F97" s="4783"/>
      <c r="G97" s="4784">
        <f t="shared" si="65"/>
        <v>-0.11223344556677262</v>
      </c>
      <c r="H97" s="4776"/>
      <c r="I97" s="666">
        <f t="shared" si="66"/>
        <v>13.043478260869563</v>
      </c>
      <c r="J97" s="4784">
        <f t="shared" si="67"/>
        <v>0</v>
      </c>
      <c r="K97" s="4777"/>
      <c r="L97" s="4784">
        <f t="shared" si="68"/>
        <v>50</v>
      </c>
      <c r="M97" s="4776"/>
      <c r="N97" s="666">
        <f t="shared" si="61"/>
        <v>2.7777777777777715</v>
      </c>
      <c r="O97" s="4784">
        <f t="shared" si="69"/>
        <v>9.5238095238095326</v>
      </c>
      <c r="P97" s="4777"/>
      <c r="Q97" s="718">
        <f t="shared" si="70"/>
        <v>-6.6666666666666714</v>
      </c>
      <c r="R97" s="2"/>
    </row>
    <row r="98" spans="1:19" s="221" customFormat="1" ht="15.75" customHeight="1">
      <c r="A98" s="1131" t="s">
        <v>867</v>
      </c>
      <c r="B98" s="3672">
        <f t="shared" si="55"/>
        <v>-1.5797992877953959</v>
      </c>
      <c r="C98" s="1744"/>
      <c r="D98" s="662">
        <f t="shared" si="63"/>
        <v>-0.48396854204476369</v>
      </c>
      <c r="E98" s="4778">
        <f t="shared" si="64"/>
        <v>-0.91984231274638262</v>
      </c>
      <c r="F98" s="4779"/>
      <c r="G98" s="4771">
        <f t="shared" si="65"/>
        <v>-0.11210762331837998</v>
      </c>
      <c r="H98" s="4781"/>
      <c r="I98" s="662">
        <f t="shared" si="66"/>
        <v>0</v>
      </c>
      <c r="J98" s="4771">
        <f t="shared" si="67"/>
        <v>30</v>
      </c>
      <c r="K98" s="4772"/>
      <c r="L98" s="4771">
        <f t="shared" si="68"/>
        <v>-30</v>
      </c>
      <c r="M98" s="4781"/>
      <c r="N98" s="1745">
        <f t="shared" si="61"/>
        <v>0</v>
      </c>
      <c r="O98" s="4771">
        <f t="shared" si="69"/>
        <v>-4.3478260869565162</v>
      </c>
      <c r="P98" s="4772"/>
      <c r="Q98" s="716">
        <f t="shared" si="70"/>
        <v>11.111111111111114</v>
      </c>
      <c r="R98" s="2"/>
    </row>
    <row r="99" spans="1:19" s="221" customFormat="1" ht="15.75" customHeight="1">
      <c r="A99" s="1131" t="s">
        <v>874</v>
      </c>
      <c r="B99" s="3672">
        <f t="shared" si="55"/>
        <v>-1.3018134715025838</v>
      </c>
      <c r="C99" s="1744"/>
      <c r="D99" s="662">
        <f t="shared" si="63"/>
        <v>0.54347826086956275</v>
      </c>
      <c r="E99" s="4778">
        <f>SUM(F42/F38)*100-100</f>
        <v>0.65703022339027939</v>
      </c>
      <c r="F99" s="4779"/>
      <c r="G99" s="4771">
        <f t="shared" si="65"/>
        <v>0.44692737430167995</v>
      </c>
      <c r="H99" s="4781"/>
      <c r="I99" s="662">
        <f t="shared" si="66"/>
        <v>70.588235294117652</v>
      </c>
      <c r="J99" s="4771">
        <f>SUM(K42/K38)*100-100</f>
        <v>66.666666666666686</v>
      </c>
      <c r="K99" s="4772"/>
      <c r="L99" s="4771">
        <f t="shared" si="68"/>
        <v>80</v>
      </c>
      <c r="M99" s="4781"/>
      <c r="N99" s="1745">
        <f t="shared" si="61"/>
        <v>-4.5454545454545467</v>
      </c>
      <c r="O99" s="4771">
        <f>SUM(P42/P38)*100-100</f>
        <v>-21.05263157894737</v>
      </c>
      <c r="P99" s="4772"/>
      <c r="Q99" s="716">
        <f t="shared" si="70"/>
        <v>100</v>
      </c>
      <c r="R99" s="2"/>
    </row>
    <row r="100" spans="1:19" s="221" customFormat="1" ht="15.75" customHeight="1">
      <c r="A100" s="1131" t="s">
        <v>861</v>
      </c>
      <c r="B100" s="3672">
        <f t="shared" si="55"/>
        <v>-1.5650261915540256</v>
      </c>
      <c r="C100" s="1744"/>
      <c r="D100" s="662">
        <f t="shared" si="63"/>
        <v>0.66344993968637311</v>
      </c>
      <c r="E100" s="4778">
        <f>SUM(F43/F39)*100-100</f>
        <v>1.1764705882352899</v>
      </c>
      <c r="F100" s="4779"/>
      <c r="G100" s="4771">
        <f t="shared" si="65"/>
        <v>0.22396416573349143</v>
      </c>
      <c r="H100" s="4781"/>
      <c r="I100" s="662">
        <f t="shared" si="66"/>
        <v>25</v>
      </c>
      <c r="J100" s="4771">
        <f>SUM(K43/K39)*100-100</f>
        <v>21.428571428571416</v>
      </c>
      <c r="K100" s="4772"/>
      <c r="L100" s="4771">
        <f t="shared" si="68"/>
        <v>50</v>
      </c>
      <c r="M100" s="4781"/>
      <c r="N100" s="1745">
        <f t="shared" si="61"/>
        <v>0</v>
      </c>
      <c r="O100" s="4771">
        <f>SUM(P43/P39)*100-100</f>
        <v>0</v>
      </c>
      <c r="P100" s="4772"/>
      <c r="Q100" s="716">
        <f t="shared" si="70"/>
        <v>0</v>
      </c>
      <c r="R100" s="2"/>
    </row>
    <row r="101" spans="1:19" s="221" customFormat="1" ht="15.75" customHeight="1">
      <c r="A101" s="3678" t="s">
        <v>875</v>
      </c>
      <c r="B101" s="3673">
        <f t="shared" si="55"/>
        <v>-2.0737177403627385</v>
      </c>
      <c r="C101" s="1749"/>
      <c r="D101" s="666">
        <f t="shared" si="63"/>
        <v>-0.1213592233009706</v>
      </c>
      <c r="E101" s="4782">
        <f t="shared" ref="E101" si="71">SUM(F44/F40)*100-100</f>
        <v>1.3192612137203241</v>
      </c>
      <c r="F101" s="4783"/>
      <c r="G101" s="4784">
        <f t="shared" si="65"/>
        <v>-1.3483146067415674</v>
      </c>
      <c r="H101" s="4776"/>
      <c r="I101" s="666">
        <f t="shared" si="66"/>
        <v>11.538461538461547</v>
      </c>
      <c r="J101" s="4784">
        <f t="shared" ref="J101" si="72">SUM(K44/K40)*100-100</f>
        <v>29.411764705882348</v>
      </c>
      <c r="K101" s="4777"/>
      <c r="L101" s="4784">
        <f t="shared" si="68"/>
        <v>-22.222222222222214</v>
      </c>
      <c r="M101" s="4776"/>
      <c r="N101" s="666">
        <f t="shared" si="61"/>
        <v>72.972972972972968</v>
      </c>
      <c r="O101" s="4784">
        <f t="shared" ref="O101" si="73">SUM(P44/P40)*100-100</f>
        <v>4.3478260869565162</v>
      </c>
      <c r="P101" s="4777"/>
      <c r="Q101" s="718">
        <f t="shared" si="70"/>
        <v>185.71428571428572</v>
      </c>
      <c r="R101" s="2"/>
    </row>
    <row r="102" spans="1:19" s="221" customFormat="1" ht="15.75" customHeight="1">
      <c r="A102" s="1131" t="s">
        <v>914</v>
      </c>
      <c r="B102" s="3672">
        <f>SUM(B45/B41)*100-100</f>
        <v>-1.6314716137096212</v>
      </c>
      <c r="C102" s="1744"/>
      <c r="D102" s="662">
        <f t="shared" si="63"/>
        <v>0.48632218844983299</v>
      </c>
      <c r="E102" s="4778">
        <f t="shared" ref="E102" si="74">SUM(F45/F41)*100-100</f>
        <v>1.1936339522546433</v>
      </c>
      <c r="F102" s="4779"/>
      <c r="G102" s="4771">
        <f t="shared" si="65"/>
        <v>-0.11223344556677262</v>
      </c>
      <c r="H102" s="4781"/>
      <c r="I102" s="662">
        <f t="shared" si="66"/>
        <v>10.000000000000014</v>
      </c>
      <c r="J102" s="4771">
        <f t="shared" ref="J102" si="75">SUM(K45/K41)*100-100</f>
        <v>15.384615384615373</v>
      </c>
      <c r="K102" s="4772"/>
      <c r="L102" s="4771">
        <f t="shared" si="68"/>
        <v>0</v>
      </c>
      <c r="M102" s="4781"/>
      <c r="N102" s="1745">
        <f t="shared" si="61"/>
        <v>3.125</v>
      </c>
      <c r="O102" s="4771">
        <f t="shared" ref="O102" si="76">SUM(P45/P41)*100-100</f>
        <v>-4.5454545454545467</v>
      </c>
      <c r="P102" s="4772"/>
      <c r="Q102" s="716">
        <f t="shared" si="70"/>
        <v>20</v>
      </c>
      <c r="R102" s="2"/>
    </row>
    <row r="103" spans="1:19" s="221" customFormat="1" ht="15.75" customHeight="1">
      <c r="A103" s="1131" t="s">
        <v>918</v>
      </c>
      <c r="B103" s="3672">
        <f>SUM(B46/B42)*100-100</f>
        <v>-1.476474834306714</v>
      </c>
      <c r="C103" s="1744"/>
      <c r="D103" s="662">
        <f t="shared" si="63"/>
        <v>0</v>
      </c>
      <c r="E103" s="4778">
        <f t="shared" ref="E103" si="77">SUM(F46/F42)*100-100</f>
        <v>1.5665796344647589</v>
      </c>
      <c r="F103" s="4779"/>
      <c r="G103" s="4771">
        <f t="shared" si="65"/>
        <v>-1.3348164627363701</v>
      </c>
      <c r="H103" s="4781"/>
      <c r="I103" s="662">
        <f t="shared" si="66"/>
        <v>-17.241379310344826</v>
      </c>
      <c r="J103" s="4771">
        <f t="shared" ref="J103" si="78">SUM(K46/K42)*100-100</f>
        <v>-20</v>
      </c>
      <c r="K103" s="4772"/>
      <c r="L103" s="4771">
        <f t="shared" si="68"/>
        <v>-11.111111111111114</v>
      </c>
      <c r="M103" s="4781"/>
      <c r="N103" s="1745">
        <f t="shared" si="61"/>
        <v>14.285714285714278</v>
      </c>
      <c r="O103" s="4771">
        <f t="shared" ref="O103" si="79">SUM(P46/P42)*100-100</f>
        <v>33.333333333333314</v>
      </c>
      <c r="P103" s="4772"/>
      <c r="Q103" s="716">
        <f t="shared" si="70"/>
        <v>-33.333333333333343</v>
      </c>
      <c r="R103" s="2"/>
    </row>
    <row r="104" spans="1:19">
      <c r="A104" s="1131" t="s">
        <v>936</v>
      </c>
      <c r="B104" s="3672">
        <f t="shared" ref="B104:B106" si="80">SUM(B47/B43)*100-100</f>
        <v>-1.2679850206950931</v>
      </c>
      <c r="C104" s="1744"/>
      <c r="D104" s="662">
        <f t="shared" si="63"/>
        <v>-0.29958058717795666</v>
      </c>
      <c r="E104" s="4778">
        <f t="shared" ref="E104:E106" si="81">SUM(F47/F43)*100-100</f>
        <v>0.12919896640826778</v>
      </c>
      <c r="F104" s="4779"/>
      <c r="G104" s="4771">
        <f t="shared" si="65"/>
        <v>-0.67039106145251992</v>
      </c>
      <c r="H104" s="4781"/>
      <c r="I104" s="662">
        <f t="shared" si="66"/>
        <v>-50</v>
      </c>
      <c r="J104" s="4771">
        <f t="shared" ref="J104:J106" si="82">SUM(K47/K43)*100-100</f>
        <v>-52.941176470588239</v>
      </c>
      <c r="K104" s="4772"/>
      <c r="L104" s="4771">
        <f t="shared" si="68"/>
        <v>-33.333333333333343</v>
      </c>
      <c r="M104" s="4781"/>
      <c r="N104" s="1745">
        <f t="shared" si="61"/>
        <v>-25</v>
      </c>
      <c r="O104" s="4771">
        <f t="shared" ref="O104:O106" si="83">SUM(P47/P43)*100-100</f>
        <v>-26.666666666666671</v>
      </c>
      <c r="P104" s="4772"/>
      <c r="Q104" s="716">
        <f t="shared" si="70"/>
        <v>-20</v>
      </c>
    </row>
    <row r="105" spans="1:19">
      <c r="A105" s="1131" t="s">
        <v>937</v>
      </c>
      <c r="B105" s="3672">
        <f t="shared" si="80"/>
        <v>-0.41157727031333025</v>
      </c>
      <c r="C105" s="1749"/>
      <c r="D105" s="662">
        <f t="shared" si="63"/>
        <v>0.42527339003646603</v>
      </c>
      <c r="E105" s="4773">
        <f t="shared" si="81"/>
        <v>0.9114583333333286</v>
      </c>
      <c r="F105" s="4774"/>
      <c r="G105" s="4775">
        <f t="shared" si="65"/>
        <v>0</v>
      </c>
      <c r="H105" s="4776"/>
      <c r="I105" s="662">
        <f t="shared" si="66"/>
        <v>-17.241379310344826</v>
      </c>
      <c r="J105" s="4775">
        <f t="shared" si="82"/>
        <v>-9.0909090909090935</v>
      </c>
      <c r="K105" s="4777"/>
      <c r="L105" s="4775">
        <f t="shared" si="68"/>
        <v>-42.857142857142861</v>
      </c>
      <c r="M105" s="4776"/>
      <c r="N105" s="1745">
        <f t="shared" si="61"/>
        <v>-40.625</v>
      </c>
      <c r="O105" s="4775">
        <f t="shared" si="83"/>
        <v>-12.5</v>
      </c>
      <c r="P105" s="4777"/>
      <c r="Q105" s="718">
        <f t="shared" si="70"/>
        <v>-57.5</v>
      </c>
    </row>
    <row r="106" spans="1:19">
      <c r="A106" s="3680" t="s">
        <v>938</v>
      </c>
      <c r="B106" s="3681">
        <f t="shared" si="80"/>
        <v>0.10700193941015357</v>
      </c>
      <c r="C106" s="167"/>
      <c r="D106" s="3682">
        <f t="shared" si="63"/>
        <v>1.8753781004234611</v>
      </c>
      <c r="E106" s="4804">
        <f t="shared" si="81"/>
        <v>4.8492791612057715</v>
      </c>
      <c r="F106" s="4805"/>
      <c r="G106" s="4806">
        <f t="shared" si="65"/>
        <v>-0.67415730337077662</v>
      </c>
      <c r="H106" s="4807"/>
      <c r="I106" s="3682">
        <f t="shared" si="66"/>
        <v>95.454545454545467</v>
      </c>
      <c r="J106" s="4780">
        <f t="shared" si="82"/>
        <v>146.66666666666669</v>
      </c>
      <c r="K106" s="4772"/>
      <c r="L106" s="4771">
        <f t="shared" si="68"/>
        <v>-14.285714285714292</v>
      </c>
      <c r="M106" s="4780"/>
      <c r="N106" s="3682">
        <f t="shared" si="61"/>
        <v>-30.303030303030297</v>
      </c>
      <c r="O106" s="4807">
        <f t="shared" si="83"/>
        <v>-14.285714285714292</v>
      </c>
      <c r="P106" s="4808"/>
      <c r="Q106" s="3683">
        <f t="shared" si="70"/>
        <v>-58.333333333333329</v>
      </c>
      <c r="R106" s="2570"/>
      <c r="S106" s="20"/>
    </row>
    <row r="107" spans="1:19" s="221" customFormat="1" ht="15.75" customHeight="1">
      <c r="A107" s="1131" t="s">
        <v>964</v>
      </c>
      <c r="B107" s="3672">
        <f>SUM(B50/B46)*100-100</f>
        <v>0.26641800985747466</v>
      </c>
      <c r="C107" s="167"/>
      <c r="D107" s="1745">
        <f t="shared" si="63"/>
        <v>1.8618618618618541</v>
      </c>
      <c r="E107" s="4778">
        <f t="shared" ref="E107" si="84">SUM(F50/F46)*100-100</f>
        <v>4.8843187660668264</v>
      </c>
      <c r="F107" s="4779"/>
      <c r="G107" s="4771">
        <f t="shared" si="65"/>
        <v>-0.78917700112739908</v>
      </c>
      <c r="H107" s="4780"/>
      <c r="I107" s="1745">
        <f t="shared" si="66"/>
        <v>25</v>
      </c>
      <c r="J107" s="4780">
        <f t="shared" ref="J107" si="85">SUM(K50/K46)*100-100</f>
        <v>62.5</v>
      </c>
      <c r="K107" s="4772"/>
      <c r="L107" s="4771">
        <f t="shared" si="68"/>
        <v>-50</v>
      </c>
      <c r="M107" s="4780"/>
      <c r="N107" s="1745">
        <f t="shared" si="61"/>
        <v>-20.833333333333343</v>
      </c>
      <c r="O107" s="4780">
        <f t="shared" ref="O107" si="86">SUM(P50/P46)*100-100</f>
        <v>-10</v>
      </c>
      <c r="P107" s="4772"/>
      <c r="Q107" s="714">
        <f t="shared" si="70"/>
        <v>-75</v>
      </c>
      <c r="R107" s="3472"/>
      <c r="S107" s="2"/>
    </row>
    <row r="108" spans="1:19">
      <c r="A108" s="1131" t="s">
        <v>983</v>
      </c>
      <c r="B108" s="3672">
        <f>SUM(B51/B47)*100-100</f>
        <v>0.44583444237422043</v>
      </c>
      <c r="C108" s="167"/>
      <c r="D108" s="1745">
        <f t="shared" si="63"/>
        <v>3.4855769230769198</v>
      </c>
      <c r="E108" s="4778">
        <f t="shared" ref="E108" si="87">SUM(F51/F47)*100-100</f>
        <v>8.774193548387089</v>
      </c>
      <c r="F108" s="4779"/>
      <c r="G108" s="4771">
        <f t="shared" si="65"/>
        <v>-1.124859392575928</v>
      </c>
      <c r="H108" s="4780"/>
      <c r="I108" s="1745">
        <f t="shared" si="66"/>
        <v>230</v>
      </c>
      <c r="J108" s="4780">
        <f t="shared" ref="J108" si="88">SUM(K51/K47)*100-100</f>
        <v>100</v>
      </c>
      <c r="K108" s="4772"/>
      <c r="L108" s="4771">
        <f t="shared" si="68"/>
        <v>750</v>
      </c>
      <c r="M108" s="4780"/>
      <c r="N108" s="1745">
        <f t="shared" si="61"/>
        <v>13.333333333333329</v>
      </c>
      <c r="O108" s="4780">
        <f>SUM(P51/P47)*100-100</f>
        <v>-18.181818181818173</v>
      </c>
      <c r="P108" s="4772"/>
      <c r="Q108" s="714">
        <f t="shared" si="70"/>
        <v>100</v>
      </c>
      <c r="R108" s="2570"/>
    </row>
    <row r="109" spans="1:19" s="221" customFormat="1" ht="15.75" customHeight="1">
      <c r="A109" s="3678" t="s">
        <v>1005</v>
      </c>
      <c r="B109" s="3673">
        <f>SUM(B52/B48)*100-100</f>
        <v>0.41327822956938576</v>
      </c>
      <c r="C109" s="1749"/>
      <c r="D109" s="666">
        <f t="shared" si="63"/>
        <v>5.7471264367816133</v>
      </c>
      <c r="E109" s="4782">
        <f t="shared" ref="E109" si="89">SUM(F52/F48)*100-100</f>
        <v>12.129032258064527</v>
      </c>
      <c r="F109" s="4783"/>
      <c r="G109" s="4784">
        <f t="shared" si="65"/>
        <v>0.1138952164009055</v>
      </c>
      <c r="H109" s="4776"/>
      <c r="I109" s="666">
        <f t="shared" si="66"/>
        <v>95.833333333333314</v>
      </c>
      <c r="J109" s="4784">
        <f t="shared" ref="J109" si="90">SUM(K52/K48)*100-100</f>
        <v>110</v>
      </c>
      <c r="K109" s="4777"/>
      <c r="L109" s="4784">
        <f t="shared" si="68"/>
        <v>25</v>
      </c>
      <c r="M109" s="4776"/>
      <c r="N109" s="666">
        <f t="shared" si="61"/>
        <v>-13.157894736842096</v>
      </c>
      <c r="O109" s="4784">
        <f>SUM(P52/P48)*100-100</f>
        <v>-19.047619047619051</v>
      </c>
      <c r="P109" s="4777"/>
      <c r="Q109" s="718">
        <f t="shared" si="70"/>
        <v>-5.8823529411764781</v>
      </c>
      <c r="R109" s="2"/>
    </row>
    <row r="110" spans="1:19" ht="13.5" thickBot="1">
      <c r="A110" s="3684" t="s">
        <v>1014</v>
      </c>
      <c r="B110" s="3685">
        <f>SUM(B53/B49)*100-100</f>
        <v>0.12692898657225271</v>
      </c>
      <c r="C110" s="3686"/>
      <c r="D110" s="3687">
        <f t="shared" si="63"/>
        <v>4.8099762470308747</v>
      </c>
      <c r="E110" s="4766">
        <f t="shared" ref="E110" si="91">SUM(F53/F49)*100-100</f>
        <v>10.25</v>
      </c>
      <c r="F110" s="4767"/>
      <c r="G110" s="4768">
        <f t="shared" si="65"/>
        <v>-0.11312217194570451</v>
      </c>
      <c r="H110" s="4769"/>
      <c r="I110" s="3687">
        <f t="shared" si="66"/>
        <v>4.6511627906976827</v>
      </c>
      <c r="J110" s="4769">
        <f t="shared" ref="J110" si="92">SUM(K53/K49)*100-100</f>
        <v>8.1081081081081123</v>
      </c>
      <c r="K110" s="4770"/>
      <c r="L110" s="4768">
        <f t="shared" si="68"/>
        <v>-16.666666666666657</v>
      </c>
      <c r="M110" s="4769"/>
      <c r="N110" s="3687">
        <f t="shared" si="61"/>
        <v>95.65217391304347</v>
      </c>
      <c r="O110" s="4769">
        <f>SUM(P53/P49)*100-100</f>
        <v>83.333333333333314</v>
      </c>
      <c r="P110" s="4770"/>
      <c r="Q110" s="967">
        <f t="shared" si="70"/>
        <v>140</v>
      </c>
      <c r="R110" s="2570"/>
    </row>
    <row r="111" spans="1:19">
      <c r="A111" s="23"/>
      <c r="B111" s="23"/>
      <c r="C111" s="23"/>
      <c r="D111" s="23"/>
      <c r="E111" s="23"/>
      <c r="F111" s="23"/>
      <c r="G111" s="23"/>
      <c r="H111" s="23"/>
      <c r="I111" s="23"/>
      <c r="J111" s="23"/>
      <c r="K111" s="23"/>
      <c r="L111" s="23"/>
      <c r="M111" s="23"/>
      <c r="N111" s="23"/>
      <c r="O111" s="23"/>
    </row>
    <row r="112" spans="1:19">
      <c r="E112" s="167"/>
    </row>
    <row r="115" spans="10:10">
      <c r="J115" s="23"/>
    </row>
  </sheetData>
  <mergeCells count="258">
    <mergeCell ref="L99:M99"/>
    <mergeCell ref="O99:P99"/>
    <mergeCell ref="E109:F109"/>
    <mergeCell ref="G109:H109"/>
    <mergeCell ref="J109:K109"/>
    <mergeCell ref="L109:M109"/>
    <mergeCell ref="O109:P109"/>
    <mergeCell ref="E100:F100"/>
    <mergeCell ref="G100:H100"/>
    <mergeCell ref="J100:K100"/>
    <mergeCell ref="L100:M100"/>
    <mergeCell ref="O100:P100"/>
    <mergeCell ref="E101:F101"/>
    <mergeCell ref="G101:H101"/>
    <mergeCell ref="J101:K101"/>
    <mergeCell ref="L101:M101"/>
    <mergeCell ref="O101:P101"/>
    <mergeCell ref="E106:F106"/>
    <mergeCell ref="G106:H106"/>
    <mergeCell ref="J106:K106"/>
    <mergeCell ref="L106:M106"/>
    <mergeCell ref="O106:P106"/>
    <mergeCell ref="E104:F104"/>
    <mergeCell ref="G104:H104"/>
    <mergeCell ref="O82:P82"/>
    <mergeCell ref="E84:F84"/>
    <mergeCell ref="J84:K84"/>
    <mergeCell ref="E89:F89"/>
    <mergeCell ref="G89:H89"/>
    <mergeCell ref="G88:H88"/>
    <mergeCell ref="E97:F97"/>
    <mergeCell ref="G97:H97"/>
    <mergeCell ref="J97:K97"/>
    <mergeCell ref="L97:M97"/>
    <mergeCell ref="O97:P97"/>
    <mergeCell ref="O96:P96"/>
    <mergeCell ref="E95:F95"/>
    <mergeCell ref="O87:P87"/>
    <mergeCell ref="L85:M85"/>
    <mergeCell ref="O85:P85"/>
    <mergeCell ref="E94:F94"/>
    <mergeCell ref="G94:H94"/>
    <mergeCell ref="J94:K94"/>
    <mergeCell ref="L94:M94"/>
    <mergeCell ref="O94:P94"/>
    <mergeCell ref="J85:K85"/>
    <mergeCell ref="E86:F86"/>
    <mergeCell ref="G86:H86"/>
    <mergeCell ref="L89:M89"/>
    <mergeCell ref="J89:K89"/>
    <mergeCell ref="E88:F88"/>
    <mergeCell ref="E85:F85"/>
    <mergeCell ref="G85:H85"/>
    <mergeCell ref="E87:F87"/>
    <mergeCell ref="J87:K87"/>
    <mergeCell ref="L87:M87"/>
    <mergeCell ref="G87:H87"/>
    <mergeCell ref="J88:K88"/>
    <mergeCell ref="L88:M88"/>
    <mergeCell ref="G70:H70"/>
    <mergeCell ref="G72:H72"/>
    <mergeCell ref="G74:H74"/>
    <mergeCell ref="O95:P95"/>
    <mergeCell ref="L95:M95"/>
    <mergeCell ref="J95:K95"/>
    <mergeCell ref="G95:H95"/>
    <mergeCell ref="O80:P80"/>
    <mergeCell ref="O79:P79"/>
    <mergeCell ref="L84:M84"/>
    <mergeCell ref="O84:P84"/>
    <mergeCell ref="G83:H83"/>
    <mergeCell ref="J83:K83"/>
    <mergeCell ref="J93:K93"/>
    <mergeCell ref="L93:M93"/>
    <mergeCell ref="O93:P93"/>
    <mergeCell ref="J81:K81"/>
    <mergeCell ref="G82:H82"/>
    <mergeCell ref="O83:P83"/>
    <mergeCell ref="J86:K86"/>
    <mergeCell ref="L86:M86"/>
    <mergeCell ref="O86:P86"/>
    <mergeCell ref="O88:P88"/>
    <mergeCell ref="O89:P89"/>
    <mergeCell ref="L82:M82"/>
    <mergeCell ref="L83:M83"/>
    <mergeCell ref="G66:H66"/>
    <mergeCell ref="J66:K66"/>
    <mergeCell ref="G75:H75"/>
    <mergeCell ref="J75:K75"/>
    <mergeCell ref="E66:F66"/>
    <mergeCell ref="E67:F67"/>
    <mergeCell ref="E69:F69"/>
    <mergeCell ref="E73:F73"/>
    <mergeCell ref="E71:F71"/>
    <mergeCell ref="E72:F72"/>
    <mergeCell ref="E74:F74"/>
    <mergeCell ref="E68:F68"/>
    <mergeCell ref="E70:F70"/>
    <mergeCell ref="G68:H68"/>
    <mergeCell ref="G71:H71"/>
    <mergeCell ref="G67:H67"/>
    <mergeCell ref="J74:K74"/>
    <mergeCell ref="G76:H76"/>
    <mergeCell ref="E76:F76"/>
    <mergeCell ref="L69:M69"/>
    <mergeCell ref="G73:H73"/>
    <mergeCell ref="G69:H69"/>
    <mergeCell ref="O77:P77"/>
    <mergeCell ref="O73:P73"/>
    <mergeCell ref="L79:M79"/>
    <mergeCell ref="L78:M78"/>
    <mergeCell ref="E75:F75"/>
    <mergeCell ref="J71:K71"/>
    <mergeCell ref="D2:Q2"/>
    <mergeCell ref="D59:Q59"/>
    <mergeCell ref="E61:F61"/>
    <mergeCell ref="G61:H61"/>
    <mergeCell ref="J61:K61"/>
    <mergeCell ref="L61:M61"/>
    <mergeCell ref="O61:P61"/>
    <mergeCell ref="I60:M60"/>
    <mergeCell ref="A55:P55"/>
    <mergeCell ref="A3:B3"/>
    <mergeCell ref="O66:P66"/>
    <mergeCell ref="O67:P67"/>
    <mergeCell ref="O71:P71"/>
    <mergeCell ref="O70:P70"/>
    <mergeCell ref="L67:M67"/>
    <mergeCell ref="O68:P68"/>
    <mergeCell ref="L68:M68"/>
    <mergeCell ref="L71:M71"/>
    <mergeCell ref="O69:P69"/>
    <mergeCell ref="L66:M66"/>
    <mergeCell ref="J68:K68"/>
    <mergeCell ref="O72:P72"/>
    <mergeCell ref="O74:P74"/>
    <mergeCell ref="L81:M81"/>
    <mergeCell ref="L74:M74"/>
    <mergeCell ref="L80:M80"/>
    <mergeCell ref="O75:P75"/>
    <mergeCell ref="J67:K67"/>
    <mergeCell ref="J69:K69"/>
    <mergeCell ref="J72:K72"/>
    <mergeCell ref="J73:K73"/>
    <mergeCell ref="J70:K70"/>
    <mergeCell ref="L75:M75"/>
    <mergeCell ref="L73:M73"/>
    <mergeCell ref="L77:M77"/>
    <mergeCell ref="L72:M72"/>
    <mergeCell ref="L76:M76"/>
    <mergeCell ref="O76:P76"/>
    <mergeCell ref="O78:P78"/>
    <mergeCell ref="O81:P81"/>
    <mergeCell ref="L70:M70"/>
    <mergeCell ref="J76:K76"/>
    <mergeCell ref="A60:C60"/>
    <mergeCell ref="E65:F65"/>
    <mergeCell ref="G65:H65"/>
    <mergeCell ref="E62:F62"/>
    <mergeCell ref="N60:Q60"/>
    <mergeCell ref="G62:H62"/>
    <mergeCell ref="O63:P63"/>
    <mergeCell ref="J65:K65"/>
    <mergeCell ref="D60:H60"/>
    <mergeCell ref="L65:M65"/>
    <mergeCell ref="E63:F63"/>
    <mergeCell ref="G63:H63"/>
    <mergeCell ref="J64:K64"/>
    <mergeCell ref="E64:F64"/>
    <mergeCell ref="J63:K63"/>
    <mergeCell ref="G64:H64"/>
    <mergeCell ref="L64:M64"/>
    <mergeCell ref="O65:P65"/>
    <mergeCell ref="O62:P62"/>
    <mergeCell ref="O64:P64"/>
    <mergeCell ref="L63:M63"/>
    <mergeCell ref="J62:K62"/>
    <mergeCell ref="L62:M62"/>
    <mergeCell ref="G84:H84"/>
    <mergeCell ref="G77:H77"/>
    <mergeCell ref="J80:K80"/>
    <mergeCell ref="G80:H80"/>
    <mergeCell ref="E83:F83"/>
    <mergeCell ref="E82:F82"/>
    <mergeCell ref="G78:H78"/>
    <mergeCell ref="J79:K79"/>
    <mergeCell ref="J78:K78"/>
    <mergeCell ref="E77:F77"/>
    <mergeCell ref="J77:K77"/>
    <mergeCell ref="J82:K82"/>
    <mergeCell ref="E81:F81"/>
    <mergeCell ref="G81:H81"/>
    <mergeCell ref="E80:F80"/>
    <mergeCell ref="E78:F78"/>
    <mergeCell ref="E79:F79"/>
    <mergeCell ref="G79:H79"/>
    <mergeCell ref="L91:M91"/>
    <mergeCell ref="O91:P91"/>
    <mergeCell ref="E90:F90"/>
    <mergeCell ref="G90:H90"/>
    <mergeCell ref="J90:K90"/>
    <mergeCell ref="L90:M90"/>
    <mergeCell ref="O90:P90"/>
    <mergeCell ref="E92:F92"/>
    <mergeCell ref="G92:H92"/>
    <mergeCell ref="J92:K92"/>
    <mergeCell ref="L92:M92"/>
    <mergeCell ref="O92:P92"/>
    <mergeCell ref="E91:F91"/>
    <mergeCell ref="G91:H91"/>
    <mergeCell ref="J91:K91"/>
    <mergeCell ref="E93:F93"/>
    <mergeCell ref="G93:H93"/>
    <mergeCell ref="E96:F96"/>
    <mergeCell ref="G96:H96"/>
    <mergeCell ref="E103:F103"/>
    <mergeCell ref="G103:H103"/>
    <mergeCell ref="J103:K103"/>
    <mergeCell ref="L103:M103"/>
    <mergeCell ref="O103:P103"/>
    <mergeCell ref="E102:F102"/>
    <mergeCell ref="G102:H102"/>
    <mergeCell ref="J102:K102"/>
    <mergeCell ref="L102:M102"/>
    <mergeCell ref="O102:P102"/>
    <mergeCell ref="J96:K96"/>
    <mergeCell ref="L96:M96"/>
    <mergeCell ref="E98:F98"/>
    <mergeCell ref="G98:H98"/>
    <mergeCell ref="J98:K98"/>
    <mergeCell ref="L98:M98"/>
    <mergeCell ref="O98:P98"/>
    <mergeCell ref="E99:F99"/>
    <mergeCell ref="G99:H99"/>
    <mergeCell ref="J99:K99"/>
    <mergeCell ref="E110:F110"/>
    <mergeCell ref="G110:H110"/>
    <mergeCell ref="J110:K110"/>
    <mergeCell ref="L110:M110"/>
    <mergeCell ref="O110:P110"/>
    <mergeCell ref="O104:P104"/>
    <mergeCell ref="E105:F105"/>
    <mergeCell ref="G105:H105"/>
    <mergeCell ref="J105:K105"/>
    <mergeCell ref="L105:M105"/>
    <mergeCell ref="O105:P105"/>
    <mergeCell ref="E108:F108"/>
    <mergeCell ref="G108:H108"/>
    <mergeCell ref="J108:K108"/>
    <mergeCell ref="L108:M108"/>
    <mergeCell ref="O108:P108"/>
    <mergeCell ref="E107:F107"/>
    <mergeCell ref="G107:H107"/>
    <mergeCell ref="J107:K107"/>
    <mergeCell ref="L107:M107"/>
    <mergeCell ref="O107:P107"/>
    <mergeCell ref="J104:K104"/>
    <mergeCell ref="L104:M104"/>
  </mergeCells>
  <phoneticPr fontId="0" type="noConversion"/>
  <pageMargins left="0.59055118110236227" right="0.39370078740157483" top="0.9055118110236221" bottom="0.59055118110236227"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XFD75"/>
  <sheetViews>
    <sheetView topLeftCell="A19" workbookViewId="0">
      <selection activeCell="B70" sqref="B70"/>
    </sheetView>
  </sheetViews>
  <sheetFormatPr defaultColWidth="8.85546875" defaultRowHeight="12.75"/>
  <cols>
    <col min="1" max="1" width="7" customWidth="1"/>
    <col min="2" max="2" width="7.28515625" customWidth="1"/>
    <col min="3" max="3" width="5" customWidth="1"/>
    <col min="4" max="4" width="5.42578125" customWidth="1"/>
    <col min="5" max="5" width="3.85546875" customWidth="1"/>
    <col min="6" max="6" width="5.85546875" customWidth="1"/>
    <col min="7" max="7" width="4.7109375" customWidth="1"/>
    <col min="8" max="8" width="5" customWidth="1"/>
    <col min="9" max="9" width="5.42578125" customWidth="1"/>
    <col min="10" max="10" width="4" customWidth="1"/>
    <col min="11" max="11" width="5.85546875" customWidth="1"/>
    <col min="12" max="12" width="4.7109375" customWidth="1"/>
    <col min="13" max="13" width="5" customWidth="1"/>
    <col min="14" max="14" width="5.42578125" customWidth="1"/>
    <col min="15" max="15" width="3.85546875" customWidth="1"/>
    <col min="16" max="16" width="5.85546875" customWidth="1"/>
    <col min="17" max="17" width="4.7109375" customWidth="1"/>
    <col min="19" max="19" width="21.85546875" customWidth="1"/>
    <col min="20" max="20" width="13.140625" customWidth="1"/>
    <col min="21" max="21" width="15.5703125" customWidth="1"/>
  </cols>
  <sheetData>
    <row r="1" spans="1:17">
      <c r="A1" s="14" t="s">
        <v>82</v>
      </c>
      <c r="B1" s="4703" t="s">
        <v>191</v>
      </c>
      <c r="C1" s="4814"/>
      <c r="D1" s="4814"/>
      <c r="E1" s="4814"/>
      <c r="F1" s="4814"/>
      <c r="G1" s="4814"/>
      <c r="H1" s="4814"/>
      <c r="I1" s="4814"/>
      <c r="J1" s="4814"/>
      <c r="K1" s="4814"/>
      <c r="L1" s="4814"/>
      <c r="M1" s="4814"/>
      <c r="N1" s="4814"/>
      <c r="O1" s="4814"/>
      <c r="P1" s="4814"/>
      <c r="Q1" s="4815"/>
    </row>
    <row r="2" spans="1:17" ht="13.5" thickBot="1">
      <c r="A2" s="458"/>
      <c r="B2" s="4657" t="s">
        <v>714</v>
      </c>
      <c r="C2" s="4748"/>
      <c r="D2" s="4748"/>
      <c r="E2" s="4748"/>
      <c r="F2" s="4748"/>
      <c r="G2" s="4748"/>
      <c r="H2" s="4748"/>
      <c r="I2" s="4748"/>
      <c r="J2" s="4748"/>
      <c r="K2" s="4748"/>
      <c r="L2" s="4748"/>
      <c r="M2" s="4748"/>
      <c r="N2" s="4748"/>
      <c r="O2" s="4748"/>
      <c r="P2" s="4748"/>
      <c r="Q2" s="4749"/>
    </row>
    <row r="3" spans="1:17" ht="13.5" thickBot="1">
      <c r="A3" s="4752" t="s">
        <v>230</v>
      </c>
      <c r="B3" s="4818"/>
      <c r="C3" s="4819"/>
      <c r="D3" s="4754" t="s">
        <v>231</v>
      </c>
      <c r="E3" s="4757"/>
      <c r="F3" s="4757"/>
      <c r="G3" s="4758"/>
      <c r="H3" s="4754" t="s">
        <v>196</v>
      </c>
      <c r="I3" s="4757"/>
      <c r="J3" s="4757"/>
      <c r="K3" s="4757"/>
      <c r="L3" s="4758"/>
      <c r="M3" s="4754" t="s">
        <v>103</v>
      </c>
      <c r="N3" s="4757"/>
      <c r="O3" s="4757"/>
      <c r="P3" s="4757"/>
      <c r="Q3" s="4758"/>
    </row>
    <row r="4" spans="1:17" ht="33" customHeight="1">
      <c r="A4" s="1558" t="s">
        <v>718</v>
      </c>
      <c r="B4" s="480" t="s">
        <v>233</v>
      </c>
      <c r="C4" s="480" t="s">
        <v>234</v>
      </c>
      <c r="D4" s="2005" t="s">
        <v>235</v>
      </c>
      <c r="E4" s="152" t="s">
        <v>717</v>
      </c>
      <c r="F4" s="472" t="s">
        <v>200</v>
      </c>
      <c r="G4" s="212" t="s">
        <v>107</v>
      </c>
      <c r="H4" s="151" t="s">
        <v>105</v>
      </c>
      <c r="I4" s="213" t="s">
        <v>235</v>
      </c>
      <c r="J4" s="152" t="s">
        <v>717</v>
      </c>
      <c r="K4" s="150" t="s">
        <v>200</v>
      </c>
      <c r="L4" s="212" t="s">
        <v>107</v>
      </c>
      <c r="M4" s="153" t="s">
        <v>105</v>
      </c>
      <c r="N4" s="213" t="s">
        <v>235</v>
      </c>
      <c r="O4" s="152" t="s">
        <v>717</v>
      </c>
      <c r="P4" s="150" t="s">
        <v>200</v>
      </c>
      <c r="Q4" s="198" t="s">
        <v>107</v>
      </c>
    </row>
    <row r="5" spans="1:17">
      <c r="A5" s="730" t="s">
        <v>603</v>
      </c>
      <c r="B5" s="826">
        <v>16300</v>
      </c>
      <c r="C5" s="2349">
        <v>15360</v>
      </c>
      <c r="D5" s="1564">
        <v>4001</v>
      </c>
      <c r="E5" s="110">
        <f t="shared" ref="E5:E10" si="0">SUM(D5/C5)*100</f>
        <v>26.048177083333336</v>
      </c>
      <c r="F5" s="187">
        <v>2822</v>
      </c>
      <c r="G5" s="120">
        <f t="shared" ref="G5:G25" si="1">SUM(D5-F5)</f>
        <v>1179</v>
      </c>
      <c r="H5" s="484">
        <v>288</v>
      </c>
      <c r="I5" s="199">
        <v>73</v>
      </c>
      <c r="J5" s="165">
        <f t="shared" ref="J5:J12" si="2">SUM(I5/H5)*100</f>
        <v>25.347222222222221</v>
      </c>
      <c r="K5" s="189">
        <v>56</v>
      </c>
      <c r="L5" s="120">
        <f t="shared" ref="L5:L12" si="3">SUM(I5-K5)</f>
        <v>17</v>
      </c>
      <c r="M5" s="1077">
        <v>426</v>
      </c>
      <c r="N5" s="164">
        <v>118</v>
      </c>
      <c r="O5" s="110">
        <f t="shared" ref="O5:O12" si="4">SUM(N5/M5)*100</f>
        <v>27.699530516431924</v>
      </c>
      <c r="P5" s="107">
        <v>103</v>
      </c>
      <c r="Q5" s="753">
        <f t="shared" ref="Q5:Q12" si="5">SUM(N5-P5)</f>
        <v>15</v>
      </c>
    </row>
    <row r="6" spans="1:17">
      <c r="A6" s="51" t="s">
        <v>641</v>
      </c>
      <c r="B6" s="29">
        <v>16350</v>
      </c>
      <c r="C6" s="1567">
        <v>15395</v>
      </c>
      <c r="D6" s="162">
        <v>4008</v>
      </c>
      <c r="E6" s="32">
        <f t="shared" si="0"/>
        <v>26.034426761935691</v>
      </c>
      <c r="F6" s="113">
        <v>2824</v>
      </c>
      <c r="G6" s="128">
        <f t="shared" si="1"/>
        <v>1184</v>
      </c>
      <c r="H6" s="157">
        <v>232</v>
      </c>
      <c r="I6" s="158">
        <v>49</v>
      </c>
      <c r="J6" s="32">
        <f t="shared" si="2"/>
        <v>21.120689655172413</v>
      </c>
      <c r="K6" s="113">
        <v>37</v>
      </c>
      <c r="L6" s="128">
        <f t="shared" si="3"/>
        <v>12</v>
      </c>
      <c r="M6" s="426">
        <v>158</v>
      </c>
      <c r="N6" s="158">
        <v>46</v>
      </c>
      <c r="O6" s="32">
        <f t="shared" si="4"/>
        <v>29.11392405063291</v>
      </c>
      <c r="P6" s="113">
        <v>38</v>
      </c>
      <c r="Q6" s="128">
        <f t="shared" si="5"/>
        <v>8</v>
      </c>
    </row>
    <row r="7" spans="1:17">
      <c r="A7" s="51" t="s">
        <v>654</v>
      </c>
      <c r="B7" s="29">
        <v>16380</v>
      </c>
      <c r="C7" s="1567">
        <v>15430</v>
      </c>
      <c r="D7" s="162">
        <v>4009</v>
      </c>
      <c r="E7" s="32">
        <f t="shared" si="0"/>
        <v>25.981853532080361</v>
      </c>
      <c r="F7" s="113">
        <v>2821</v>
      </c>
      <c r="G7" s="128">
        <f t="shared" si="1"/>
        <v>1188</v>
      </c>
      <c r="H7" s="157">
        <v>172</v>
      </c>
      <c r="I7" s="156">
        <v>52</v>
      </c>
      <c r="J7" s="32">
        <f t="shared" si="2"/>
        <v>30.232558139534881</v>
      </c>
      <c r="K7" s="113">
        <v>44</v>
      </c>
      <c r="L7" s="128">
        <f t="shared" si="3"/>
        <v>8</v>
      </c>
      <c r="M7" s="426">
        <v>141</v>
      </c>
      <c r="N7" s="158">
        <v>54</v>
      </c>
      <c r="O7" s="32">
        <f t="shared" si="4"/>
        <v>38.297872340425535</v>
      </c>
      <c r="P7" s="113">
        <v>44</v>
      </c>
      <c r="Q7" s="128">
        <f t="shared" si="5"/>
        <v>10</v>
      </c>
    </row>
    <row r="8" spans="1:17">
      <c r="A8" s="52" t="s">
        <v>655</v>
      </c>
      <c r="B8" s="39">
        <v>16335</v>
      </c>
      <c r="C8" s="1568">
        <v>15376</v>
      </c>
      <c r="D8" s="160">
        <v>4007</v>
      </c>
      <c r="E8" s="42">
        <f t="shared" si="0"/>
        <v>26.060093652445371</v>
      </c>
      <c r="F8" s="112">
        <v>2824</v>
      </c>
      <c r="G8" s="134">
        <f t="shared" si="1"/>
        <v>1183</v>
      </c>
      <c r="H8" s="161">
        <v>183</v>
      </c>
      <c r="I8" s="163">
        <v>73</v>
      </c>
      <c r="J8" s="42">
        <f t="shared" si="2"/>
        <v>39.89071038251366</v>
      </c>
      <c r="K8" s="112">
        <v>61</v>
      </c>
      <c r="L8" s="134">
        <f t="shared" si="3"/>
        <v>12</v>
      </c>
      <c r="M8" s="430">
        <v>228</v>
      </c>
      <c r="N8" s="598">
        <v>64</v>
      </c>
      <c r="O8" s="42">
        <f t="shared" si="4"/>
        <v>28.07017543859649</v>
      </c>
      <c r="P8" s="112">
        <v>54</v>
      </c>
      <c r="Q8" s="134">
        <f t="shared" si="5"/>
        <v>10</v>
      </c>
    </row>
    <row r="9" spans="1:17">
      <c r="A9" s="730" t="s">
        <v>705</v>
      </c>
      <c r="B9" s="29">
        <v>16163</v>
      </c>
      <c r="C9" s="1567">
        <v>15213</v>
      </c>
      <c r="D9" s="162">
        <v>3957</v>
      </c>
      <c r="E9" s="32">
        <f t="shared" si="0"/>
        <v>26.010648787221456</v>
      </c>
      <c r="F9" s="113">
        <v>2788</v>
      </c>
      <c r="G9" s="120">
        <f t="shared" si="1"/>
        <v>1169</v>
      </c>
      <c r="H9" s="157">
        <v>262</v>
      </c>
      <c r="I9" s="199">
        <v>70</v>
      </c>
      <c r="J9" s="32">
        <f t="shared" si="2"/>
        <v>26.717557251908396</v>
      </c>
      <c r="K9" s="113">
        <v>58</v>
      </c>
      <c r="L9" s="120">
        <f t="shared" si="3"/>
        <v>12</v>
      </c>
      <c r="M9" s="426">
        <v>432</v>
      </c>
      <c r="N9" s="158">
        <v>123</v>
      </c>
      <c r="O9" s="32">
        <f t="shared" si="4"/>
        <v>28.472222222222221</v>
      </c>
      <c r="P9" s="113">
        <v>115</v>
      </c>
      <c r="Q9" s="120">
        <f t="shared" si="5"/>
        <v>8</v>
      </c>
    </row>
    <row r="10" spans="1:17">
      <c r="A10" s="51" t="s">
        <v>723</v>
      </c>
      <c r="B10" s="29">
        <v>16246</v>
      </c>
      <c r="C10" s="1567">
        <v>15268</v>
      </c>
      <c r="D10" s="162">
        <v>3982</v>
      </c>
      <c r="E10" s="32">
        <f t="shared" si="0"/>
        <v>26.080691642651299</v>
      </c>
      <c r="F10" s="113">
        <v>2779</v>
      </c>
      <c r="G10" s="128">
        <f t="shared" si="1"/>
        <v>1203</v>
      </c>
      <c r="H10" s="157">
        <v>231</v>
      </c>
      <c r="I10" s="156">
        <v>59</v>
      </c>
      <c r="J10" s="32">
        <f t="shared" si="2"/>
        <v>25.541125541125542</v>
      </c>
      <c r="K10" s="31">
        <v>45</v>
      </c>
      <c r="L10" s="122">
        <f t="shared" si="3"/>
        <v>14</v>
      </c>
      <c r="M10" s="426">
        <v>150</v>
      </c>
      <c r="N10" s="158">
        <v>41</v>
      </c>
      <c r="O10" s="32">
        <f t="shared" si="4"/>
        <v>27.333333333333332</v>
      </c>
      <c r="P10" s="113">
        <v>35</v>
      </c>
      <c r="Q10" s="128">
        <f t="shared" si="5"/>
        <v>6</v>
      </c>
    </row>
    <row r="11" spans="1:17">
      <c r="A11" s="51" t="s">
        <v>724</v>
      </c>
      <c r="B11" s="29">
        <v>16260</v>
      </c>
      <c r="C11" s="1567">
        <v>15305</v>
      </c>
      <c r="D11" s="162">
        <v>3996</v>
      </c>
      <c r="E11" s="32">
        <f>SUM(D11/C11)*100</f>
        <v>26.109114668409017</v>
      </c>
      <c r="F11" s="31">
        <v>2788</v>
      </c>
      <c r="G11" s="122">
        <f t="shared" si="1"/>
        <v>1208</v>
      </c>
      <c r="H11" s="126">
        <v>145</v>
      </c>
      <c r="I11" s="162">
        <v>53</v>
      </c>
      <c r="J11" s="32">
        <f t="shared" si="2"/>
        <v>36.551724137931032</v>
      </c>
      <c r="K11" s="31">
        <v>48</v>
      </c>
      <c r="L11" s="122">
        <f t="shared" si="3"/>
        <v>5</v>
      </c>
      <c r="M11" s="426">
        <v>135</v>
      </c>
      <c r="N11" s="158">
        <v>44</v>
      </c>
      <c r="O11" s="32">
        <f t="shared" si="4"/>
        <v>32.592592592592595</v>
      </c>
      <c r="P11" s="31">
        <v>40</v>
      </c>
      <c r="Q11" s="122">
        <f t="shared" si="5"/>
        <v>4</v>
      </c>
    </row>
    <row r="12" spans="1:17">
      <c r="A12" s="52" t="s">
        <v>763</v>
      </c>
      <c r="B12" s="39">
        <v>16103</v>
      </c>
      <c r="C12" s="1568">
        <v>15186</v>
      </c>
      <c r="D12" s="160">
        <v>3984</v>
      </c>
      <c r="E12" s="42">
        <f>SUM(D12/C12)*100</f>
        <v>26.234689845910708</v>
      </c>
      <c r="F12" s="41">
        <v>2777</v>
      </c>
      <c r="G12" s="1820">
        <f t="shared" si="1"/>
        <v>1207</v>
      </c>
      <c r="H12" s="132">
        <v>173</v>
      </c>
      <c r="I12" s="160">
        <v>52</v>
      </c>
      <c r="J12" s="42">
        <f t="shared" si="2"/>
        <v>30.057803468208093</v>
      </c>
      <c r="K12" s="41">
        <v>36</v>
      </c>
      <c r="L12" s="1820">
        <f t="shared" si="3"/>
        <v>16</v>
      </c>
      <c r="M12" s="430">
        <v>236</v>
      </c>
      <c r="N12" s="598">
        <v>81</v>
      </c>
      <c r="O12" s="42">
        <f t="shared" si="4"/>
        <v>34.322033898305079</v>
      </c>
      <c r="P12" s="41">
        <v>52</v>
      </c>
      <c r="Q12" s="1820">
        <f t="shared" si="5"/>
        <v>29</v>
      </c>
    </row>
    <row r="13" spans="1:17">
      <c r="A13" s="730" t="s">
        <v>746</v>
      </c>
      <c r="B13" s="29">
        <v>15889</v>
      </c>
      <c r="C13" s="1567">
        <v>15018</v>
      </c>
      <c r="D13" s="162">
        <v>3932</v>
      </c>
      <c r="E13" s="32">
        <f t="shared" ref="E13:E15" si="6">SUM(D13/C13)*100</f>
        <v>26.181915035290988</v>
      </c>
      <c r="F13" s="2090">
        <v>2730</v>
      </c>
      <c r="G13" s="120">
        <f t="shared" si="1"/>
        <v>1202</v>
      </c>
      <c r="H13" s="2098">
        <v>271</v>
      </c>
      <c r="I13" s="199">
        <v>73</v>
      </c>
      <c r="J13" s="32">
        <f t="shared" ref="J13:J24" si="7">SUM(I13/H13)*100</f>
        <v>26.937269372693727</v>
      </c>
      <c r="K13" s="2090">
        <v>68</v>
      </c>
      <c r="L13" s="120">
        <f t="shared" ref="L13:L24" si="8">SUM(I13-K13)</f>
        <v>5</v>
      </c>
      <c r="M13" s="426">
        <v>427</v>
      </c>
      <c r="N13" s="158">
        <v>121</v>
      </c>
      <c r="O13" s="32">
        <f t="shared" ref="O13:O24" si="9">SUM(N13/M13)*100</f>
        <v>28.337236533957842</v>
      </c>
      <c r="P13" s="2090">
        <v>111</v>
      </c>
      <c r="Q13" s="120">
        <f t="shared" ref="Q13:Q24" si="10">SUM(N13-P13)</f>
        <v>10</v>
      </c>
    </row>
    <row r="14" spans="1:17">
      <c r="A14" s="51" t="s">
        <v>747</v>
      </c>
      <c r="B14" s="29">
        <v>15954</v>
      </c>
      <c r="C14" s="1567">
        <v>15057</v>
      </c>
      <c r="D14" s="162">
        <v>3950</v>
      </c>
      <c r="E14" s="32">
        <f t="shared" si="6"/>
        <v>26.233645480507406</v>
      </c>
      <c r="F14" s="2090">
        <v>2748</v>
      </c>
      <c r="G14" s="128">
        <f t="shared" si="1"/>
        <v>1202</v>
      </c>
      <c r="H14" s="2098">
        <v>220</v>
      </c>
      <c r="I14" s="156">
        <v>63</v>
      </c>
      <c r="J14" s="32">
        <f t="shared" si="7"/>
        <v>28.636363636363637</v>
      </c>
      <c r="K14" s="31">
        <v>53</v>
      </c>
      <c r="L14" s="2099">
        <f t="shared" si="8"/>
        <v>10</v>
      </c>
      <c r="M14" s="426">
        <v>155</v>
      </c>
      <c r="N14" s="158">
        <v>31</v>
      </c>
      <c r="O14" s="32">
        <f t="shared" si="9"/>
        <v>20</v>
      </c>
      <c r="P14" s="2090">
        <v>30</v>
      </c>
      <c r="Q14" s="128">
        <f t="shared" si="10"/>
        <v>1</v>
      </c>
    </row>
    <row r="15" spans="1:17" ht="15" customHeight="1">
      <c r="A15" s="51" t="s">
        <v>748</v>
      </c>
      <c r="B15" s="29">
        <v>15932</v>
      </c>
      <c r="C15" s="1567">
        <v>15028</v>
      </c>
      <c r="D15" s="162">
        <v>3954</v>
      </c>
      <c r="E15" s="32">
        <f t="shared" si="6"/>
        <v>26.31088634548842</v>
      </c>
      <c r="F15" s="31">
        <v>2749</v>
      </c>
      <c r="G15" s="2099">
        <f t="shared" si="1"/>
        <v>1205</v>
      </c>
      <c r="H15" s="126">
        <v>139</v>
      </c>
      <c r="I15" s="162">
        <v>42</v>
      </c>
      <c r="J15" s="32">
        <f t="shared" si="7"/>
        <v>30.215827338129497</v>
      </c>
      <c r="K15" s="31">
        <v>35</v>
      </c>
      <c r="L15" s="2099">
        <f t="shared" si="8"/>
        <v>7</v>
      </c>
      <c r="M15" s="426">
        <v>145</v>
      </c>
      <c r="N15" s="158">
        <v>37</v>
      </c>
      <c r="O15" s="32">
        <f t="shared" si="9"/>
        <v>25.517241379310345</v>
      </c>
      <c r="P15" s="31">
        <v>32</v>
      </c>
      <c r="Q15" s="2099">
        <f t="shared" si="10"/>
        <v>5</v>
      </c>
    </row>
    <row r="16" spans="1:17" ht="15" customHeight="1">
      <c r="A16" s="52" t="s">
        <v>749</v>
      </c>
      <c r="B16" s="39">
        <v>15688</v>
      </c>
      <c r="C16" s="1568">
        <v>14803</v>
      </c>
      <c r="D16" s="160">
        <v>3899</v>
      </c>
      <c r="E16" s="42">
        <f t="shared" ref="E16:E25" si="11">SUM(D16/C16)*100</f>
        <v>26.339255556306153</v>
      </c>
      <c r="F16" s="41">
        <v>2719</v>
      </c>
      <c r="G16" s="2191">
        <f t="shared" si="1"/>
        <v>1180</v>
      </c>
      <c r="H16" s="132">
        <v>142</v>
      </c>
      <c r="I16" s="160">
        <v>48</v>
      </c>
      <c r="J16" s="42">
        <f t="shared" si="7"/>
        <v>33.802816901408448</v>
      </c>
      <c r="K16" s="41">
        <v>39</v>
      </c>
      <c r="L16" s="2191">
        <f t="shared" si="8"/>
        <v>9</v>
      </c>
      <c r="M16" s="430">
        <v>239</v>
      </c>
      <c r="N16" s="598">
        <v>66</v>
      </c>
      <c r="O16" s="42">
        <f t="shared" si="9"/>
        <v>27.615062761506277</v>
      </c>
      <c r="P16" s="41">
        <v>48</v>
      </c>
      <c r="Q16" s="2191">
        <f t="shared" si="10"/>
        <v>18</v>
      </c>
    </row>
    <row r="17" spans="1:23" ht="15" customHeight="1">
      <c r="A17" s="730" t="s">
        <v>810</v>
      </c>
      <c r="B17" s="29">
        <v>15445</v>
      </c>
      <c r="C17" s="1567">
        <v>14599</v>
      </c>
      <c r="D17" s="162">
        <v>3818</v>
      </c>
      <c r="E17" s="32">
        <f t="shared" si="11"/>
        <v>26.152476196999796</v>
      </c>
      <c r="F17" s="2242">
        <v>2646</v>
      </c>
      <c r="G17" s="120">
        <f t="shared" si="1"/>
        <v>1172</v>
      </c>
      <c r="H17" s="2246">
        <v>239</v>
      </c>
      <c r="I17" s="199">
        <v>60</v>
      </c>
      <c r="J17" s="32">
        <f t="shared" si="7"/>
        <v>25.10460251046025</v>
      </c>
      <c r="K17" s="2242">
        <v>45</v>
      </c>
      <c r="L17" s="120">
        <f t="shared" si="8"/>
        <v>15</v>
      </c>
      <c r="M17" s="426">
        <v>425</v>
      </c>
      <c r="N17" s="158">
        <v>127</v>
      </c>
      <c r="O17" s="32">
        <f t="shared" si="9"/>
        <v>29.882352941176471</v>
      </c>
      <c r="P17" s="2242">
        <v>113</v>
      </c>
      <c r="Q17" s="120">
        <f t="shared" si="10"/>
        <v>14</v>
      </c>
    </row>
    <row r="18" spans="1:23" ht="15" customHeight="1">
      <c r="A18" s="51" t="s">
        <v>818</v>
      </c>
      <c r="B18" s="1846">
        <v>15440</v>
      </c>
      <c r="C18" s="2315">
        <v>14575</v>
      </c>
      <c r="D18" s="162">
        <v>3814</v>
      </c>
      <c r="E18" s="32">
        <f t="shared" si="11"/>
        <v>26.168096054888508</v>
      </c>
      <c r="F18" s="2242">
        <v>2644</v>
      </c>
      <c r="G18" s="128">
        <f t="shared" si="1"/>
        <v>1170</v>
      </c>
      <c r="H18" s="2246">
        <v>195</v>
      </c>
      <c r="I18" s="156">
        <v>60</v>
      </c>
      <c r="J18" s="32">
        <f t="shared" si="7"/>
        <v>30.76923076923077</v>
      </c>
      <c r="K18" s="31">
        <v>52</v>
      </c>
      <c r="L18" s="2247">
        <f t="shared" si="8"/>
        <v>8</v>
      </c>
      <c r="M18" s="426">
        <v>202</v>
      </c>
      <c r="N18" s="158">
        <v>60</v>
      </c>
      <c r="O18" s="32">
        <f t="shared" si="9"/>
        <v>29.702970297029701</v>
      </c>
      <c r="P18" s="2242">
        <v>56</v>
      </c>
      <c r="Q18" s="128">
        <f t="shared" si="10"/>
        <v>4</v>
      </c>
      <c r="S18" s="20"/>
    </row>
    <row r="19" spans="1:23" ht="15" customHeight="1">
      <c r="A19" s="51" t="s">
        <v>797</v>
      </c>
      <c r="B19" s="1846">
        <v>15463</v>
      </c>
      <c r="C19" s="2315">
        <v>14578</v>
      </c>
      <c r="D19" s="162">
        <v>3804</v>
      </c>
      <c r="E19" s="32">
        <f t="shared" si="11"/>
        <v>26.094114418987512</v>
      </c>
      <c r="F19" s="2281">
        <v>2634</v>
      </c>
      <c r="G19" s="128">
        <f t="shared" si="1"/>
        <v>1170</v>
      </c>
      <c r="H19" s="2293">
        <v>168</v>
      </c>
      <c r="I19" s="156">
        <v>50</v>
      </c>
      <c r="J19" s="32">
        <f t="shared" si="7"/>
        <v>29.761904761904763</v>
      </c>
      <c r="K19" s="31">
        <v>43</v>
      </c>
      <c r="L19" s="2295">
        <f t="shared" si="8"/>
        <v>7</v>
      </c>
      <c r="M19" s="426">
        <v>144</v>
      </c>
      <c r="N19" s="158">
        <v>60</v>
      </c>
      <c r="O19" s="32">
        <f t="shared" si="9"/>
        <v>41.666666666666671</v>
      </c>
      <c r="P19" s="2281">
        <v>53</v>
      </c>
      <c r="Q19" s="128">
        <f t="shared" si="10"/>
        <v>7</v>
      </c>
    </row>
    <row r="20" spans="1:23" ht="15" customHeight="1">
      <c r="A20" s="52" t="s">
        <v>819</v>
      </c>
      <c r="B20" s="2200">
        <v>15383</v>
      </c>
      <c r="C20" s="2381">
        <v>14493</v>
      </c>
      <c r="D20" s="160">
        <v>3773</v>
      </c>
      <c r="E20" s="42">
        <f t="shared" si="11"/>
        <v>26.033257434623614</v>
      </c>
      <c r="F20" s="2365">
        <v>2639</v>
      </c>
      <c r="G20" s="134">
        <f t="shared" si="1"/>
        <v>1134</v>
      </c>
      <c r="H20" s="2371">
        <v>161</v>
      </c>
      <c r="I20" s="163">
        <v>42</v>
      </c>
      <c r="J20" s="42">
        <f t="shared" si="7"/>
        <v>26.086956521739129</v>
      </c>
      <c r="K20" s="41">
        <v>36</v>
      </c>
      <c r="L20" s="2373">
        <f t="shared" si="8"/>
        <v>6</v>
      </c>
      <c r="M20" s="430">
        <v>237</v>
      </c>
      <c r="N20" s="598">
        <v>73</v>
      </c>
      <c r="O20" s="42">
        <f t="shared" si="9"/>
        <v>30.801687763713083</v>
      </c>
      <c r="P20" s="2365">
        <v>51</v>
      </c>
      <c r="Q20" s="134">
        <f t="shared" si="10"/>
        <v>22</v>
      </c>
      <c r="T20" s="242"/>
      <c r="U20" s="242"/>
      <c r="W20" s="242"/>
    </row>
    <row r="21" spans="1:23" ht="15" customHeight="1">
      <c r="A21" s="2380" t="s">
        <v>999</v>
      </c>
      <c r="B21" s="1846">
        <v>15201</v>
      </c>
      <c r="C21" s="2315">
        <v>14337</v>
      </c>
      <c r="D21" s="162">
        <v>3392</v>
      </c>
      <c r="E21" s="32">
        <f t="shared" si="11"/>
        <v>23.65906396038223</v>
      </c>
      <c r="F21" s="2363">
        <v>2561</v>
      </c>
      <c r="G21" s="128">
        <f t="shared" si="1"/>
        <v>831</v>
      </c>
      <c r="H21" s="2374">
        <v>217</v>
      </c>
      <c r="I21" s="156">
        <v>58</v>
      </c>
      <c r="J21" s="32">
        <f t="shared" si="7"/>
        <v>26.728110599078342</v>
      </c>
      <c r="K21" s="2309">
        <v>54</v>
      </c>
      <c r="L21" s="2376">
        <f t="shared" si="8"/>
        <v>4</v>
      </c>
      <c r="M21" s="426">
        <v>391</v>
      </c>
      <c r="N21" s="158">
        <v>122</v>
      </c>
      <c r="O21" s="32">
        <f t="shared" si="9"/>
        <v>31.202046035805626</v>
      </c>
      <c r="P21" s="2363">
        <v>109</v>
      </c>
      <c r="Q21" s="128">
        <f t="shared" si="10"/>
        <v>13</v>
      </c>
      <c r="T21" s="20"/>
    </row>
    <row r="22" spans="1:23" ht="15" customHeight="1">
      <c r="A22" s="2420" t="s">
        <v>874</v>
      </c>
      <c r="B22" s="1846">
        <v>15239</v>
      </c>
      <c r="C22" s="2315">
        <v>14355</v>
      </c>
      <c r="D22" s="162">
        <v>3402</v>
      </c>
      <c r="E22" s="32">
        <f t="shared" si="11"/>
        <v>23.699059561128529</v>
      </c>
      <c r="F22" s="2399">
        <v>2566</v>
      </c>
      <c r="G22" s="128">
        <f t="shared" si="1"/>
        <v>836</v>
      </c>
      <c r="H22" s="2402">
        <v>177</v>
      </c>
      <c r="I22" s="156">
        <v>51</v>
      </c>
      <c r="J22" s="32">
        <f t="shared" si="7"/>
        <v>28.8135593220339</v>
      </c>
      <c r="K22" s="2466">
        <v>42</v>
      </c>
      <c r="L22" s="128">
        <f t="shared" si="8"/>
        <v>9</v>
      </c>
      <c r="M22" s="426">
        <v>121</v>
      </c>
      <c r="N22" s="158">
        <v>32</v>
      </c>
      <c r="O22" s="32">
        <f t="shared" si="9"/>
        <v>26.446280991735538</v>
      </c>
      <c r="P22" s="2399">
        <v>28</v>
      </c>
      <c r="Q22" s="128">
        <f t="shared" si="10"/>
        <v>4</v>
      </c>
      <c r="S22" s="20"/>
      <c r="T22" s="242"/>
    </row>
    <row r="23" spans="1:23" ht="15" customHeight="1">
      <c r="A23" s="2420" t="s">
        <v>861</v>
      </c>
      <c r="B23" s="1846">
        <v>15221</v>
      </c>
      <c r="C23" s="2315">
        <v>14316</v>
      </c>
      <c r="D23" s="33">
        <v>3404</v>
      </c>
      <c r="E23" s="32">
        <f t="shared" si="11"/>
        <v>23.777591506007266</v>
      </c>
      <c r="F23" s="2466">
        <v>2571</v>
      </c>
      <c r="G23" s="128">
        <f t="shared" si="1"/>
        <v>833</v>
      </c>
      <c r="H23" s="2469">
        <v>127</v>
      </c>
      <c r="I23" s="156">
        <v>35</v>
      </c>
      <c r="J23" s="32">
        <f t="shared" si="7"/>
        <v>27.559055118110237</v>
      </c>
      <c r="K23" s="31">
        <v>31</v>
      </c>
      <c r="L23" s="128">
        <f t="shared" si="8"/>
        <v>4</v>
      </c>
      <c r="M23" s="123">
        <v>144</v>
      </c>
      <c r="N23" s="158">
        <v>37</v>
      </c>
      <c r="O23" s="32">
        <f t="shared" si="9"/>
        <v>25.694444444444443</v>
      </c>
      <c r="P23" s="2466">
        <v>35</v>
      </c>
      <c r="Q23" s="128">
        <f t="shared" si="10"/>
        <v>2</v>
      </c>
    </row>
    <row r="24" spans="1:23" ht="15" customHeight="1">
      <c r="A24" s="52" t="s">
        <v>875</v>
      </c>
      <c r="B24" s="2200">
        <v>15064</v>
      </c>
      <c r="C24" s="2381">
        <v>14193</v>
      </c>
      <c r="D24" s="160">
        <v>3374</v>
      </c>
      <c r="E24" s="42">
        <f t="shared" si="11"/>
        <v>23.772282110899738</v>
      </c>
      <c r="F24" s="2661">
        <v>2553</v>
      </c>
      <c r="G24" s="134">
        <f t="shared" si="1"/>
        <v>821</v>
      </c>
      <c r="H24" s="2662">
        <v>159</v>
      </c>
      <c r="I24" s="163">
        <v>53</v>
      </c>
      <c r="J24" s="42">
        <f t="shared" si="7"/>
        <v>33.333333333333329</v>
      </c>
      <c r="K24" s="41">
        <v>44</v>
      </c>
      <c r="L24" s="2663">
        <f t="shared" si="8"/>
        <v>9</v>
      </c>
      <c r="M24" s="430">
        <v>316</v>
      </c>
      <c r="N24" s="598">
        <v>87</v>
      </c>
      <c r="O24" s="42">
        <f t="shared" si="9"/>
        <v>27.531645569620256</v>
      </c>
      <c r="P24" s="2661">
        <v>61</v>
      </c>
      <c r="Q24" s="134">
        <f t="shared" si="10"/>
        <v>26</v>
      </c>
      <c r="T24" s="242"/>
      <c r="U24" s="242"/>
      <c r="W24" s="242"/>
    </row>
    <row r="25" spans="1:23" ht="15" customHeight="1">
      <c r="A25" s="2380" t="s">
        <v>914</v>
      </c>
      <c r="B25" s="1846">
        <v>14953</v>
      </c>
      <c r="C25" s="2315">
        <v>14066</v>
      </c>
      <c r="D25" s="162">
        <v>3322</v>
      </c>
      <c r="E25" s="32">
        <f t="shared" si="11"/>
        <v>23.617233044220104</v>
      </c>
      <c r="F25" s="2781">
        <v>2501</v>
      </c>
      <c r="G25" s="128">
        <f t="shared" si="1"/>
        <v>821</v>
      </c>
      <c r="H25" s="2789">
        <v>228</v>
      </c>
      <c r="I25" s="156">
        <v>62</v>
      </c>
      <c r="J25" s="2478">
        <f t="shared" ref="J25" si="12">SUM(I25/H25)*100</f>
        <v>27.192982456140353</v>
      </c>
      <c r="K25" s="2477">
        <v>51</v>
      </c>
      <c r="L25" s="2488">
        <f t="shared" ref="L25" si="13">SUM(I25-K25)</f>
        <v>11</v>
      </c>
      <c r="M25" s="2486">
        <v>341</v>
      </c>
      <c r="N25" s="2481">
        <v>108</v>
      </c>
      <c r="O25" s="2478">
        <f t="shared" ref="O25" si="14">SUM(N25/M25)*100</f>
        <v>31.671554252199414</v>
      </c>
      <c r="P25" s="2482">
        <v>97</v>
      </c>
      <c r="Q25" s="2483">
        <f t="shared" ref="Q25" si="15">SUM(N25-P25)</f>
        <v>11</v>
      </c>
      <c r="T25" s="20"/>
    </row>
    <row r="26" spans="1:23" s="1874" customFormat="1">
      <c r="A26" s="645" t="s">
        <v>918</v>
      </c>
      <c r="B26" s="29">
        <v>15014</v>
      </c>
      <c r="C26" s="1567">
        <v>14107</v>
      </c>
      <c r="D26" s="162">
        <v>3329</v>
      </c>
      <c r="E26" s="2969">
        <f t="shared" ref="E26:E30" si="16">SUM(D26/C26)*100</f>
        <v>23.598213652796485</v>
      </c>
      <c r="F26" s="31">
        <v>2515</v>
      </c>
      <c r="G26" s="128">
        <f t="shared" ref="G26:G30" si="17">SUM(D26-F26)</f>
        <v>814</v>
      </c>
      <c r="H26" s="126">
        <v>181</v>
      </c>
      <c r="I26" s="156">
        <v>43</v>
      </c>
      <c r="J26" s="2974">
        <f t="shared" ref="J26:J30" si="18">SUM(I26/H26)*100</f>
        <v>23.756906077348066</v>
      </c>
      <c r="K26" s="31">
        <v>35</v>
      </c>
      <c r="L26" s="2978">
        <f t="shared" ref="L26:L30" si="19">SUM(I26-K26)</f>
        <v>8</v>
      </c>
      <c r="M26" s="426">
        <v>122</v>
      </c>
      <c r="N26" s="158">
        <v>30</v>
      </c>
      <c r="O26" s="2974">
        <f t="shared" ref="O26:O30" si="20">SUM(N26/M26)*100</f>
        <v>24.590163934426229</v>
      </c>
      <c r="P26" s="2971">
        <v>27</v>
      </c>
      <c r="Q26" s="128">
        <f t="shared" ref="Q26:Q30" si="21">SUM(N26-P26)</f>
        <v>3</v>
      </c>
      <c r="T26" s="1873"/>
    </row>
    <row r="27" spans="1:23" s="1874" customFormat="1">
      <c r="A27" s="645" t="s">
        <v>936</v>
      </c>
      <c r="B27" s="29">
        <v>15028</v>
      </c>
      <c r="C27" s="402">
        <v>14115</v>
      </c>
      <c r="D27" s="33">
        <v>3337</v>
      </c>
      <c r="E27" s="2968">
        <f t="shared" si="16"/>
        <v>23.641516117605384</v>
      </c>
      <c r="F27" s="31">
        <v>2518</v>
      </c>
      <c r="G27" s="2972">
        <f t="shared" si="17"/>
        <v>819</v>
      </c>
      <c r="H27" s="126">
        <v>114</v>
      </c>
      <c r="I27" s="162">
        <v>33</v>
      </c>
      <c r="J27" s="2974">
        <f t="shared" si="18"/>
        <v>28.947368421052634</v>
      </c>
      <c r="K27" s="31">
        <v>24</v>
      </c>
      <c r="L27" s="2972">
        <f t="shared" si="19"/>
        <v>9</v>
      </c>
      <c r="M27" s="123">
        <v>102</v>
      </c>
      <c r="N27" s="162">
        <v>28</v>
      </c>
      <c r="O27" s="2974">
        <f t="shared" si="20"/>
        <v>27.450980392156865</v>
      </c>
      <c r="P27" s="2972">
        <v>25</v>
      </c>
      <c r="Q27" s="128">
        <f t="shared" si="21"/>
        <v>3</v>
      </c>
      <c r="S27" s="1873"/>
      <c r="T27" s="1873"/>
    </row>
    <row r="28" spans="1:23" s="1874" customFormat="1">
      <c r="A28" s="644" t="s">
        <v>937</v>
      </c>
      <c r="B28" s="39">
        <v>15002</v>
      </c>
      <c r="C28" s="2564">
        <v>14077</v>
      </c>
      <c r="D28" s="43">
        <v>3337</v>
      </c>
      <c r="E28" s="2970">
        <f t="shared" si="16"/>
        <v>23.7053349435249</v>
      </c>
      <c r="F28" s="41">
        <v>2513</v>
      </c>
      <c r="G28" s="134">
        <f t="shared" si="17"/>
        <v>824</v>
      </c>
      <c r="H28" s="132">
        <v>162</v>
      </c>
      <c r="I28" s="2480">
        <v>45</v>
      </c>
      <c r="J28" s="42">
        <f t="shared" si="18"/>
        <v>27.777777777777779</v>
      </c>
      <c r="K28" s="41">
        <v>34</v>
      </c>
      <c r="L28" s="2973">
        <f t="shared" si="19"/>
        <v>11</v>
      </c>
      <c r="M28" s="129">
        <v>188</v>
      </c>
      <c r="N28" s="2480">
        <v>52</v>
      </c>
      <c r="O28" s="42">
        <f t="shared" si="20"/>
        <v>27.659574468085108</v>
      </c>
      <c r="P28" s="2973">
        <v>40</v>
      </c>
      <c r="Q28" s="134">
        <f t="shared" si="21"/>
        <v>12</v>
      </c>
      <c r="S28" s="1873"/>
      <c r="T28" s="1873"/>
    </row>
    <row r="29" spans="1:23" s="1874" customFormat="1">
      <c r="A29" s="645" t="s">
        <v>938</v>
      </c>
      <c r="B29" s="29">
        <v>14969</v>
      </c>
      <c r="C29" s="402">
        <v>14049</v>
      </c>
      <c r="D29" s="33">
        <v>3328</v>
      </c>
      <c r="E29" s="2968">
        <f t="shared" si="16"/>
        <v>23.688518755783331</v>
      </c>
      <c r="F29" s="31">
        <v>2496</v>
      </c>
      <c r="G29" s="3106">
        <f t="shared" si="17"/>
        <v>832</v>
      </c>
      <c r="H29" s="126">
        <v>305</v>
      </c>
      <c r="I29" s="162">
        <v>88</v>
      </c>
      <c r="J29" s="2974">
        <f t="shared" si="18"/>
        <v>28.852459016393446</v>
      </c>
      <c r="K29" s="31">
        <v>81</v>
      </c>
      <c r="L29" s="2972">
        <f t="shared" si="19"/>
        <v>7</v>
      </c>
      <c r="M29" s="123">
        <v>339</v>
      </c>
      <c r="N29" s="162">
        <v>103</v>
      </c>
      <c r="O29" s="2974">
        <f t="shared" si="20"/>
        <v>30.383480825958703</v>
      </c>
      <c r="P29" s="2972">
        <v>93</v>
      </c>
      <c r="Q29" s="128">
        <f t="shared" si="21"/>
        <v>10</v>
      </c>
      <c r="S29" s="1873"/>
      <c r="T29" s="1873"/>
    </row>
    <row r="30" spans="1:23" s="1874" customFormat="1">
      <c r="A30" s="645" t="s">
        <v>964</v>
      </c>
      <c r="B30" s="29">
        <v>15054</v>
      </c>
      <c r="C30" s="1567">
        <v>14102</v>
      </c>
      <c r="D30" s="162">
        <v>3349</v>
      </c>
      <c r="E30" s="3266">
        <f t="shared" si="16"/>
        <v>23.748404481633813</v>
      </c>
      <c r="F30" s="31">
        <v>2523</v>
      </c>
      <c r="G30" s="128">
        <f t="shared" si="17"/>
        <v>826</v>
      </c>
      <c r="H30" s="126">
        <v>221</v>
      </c>
      <c r="I30" s="156">
        <v>78</v>
      </c>
      <c r="J30" s="3270">
        <f t="shared" si="18"/>
        <v>35.294117647058826</v>
      </c>
      <c r="K30" s="31">
        <v>66</v>
      </c>
      <c r="L30" s="3273">
        <f t="shared" si="19"/>
        <v>12</v>
      </c>
      <c r="M30" s="426">
        <v>140</v>
      </c>
      <c r="N30" s="158">
        <v>47</v>
      </c>
      <c r="O30" s="3270">
        <f t="shared" si="20"/>
        <v>33.571428571428569</v>
      </c>
      <c r="P30" s="3268">
        <v>40</v>
      </c>
      <c r="Q30" s="128">
        <f t="shared" si="21"/>
        <v>7</v>
      </c>
      <c r="S30" s="2212"/>
      <c r="T30" s="1873"/>
    </row>
    <row r="31" spans="1:23" s="1874" customFormat="1">
      <c r="A31" s="645" t="s">
        <v>983</v>
      </c>
      <c r="B31" s="29">
        <v>15095</v>
      </c>
      <c r="C31" s="402">
        <v>14134</v>
      </c>
      <c r="D31" s="33">
        <v>3375</v>
      </c>
      <c r="E31" s="3405">
        <f t="shared" ref="E31:E32" si="22">SUM(D31/C31)*100</f>
        <v>23.878590632517334</v>
      </c>
      <c r="F31" s="31">
        <v>2540</v>
      </c>
      <c r="G31" s="3411">
        <f t="shared" ref="G31:G32" si="23">SUM(D31-F31)</f>
        <v>835</v>
      </c>
      <c r="H31" s="126">
        <v>158</v>
      </c>
      <c r="I31" s="162">
        <v>65</v>
      </c>
      <c r="J31" s="3416">
        <f t="shared" ref="J31:J32" si="24">SUM(I31/H31)*100</f>
        <v>41.139240506329116</v>
      </c>
      <c r="K31" s="31">
        <v>58</v>
      </c>
      <c r="L31" s="3411">
        <f>SUM(I31-K31)</f>
        <v>7</v>
      </c>
      <c r="M31" s="123">
        <v>118</v>
      </c>
      <c r="N31" s="162">
        <v>43</v>
      </c>
      <c r="O31" s="3416">
        <f t="shared" ref="O31:O32" si="25">SUM(N31/M31)*100</f>
        <v>36.440677966101696</v>
      </c>
      <c r="P31" s="3411">
        <v>38</v>
      </c>
      <c r="Q31" s="128">
        <f t="shared" ref="Q31:Q33" si="26">SUM(N31-P31)</f>
        <v>5</v>
      </c>
      <c r="R31" s="1873"/>
      <c r="S31" s="1873"/>
      <c r="T31" s="3190"/>
    </row>
    <row r="32" spans="1:23" s="1874" customFormat="1">
      <c r="A32" s="644" t="s">
        <v>1005</v>
      </c>
      <c r="B32" s="39">
        <v>15064</v>
      </c>
      <c r="C32" s="2564">
        <v>14098</v>
      </c>
      <c r="D32" s="43">
        <v>3375</v>
      </c>
      <c r="E32" s="3584">
        <f t="shared" si="22"/>
        <v>23.939565895871755</v>
      </c>
      <c r="F32" s="41">
        <v>2551</v>
      </c>
      <c r="G32" s="134">
        <f t="shared" si="23"/>
        <v>824</v>
      </c>
      <c r="H32" s="132">
        <v>175</v>
      </c>
      <c r="I32" s="2480">
        <v>60</v>
      </c>
      <c r="J32" s="3596">
        <f t="shared" si="24"/>
        <v>34.285714285714285</v>
      </c>
      <c r="K32" s="41">
        <v>52</v>
      </c>
      <c r="L32" s="3594">
        <f>SUM(I32-K32)</f>
        <v>8</v>
      </c>
      <c r="M32" s="129">
        <v>204</v>
      </c>
      <c r="N32" s="2480">
        <v>59</v>
      </c>
      <c r="O32" s="3596">
        <f t="shared" si="25"/>
        <v>28.921568627450984</v>
      </c>
      <c r="P32" s="3594">
        <v>38</v>
      </c>
      <c r="Q32" s="134">
        <f t="shared" si="26"/>
        <v>21</v>
      </c>
      <c r="S32" s="1873"/>
      <c r="T32" s="1873"/>
    </row>
    <row r="33" spans="1:16384" s="1874" customFormat="1" ht="13.5" thickBot="1">
      <c r="A33" s="645" t="s">
        <v>1014</v>
      </c>
      <c r="B33" s="29">
        <v>14988</v>
      </c>
      <c r="C33" s="402">
        <v>14050</v>
      </c>
      <c r="D33" s="33">
        <v>3346</v>
      </c>
      <c r="E33" s="4389">
        <f t="shared" ref="E33" si="27">SUM(D33/C33)*100</f>
        <v>23.814946619217082</v>
      </c>
      <c r="F33" s="31">
        <v>2519</v>
      </c>
      <c r="G33" s="4391">
        <f t="shared" ref="G33" si="28">SUM(D33-F33)</f>
        <v>827</v>
      </c>
      <c r="H33" s="126">
        <v>278</v>
      </c>
      <c r="I33" s="162">
        <v>87</v>
      </c>
      <c r="J33" s="4392">
        <f t="shared" ref="J33" si="29">SUM(I33/H33)*100</f>
        <v>31.294964028776977</v>
      </c>
      <c r="K33" s="31">
        <v>77</v>
      </c>
      <c r="L33" s="4391">
        <f>SUM(I33-K33)</f>
        <v>10</v>
      </c>
      <c r="M33" s="123">
        <v>355</v>
      </c>
      <c r="N33" s="162">
        <v>127</v>
      </c>
      <c r="O33" s="4392">
        <f t="shared" ref="O33" si="30">SUM(N33/M33)*100</f>
        <v>35.774647887323944</v>
      </c>
      <c r="P33" s="4391">
        <v>114</v>
      </c>
      <c r="Q33" s="128">
        <f t="shared" si="26"/>
        <v>13</v>
      </c>
      <c r="R33" s="1873"/>
      <c r="S33" s="1873"/>
      <c r="T33" s="1873"/>
    </row>
    <row r="34" spans="1:16384" ht="39.75" customHeight="1">
      <c r="A34" s="4816" t="s">
        <v>762</v>
      </c>
      <c r="B34" s="4817"/>
      <c r="C34" s="4817"/>
      <c r="D34" s="4817"/>
      <c r="E34" s="4817"/>
      <c r="F34" s="4817"/>
      <c r="G34" s="4817"/>
      <c r="H34" s="4817"/>
      <c r="I34" s="4817"/>
      <c r="J34" s="4817"/>
      <c r="K34" s="4817"/>
      <c r="L34" s="4817"/>
      <c r="M34" s="4817"/>
      <c r="N34" s="4817"/>
      <c r="O34" s="4817"/>
      <c r="P34" s="4817"/>
      <c r="Q34" s="4817"/>
      <c r="R34" s="20"/>
      <c r="T34" s="242"/>
    </row>
    <row r="35" spans="1:16384" s="3579" customFormat="1" ht="48" customHeight="1">
      <c r="A35" s="4812" t="s">
        <v>1000</v>
      </c>
      <c r="B35" s="4812"/>
      <c r="C35" s="4812"/>
      <c r="D35" s="4812"/>
      <c r="E35" s="4812"/>
      <c r="F35" s="4812"/>
      <c r="G35" s="4812"/>
      <c r="H35" s="4812"/>
      <c r="I35" s="4812"/>
      <c r="J35" s="4812"/>
      <c r="K35" s="4812"/>
      <c r="L35" s="4812"/>
      <c r="M35" s="4812"/>
      <c r="N35" s="4812"/>
      <c r="O35" s="4812"/>
      <c r="P35" s="4812"/>
      <c r="Q35" s="4812"/>
      <c r="R35" s="4812"/>
      <c r="S35" s="4812"/>
      <c r="T35" s="4812"/>
      <c r="U35" s="4812"/>
      <c r="V35" s="4812"/>
      <c r="W35" s="4812"/>
      <c r="X35" s="4812"/>
      <c r="Y35" s="4812"/>
      <c r="Z35" s="4812"/>
      <c r="AA35" s="4812"/>
      <c r="AB35" s="4812"/>
      <c r="AC35" s="4812"/>
      <c r="AD35" s="4812"/>
      <c r="AE35" s="4812"/>
      <c r="AF35" s="4812"/>
      <c r="AG35" s="4812"/>
      <c r="AH35" s="4812"/>
      <c r="AI35" s="4812"/>
      <c r="AJ35" s="4812"/>
      <c r="AK35" s="4812"/>
      <c r="AL35" s="4812"/>
      <c r="AM35" s="4812"/>
      <c r="AN35" s="4812"/>
      <c r="AO35" s="4812"/>
      <c r="AP35" s="4812"/>
      <c r="AQ35" s="4812"/>
      <c r="AR35" s="4812"/>
      <c r="AS35" s="4812"/>
      <c r="AT35" s="4812"/>
      <c r="AU35" s="4812"/>
      <c r="AV35" s="4812"/>
      <c r="AW35" s="4812"/>
      <c r="AX35" s="4812"/>
      <c r="AY35" s="4812"/>
      <c r="AZ35" s="4812"/>
      <c r="BA35" s="4812"/>
      <c r="BB35" s="4812"/>
      <c r="BC35" s="4812"/>
      <c r="BD35" s="4812"/>
      <c r="BE35" s="4812"/>
      <c r="BF35" s="4812"/>
      <c r="BG35" s="4812"/>
      <c r="BH35" s="4812"/>
      <c r="BI35" s="4812"/>
      <c r="BJ35" s="4812"/>
      <c r="BK35" s="4812"/>
      <c r="BL35" s="4812"/>
      <c r="BM35" s="4812"/>
      <c r="BN35" s="4812"/>
      <c r="BO35" s="4812"/>
      <c r="BP35" s="4812"/>
      <c r="BQ35" s="4812"/>
      <c r="BR35" s="4812"/>
      <c r="BS35" s="4812"/>
      <c r="BT35" s="4812"/>
      <c r="BU35" s="4812"/>
      <c r="BV35" s="4812"/>
      <c r="BW35" s="4812"/>
      <c r="BX35" s="4812"/>
      <c r="BY35" s="4812"/>
      <c r="BZ35" s="4812"/>
      <c r="CA35" s="4812"/>
      <c r="CB35" s="4812"/>
      <c r="CC35" s="4812"/>
      <c r="CD35" s="4812"/>
      <c r="CE35" s="4812"/>
      <c r="CF35" s="4812"/>
      <c r="CG35" s="4812"/>
      <c r="CH35" s="4812"/>
      <c r="CI35" s="4812"/>
      <c r="CJ35" s="4812"/>
      <c r="CK35" s="4812"/>
      <c r="CL35" s="4812"/>
      <c r="CM35" s="4812"/>
      <c r="CN35" s="4812"/>
      <c r="CO35" s="4812"/>
      <c r="CP35" s="4812"/>
      <c r="CQ35" s="4812"/>
      <c r="CR35" s="4812"/>
      <c r="CS35" s="4812"/>
      <c r="CT35" s="4812"/>
      <c r="CU35" s="4812"/>
      <c r="CV35" s="4812"/>
      <c r="CW35" s="4812"/>
      <c r="CX35" s="4812"/>
      <c r="CY35" s="4812"/>
      <c r="CZ35" s="4812"/>
      <c r="DA35" s="4812"/>
      <c r="DB35" s="4812"/>
      <c r="DC35" s="4812"/>
      <c r="DD35" s="4812"/>
      <c r="DE35" s="4812"/>
      <c r="DF35" s="4812"/>
      <c r="DG35" s="4812"/>
      <c r="DH35" s="4812"/>
      <c r="DI35" s="4812"/>
      <c r="DJ35" s="4812"/>
      <c r="DK35" s="4812"/>
      <c r="DL35" s="4812"/>
      <c r="DM35" s="4812"/>
      <c r="DN35" s="4812"/>
      <c r="DO35" s="4812"/>
      <c r="DP35" s="4812"/>
      <c r="DQ35" s="4812"/>
      <c r="DR35" s="4812"/>
      <c r="DS35" s="4812"/>
      <c r="DT35" s="4812"/>
      <c r="DU35" s="4812"/>
      <c r="DV35" s="4812"/>
      <c r="DW35" s="4812"/>
      <c r="DX35" s="4812"/>
      <c r="DY35" s="4812"/>
      <c r="DZ35" s="4812"/>
      <c r="EA35" s="4812"/>
      <c r="EB35" s="4812"/>
      <c r="EC35" s="4812"/>
      <c r="ED35" s="4812"/>
      <c r="EE35" s="4812"/>
      <c r="EF35" s="4812"/>
      <c r="EG35" s="4812"/>
      <c r="EH35" s="4812"/>
      <c r="EI35" s="4812"/>
      <c r="EJ35" s="4812"/>
      <c r="EK35" s="4812"/>
      <c r="EL35" s="4812"/>
      <c r="EM35" s="4812"/>
      <c r="EN35" s="4812"/>
      <c r="EO35" s="4812"/>
      <c r="EP35" s="4812"/>
      <c r="EQ35" s="4812"/>
      <c r="ER35" s="4812"/>
      <c r="ES35" s="4812"/>
      <c r="ET35" s="4812"/>
      <c r="EU35" s="4812"/>
      <c r="EV35" s="4812"/>
      <c r="EW35" s="4812"/>
      <c r="EX35" s="4812"/>
      <c r="EY35" s="4812"/>
      <c r="EZ35" s="4812"/>
      <c r="FA35" s="4812"/>
      <c r="FB35" s="4812"/>
      <c r="FC35" s="4812"/>
      <c r="FD35" s="4812"/>
      <c r="FE35" s="4812"/>
      <c r="FF35" s="4812"/>
      <c r="FG35" s="4812"/>
      <c r="FH35" s="4812"/>
      <c r="FI35" s="4812"/>
      <c r="FJ35" s="4812"/>
      <c r="FK35" s="4812"/>
      <c r="FL35" s="4812"/>
      <c r="FM35" s="4812"/>
      <c r="FN35" s="4812"/>
      <c r="FO35" s="4812"/>
      <c r="FP35" s="4812"/>
      <c r="FQ35" s="4812"/>
      <c r="FR35" s="4812"/>
      <c r="FS35" s="4812"/>
      <c r="FT35" s="4812"/>
      <c r="FU35" s="4812"/>
      <c r="FV35" s="4812"/>
      <c r="FW35" s="4812"/>
      <c r="FX35" s="4812"/>
      <c r="FY35" s="4812"/>
      <c r="FZ35" s="4812"/>
      <c r="GA35" s="4812"/>
      <c r="GB35" s="4812"/>
      <c r="GC35" s="4812"/>
      <c r="GD35" s="4812"/>
      <c r="GE35" s="4812"/>
      <c r="GF35" s="4812"/>
      <c r="GG35" s="4812"/>
      <c r="GH35" s="4812"/>
      <c r="GI35" s="4812"/>
      <c r="GJ35" s="4812"/>
      <c r="GK35" s="4812"/>
      <c r="GL35" s="4812"/>
      <c r="GM35" s="4812"/>
      <c r="GN35" s="4812"/>
      <c r="GO35" s="4812"/>
      <c r="GP35" s="4812"/>
      <c r="GQ35" s="4812"/>
      <c r="GR35" s="4812"/>
      <c r="GS35" s="4812"/>
      <c r="GT35" s="4812"/>
      <c r="GU35" s="4812"/>
      <c r="GV35" s="4812"/>
      <c r="GW35" s="4812"/>
      <c r="GX35" s="4812"/>
      <c r="GY35" s="4812"/>
      <c r="GZ35" s="4812"/>
      <c r="HA35" s="4812"/>
      <c r="HB35" s="4812"/>
      <c r="HC35" s="4812"/>
      <c r="HD35" s="4812"/>
      <c r="HE35" s="4812"/>
      <c r="HF35" s="4812"/>
      <c r="HG35" s="4812"/>
      <c r="HH35" s="4812"/>
      <c r="HI35" s="4812"/>
      <c r="HJ35" s="4812"/>
      <c r="HK35" s="4812"/>
      <c r="HL35" s="4812"/>
      <c r="HM35" s="4812"/>
      <c r="HN35" s="4812"/>
      <c r="HO35" s="4812"/>
      <c r="HP35" s="4812"/>
      <c r="HQ35" s="4812"/>
      <c r="HR35" s="4812"/>
      <c r="HS35" s="4812"/>
      <c r="HT35" s="4812"/>
      <c r="HU35" s="4812"/>
      <c r="HV35" s="4812"/>
      <c r="HW35" s="4812"/>
      <c r="HX35" s="4812"/>
      <c r="HY35" s="4812"/>
      <c r="HZ35" s="4812"/>
      <c r="IA35" s="4812"/>
      <c r="IB35" s="4812"/>
      <c r="IC35" s="4812"/>
      <c r="ID35" s="4812"/>
      <c r="IE35" s="4812"/>
      <c r="IF35" s="4812"/>
      <c r="IG35" s="4812"/>
      <c r="IH35" s="4812"/>
      <c r="II35" s="4812"/>
      <c r="IJ35" s="4812"/>
      <c r="IK35" s="4812"/>
      <c r="IL35" s="4812"/>
      <c r="IM35" s="4812"/>
      <c r="IN35" s="4812"/>
      <c r="IO35" s="4812"/>
      <c r="IP35" s="4812"/>
      <c r="IQ35" s="4812"/>
      <c r="IR35" s="4812"/>
      <c r="IS35" s="4812"/>
      <c r="IT35" s="4812"/>
      <c r="IU35" s="4812"/>
      <c r="IV35" s="4812"/>
      <c r="IW35" s="4812"/>
      <c r="IX35" s="4812"/>
      <c r="IY35" s="4812"/>
      <c r="IZ35" s="4812"/>
      <c r="JA35" s="4812"/>
      <c r="JB35" s="4812"/>
      <c r="JC35" s="4812"/>
      <c r="JD35" s="4812"/>
      <c r="JE35" s="4812"/>
      <c r="JF35" s="4812"/>
      <c r="JG35" s="4812"/>
      <c r="JH35" s="4812"/>
      <c r="JI35" s="4812"/>
      <c r="JJ35" s="4812"/>
      <c r="JK35" s="4812"/>
      <c r="JL35" s="4812"/>
      <c r="JM35" s="4812"/>
      <c r="JN35" s="4812"/>
      <c r="JO35" s="4812"/>
      <c r="JP35" s="4812"/>
      <c r="JQ35" s="4812"/>
      <c r="JR35" s="4812"/>
      <c r="JS35" s="4812"/>
      <c r="JT35" s="4812"/>
      <c r="JU35" s="4812"/>
      <c r="JV35" s="4812"/>
      <c r="JW35" s="4812"/>
      <c r="JX35" s="4812"/>
      <c r="JY35" s="4812"/>
      <c r="JZ35" s="4812"/>
      <c r="KA35" s="4812"/>
      <c r="KB35" s="4812"/>
      <c r="KC35" s="4812"/>
      <c r="KD35" s="4812"/>
      <c r="KE35" s="4812"/>
      <c r="KF35" s="4812"/>
      <c r="KG35" s="4812"/>
      <c r="KH35" s="4812"/>
      <c r="KI35" s="4812"/>
      <c r="KJ35" s="4812"/>
      <c r="KK35" s="4812"/>
      <c r="KL35" s="4812"/>
      <c r="KM35" s="4812"/>
      <c r="KN35" s="4812"/>
      <c r="KO35" s="4812"/>
      <c r="KP35" s="4812"/>
      <c r="KQ35" s="4812"/>
      <c r="KR35" s="4812"/>
      <c r="KS35" s="4812"/>
      <c r="KT35" s="4812"/>
      <c r="KU35" s="4812"/>
      <c r="KV35" s="4812"/>
      <c r="KW35" s="4812"/>
      <c r="KX35" s="4812"/>
      <c r="KY35" s="4812"/>
      <c r="KZ35" s="4812"/>
      <c r="LA35" s="4812"/>
      <c r="LB35" s="4812"/>
      <c r="LC35" s="4812"/>
      <c r="LD35" s="4812"/>
      <c r="LE35" s="4812"/>
      <c r="LF35" s="4812"/>
      <c r="LG35" s="4812"/>
      <c r="LH35" s="4812"/>
      <c r="LI35" s="4812"/>
      <c r="LJ35" s="4812"/>
      <c r="LK35" s="4812"/>
      <c r="LL35" s="4812"/>
      <c r="LM35" s="4812"/>
      <c r="LN35" s="4812"/>
      <c r="LO35" s="4812"/>
      <c r="LP35" s="4812"/>
      <c r="LQ35" s="4812"/>
      <c r="LR35" s="4812"/>
      <c r="LS35" s="4812"/>
      <c r="LT35" s="4812"/>
      <c r="LU35" s="4812"/>
      <c r="LV35" s="4812"/>
      <c r="LW35" s="4812"/>
      <c r="LX35" s="4812"/>
      <c r="LY35" s="4812"/>
      <c r="LZ35" s="4812"/>
      <c r="MA35" s="4812"/>
      <c r="MB35" s="4812"/>
      <c r="MC35" s="4812"/>
      <c r="MD35" s="4812"/>
      <c r="ME35" s="4812"/>
      <c r="MF35" s="4812"/>
      <c r="MG35" s="4812"/>
      <c r="MH35" s="4812"/>
      <c r="MI35" s="4812"/>
      <c r="MJ35" s="4812"/>
      <c r="MK35" s="4812"/>
      <c r="ML35" s="4812"/>
      <c r="MM35" s="4812"/>
      <c r="MN35" s="4812"/>
      <c r="MO35" s="4812"/>
      <c r="MP35" s="4812"/>
      <c r="MQ35" s="4812"/>
      <c r="MR35" s="4812"/>
      <c r="MS35" s="4812"/>
      <c r="MT35" s="4812"/>
      <c r="MU35" s="4812"/>
      <c r="MV35" s="4812"/>
      <c r="MW35" s="4812"/>
      <c r="MX35" s="4812"/>
      <c r="MY35" s="4812"/>
      <c r="MZ35" s="4812"/>
      <c r="NA35" s="4812"/>
      <c r="NB35" s="4812"/>
      <c r="NC35" s="4812"/>
      <c r="ND35" s="4812"/>
      <c r="NE35" s="4812"/>
      <c r="NF35" s="4812"/>
      <c r="NG35" s="4812"/>
      <c r="NH35" s="4812"/>
      <c r="NI35" s="4812"/>
      <c r="NJ35" s="4812"/>
      <c r="NK35" s="4812"/>
      <c r="NL35" s="4812"/>
      <c r="NM35" s="4812"/>
      <c r="NN35" s="4812"/>
      <c r="NO35" s="4812"/>
      <c r="NP35" s="4812"/>
      <c r="NQ35" s="4812"/>
      <c r="NR35" s="4812"/>
      <c r="NS35" s="4812"/>
      <c r="NT35" s="4812"/>
      <c r="NU35" s="4812"/>
      <c r="NV35" s="4812"/>
      <c r="NW35" s="4812"/>
      <c r="NX35" s="4812"/>
      <c r="NY35" s="4812"/>
      <c r="NZ35" s="4812"/>
      <c r="OA35" s="4812"/>
      <c r="OB35" s="4812"/>
      <c r="OC35" s="4812"/>
      <c r="OD35" s="4812"/>
      <c r="OE35" s="4812"/>
      <c r="OF35" s="4812"/>
      <c r="OG35" s="4812"/>
      <c r="OH35" s="4812"/>
      <c r="OI35" s="4812"/>
      <c r="OJ35" s="4812"/>
      <c r="OK35" s="4812"/>
      <c r="OL35" s="4812"/>
      <c r="OM35" s="4812"/>
      <c r="ON35" s="4812"/>
      <c r="OO35" s="4812"/>
      <c r="OP35" s="4812"/>
      <c r="OQ35" s="4812"/>
      <c r="OR35" s="4812"/>
      <c r="OS35" s="4812"/>
      <c r="OT35" s="4812"/>
      <c r="OU35" s="4812"/>
      <c r="OV35" s="4812"/>
      <c r="OW35" s="4812"/>
      <c r="OX35" s="4812"/>
      <c r="OY35" s="4812"/>
      <c r="OZ35" s="4812"/>
      <c r="PA35" s="4812"/>
      <c r="PB35" s="4812"/>
      <c r="PC35" s="4812"/>
      <c r="PD35" s="4812"/>
      <c r="PE35" s="4812"/>
      <c r="PF35" s="4812"/>
      <c r="PG35" s="4812"/>
      <c r="PH35" s="4812"/>
      <c r="PI35" s="4812"/>
      <c r="PJ35" s="4812"/>
      <c r="PK35" s="4812"/>
      <c r="PL35" s="4812"/>
      <c r="PM35" s="4812"/>
      <c r="PN35" s="4812"/>
      <c r="PO35" s="4812"/>
      <c r="PP35" s="4812"/>
      <c r="PQ35" s="4812"/>
      <c r="PR35" s="4812"/>
      <c r="PS35" s="4812"/>
      <c r="PT35" s="4812"/>
      <c r="PU35" s="4812"/>
      <c r="PV35" s="4812"/>
      <c r="PW35" s="4812"/>
      <c r="PX35" s="4812"/>
      <c r="PY35" s="4812"/>
      <c r="PZ35" s="4812"/>
      <c r="QA35" s="4812"/>
      <c r="QB35" s="4812"/>
      <c r="QC35" s="4812"/>
      <c r="QD35" s="4812"/>
      <c r="QE35" s="4812"/>
      <c r="QF35" s="4812"/>
      <c r="QG35" s="4812"/>
      <c r="QH35" s="4812"/>
      <c r="QI35" s="4812"/>
      <c r="QJ35" s="4812"/>
      <c r="QK35" s="4812"/>
      <c r="QL35" s="4812"/>
      <c r="QM35" s="4812"/>
      <c r="QN35" s="4812"/>
      <c r="QO35" s="4812"/>
      <c r="QP35" s="4812"/>
      <c r="QQ35" s="4812"/>
      <c r="QR35" s="4812"/>
      <c r="QS35" s="4812"/>
      <c r="QT35" s="4812"/>
      <c r="QU35" s="4812"/>
      <c r="QV35" s="4812"/>
      <c r="QW35" s="4812"/>
      <c r="QX35" s="4812"/>
      <c r="QY35" s="4812"/>
      <c r="QZ35" s="4812"/>
      <c r="RA35" s="4812"/>
      <c r="RB35" s="4812"/>
      <c r="RC35" s="4812"/>
      <c r="RD35" s="4812"/>
      <c r="RE35" s="4812"/>
      <c r="RF35" s="4812"/>
      <c r="RG35" s="4812"/>
      <c r="RH35" s="4812"/>
      <c r="RI35" s="4812"/>
      <c r="RJ35" s="4812"/>
      <c r="RK35" s="4812"/>
      <c r="RL35" s="4812"/>
      <c r="RM35" s="4812"/>
      <c r="RN35" s="4812"/>
      <c r="RO35" s="4812"/>
      <c r="RP35" s="4812"/>
      <c r="RQ35" s="4812"/>
      <c r="RR35" s="4812"/>
      <c r="RS35" s="4812"/>
      <c r="RT35" s="4812"/>
      <c r="RU35" s="4812"/>
      <c r="RV35" s="4812"/>
      <c r="RW35" s="4812"/>
      <c r="RX35" s="4812"/>
      <c r="RY35" s="4812"/>
      <c r="RZ35" s="4812"/>
      <c r="SA35" s="4812"/>
      <c r="SB35" s="4812"/>
      <c r="SC35" s="4812"/>
      <c r="SD35" s="4812"/>
      <c r="SE35" s="4812"/>
      <c r="SF35" s="4812"/>
      <c r="SG35" s="4812"/>
      <c r="SH35" s="4812"/>
      <c r="SI35" s="4812"/>
      <c r="SJ35" s="4812"/>
      <c r="SK35" s="4812"/>
      <c r="SL35" s="4812"/>
      <c r="SM35" s="4812"/>
      <c r="SN35" s="4812"/>
      <c r="SO35" s="4812"/>
      <c r="SP35" s="4812"/>
      <c r="SQ35" s="4812"/>
      <c r="SR35" s="4812"/>
      <c r="SS35" s="4812"/>
      <c r="ST35" s="4812"/>
      <c r="SU35" s="4812"/>
      <c r="SV35" s="4812"/>
      <c r="SW35" s="4812"/>
      <c r="SX35" s="4812"/>
      <c r="SY35" s="4812"/>
      <c r="SZ35" s="4812"/>
      <c r="TA35" s="4812"/>
      <c r="TB35" s="4812"/>
      <c r="TC35" s="4812"/>
      <c r="TD35" s="4812"/>
      <c r="TE35" s="4812"/>
      <c r="TF35" s="4812"/>
      <c r="TG35" s="4812"/>
      <c r="TH35" s="4812"/>
      <c r="TI35" s="4812"/>
      <c r="TJ35" s="4812"/>
      <c r="TK35" s="4812"/>
      <c r="TL35" s="4812"/>
      <c r="TM35" s="4812"/>
      <c r="TN35" s="4812"/>
      <c r="TO35" s="4812"/>
      <c r="TP35" s="4812"/>
      <c r="TQ35" s="4812"/>
      <c r="TR35" s="4812"/>
      <c r="TS35" s="4812"/>
      <c r="TT35" s="4812"/>
      <c r="TU35" s="4812"/>
      <c r="TV35" s="4812"/>
      <c r="TW35" s="4812"/>
      <c r="TX35" s="4812"/>
      <c r="TY35" s="4812"/>
      <c r="TZ35" s="4812"/>
      <c r="UA35" s="4812"/>
      <c r="UB35" s="4812"/>
      <c r="UC35" s="4812"/>
      <c r="UD35" s="4812"/>
      <c r="UE35" s="4812"/>
      <c r="UF35" s="4812"/>
      <c r="UG35" s="4812"/>
      <c r="UH35" s="4812"/>
      <c r="UI35" s="4812"/>
      <c r="UJ35" s="4812"/>
      <c r="UK35" s="4812"/>
      <c r="UL35" s="4812"/>
      <c r="UM35" s="4812"/>
      <c r="UN35" s="4812"/>
      <c r="UO35" s="4812"/>
      <c r="UP35" s="4812"/>
      <c r="UQ35" s="4812"/>
      <c r="UR35" s="4812"/>
      <c r="US35" s="4812"/>
      <c r="UT35" s="4812"/>
      <c r="UU35" s="4812"/>
      <c r="UV35" s="4812"/>
      <c r="UW35" s="4812"/>
      <c r="UX35" s="4812"/>
      <c r="UY35" s="4812"/>
      <c r="UZ35" s="4812"/>
      <c r="VA35" s="4812"/>
      <c r="VB35" s="4812"/>
      <c r="VC35" s="4812"/>
      <c r="VD35" s="4812"/>
      <c r="VE35" s="4812"/>
      <c r="VF35" s="4812"/>
      <c r="VG35" s="4812"/>
      <c r="VH35" s="4812"/>
      <c r="VI35" s="4812"/>
      <c r="VJ35" s="4812"/>
      <c r="VK35" s="4812"/>
      <c r="VL35" s="4812"/>
      <c r="VM35" s="4812"/>
      <c r="VN35" s="4812"/>
      <c r="VO35" s="4812"/>
      <c r="VP35" s="4812"/>
      <c r="VQ35" s="4812"/>
      <c r="VR35" s="4812"/>
      <c r="VS35" s="4812"/>
      <c r="VT35" s="4812"/>
      <c r="VU35" s="4812"/>
      <c r="VV35" s="4812"/>
      <c r="VW35" s="4812"/>
      <c r="VX35" s="4812"/>
      <c r="VY35" s="4812"/>
      <c r="VZ35" s="4812"/>
      <c r="WA35" s="4812"/>
      <c r="WB35" s="4812"/>
      <c r="WC35" s="4812"/>
      <c r="WD35" s="4812"/>
      <c r="WE35" s="4812"/>
      <c r="WF35" s="4812"/>
      <c r="WG35" s="4812"/>
      <c r="WH35" s="4812"/>
      <c r="WI35" s="4812"/>
      <c r="WJ35" s="4812"/>
      <c r="WK35" s="4812"/>
      <c r="WL35" s="4812"/>
      <c r="WM35" s="4812"/>
      <c r="WN35" s="4812"/>
      <c r="WO35" s="4812"/>
      <c r="WP35" s="4812"/>
      <c r="WQ35" s="4812"/>
      <c r="WR35" s="4812"/>
      <c r="WS35" s="4812"/>
      <c r="WT35" s="4812"/>
      <c r="WU35" s="4812"/>
      <c r="WV35" s="4812"/>
      <c r="WW35" s="4812"/>
      <c r="WX35" s="4812"/>
      <c r="WY35" s="4812"/>
      <c r="WZ35" s="4812"/>
      <c r="XA35" s="4812"/>
      <c r="XB35" s="4812"/>
      <c r="XC35" s="4812"/>
      <c r="XD35" s="4812"/>
      <c r="XE35" s="4812"/>
      <c r="XF35" s="4812"/>
      <c r="XG35" s="4812"/>
      <c r="XH35" s="4812"/>
      <c r="XI35" s="4812"/>
      <c r="XJ35" s="4812"/>
      <c r="XK35" s="4812"/>
      <c r="XL35" s="4812"/>
      <c r="XM35" s="4812"/>
      <c r="XN35" s="4812"/>
      <c r="XO35" s="4812"/>
      <c r="XP35" s="4812"/>
      <c r="XQ35" s="4812"/>
      <c r="XR35" s="4812"/>
      <c r="XS35" s="4812"/>
      <c r="XT35" s="4812"/>
      <c r="XU35" s="4812"/>
      <c r="XV35" s="4812"/>
      <c r="XW35" s="4812"/>
      <c r="XX35" s="4812"/>
      <c r="XY35" s="4812"/>
      <c r="XZ35" s="4812"/>
      <c r="YA35" s="4812"/>
      <c r="YB35" s="4812"/>
      <c r="YC35" s="4812"/>
      <c r="YD35" s="4812"/>
      <c r="YE35" s="4812"/>
      <c r="YF35" s="4812"/>
      <c r="YG35" s="4812"/>
      <c r="YH35" s="4812"/>
      <c r="YI35" s="4812"/>
      <c r="YJ35" s="4812"/>
      <c r="YK35" s="4812"/>
      <c r="YL35" s="4812"/>
      <c r="YM35" s="4812"/>
      <c r="YN35" s="4812"/>
      <c r="YO35" s="4812"/>
      <c r="YP35" s="4812"/>
      <c r="YQ35" s="4812"/>
      <c r="YR35" s="4812"/>
      <c r="YS35" s="4812"/>
      <c r="YT35" s="4812"/>
      <c r="YU35" s="4812"/>
      <c r="YV35" s="4812"/>
      <c r="YW35" s="4812"/>
      <c r="YX35" s="4812"/>
      <c r="YY35" s="4812"/>
      <c r="YZ35" s="4812"/>
      <c r="ZA35" s="4812"/>
      <c r="ZB35" s="4812"/>
      <c r="ZC35" s="4812"/>
      <c r="ZD35" s="4812"/>
      <c r="ZE35" s="4812"/>
      <c r="ZF35" s="4812"/>
      <c r="ZG35" s="4812"/>
      <c r="ZH35" s="4812"/>
      <c r="ZI35" s="4812"/>
      <c r="ZJ35" s="4812"/>
      <c r="ZK35" s="4812"/>
      <c r="ZL35" s="4812"/>
      <c r="ZM35" s="4812"/>
      <c r="ZN35" s="4812"/>
      <c r="ZO35" s="4812"/>
      <c r="ZP35" s="4812"/>
      <c r="ZQ35" s="4812"/>
      <c r="ZR35" s="4812"/>
      <c r="ZS35" s="4812"/>
      <c r="ZT35" s="4812"/>
      <c r="ZU35" s="4812"/>
      <c r="ZV35" s="4812"/>
      <c r="ZW35" s="4812"/>
      <c r="ZX35" s="4812"/>
      <c r="ZY35" s="4812"/>
      <c r="ZZ35" s="4812"/>
      <c r="AAA35" s="4812"/>
      <c r="AAB35" s="4812"/>
      <c r="AAC35" s="4812"/>
      <c r="AAD35" s="4812"/>
      <c r="AAE35" s="4812"/>
      <c r="AAF35" s="4812"/>
      <c r="AAG35" s="4812"/>
      <c r="AAH35" s="4812"/>
      <c r="AAI35" s="4812"/>
      <c r="AAJ35" s="4812"/>
      <c r="AAK35" s="4812"/>
      <c r="AAL35" s="4812"/>
      <c r="AAM35" s="4812"/>
      <c r="AAN35" s="4812"/>
      <c r="AAO35" s="4812"/>
      <c r="AAP35" s="4812"/>
      <c r="AAQ35" s="4812"/>
      <c r="AAR35" s="4812"/>
      <c r="AAS35" s="4812"/>
      <c r="AAT35" s="4812"/>
      <c r="AAU35" s="4812"/>
      <c r="AAV35" s="4812"/>
      <c r="AAW35" s="4812"/>
      <c r="AAX35" s="4812"/>
      <c r="AAY35" s="4812"/>
      <c r="AAZ35" s="4812"/>
      <c r="ABA35" s="4812"/>
      <c r="ABB35" s="4812"/>
      <c r="ABC35" s="4812"/>
      <c r="ABD35" s="4812"/>
      <c r="ABE35" s="4812"/>
      <c r="ABF35" s="4812"/>
      <c r="ABG35" s="4812"/>
      <c r="ABH35" s="4812"/>
      <c r="ABI35" s="4812"/>
      <c r="ABJ35" s="4812"/>
      <c r="ABK35" s="4812"/>
      <c r="ABL35" s="4812"/>
      <c r="ABM35" s="4812"/>
      <c r="ABN35" s="4812"/>
      <c r="ABO35" s="4812"/>
      <c r="ABP35" s="4812"/>
      <c r="ABQ35" s="4812"/>
      <c r="ABR35" s="4812"/>
      <c r="ABS35" s="4812"/>
      <c r="ABT35" s="4812"/>
      <c r="ABU35" s="4812"/>
      <c r="ABV35" s="4812"/>
      <c r="ABW35" s="4812"/>
      <c r="ABX35" s="4812"/>
      <c r="ABY35" s="4812"/>
      <c r="ABZ35" s="4812"/>
      <c r="ACA35" s="4812"/>
      <c r="ACB35" s="4812"/>
      <c r="ACC35" s="4812"/>
      <c r="ACD35" s="4812"/>
      <c r="ACE35" s="4812"/>
      <c r="ACF35" s="4812"/>
      <c r="ACG35" s="4812"/>
      <c r="ACH35" s="4812"/>
      <c r="ACI35" s="4812"/>
      <c r="ACJ35" s="4812"/>
      <c r="ACK35" s="4812"/>
      <c r="ACL35" s="4812"/>
      <c r="ACM35" s="4812"/>
      <c r="ACN35" s="4812"/>
      <c r="ACO35" s="4812"/>
      <c r="ACP35" s="4812"/>
      <c r="ACQ35" s="4812"/>
      <c r="ACR35" s="4812"/>
      <c r="ACS35" s="4812"/>
      <c r="ACT35" s="4812"/>
      <c r="ACU35" s="4812"/>
      <c r="ACV35" s="4812"/>
      <c r="ACW35" s="4812"/>
      <c r="ACX35" s="4812"/>
      <c r="ACY35" s="4812"/>
      <c r="ACZ35" s="4812"/>
      <c r="ADA35" s="4812"/>
      <c r="ADB35" s="4812"/>
      <c r="ADC35" s="4812"/>
      <c r="ADD35" s="4812"/>
      <c r="ADE35" s="4812"/>
      <c r="ADF35" s="4812"/>
      <c r="ADG35" s="4812"/>
      <c r="ADH35" s="4812"/>
      <c r="ADI35" s="4812"/>
      <c r="ADJ35" s="4812"/>
      <c r="ADK35" s="4812"/>
      <c r="ADL35" s="4812"/>
      <c r="ADM35" s="4812"/>
      <c r="ADN35" s="4812"/>
      <c r="ADO35" s="4812"/>
      <c r="ADP35" s="4812"/>
      <c r="ADQ35" s="4812"/>
      <c r="ADR35" s="4812"/>
      <c r="ADS35" s="4812"/>
      <c r="ADT35" s="4812"/>
      <c r="ADU35" s="4812"/>
      <c r="ADV35" s="4812"/>
      <c r="ADW35" s="4812"/>
      <c r="ADX35" s="4812"/>
      <c r="ADY35" s="4812"/>
      <c r="ADZ35" s="4812"/>
      <c r="AEA35" s="4812"/>
      <c r="AEB35" s="4812"/>
      <c r="AEC35" s="4812"/>
      <c r="AED35" s="4812"/>
      <c r="AEE35" s="4812"/>
      <c r="AEF35" s="4812"/>
      <c r="AEG35" s="4812"/>
      <c r="AEH35" s="4812"/>
      <c r="AEI35" s="4812"/>
      <c r="AEJ35" s="4812"/>
      <c r="AEK35" s="4812"/>
      <c r="AEL35" s="4812"/>
      <c r="AEM35" s="4812"/>
      <c r="AEN35" s="4812"/>
      <c r="AEO35" s="4812"/>
      <c r="AEP35" s="4812"/>
      <c r="AEQ35" s="4812"/>
      <c r="AER35" s="4812"/>
      <c r="AES35" s="4812"/>
      <c r="AET35" s="4812"/>
      <c r="AEU35" s="4812"/>
      <c r="AEV35" s="4812"/>
      <c r="AEW35" s="4812"/>
      <c r="AEX35" s="4812"/>
      <c r="AEY35" s="4812"/>
      <c r="AEZ35" s="4812"/>
      <c r="AFA35" s="4812"/>
      <c r="AFB35" s="4812"/>
      <c r="AFC35" s="4812"/>
      <c r="AFD35" s="4812"/>
      <c r="AFE35" s="4812"/>
      <c r="AFF35" s="4812"/>
      <c r="AFG35" s="4812"/>
      <c r="AFH35" s="4812"/>
      <c r="AFI35" s="4812"/>
      <c r="AFJ35" s="4812"/>
      <c r="AFK35" s="4812"/>
      <c r="AFL35" s="4812"/>
      <c r="AFM35" s="4812"/>
      <c r="AFN35" s="4812"/>
      <c r="AFO35" s="4812"/>
      <c r="AFP35" s="4812"/>
      <c r="AFQ35" s="4812"/>
      <c r="AFR35" s="4812"/>
      <c r="AFS35" s="4812"/>
      <c r="AFT35" s="4812"/>
      <c r="AFU35" s="4812"/>
      <c r="AFV35" s="4812"/>
      <c r="AFW35" s="4812"/>
      <c r="AFX35" s="4812"/>
      <c r="AFY35" s="4812"/>
      <c r="AFZ35" s="4812"/>
      <c r="AGA35" s="4812"/>
      <c r="AGB35" s="4812"/>
      <c r="AGC35" s="4812"/>
      <c r="AGD35" s="4812"/>
      <c r="AGE35" s="4812"/>
      <c r="AGF35" s="4812"/>
      <c r="AGG35" s="4812"/>
      <c r="AGH35" s="4812"/>
      <c r="AGI35" s="4812"/>
      <c r="AGJ35" s="4812"/>
      <c r="AGK35" s="4812"/>
      <c r="AGL35" s="4812"/>
      <c r="AGM35" s="4812"/>
      <c r="AGN35" s="4812"/>
      <c r="AGO35" s="4812"/>
      <c r="AGP35" s="4812"/>
      <c r="AGQ35" s="4812"/>
      <c r="AGR35" s="4812"/>
      <c r="AGS35" s="4812"/>
      <c r="AGT35" s="4812"/>
      <c r="AGU35" s="4812"/>
      <c r="AGV35" s="4812"/>
      <c r="AGW35" s="4812"/>
      <c r="AGX35" s="4812"/>
      <c r="AGY35" s="4812"/>
      <c r="AGZ35" s="4812"/>
      <c r="AHA35" s="4812"/>
      <c r="AHB35" s="4812"/>
      <c r="AHC35" s="4812"/>
      <c r="AHD35" s="4812"/>
      <c r="AHE35" s="4812"/>
      <c r="AHF35" s="4812"/>
      <c r="AHG35" s="4812"/>
      <c r="AHH35" s="4812"/>
      <c r="AHI35" s="4812"/>
      <c r="AHJ35" s="4812"/>
      <c r="AHK35" s="4812"/>
      <c r="AHL35" s="4812"/>
      <c r="AHM35" s="4812"/>
      <c r="AHN35" s="4812"/>
      <c r="AHO35" s="4812"/>
      <c r="AHP35" s="4812"/>
      <c r="AHQ35" s="4812"/>
      <c r="AHR35" s="4812"/>
      <c r="AHS35" s="4812"/>
      <c r="AHT35" s="4812"/>
      <c r="AHU35" s="4812"/>
      <c r="AHV35" s="4812"/>
      <c r="AHW35" s="4812"/>
      <c r="AHX35" s="4812"/>
      <c r="AHY35" s="4812"/>
      <c r="AHZ35" s="4812"/>
      <c r="AIA35" s="4812"/>
      <c r="AIB35" s="4812"/>
      <c r="AIC35" s="4812"/>
      <c r="AID35" s="4812"/>
      <c r="AIE35" s="4812"/>
      <c r="AIF35" s="4812"/>
      <c r="AIG35" s="4812"/>
      <c r="AIH35" s="4812"/>
      <c r="AII35" s="4812"/>
      <c r="AIJ35" s="4812"/>
      <c r="AIK35" s="4812"/>
      <c r="AIL35" s="4812"/>
      <c r="AIM35" s="4812"/>
      <c r="AIN35" s="4812"/>
      <c r="AIO35" s="4812"/>
      <c r="AIP35" s="4812"/>
      <c r="AIQ35" s="4812"/>
      <c r="AIR35" s="4812"/>
      <c r="AIS35" s="4812"/>
      <c r="AIT35" s="4812"/>
      <c r="AIU35" s="4812"/>
      <c r="AIV35" s="4812"/>
      <c r="AIW35" s="4812"/>
      <c r="AIX35" s="4812"/>
      <c r="AIY35" s="4812"/>
      <c r="AIZ35" s="4812"/>
      <c r="AJA35" s="4812"/>
      <c r="AJB35" s="4812"/>
      <c r="AJC35" s="4812"/>
      <c r="AJD35" s="4812"/>
      <c r="AJE35" s="4812"/>
      <c r="AJF35" s="4812"/>
      <c r="AJG35" s="4812"/>
      <c r="AJH35" s="4812"/>
      <c r="AJI35" s="4812"/>
      <c r="AJJ35" s="4812"/>
      <c r="AJK35" s="4812"/>
      <c r="AJL35" s="4812"/>
      <c r="AJM35" s="4812"/>
      <c r="AJN35" s="4812"/>
      <c r="AJO35" s="4812"/>
      <c r="AJP35" s="4812"/>
      <c r="AJQ35" s="4812"/>
      <c r="AJR35" s="4812"/>
      <c r="AJS35" s="4812"/>
      <c r="AJT35" s="4812"/>
      <c r="AJU35" s="4812"/>
      <c r="AJV35" s="4812"/>
      <c r="AJW35" s="4812"/>
      <c r="AJX35" s="4812"/>
      <c r="AJY35" s="4812"/>
      <c r="AJZ35" s="4812"/>
      <c r="AKA35" s="4812"/>
      <c r="AKB35" s="4812"/>
      <c r="AKC35" s="4812"/>
      <c r="AKD35" s="4812"/>
      <c r="AKE35" s="4812"/>
      <c r="AKF35" s="4812"/>
      <c r="AKG35" s="4812"/>
      <c r="AKH35" s="4812"/>
      <c r="AKI35" s="4812"/>
      <c r="AKJ35" s="4812"/>
      <c r="AKK35" s="4812"/>
      <c r="AKL35" s="4812"/>
      <c r="AKM35" s="4812"/>
      <c r="AKN35" s="4812"/>
      <c r="AKO35" s="4812"/>
      <c r="AKP35" s="4812"/>
      <c r="AKQ35" s="4812"/>
      <c r="AKR35" s="4812"/>
      <c r="AKS35" s="4812"/>
      <c r="AKT35" s="4812"/>
      <c r="AKU35" s="4812"/>
      <c r="AKV35" s="4812"/>
      <c r="AKW35" s="4812"/>
      <c r="AKX35" s="4812"/>
      <c r="AKY35" s="4812"/>
      <c r="AKZ35" s="4812"/>
      <c r="ALA35" s="4812"/>
      <c r="ALB35" s="4812"/>
      <c r="ALC35" s="4812"/>
      <c r="ALD35" s="4812"/>
      <c r="ALE35" s="4812"/>
      <c r="ALF35" s="4812"/>
      <c r="ALG35" s="4812"/>
      <c r="ALH35" s="4812"/>
      <c r="ALI35" s="4812"/>
      <c r="ALJ35" s="4812"/>
      <c r="ALK35" s="4812"/>
      <c r="ALL35" s="4812"/>
      <c r="ALM35" s="4812"/>
      <c r="ALN35" s="4812"/>
      <c r="ALO35" s="4812"/>
      <c r="ALP35" s="4812"/>
      <c r="ALQ35" s="4812"/>
      <c r="ALR35" s="4812"/>
      <c r="ALS35" s="4812"/>
      <c r="ALT35" s="4812"/>
      <c r="ALU35" s="4812"/>
      <c r="ALV35" s="4812"/>
      <c r="ALW35" s="4812"/>
      <c r="ALX35" s="4812"/>
      <c r="ALY35" s="4812"/>
      <c r="ALZ35" s="4812"/>
      <c r="AMA35" s="4812"/>
      <c r="AMB35" s="4812"/>
      <c r="AMC35" s="4812"/>
      <c r="AMD35" s="4812"/>
      <c r="AME35" s="4812"/>
      <c r="AMF35" s="4812"/>
      <c r="AMG35" s="4812"/>
      <c r="AMH35" s="4812"/>
      <c r="AMI35" s="4812"/>
      <c r="AMJ35" s="4812"/>
      <c r="AMK35" s="4812"/>
      <c r="AML35" s="4812"/>
      <c r="AMM35" s="4812"/>
      <c r="AMN35" s="4812"/>
      <c r="AMO35" s="4812"/>
      <c r="AMP35" s="4812"/>
      <c r="AMQ35" s="4812"/>
      <c r="AMR35" s="4812"/>
      <c r="AMS35" s="4812"/>
      <c r="AMT35" s="4812"/>
      <c r="AMU35" s="4812"/>
      <c r="AMV35" s="4812"/>
      <c r="AMW35" s="4812"/>
      <c r="AMX35" s="4812"/>
      <c r="AMY35" s="4812"/>
      <c r="AMZ35" s="4812"/>
      <c r="ANA35" s="4812"/>
      <c r="ANB35" s="4812"/>
      <c r="ANC35" s="4812"/>
      <c r="AND35" s="4812"/>
      <c r="ANE35" s="4812"/>
      <c r="ANF35" s="4812"/>
      <c r="ANG35" s="4812"/>
      <c r="ANH35" s="4812"/>
      <c r="ANI35" s="4812"/>
      <c r="ANJ35" s="4812"/>
      <c r="ANK35" s="4812"/>
      <c r="ANL35" s="4812"/>
      <c r="ANM35" s="4812"/>
      <c r="ANN35" s="4812"/>
      <c r="ANO35" s="4812"/>
      <c r="ANP35" s="4812"/>
      <c r="ANQ35" s="4812"/>
      <c r="ANR35" s="4812"/>
      <c r="ANS35" s="4812"/>
      <c r="ANT35" s="4812"/>
      <c r="ANU35" s="4812"/>
      <c r="ANV35" s="4812"/>
      <c r="ANW35" s="4812"/>
      <c r="ANX35" s="4812"/>
      <c r="ANY35" s="4812"/>
      <c r="ANZ35" s="4812"/>
      <c r="AOA35" s="4812"/>
      <c r="AOB35" s="4812"/>
      <c r="AOC35" s="4812"/>
      <c r="AOD35" s="4812"/>
      <c r="AOE35" s="4812"/>
      <c r="AOF35" s="4812"/>
      <c r="AOG35" s="4812"/>
      <c r="AOH35" s="4812"/>
      <c r="AOI35" s="4812"/>
      <c r="AOJ35" s="4812"/>
      <c r="AOK35" s="4812"/>
      <c r="AOL35" s="4812"/>
      <c r="AOM35" s="4812"/>
      <c r="AON35" s="4812"/>
      <c r="AOO35" s="4812"/>
      <c r="AOP35" s="4812"/>
      <c r="AOQ35" s="4812"/>
      <c r="AOR35" s="4812"/>
      <c r="AOS35" s="4812"/>
      <c r="AOT35" s="4812"/>
      <c r="AOU35" s="4812"/>
      <c r="AOV35" s="4812"/>
      <c r="AOW35" s="4812"/>
      <c r="AOX35" s="4812"/>
      <c r="AOY35" s="4812"/>
      <c r="AOZ35" s="4812"/>
      <c r="APA35" s="4812"/>
      <c r="APB35" s="4812"/>
      <c r="APC35" s="4812"/>
      <c r="APD35" s="4812"/>
      <c r="APE35" s="4812"/>
      <c r="APF35" s="4812"/>
      <c r="APG35" s="4812"/>
      <c r="APH35" s="4812"/>
      <c r="API35" s="4812"/>
      <c r="APJ35" s="4812"/>
      <c r="APK35" s="4812"/>
      <c r="APL35" s="4812"/>
      <c r="APM35" s="4812"/>
      <c r="APN35" s="4812"/>
      <c r="APO35" s="4812"/>
      <c r="APP35" s="4812"/>
      <c r="APQ35" s="4812"/>
      <c r="APR35" s="4812"/>
      <c r="APS35" s="4812"/>
      <c r="APT35" s="4812"/>
      <c r="APU35" s="4812"/>
      <c r="APV35" s="4812"/>
      <c r="APW35" s="4812"/>
      <c r="APX35" s="4812"/>
      <c r="APY35" s="4812"/>
      <c r="APZ35" s="4812"/>
      <c r="AQA35" s="4812"/>
      <c r="AQB35" s="4812"/>
      <c r="AQC35" s="4812"/>
      <c r="AQD35" s="4812"/>
      <c r="AQE35" s="4812"/>
      <c r="AQF35" s="4812"/>
      <c r="AQG35" s="4812"/>
      <c r="AQH35" s="4812"/>
      <c r="AQI35" s="4812"/>
      <c r="AQJ35" s="4812"/>
      <c r="AQK35" s="4812"/>
      <c r="AQL35" s="4812"/>
      <c r="AQM35" s="4812"/>
      <c r="AQN35" s="4812"/>
      <c r="AQO35" s="4812"/>
      <c r="AQP35" s="4812"/>
      <c r="AQQ35" s="4812"/>
      <c r="AQR35" s="4812"/>
      <c r="AQS35" s="4812"/>
      <c r="AQT35" s="4812"/>
      <c r="AQU35" s="4812"/>
      <c r="AQV35" s="4812"/>
      <c r="AQW35" s="4812"/>
      <c r="AQX35" s="4812"/>
      <c r="AQY35" s="4812"/>
      <c r="AQZ35" s="4812"/>
      <c r="ARA35" s="4812"/>
      <c r="ARB35" s="4812"/>
      <c r="ARC35" s="4812"/>
      <c r="ARD35" s="4812"/>
      <c r="ARE35" s="4812"/>
      <c r="ARF35" s="4812"/>
      <c r="ARG35" s="4812"/>
      <c r="ARH35" s="4812"/>
      <c r="ARI35" s="4812"/>
      <c r="ARJ35" s="4812"/>
      <c r="ARK35" s="4812"/>
      <c r="ARL35" s="4812"/>
      <c r="ARM35" s="4812"/>
      <c r="ARN35" s="4812"/>
      <c r="ARO35" s="4812"/>
      <c r="ARP35" s="4812"/>
      <c r="ARQ35" s="4812"/>
      <c r="ARR35" s="4812"/>
      <c r="ARS35" s="4812"/>
      <c r="ART35" s="4812"/>
      <c r="ARU35" s="4812"/>
      <c r="ARV35" s="4812"/>
      <c r="ARW35" s="4812"/>
      <c r="ARX35" s="4812"/>
      <c r="ARY35" s="4812"/>
      <c r="ARZ35" s="4812"/>
      <c r="ASA35" s="4812"/>
      <c r="ASB35" s="4812"/>
      <c r="ASC35" s="4812"/>
      <c r="ASD35" s="4812"/>
      <c r="ASE35" s="4812"/>
      <c r="ASF35" s="4812"/>
      <c r="ASG35" s="4812"/>
      <c r="ASH35" s="4812"/>
      <c r="ASI35" s="4812"/>
      <c r="ASJ35" s="4812"/>
      <c r="ASK35" s="4812"/>
      <c r="ASL35" s="4812"/>
      <c r="ASM35" s="4812"/>
      <c r="ASN35" s="4812"/>
      <c r="ASO35" s="4812"/>
      <c r="ASP35" s="4812"/>
      <c r="ASQ35" s="4812"/>
      <c r="ASR35" s="4812"/>
      <c r="ASS35" s="4812"/>
      <c r="AST35" s="4812"/>
      <c r="ASU35" s="4812"/>
      <c r="ASV35" s="4812"/>
      <c r="ASW35" s="4812"/>
      <c r="ASX35" s="4812"/>
      <c r="ASY35" s="4812"/>
      <c r="ASZ35" s="4812"/>
      <c r="ATA35" s="4812"/>
      <c r="ATB35" s="4812"/>
      <c r="ATC35" s="4812"/>
      <c r="ATD35" s="4812"/>
      <c r="ATE35" s="4812"/>
      <c r="ATF35" s="4812"/>
      <c r="ATG35" s="4812"/>
      <c r="ATH35" s="4812"/>
      <c r="ATI35" s="4812"/>
      <c r="ATJ35" s="4812"/>
      <c r="ATK35" s="4812"/>
      <c r="ATL35" s="4812"/>
      <c r="ATM35" s="4812"/>
      <c r="ATN35" s="4812"/>
      <c r="ATO35" s="4812"/>
      <c r="ATP35" s="4812"/>
      <c r="ATQ35" s="4812"/>
      <c r="ATR35" s="4812"/>
      <c r="ATS35" s="4812"/>
      <c r="ATT35" s="4812"/>
      <c r="ATU35" s="4812"/>
      <c r="ATV35" s="4812"/>
      <c r="ATW35" s="4812"/>
      <c r="ATX35" s="4812"/>
      <c r="ATY35" s="4812"/>
      <c r="ATZ35" s="4812"/>
      <c r="AUA35" s="4812"/>
      <c r="AUB35" s="4812"/>
      <c r="AUC35" s="4812"/>
      <c r="AUD35" s="4812"/>
      <c r="AUE35" s="4812"/>
      <c r="AUF35" s="4812"/>
      <c r="AUG35" s="4812"/>
      <c r="AUH35" s="4812"/>
      <c r="AUI35" s="4812"/>
      <c r="AUJ35" s="4812"/>
      <c r="AUK35" s="4812"/>
      <c r="AUL35" s="4812"/>
      <c r="AUM35" s="4812"/>
      <c r="AUN35" s="4812"/>
      <c r="AUO35" s="4812"/>
      <c r="AUP35" s="4812"/>
      <c r="AUQ35" s="4812"/>
      <c r="AUR35" s="4812"/>
      <c r="AUS35" s="4812"/>
      <c r="AUT35" s="4812"/>
      <c r="AUU35" s="4812"/>
      <c r="AUV35" s="4812"/>
      <c r="AUW35" s="4812"/>
      <c r="AUX35" s="4812"/>
      <c r="AUY35" s="4812"/>
      <c r="AUZ35" s="4812"/>
      <c r="AVA35" s="4812"/>
      <c r="AVB35" s="4812"/>
      <c r="AVC35" s="4812"/>
      <c r="AVD35" s="4812"/>
      <c r="AVE35" s="4812"/>
      <c r="AVF35" s="4812"/>
      <c r="AVG35" s="4812"/>
      <c r="AVH35" s="4812"/>
      <c r="AVI35" s="4812"/>
      <c r="AVJ35" s="4812"/>
      <c r="AVK35" s="4812"/>
      <c r="AVL35" s="4812"/>
      <c r="AVM35" s="4812"/>
      <c r="AVN35" s="4812"/>
      <c r="AVO35" s="4812"/>
      <c r="AVP35" s="4812"/>
      <c r="AVQ35" s="4812"/>
      <c r="AVR35" s="4812"/>
      <c r="AVS35" s="4812"/>
      <c r="AVT35" s="4812"/>
      <c r="AVU35" s="4812"/>
      <c r="AVV35" s="4812"/>
      <c r="AVW35" s="4812"/>
      <c r="AVX35" s="4812"/>
      <c r="AVY35" s="4812"/>
      <c r="AVZ35" s="4812"/>
      <c r="AWA35" s="4812"/>
      <c r="AWB35" s="4812"/>
      <c r="AWC35" s="4812"/>
      <c r="AWD35" s="4812"/>
      <c r="AWE35" s="4812"/>
      <c r="AWF35" s="4812"/>
      <c r="AWG35" s="4812"/>
      <c r="AWH35" s="4812"/>
      <c r="AWI35" s="4812"/>
      <c r="AWJ35" s="4812"/>
      <c r="AWK35" s="4812"/>
      <c r="AWL35" s="4812"/>
      <c r="AWM35" s="4812"/>
      <c r="AWN35" s="4812"/>
      <c r="AWO35" s="4812"/>
      <c r="AWP35" s="4812"/>
      <c r="AWQ35" s="4812"/>
      <c r="AWR35" s="4812"/>
      <c r="AWS35" s="4812"/>
      <c r="AWT35" s="4812"/>
      <c r="AWU35" s="4812"/>
      <c r="AWV35" s="4812"/>
      <c r="AWW35" s="4812"/>
      <c r="AWX35" s="4812"/>
      <c r="AWY35" s="4812"/>
      <c r="AWZ35" s="4812"/>
      <c r="AXA35" s="4812"/>
      <c r="AXB35" s="4812"/>
      <c r="AXC35" s="4812"/>
      <c r="AXD35" s="4812"/>
      <c r="AXE35" s="4812"/>
      <c r="AXF35" s="4812"/>
      <c r="AXG35" s="4812"/>
      <c r="AXH35" s="4812"/>
      <c r="AXI35" s="4812"/>
      <c r="AXJ35" s="4812"/>
      <c r="AXK35" s="4812"/>
      <c r="AXL35" s="4812"/>
      <c r="AXM35" s="4812"/>
      <c r="AXN35" s="4812"/>
      <c r="AXO35" s="4812"/>
      <c r="AXP35" s="4812"/>
      <c r="AXQ35" s="4812"/>
      <c r="AXR35" s="4812"/>
      <c r="AXS35" s="4812"/>
      <c r="AXT35" s="4812"/>
      <c r="AXU35" s="4812"/>
      <c r="AXV35" s="4812"/>
      <c r="AXW35" s="4812"/>
      <c r="AXX35" s="4812"/>
      <c r="AXY35" s="4812"/>
      <c r="AXZ35" s="4812"/>
      <c r="AYA35" s="4812"/>
      <c r="AYB35" s="4812"/>
      <c r="AYC35" s="4812"/>
      <c r="AYD35" s="4812"/>
      <c r="AYE35" s="4812"/>
      <c r="AYF35" s="4812"/>
      <c r="AYG35" s="4812"/>
      <c r="AYH35" s="4812"/>
      <c r="AYI35" s="4812"/>
      <c r="AYJ35" s="4812"/>
      <c r="AYK35" s="4812"/>
      <c r="AYL35" s="4812"/>
      <c r="AYM35" s="4812"/>
      <c r="AYN35" s="4812"/>
      <c r="AYO35" s="4812"/>
      <c r="AYP35" s="4812"/>
      <c r="AYQ35" s="4812"/>
      <c r="AYR35" s="4812"/>
      <c r="AYS35" s="4812"/>
      <c r="AYT35" s="4812"/>
      <c r="AYU35" s="4812"/>
      <c r="AYV35" s="4812"/>
      <c r="AYW35" s="4812"/>
      <c r="AYX35" s="4812"/>
      <c r="AYY35" s="4812"/>
      <c r="AYZ35" s="4812"/>
      <c r="AZA35" s="4812"/>
      <c r="AZB35" s="4812"/>
      <c r="AZC35" s="4812"/>
      <c r="AZD35" s="4812"/>
      <c r="AZE35" s="4812"/>
      <c r="AZF35" s="4812"/>
      <c r="AZG35" s="4812"/>
      <c r="AZH35" s="4812"/>
      <c r="AZI35" s="4812"/>
      <c r="AZJ35" s="4812"/>
      <c r="AZK35" s="4812"/>
      <c r="AZL35" s="4812"/>
      <c r="AZM35" s="4812"/>
      <c r="AZN35" s="4812"/>
      <c r="AZO35" s="4812"/>
      <c r="AZP35" s="4812"/>
      <c r="AZQ35" s="4812"/>
      <c r="AZR35" s="4812"/>
      <c r="AZS35" s="4812"/>
      <c r="AZT35" s="4812"/>
      <c r="AZU35" s="4812"/>
      <c r="AZV35" s="4812"/>
      <c r="AZW35" s="4812"/>
      <c r="AZX35" s="4812"/>
      <c r="AZY35" s="4812"/>
      <c r="AZZ35" s="4812"/>
      <c r="BAA35" s="4812"/>
      <c r="BAB35" s="4812"/>
      <c r="BAC35" s="4812"/>
      <c r="BAD35" s="4812"/>
      <c r="BAE35" s="4812"/>
      <c r="BAF35" s="4812"/>
      <c r="BAG35" s="4812"/>
      <c r="BAH35" s="4812"/>
      <c r="BAI35" s="4812"/>
      <c r="BAJ35" s="4812"/>
      <c r="BAK35" s="4812"/>
      <c r="BAL35" s="4812"/>
      <c r="BAM35" s="4812"/>
      <c r="BAN35" s="4812"/>
      <c r="BAO35" s="4812"/>
      <c r="BAP35" s="4812"/>
      <c r="BAQ35" s="4812"/>
      <c r="BAR35" s="4812"/>
      <c r="BAS35" s="4812"/>
      <c r="BAT35" s="4812"/>
      <c r="BAU35" s="4812"/>
      <c r="BAV35" s="4812"/>
      <c r="BAW35" s="4812"/>
      <c r="BAX35" s="4812"/>
      <c r="BAY35" s="4812"/>
      <c r="BAZ35" s="4812"/>
      <c r="BBA35" s="4812"/>
      <c r="BBB35" s="4812"/>
      <c r="BBC35" s="4812"/>
      <c r="BBD35" s="4812"/>
      <c r="BBE35" s="4812"/>
      <c r="BBF35" s="4812"/>
      <c r="BBG35" s="4812"/>
      <c r="BBH35" s="4812"/>
      <c r="BBI35" s="4812"/>
      <c r="BBJ35" s="4812"/>
      <c r="BBK35" s="4812"/>
      <c r="BBL35" s="4812"/>
      <c r="BBM35" s="4812"/>
      <c r="BBN35" s="4812"/>
      <c r="BBO35" s="4812"/>
      <c r="BBP35" s="4812"/>
      <c r="BBQ35" s="4812"/>
      <c r="BBR35" s="4812"/>
      <c r="BBS35" s="4812"/>
      <c r="BBT35" s="4812"/>
      <c r="BBU35" s="4812"/>
      <c r="BBV35" s="4812"/>
      <c r="BBW35" s="4812"/>
      <c r="BBX35" s="4812"/>
      <c r="BBY35" s="4812"/>
      <c r="BBZ35" s="4812"/>
      <c r="BCA35" s="4812"/>
      <c r="BCB35" s="4812"/>
      <c r="BCC35" s="4812"/>
      <c r="BCD35" s="4812"/>
      <c r="BCE35" s="4812"/>
      <c r="BCF35" s="4812"/>
      <c r="BCG35" s="4812"/>
      <c r="BCH35" s="4812"/>
      <c r="BCI35" s="4812"/>
      <c r="BCJ35" s="4812"/>
      <c r="BCK35" s="4812"/>
      <c r="BCL35" s="4812"/>
      <c r="BCM35" s="4812"/>
      <c r="BCN35" s="4812"/>
      <c r="BCO35" s="4812"/>
      <c r="BCP35" s="4812"/>
      <c r="BCQ35" s="4812"/>
      <c r="BCR35" s="4812"/>
      <c r="BCS35" s="4812"/>
      <c r="BCT35" s="4812"/>
      <c r="BCU35" s="4812"/>
      <c r="BCV35" s="4812"/>
      <c r="BCW35" s="4812"/>
      <c r="BCX35" s="4812"/>
      <c r="BCY35" s="4812"/>
      <c r="BCZ35" s="4812"/>
      <c r="BDA35" s="4812"/>
      <c r="BDB35" s="4812"/>
      <c r="BDC35" s="4812"/>
      <c r="BDD35" s="4812"/>
      <c r="BDE35" s="4812"/>
      <c r="BDF35" s="4812"/>
      <c r="BDG35" s="4812"/>
      <c r="BDH35" s="4812"/>
      <c r="BDI35" s="4812"/>
      <c r="BDJ35" s="4812"/>
      <c r="BDK35" s="4812"/>
      <c r="BDL35" s="4812"/>
      <c r="BDM35" s="4812"/>
      <c r="BDN35" s="4812"/>
      <c r="BDO35" s="4812"/>
      <c r="BDP35" s="4812"/>
      <c r="BDQ35" s="4812"/>
      <c r="BDR35" s="4812"/>
      <c r="BDS35" s="4812"/>
      <c r="BDT35" s="4812"/>
      <c r="BDU35" s="4812"/>
      <c r="BDV35" s="4812"/>
      <c r="BDW35" s="4812"/>
      <c r="BDX35" s="4812"/>
      <c r="BDY35" s="4812"/>
      <c r="BDZ35" s="4812"/>
      <c r="BEA35" s="4812"/>
      <c r="BEB35" s="4812"/>
      <c r="BEC35" s="4812"/>
      <c r="BED35" s="4812"/>
      <c r="BEE35" s="4812"/>
      <c r="BEF35" s="4812"/>
      <c r="BEG35" s="4812"/>
      <c r="BEH35" s="4812"/>
      <c r="BEI35" s="4812"/>
      <c r="BEJ35" s="4812"/>
      <c r="BEK35" s="4812"/>
      <c r="BEL35" s="4812"/>
      <c r="BEM35" s="4812"/>
      <c r="BEN35" s="4812"/>
      <c r="BEO35" s="4812"/>
      <c r="BEP35" s="4812"/>
      <c r="BEQ35" s="4812"/>
      <c r="BER35" s="4812"/>
      <c r="BES35" s="4812"/>
      <c r="BET35" s="4812"/>
      <c r="BEU35" s="4812"/>
      <c r="BEV35" s="4812"/>
      <c r="BEW35" s="4812"/>
      <c r="BEX35" s="4812"/>
      <c r="BEY35" s="4812"/>
      <c r="BEZ35" s="4812"/>
      <c r="BFA35" s="4812"/>
      <c r="BFB35" s="4812"/>
      <c r="BFC35" s="4812"/>
      <c r="BFD35" s="4812"/>
      <c r="BFE35" s="4812"/>
      <c r="BFF35" s="4812"/>
      <c r="BFG35" s="4812"/>
      <c r="BFH35" s="4812"/>
      <c r="BFI35" s="4812"/>
      <c r="BFJ35" s="4812"/>
      <c r="BFK35" s="4812"/>
      <c r="BFL35" s="4812"/>
      <c r="BFM35" s="4812"/>
      <c r="BFN35" s="4812"/>
      <c r="BFO35" s="4812"/>
      <c r="BFP35" s="4812"/>
      <c r="BFQ35" s="4812"/>
      <c r="BFR35" s="4812"/>
      <c r="BFS35" s="4812"/>
      <c r="BFT35" s="4812"/>
      <c r="BFU35" s="4812"/>
      <c r="BFV35" s="4812"/>
      <c r="BFW35" s="4812"/>
      <c r="BFX35" s="4812"/>
      <c r="BFY35" s="4812"/>
      <c r="BFZ35" s="4812"/>
      <c r="BGA35" s="4812"/>
      <c r="BGB35" s="4812"/>
      <c r="BGC35" s="4812"/>
      <c r="BGD35" s="4812"/>
      <c r="BGE35" s="4812"/>
      <c r="BGF35" s="4812"/>
      <c r="BGG35" s="4812"/>
      <c r="BGH35" s="4812"/>
      <c r="BGI35" s="4812"/>
      <c r="BGJ35" s="4812"/>
      <c r="BGK35" s="4812"/>
      <c r="BGL35" s="4812"/>
      <c r="BGM35" s="4812"/>
      <c r="BGN35" s="4812"/>
      <c r="BGO35" s="4812"/>
      <c r="BGP35" s="4812"/>
      <c r="BGQ35" s="4812"/>
      <c r="BGR35" s="4812"/>
      <c r="BGS35" s="4812"/>
      <c r="BGT35" s="4812"/>
      <c r="BGU35" s="4812"/>
      <c r="BGV35" s="4812"/>
      <c r="BGW35" s="4812"/>
      <c r="BGX35" s="4812"/>
      <c r="BGY35" s="4812"/>
      <c r="BGZ35" s="4812"/>
      <c r="BHA35" s="4812"/>
      <c r="BHB35" s="4812"/>
      <c r="BHC35" s="4812"/>
      <c r="BHD35" s="4812"/>
      <c r="BHE35" s="4812"/>
      <c r="BHF35" s="4812"/>
      <c r="BHG35" s="4812"/>
      <c r="BHH35" s="4812"/>
      <c r="BHI35" s="4812"/>
      <c r="BHJ35" s="4812"/>
      <c r="BHK35" s="4812"/>
      <c r="BHL35" s="4812"/>
      <c r="BHM35" s="4812"/>
      <c r="BHN35" s="4812"/>
      <c r="BHO35" s="4812"/>
      <c r="BHP35" s="4812"/>
      <c r="BHQ35" s="4812"/>
      <c r="BHR35" s="4812"/>
      <c r="BHS35" s="4812"/>
      <c r="BHT35" s="4812"/>
      <c r="BHU35" s="4812"/>
      <c r="BHV35" s="4812"/>
      <c r="BHW35" s="4812"/>
      <c r="BHX35" s="4812"/>
      <c r="BHY35" s="4812"/>
      <c r="BHZ35" s="4812"/>
      <c r="BIA35" s="4812"/>
      <c r="BIB35" s="4812"/>
      <c r="BIC35" s="4812"/>
      <c r="BID35" s="4812"/>
      <c r="BIE35" s="4812"/>
      <c r="BIF35" s="4812"/>
      <c r="BIG35" s="4812"/>
      <c r="BIH35" s="4812"/>
      <c r="BII35" s="4812"/>
      <c r="BIJ35" s="4812"/>
      <c r="BIK35" s="4812"/>
      <c r="BIL35" s="4812"/>
      <c r="BIM35" s="4812"/>
      <c r="BIN35" s="4812"/>
      <c r="BIO35" s="4812"/>
      <c r="BIP35" s="4812"/>
      <c r="BIQ35" s="4812"/>
      <c r="BIR35" s="4812"/>
      <c r="BIS35" s="4812"/>
      <c r="BIT35" s="4812"/>
      <c r="BIU35" s="4812"/>
      <c r="BIV35" s="4812"/>
      <c r="BIW35" s="4812"/>
      <c r="BIX35" s="4812"/>
      <c r="BIY35" s="4812"/>
      <c r="BIZ35" s="4812"/>
      <c r="BJA35" s="4812"/>
      <c r="BJB35" s="4812"/>
      <c r="BJC35" s="4812"/>
      <c r="BJD35" s="4812"/>
      <c r="BJE35" s="4812"/>
      <c r="BJF35" s="4812"/>
      <c r="BJG35" s="4812"/>
      <c r="BJH35" s="4812"/>
      <c r="BJI35" s="4812"/>
      <c r="BJJ35" s="4812"/>
      <c r="BJK35" s="4812"/>
      <c r="BJL35" s="4812"/>
      <c r="BJM35" s="4812"/>
      <c r="BJN35" s="4812"/>
      <c r="BJO35" s="4812"/>
      <c r="BJP35" s="4812"/>
      <c r="BJQ35" s="4812"/>
      <c r="BJR35" s="4812"/>
      <c r="BJS35" s="4812"/>
      <c r="BJT35" s="4812"/>
      <c r="BJU35" s="4812"/>
      <c r="BJV35" s="4812"/>
      <c r="BJW35" s="4812"/>
      <c r="BJX35" s="4812"/>
      <c r="BJY35" s="4812"/>
      <c r="BJZ35" s="4812"/>
      <c r="BKA35" s="4812"/>
      <c r="BKB35" s="4812"/>
      <c r="BKC35" s="4812"/>
      <c r="BKD35" s="4812"/>
      <c r="BKE35" s="4812"/>
      <c r="BKF35" s="4812"/>
      <c r="BKG35" s="4812"/>
      <c r="BKH35" s="4812"/>
      <c r="BKI35" s="4812"/>
      <c r="BKJ35" s="4812"/>
      <c r="BKK35" s="4812"/>
      <c r="BKL35" s="4812"/>
      <c r="BKM35" s="4812"/>
      <c r="BKN35" s="4812"/>
      <c r="BKO35" s="4812"/>
      <c r="BKP35" s="4812"/>
      <c r="BKQ35" s="4812"/>
      <c r="BKR35" s="4812"/>
      <c r="BKS35" s="4812"/>
      <c r="BKT35" s="4812"/>
      <c r="BKU35" s="4812"/>
      <c r="BKV35" s="4812"/>
      <c r="BKW35" s="4812"/>
      <c r="BKX35" s="4812"/>
      <c r="BKY35" s="4812"/>
      <c r="BKZ35" s="4812"/>
      <c r="BLA35" s="4812"/>
      <c r="BLB35" s="4812"/>
      <c r="BLC35" s="4812"/>
      <c r="BLD35" s="4812"/>
      <c r="BLE35" s="4812"/>
      <c r="BLF35" s="4812"/>
      <c r="BLG35" s="4812"/>
      <c r="BLH35" s="4812"/>
      <c r="BLI35" s="4812"/>
      <c r="BLJ35" s="4812"/>
      <c r="BLK35" s="4812"/>
      <c r="BLL35" s="4812"/>
      <c r="BLM35" s="4812"/>
      <c r="BLN35" s="4812"/>
      <c r="BLO35" s="4812"/>
      <c r="BLP35" s="4812"/>
      <c r="BLQ35" s="4812"/>
      <c r="BLR35" s="4812"/>
      <c r="BLS35" s="4812"/>
      <c r="BLT35" s="4812"/>
      <c r="BLU35" s="4812"/>
      <c r="BLV35" s="4812"/>
      <c r="BLW35" s="4812"/>
      <c r="BLX35" s="4812"/>
      <c r="BLY35" s="4812"/>
      <c r="BLZ35" s="4812"/>
      <c r="BMA35" s="4812"/>
      <c r="BMB35" s="4812"/>
      <c r="BMC35" s="4812"/>
      <c r="BMD35" s="4812"/>
      <c r="BME35" s="4812"/>
      <c r="BMF35" s="4812"/>
      <c r="BMG35" s="4812"/>
      <c r="BMH35" s="4812"/>
      <c r="BMI35" s="4812"/>
      <c r="BMJ35" s="4812"/>
      <c r="BMK35" s="4812"/>
      <c r="BML35" s="4812"/>
      <c r="BMM35" s="4812"/>
      <c r="BMN35" s="4812"/>
      <c r="BMO35" s="4812"/>
      <c r="BMP35" s="4812"/>
      <c r="BMQ35" s="4812"/>
      <c r="BMR35" s="4812"/>
      <c r="BMS35" s="4812"/>
      <c r="BMT35" s="4812"/>
      <c r="BMU35" s="4812"/>
      <c r="BMV35" s="4812"/>
      <c r="BMW35" s="4812"/>
      <c r="BMX35" s="4812"/>
      <c r="BMY35" s="4812"/>
      <c r="BMZ35" s="4812"/>
      <c r="BNA35" s="4812"/>
      <c r="BNB35" s="4812"/>
      <c r="BNC35" s="4812"/>
      <c r="BND35" s="4812"/>
      <c r="BNE35" s="4812"/>
      <c r="BNF35" s="4812"/>
      <c r="BNG35" s="4812"/>
      <c r="BNH35" s="4812"/>
      <c r="BNI35" s="4812"/>
      <c r="BNJ35" s="4812"/>
      <c r="BNK35" s="4812"/>
      <c r="BNL35" s="4812"/>
      <c r="BNM35" s="4812"/>
      <c r="BNN35" s="4812"/>
      <c r="BNO35" s="4812"/>
      <c r="BNP35" s="4812"/>
      <c r="BNQ35" s="4812"/>
      <c r="BNR35" s="4812"/>
      <c r="BNS35" s="4812"/>
      <c r="BNT35" s="4812"/>
      <c r="BNU35" s="4812"/>
      <c r="BNV35" s="4812"/>
      <c r="BNW35" s="4812"/>
      <c r="BNX35" s="4812"/>
      <c r="BNY35" s="4812"/>
      <c r="BNZ35" s="4812"/>
      <c r="BOA35" s="4812"/>
      <c r="BOB35" s="4812"/>
      <c r="BOC35" s="4812"/>
      <c r="BOD35" s="4812"/>
      <c r="BOE35" s="4812"/>
      <c r="BOF35" s="4812"/>
      <c r="BOG35" s="4812"/>
      <c r="BOH35" s="4812"/>
      <c r="BOI35" s="4812"/>
      <c r="BOJ35" s="4812"/>
      <c r="BOK35" s="4812"/>
      <c r="BOL35" s="4812"/>
      <c r="BOM35" s="4812"/>
      <c r="BON35" s="4812"/>
      <c r="BOO35" s="4812"/>
      <c r="BOP35" s="4812"/>
      <c r="BOQ35" s="4812"/>
      <c r="BOR35" s="4812"/>
      <c r="BOS35" s="4812"/>
      <c r="BOT35" s="4812"/>
      <c r="BOU35" s="4812"/>
      <c r="BOV35" s="4812"/>
      <c r="BOW35" s="4812"/>
      <c r="BOX35" s="4812"/>
      <c r="BOY35" s="4812"/>
      <c r="BOZ35" s="4812"/>
      <c r="BPA35" s="4812"/>
      <c r="BPB35" s="4812"/>
      <c r="BPC35" s="4812"/>
      <c r="BPD35" s="4812"/>
      <c r="BPE35" s="4812"/>
      <c r="BPF35" s="4812"/>
      <c r="BPG35" s="4812"/>
      <c r="BPH35" s="4812"/>
      <c r="BPI35" s="4812"/>
      <c r="BPJ35" s="4812"/>
      <c r="BPK35" s="4812"/>
      <c r="BPL35" s="4812"/>
      <c r="BPM35" s="4812"/>
      <c r="BPN35" s="4812"/>
      <c r="BPO35" s="4812"/>
      <c r="BPP35" s="4812"/>
      <c r="BPQ35" s="4812"/>
      <c r="BPR35" s="4812"/>
      <c r="BPS35" s="4812"/>
      <c r="BPT35" s="4812"/>
      <c r="BPU35" s="4812"/>
      <c r="BPV35" s="4812"/>
      <c r="BPW35" s="4812"/>
      <c r="BPX35" s="4812"/>
      <c r="BPY35" s="4812"/>
      <c r="BPZ35" s="4812"/>
      <c r="BQA35" s="4812"/>
      <c r="BQB35" s="4812"/>
      <c r="BQC35" s="4812"/>
      <c r="BQD35" s="4812"/>
      <c r="BQE35" s="4812"/>
      <c r="BQF35" s="4812"/>
      <c r="BQG35" s="4812"/>
      <c r="BQH35" s="4812"/>
      <c r="BQI35" s="4812"/>
      <c r="BQJ35" s="4812"/>
      <c r="BQK35" s="4812"/>
      <c r="BQL35" s="4812"/>
      <c r="BQM35" s="4812"/>
      <c r="BQN35" s="4812"/>
      <c r="BQO35" s="4812"/>
      <c r="BQP35" s="4812"/>
      <c r="BQQ35" s="4812"/>
      <c r="BQR35" s="4812"/>
      <c r="BQS35" s="4812"/>
      <c r="BQT35" s="4812"/>
      <c r="BQU35" s="4812"/>
      <c r="BQV35" s="4812"/>
      <c r="BQW35" s="4812"/>
      <c r="BQX35" s="4812"/>
      <c r="BQY35" s="4812"/>
      <c r="BQZ35" s="4812"/>
      <c r="BRA35" s="4812"/>
      <c r="BRB35" s="4812"/>
      <c r="BRC35" s="4812"/>
      <c r="BRD35" s="4812"/>
      <c r="BRE35" s="4812"/>
      <c r="BRF35" s="4812"/>
      <c r="BRG35" s="4812"/>
      <c r="BRH35" s="4812"/>
      <c r="BRI35" s="4812"/>
      <c r="BRJ35" s="4812"/>
      <c r="BRK35" s="4812"/>
      <c r="BRL35" s="4812"/>
      <c r="BRM35" s="4812"/>
      <c r="BRN35" s="4812"/>
      <c r="BRO35" s="4812"/>
      <c r="BRP35" s="4812"/>
      <c r="BRQ35" s="4812"/>
      <c r="BRR35" s="4812"/>
      <c r="BRS35" s="4812"/>
      <c r="BRT35" s="4812"/>
      <c r="BRU35" s="4812"/>
      <c r="BRV35" s="4812"/>
      <c r="BRW35" s="4812"/>
      <c r="BRX35" s="4812"/>
      <c r="BRY35" s="4812"/>
      <c r="BRZ35" s="4812"/>
      <c r="BSA35" s="4812"/>
      <c r="BSB35" s="4812"/>
      <c r="BSC35" s="4812"/>
      <c r="BSD35" s="4812"/>
      <c r="BSE35" s="4812"/>
      <c r="BSF35" s="4812"/>
      <c r="BSG35" s="4812"/>
      <c r="BSH35" s="4812"/>
      <c r="BSI35" s="4812"/>
      <c r="BSJ35" s="4812"/>
      <c r="BSK35" s="4812"/>
      <c r="BSL35" s="4812"/>
      <c r="BSM35" s="4812"/>
      <c r="BSN35" s="4812"/>
      <c r="BSO35" s="4812"/>
      <c r="BSP35" s="4812"/>
      <c r="BSQ35" s="4812"/>
      <c r="BSR35" s="4812"/>
      <c r="BSS35" s="4812"/>
      <c r="BST35" s="4812"/>
      <c r="BSU35" s="4812"/>
      <c r="BSV35" s="4812"/>
      <c r="BSW35" s="4812"/>
      <c r="BSX35" s="4812"/>
      <c r="BSY35" s="4812"/>
      <c r="BSZ35" s="4812"/>
      <c r="BTA35" s="4812"/>
      <c r="BTB35" s="4812"/>
      <c r="BTC35" s="4812"/>
      <c r="BTD35" s="4812"/>
      <c r="BTE35" s="4812"/>
      <c r="BTF35" s="4812"/>
      <c r="BTG35" s="4812"/>
      <c r="BTH35" s="4812"/>
      <c r="BTI35" s="4812"/>
      <c r="BTJ35" s="4812"/>
      <c r="BTK35" s="4812"/>
      <c r="BTL35" s="4812"/>
      <c r="BTM35" s="4812"/>
      <c r="BTN35" s="4812"/>
      <c r="BTO35" s="4812"/>
      <c r="BTP35" s="4812"/>
      <c r="BTQ35" s="4812"/>
      <c r="BTR35" s="4812"/>
      <c r="BTS35" s="4812"/>
      <c r="BTT35" s="4812"/>
      <c r="BTU35" s="4812"/>
      <c r="BTV35" s="4812"/>
      <c r="BTW35" s="4812"/>
      <c r="BTX35" s="4812"/>
      <c r="BTY35" s="4812"/>
      <c r="BTZ35" s="4812"/>
      <c r="BUA35" s="4812"/>
      <c r="BUB35" s="4812"/>
      <c r="BUC35" s="4812"/>
      <c r="BUD35" s="4812"/>
      <c r="BUE35" s="4812"/>
      <c r="BUF35" s="4812"/>
      <c r="BUG35" s="4812"/>
      <c r="BUH35" s="4812"/>
      <c r="BUI35" s="4812"/>
      <c r="BUJ35" s="4812"/>
      <c r="BUK35" s="4812"/>
      <c r="BUL35" s="4812"/>
      <c r="BUM35" s="4812"/>
      <c r="BUN35" s="4812"/>
      <c r="BUO35" s="4812"/>
      <c r="BUP35" s="4812"/>
      <c r="BUQ35" s="4812"/>
      <c r="BUR35" s="4812"/>
      <c r="BUS35" s="4812"/>
      <c r="BUT35" s="4812"/>
      <c r="BUU35" s="4812"/>
      <c r="BUV35" s="4812"/>
      <c r="BUW35" s="4812"/>
      <c r="BUX35" s="4812"/>
      <c r="BUY35" s="4812"/>
      <c r="BUZ35" s="4812"/>
      <c r="BVA35" s="4812"/>
      <c r="BVB35" s="4812"/>
      <c r="BVC35" s="4812"/>
      <c r="BVD35" s="4812"/>
      <c r="BVE35" s="4812"/>
      <c r="BVF35" s="4812"/>
      <c r="BVG35" s="4812"/>
      <c r="BVH35" s="4812"/>
      <c r="BVI35" s="4812"/>
      <c r="BVJ35" s="4812"/>
      <c r="BVK35" s="4812"/>
      <c r="BVL35" s="4812"/>
      <c r="BVM35" s="4812"/>
      <c r="BVN35" s="4812"/>
      <c r="BVO35" s="4812"/>
      <c r="BVP35" s="4812"/>
      <c r="BVQ35" s="4812"/>
      <c r="BVR35" s="4812"/>
      <c r="BVS35" s="4812"/>
      <c r="BVT35" s="4812"/>
      <c r="BVU35" s="4812"/>
      <c r="BVV35" s="4812"/>
      <c r="BVW35" s="4812"/>
      <c r="BVX35" s="4812"/>
      <c r="BVY35" s="4812"/>
      <c r="BVZ35" s="4812"/>
      <c r="BWA35" s="4812"/>
      <c r="BWB35" s="4812"/>
      <c r="BWC35" s="4812"/>
      <c r="BWD35" s="4812"/>
      <c r="BWE35" s="4812"/>
      <c r="BWF35" s="4812"/>
      <c r="BWG35" s="4812"/>
      <c r="BWH35" s="4812"/>
      <c r="BWI35" s="4812"/>
      <c r="BWJ35" s="4812"/>
      <c r="BWK35" s="4812"/>
      <c r="BWL35" s="4812"/>
      <c r="BWM35" s="4812"/>
      <c r="BWN35" s="4812"/>
      <c r="BWO35" s="4812"/>
      <c r="BWP35" s="4812"/>
      <c r="BWQ35" s="4812"/>
      <c r="BWR35" s="4812"/>
      <c r="BWS35" s="4812"/>
      <c r="BWT35" s="4812"/>
      <c r="BWU35" s="4812"/>
      <c r="BWV35" s="4812"/>
      <c r="BWW35" s="4812"/>
      <c r="BWX35" s="4812"/>
      <c r="BWY35" s="4812"/>
      <c r="BWZ35" s="4812"/>
      <c r="BXA35" s="4812"/>
      <c r="BXB35" s="4812"/>
      <c r="BXC35" s="4812"/>
      <c r="BXD35" s="4812"/>
      <c r="BXE35" s="4812"/>
      <c r="BXF35" s="4812"/>
      <c r="BXG35" s="4812"/>
      <c r="BXH35" s="4812"/>
      <c r="BXI35" s="4812"/>
      <c r="BXJ35" s="4812"/>
      <c r="BXK35" s="4812"/>
      <c r="BXL35" s="4812"/>
      <c r="BXM35" s="4812"/>
      <c r="BXN35" s="4812"/>
      <c r="BXO35" s="4812"/>
      <c r="BXP35" s="4812"/>
      <c r="BXQ35" s="4812"/>
      <c r="BXR35" s="4812"/>
      <c r="BXS35" s="4812"/>
      <c r="BXT35" s="4812"/>
      <c r="BXU35" s="4812"/>
      <c r="BXV35" s="4812"/>
      <c r="BXW35" s="4812"/>
      <c r="BXX35" s="4812"/>
      <c r="BXY35" s="4812"/>
      <c r="BXZ35" s="4812"/>
      <c r="BYA35" s="4812"/>
      <c r="BYB35" s="4812"/>
      <c r="BYC35" s="4812"/>
      <c r="BYD35" s="4812"/>
      <c r="BYE35" s="4812"/>
      <c r="BYF35" s="4812"/>
      <c r="BYG35" s="4812"/>
      <c r="BYH35" s="4812"/>
      <c r="BYI35" s="4812"/>
      <c r="BYJ35" s="4812"/>
      <c r="BYK35" s="4812"/>
      <c r="BYL35" s="4812"/>
      <c r="BYM35" s="4812"/>
      <c r="BYN35" s="4812"/>
      <c r="BYO35" s="4812"/>
      <c r="BYP35" s="4812"/>
      <c r="BYQ35" s="4812"/>
      <c r="BYR35" s="4812"/>
      <c r="BYS35" s="4812"/>
      <c r="BYT35" s="4812"/>
      <c r="BYU35" s="4812"/>
      <c r="BYV35" s="4812"/>
      <c r="BYW35" s="4812"/>
      <c r="BYX35" s="4812"/>
      <c r="BYY35" s="4812"/>
      <c r="BYZ35" s="4812"/>
      <c r="BZA35" s="4812"/>
      <c r="BZB35" s="4812"/>
      <c r="BZC35" s="4812"/>
      <c r="BZD35" s="4812"/>
      <c r="BZE35" s="4812"/>
      <c r="BZF35" s="4812"/>
      <c r="BZG35" s="4812"/>
      <c r="BZH35" s="4812"/>
      <c r="BZI35" s="4812"/>
      <c r="BZJ35" s="4812"/>
      <c r="BZK35" s="4812"/>
      <c r="BZL35" s="4812"/>
      <c r="BZM35" s="4812"/>
      <c r="BZN35" s="4812"/>
      <c r="BZO35" s="4812"/>
      <c r="BZP35" s="4812"/>
      <c r="BZQ35" s="4812"/>
      <c r="BZR35" s="4812"/>
      <c r="BZS35" s="4812"/>
      <c r="BZT35" s="4812"/>
      <c r="BZU35" s="4812"/>
      <c r="BZV35" s="4812"/>
      <c r="BZW35" s="4812"/>
      <c r="BZX35" s="4812"/>
      <c r="BZY35" s="4812"/>
      <c r="BZZ35" s="4812"/>
      <c r="CAA35" s="4812"/>
      <c r="CAB35" s="4812"/>
      <c r="CAC35" s="4812"/>
      <c r="CAD35" s="4812"/>
      <c r="CAE35" s="4812"/>
      <c r="CAF35" s="4812"/>
      <c r="CAG35" s="4812"/>
      <c r="CAH35" s="4812"/>
      <c r="CAI35" s="4812"/>
      <c r="CAJ35" s="4812"/>
      <c r="CAK35" s="4812"/>
      <c r="CAL35" s="4812"/>
      <c r="CAM35" s="4812"/>
      <c r="CAN35" s="4812"/>
      <c r="CAO35" s="4812"/>
      <c r="CAP35" s="4812"/>
      <c r="CAQ35" s="4812"/>
      <c r="CAR35" s="4812"/>
      <c r="CAS35" s="4812"/>
      <c r="CAT35" s="4812"/>
      <c r="CAU35" s="4812"/>
      <c r="CAV35" s="4812"/>
      <c r="CAW35" s="4812"/>
      <c r="CAX35" s="4812"/>
      <c r="CAY35" s="4812"/>
      <c r="CAZ35" s="4812"/>
      <c r="CBA35" s="4812"/>
      <c r="CBB35" s="4812"/>
      <c r="CBC35" s="4812"/>
      <c r="CBD35" s="4812"/>
      <c r="CBE35" s="4812"/>
      <c r="CBF35" s="4812"/>
      <c r="CBG35" s="4812"/>
      <c r="CBH35" s="4812"/>
      <c r="CBI35" s="4812"/>
      <c r="CBJ35" s="4812"/>
      <c r="CBK35" s="4812"/>
      <c r="CBL35" s="4812"/>
      <c r="CBM35" s="4812"/>
      <c r="CBN35" s="4812"/>
      <c r="CBO35" s="4812"/>
      <c r="CBP35" s="4812"/>
      <c r="CBQ35" s="4812"/>
      <c r="CBR35" s="4812"/>
      <c r="CBS35" s="4812"/>
      <c r="CBT35" s="4812"/>
      <c r="CBU35" s="4812"/>
      <c r="CBV35" s="4812"/>
      <c r="CBW35" s="4812"/>
      <c r="CBX35" s="4812"/>
      <c r="CBY35" s="4812"/>
      <c r="CBZ35" s="4812"/>
      <c r="CCA35" s="4812"/>
      <c r="CCB35" s="4812"/>
      <c r="CCC35" s="4812"/>
      <c r="CCD35" s="4812"/>
      <c r="CCE35" s="4812"/>
      <c r="CCF35" s="4812"/>
      <c r="CCG35" s="4812"/>
      <c r="CCH35" s="4812"/>
      <c r="CCI35" s="4812"/>
      <c r="CCJ35" s="4812"/>
      <c r="CCK35" s="4812"/>
      <c r="CCL35" s="4812"/>
      <c r="CCM35" s="4812"/>
      <c r="CCN35" s="4812"/>
      <c r="CCO35" s="4812"/>
      <c r="CCP35" s="4812"/>
      <c r="CCQ35" s="4812"/>
      <c r="CCR35" s="4812"/>
      <c r="CCS35" s="4812"/>
      <c r="CCT35" s="4812"/>
      <c r="CCU35" s="4812"/>
      <c r="CCV35" s="4812"/>
      <c r="CCW35" s="4812"/>
      <c r="CCX35" s="4812"/>
      <c r="CCY35" s="4812"/>
      <c r="CCZ35" s="4812"/>
      <c r="CDA35" s="4812"/>
      <c r="CDB35" s="4812"/>
      <c r="CDC35" s="4812"/>
      <c r="CDD35" s="4812"/>
      <c r="CDE35" s="4812"/>
      <c r="CDF35" s="4812"/>
      <c r="CDG35" s="4812"/>
      <c r="CDH35" s="4812"/>
      <c r="CDI35" s="4812"/>
      <c r="CDJ35" s="4812"/>
      <c r="CDK35" s="4812"/>
      <c r="CDL35" s="4812"/>
      <c r="CDM35" s="4812"/>
      <c r="CDN35" s="4812"/>
      <c r="CDO35" s="4812"/>
      <c r="CDP35" s="4812"/>
      <c r="CDQ35" s="4812"/>
      <c r="CDR35" s="4812"/>
      <c r="CDS35" s="4812"/>
      <c r="CDT35" s="4812"/>
      <c r="CDU35" s="4812"/>
      <c r="CDV35" s="4812"/>
      <c r="CDW35" s="4812"/>
      <c r="CDX35" s="4812"/>
      <c r="CDY35" s="4812"/>
      <c r="CDZ35" s="4812"/>
      <c r="CEA35" s="4812"/>
      <c r="CEB35" s="4812"/>
      <c r="CEC35" s="4812"/>
      <c r="CED35" s="4812"/>
      <c r="CEE35" s="4812"/>
      <c r="CEF35" s="4812"/>
      <c r="CEG35" s="4812"/>
      <c r="CEH35" s="4812"/>
      <c r="CEI35" s="4812"/>
      <c r="CEJ35" s="4812"/>
      <c r="CEK35" s="4812"/>
      <c r="CEL35" s="4812"/>
      <c r="CEM35" s="4812"/>
      <c r="CEN35" s="4812"/>
      <c r="CEO35" s="4812"/>
      <c r="CEP35" s="4812"/>
      <c r="CEQ35" s="4812"/>
      <c r="CER35" s="4812"/>
      <c r="CES35" s="4812"/>
      <c r="CET35" s="4812"/>
      <c r="CEU35" s="4812"/>
      <c r="CEV35" s="4812"/>
      <c r="CEW35" s="4812"/>
      <c r="CEX35" s="4812"/>
      <c r="CEY35" s="4812"/>
      <c r="CEZ35" s="4812"/>
      <c r="CFA35" s="4812"/>
      <c r="CFB35" s="4812"/>
      <c r="CFC35" s="4812"/>
      <c r="CFD35" s="4812"/>
      <c r="CFE35" s="4812"/>
      <c r="CFF35" s="4812"/>
      <c r="CFG35" s="4812"/>
      <c r="CFH35" s="4812"/>
      <c r="CFI35" s="4812"/>
      <c r="CFJ35" s="4812"/>
      <c r="CFK35" s="4812"/>
      <c r="CFL35" s="4812"/>
      <c r="CFM35" s="4812"/>
      <c r="CFN35" s="4812"/>
      <c r="CFO35" s="4812"/>
      <c r="CFP35" s="4812"/>
      <c r="CFQ35" s="4812"/>
      <c r="CFR35" s="4812"/>
      <c r="CFS35" s="4812"/>
      <c r="CFT35" s="4812"/>
      <c r="CFU35" s="4812"/>
      <c r="CFV35" s="4812"/>
      <c r="CFW35" s="4812"/>
      <c r="CFX35" s="4812"/>
      <c r="CFY35" s="4812"/>
      <c r="CFZ35" s="4812"/>
      <c r="CGA35" s="4812"/>
      <c r="CGB35" s="4812"/>
      <c r="CGC35" s="4812"/>
      <c r="CGD35" s="4812"/>
      <c r="CGE35" s="4812"/>
      <c r="CGF35" s="4812"/>
      <c r="CGG35" s="4812"/>
      <c r="CGH35" s="4812"/>
      <c r="CGI35" s="4812"/>
      <c r="CGJ35" s="4812"/>
      <c r="CGK35" s="4812"/>
      <c r="CGL35" s="4812"/>
      <c r="CGM35" s="4812"/>
      <c r="CGN35" s="4812"/>
      <c r="CGO35" s="4812"/>
      <c r="CGP35" s="4812"/>
      <c r="CGQ35" s="4812"/>
      <c r="CGR35" s="4812"/>
      <c r="CGS35" s="4812"/>
      <c r="CGT35" s="4812"/>
      <c r="CGU35" s="4812"/>
      <c r="CGV35" s="4812"/>
      <c r="CGW35" s="4812"/>
      <c r="CGX35" s="4812"/>
      <c r="CGY35" s="4812"/>
      <c r="CGZ35" s="4812"/>
      <c r="CHA35" s="4812"/>
      <c r="CHB35" s="4812"/>
      <c r="CHC35" s="4812"/>
      <c r="CHD35" s="4812"/>
      <c r="CHE35" s="4812"/>
      <c r="CHF35" s="4812"/>
      <c r="CHG35" s="4812"/>
      <c r="CHH35" s="4812"/>
      <c r="CHI35" s="4812"/>
      <c r="CHJ35" s="4812"/>
      <c r="CHK35" s="4812"/>
      <c r="CHL35" s="4812"/>
      <c r="CHM35" s="4812"/>
      <c r="CHN35" s="4812"/>
      <c r="CHO35" s="4812"/>
      <c r="CHP35" s="4812"/>
      <c r="CHQ35" s="4812"/>
      <c r="CHR35" s="4812"/>
      <c r="CHS35" s="4812"/>
      <c r="CHT35" s="4812"/>
      <c r="CHU35" s="4812"/>
      <c r="CHV35" s="4812"/>
      <c r="CHW35" s="4812"/>
      <c r="CHX35" s="4812"/>
      <c r="CHY35" s="4812"/>
      <c r="CHZ35" s="4812"/>
      <c r="CIA35" s="4812"/>
      <c r="CIB35" s="4812"/>
      <c r="CIC35" s="4812"/>
      <c r="CID35" s="4812"/>
      <c r="CIE35" s="4812"/>
      <c r="CIF35" s="4812"/>
      <c r="CIG35" s="4812"/>
      <c r="CIH35" s="4812"/>
      <c r="CII35" s="4812"/>
      <c r="CIJ35" s="4812"/>
      <c r="CIK35" s="4812"/>
      <c r="CIL35" s="4812"/>
      <c r="CIM35" s="4812"/>
      <c r="CIN35" s="4812"/>
      <c r="CIO35" s="4812"/>
      <c r="CIP35" s="4812"/>
      <c r="CIQ35" s="4812"/>
      <c r="CIR35" s="4812"/>
      <c r="CIS35" s="4812"/>
      <c r="CIT35" s="4812"/>
      <c r="CIU35" s="4812"/>
      <c r="CIV35" s="4812"/>
      <c r="CIW35" s="4812"/>
      <c r="CIX35" s="4812"/>
      <c r="CIY35" s="4812"/>
      <c r="CIZ35" s="4812"/>
      <c r="CJA35" s="4812"/>
      <c r="CJB35" s="4812"/>
      <c r="CJC35" s="4812"/>
      <c r="CJD35" s="4812"/>
      <c r="CJE35" s="4812"/>
      <c r="CJF35" s="4812"/>
      <c r="CJG35" s="4812"/>
      <c r="CJH35" s="4812"/>
      <c r="CJI35" s="4812"/>
      <c r="CJJ35" s="4812"/>
      <c r="CJK35" s="4812"/>
      <c r="CJL35" s="4812"/>
      <c r="CJM35" s="4812"/>
      <c r="CJN35" s="4812"/>
      <c r="CJO35" s="4812"/>
      <c r="CJP35" s="4812"/>
      <c r="CJQ35" s="4812"/>
      <c r="CJR35" s="4812"/>
      <c r="CJS35" s="4812"/>
      <c r="CJT35" s="4812"/>
      <c r="CJU35" s="4812"/>
      <c r="CJV35" s="4812"/>
      <c r="CJW35" s="4812"/>
      <c r="CJX35" s="4812"/>
      <c r="CJY35" s="4812"/>
      <c r="CJZ35" s="4812"/>
      <c r="CKA35" s="4812"/>
      <c r="CKB35" s="4812"/>
      <c r="CKC35" s="4812"/>
      <c r="CKD35" s="4812"/>
      <c r="CKE35" s="4812"/>
      <c r="CKF35" s="4812"/>
      <c r="CKG35" s="4812"/>
      <c r="CKH35" s="4812"/>
      <c r="CKI35" s="4812"/>
      <c r="CKJ35" s="4812"/>
      <c r="CKK35" s="4812"/>
      <c r="CKL35" s="4812"/>
      <c r="CKM35" s="4812"/>
      <c r="CKN35" s="4812"/>
      <c r="CKO35" s="4812"/>
      <c r="CKP35" s="4812"/>
      <c r="CKQ35" s="4812"/>
      <c r="CKR35" s="4812"/>
      <c r="CKS35" s="4812"/>
      <c r="CKT35" s="4812"/>
      <c r="CKU35" s="4812"/>
      <c r="CKV35" s="4812"/>
      <c r="CKW35" s="4812"/>
      <c r="CKX35" s="4812"/>
      <c r="CKY35" s="4812"/>
      <c r="CKZ35" s="4812"/>
      <c r="CLA35" s="4812"/>
      <c r="CLB35" s="4812"/>
      <c r="CLC35" s="4812"/>
      <c r="CLD35" s="4812"/>
      <c r="CLE35" s="4812"/>
      <c r="CLF35" s="4812"/>
      <c r="CLG35" s="4812"/>
      <c r="CLH35" s="4812"/>
      <c r="CLI35" s="4812"/>
      <c r="CLJ35" s="4812"/>
      <c r="CLK35" s="4812"/>
      <c r="CLL35" s="4812"/>
      <c r="CLM35" s="4812"/>
      <c r="CLN35" s="4812"/>
      <c r="CLO35" s="4812"/>
      <c r="CLP35" s="4812"/>
      <c r="CLQ35" s="4812"/>
      <c r="CLR35" s="4812"/>
      <c r="CLS35" s="4812"/>
      <c r="CLT35" s="4812"/>
      <c r="CLU35" s="4812"/>
      <c r="CLV35" s="4812"/>
      <c r="CLW35" s="4812"/>
      <c r="CLX35" s="4812"/>
      <c r="CLY35" s="4812"/>
      <c r="CLZ35" s="4812"/>
      <c r="CMA35" s="4812"/>
      <c r="CMB35" s="4812"/>
      <c r="CMC35" s="4812"/>
      <c r="CMD35" s="4812"/>
      <c r="CME35" s="4812"/>
      <c r="CMF35" s="4812"/>
      <c r="CMG35" s="4812"/>
      <c r="CMH35" s="4812"/>
      <c r="CMI35" s="4812"/>
      <c r="CMJ35" s="4812"/>
      <c r="CMK35" s="4812"/>
      <c r="CML35" s="4812"/>
      <c r="CMM35" s="4812"/>
      <c r="CMN35" s="4812"/>
      <c r="CMO35" s="4812"/>
      <c r="CMP35" s="4812"/>
      <c r="CMQ35" s="4812"/>
      <c r="CMR35" s="4812"/>
      <c r="CMS35" s="4812"/>
      <c r="CMT35" s="4812"/>
      <c r="CMU35" s="4812"/>
      <c r="CMV35" s="4812"/>
      <c r="CMW35" s="4812"/>
      <c r="CMX35" s="4812"/>
      <c r="CMY35" s="4812"/>
      <c r="CMZ35" s="4812"/>
      <c r="CNA35" s="4812"/>
      <c r="CNB35" s="4812"/>
      <c r="CNC35" s="4812"/>
      <c r="CND35" s="4812"/>
      <c r="CNE35" s="4812"/>
      <c r="CNF35" s="4812"/>
      <c r="CNG35" s="4812"/>
      <c r="CNH35" s="4812"/>
      <c r="CNI35" s="4812"/>
      <c r="CNJ35" s="4812"/>
      <c r="CNK35" s="4812"/>
      <c r="CNL35" s="4812"/>
      <c r="CNM35" s="4812"/>
      <c r="CNN35" s="4812"/>
      <c r="CNO35" s="4812"/>
      <c r="CNP35" s="4812"/>
      <c r="CNQ35" s="4812"/>
      <c r="CNR35" s="4812"/>
      <c r="CNS35" s="4812"/>
      <c r="CNT35" s="4812"/>
      <c r="CNU35" s="4812"/>
      <c r="CNV35" s="4812"/>
      <c r="CNW35" s="4812"/>
      <c r="CNX35" s="4812"/>
      <c r="CNY35" s="4812"/>
      <c r="CNZ35" s="4812"/>
      <c r="COA35" s="4812"/>
      <c r="COB35" s="4812"/>
      <c r="COC35" s="4812"/>
      <c r="COD35" s="4812"/>
      <c r="COE35" s="4812"/>
      <c r="COF35" s="4812"/>
      <c r="COG35" s="4812"/>
      <c r="COH35" s="4812"/>
      <c r="COI35" s="4812"/>
      <c r="COJ35" s="4812"/>
      <c r="COK35" s="4812"/>
      <c r="COL35" s="4812"/>
      <c r="COM35" s="4812"/>
      <c r="CON35" s="4812"/>
      <c r="COO35" s="4812"/>
      <c r="COP35" s="4812"/>
      <c r="COQ35" s="4812"/>
      <c r="COR35" s="4812"/>
      <c r="COS35" s="4812"/>
      <c r="COT35" s="4812"/>
      <c r="COU35" s="4812"/>
      <c r="COV35" s="4812"/>
      <c r="COW35" s="4812"/>
      <c r="COX35" s="4812"/>
      <c r="COY35" s="4812"/>
      <c r="COZ35" s="4812"/>
      <c r="CPA35" s="4812"/>
      <c r="CPB35" s="4812"/>
      <c r="CPC35" s="4812"/>
      <c r="CPD35" s="4812"/>
      <c r="CPE35" s="4812"/>
      <c r="CPF35" s="4812"/>
      <c r="CPG35" s="4812"/>
      <c r="CPH35" s="4812"/>
      <c r="CPI35" s="4812"/>
      <c r="CPJ35" s="4812"/>
      <c r="CPK35" s="4812"/>
      <c r="CPL35" s="4812"/>
      <c r="CPM35" s="4812"/>
      <c r="CPN35" s="4812"/>
      <c r="CPO35" s="4812"/>
      <c r="CPP35" s="4812"/>
      <c r="CPQ35" s="4812"/>
      <c r="CPR35" s="4812"/>
      <c r="CPS35" s="4812"/>
      <c r="CPT35" s="4812"/>
      <c r="CPU35" s="4812"/>
      <c r="CPV35" s="4812"/>
      <c r="CPW35" s="4812"/>
      <c r="CPX35" s="4812"/>
      <c r="CPY35" s="4812"/>
      <c r="CPZ35" s="4812"/>
      <c r="CQA35" s="4812"/>
      <c r="CQB35" s="4812"/>
      <c r="CQC35" s="4812"/>
      <c r="CQD35" s="4812"/>
      <c r="CQE35" s="4812"/>
      <c r="CQF35" s="4812"/>
      <c r="CQG35" s="4812"/>
      <c r="CQH35" s="4812"/>
      <c r="CQI35" s="4812"/>
      <c r="CQJ35" s="4812"/>
      <c r="CQK35" s="4812"/>
      <c r="CQL35" s="4812"/>
      <c r="CQM35" s="4812"/>
      <c r="CQN35" s="4812"/>
      <c r="CQO35" s="4812"/>
      <c r="CQP35" s="4812"/>
      <c r="CQQ35" s="4812"/>
      <c r="CQR35" s="4812"/>
      <c r="CQS35" s="4812"/>
      <c r="CQT35" s="4812"/>
      <c r="CQU35" s="4812"/>
      <c r="CQV35" s="4812"/>
      <c r="CQW35" s="4812"/>
      <c r="CQX35" s="4812"/>
      <c r="CQY35" s="4812"/>
      <c r="CQZ35" s="4812"/>
      <c r="CRA35" s="4812"/>
      <c r="CRB35" s="4812"/>
      <c r="CRC35" s="4812"/>
      <c r="CRD35" s="4812"/>
      <c r="CRE35" s="4812"/>
      <c r="CRF35" s="4812"/>
      <c r="CRG35" s="4812"/>
      <c r="CRH35" s="4812"/>
      <c r="CRI35" s="4812"/>
      <c r="CRJ35" s="4812"/>
      <c r="CRK35" s="4812"/>
      <c r="CRL35" s="4812"/>
      <c r="CRM35" s="4812"/>
      <c r="CRN35" s="4812"/>
      <c r="CRO35" s="4812"/>
      <c r="CRP35" s="4812"/>
      <c r="CRQ35" s="4812"/>
      <c r="CRR35" s="4812"/>
      <c r="CRS35" s="4812"/>
      <c r="CRT35" s="4812"/>
      <c r="CRU35" s="4812"/>
      <c r="CRV35" s="4812"/>
      <c r="CRW35" s="4812"/>
      <c r="CRX35" s="4812"/>
      <c r="CRY35" s="4812"/>
      <c r="CRZ35" s="4812"/>
      <c r="CSA35" s="4812"/>
      <c r="CSB35" s="4812"/>
      <c r="CSC35" s="4812"/>
      <c r="CSD35" s="4812"/>
      <c r="CSE35" s="4812"/>
      <c r="CSF35" s="4812"/>
      <c r="CSG35" s="4812"/>
      <c r="CSH35" s="4812"/>
      <c r="CSI35" s="4812"/>
      <c r="CSJ35" s="4812"/>
      <c r="CSK35" s="4812"/>
      <c r="CSL35" s="4812"/>
      <c r="CSM35" s="4812"/>
      <c r="CSN35" s="4812"/>
      <c r="CSO35" s="4812"/>
      <c r="CSP35" s="4812"/>
      <c r="CSQ35" s="4812"/>
      <c r="CSR35" s="4812"/>
      <c r="CSS35" s="4812"/>
      <c r="CST35" s="4812"/>
      <c r="CSU35" s="4812"/>
      <c r="CSV35" s="4812"/>
      <c r="CSW35" s="4812"/>
      <c r="CSX35" s="4812"/>
      <c r="CSY35" s="4812"/>
      <c r="CSZ35" s="4812"/>
      <c r="CTA35" s="4812"/>
      <c r="CTB35" s="4812"/>
      <c r="CTC35" s="4812"/>
      <c r="CTD35" s="4812"/>
      <c r="CTE35" s="4812"/>
      <c r="CTF35" s="4812"/>
      <c r="CTG35" s="4812"/>
      <c r="CTH35" s="4812"/>
      <c r="CTI35" s="4812"/>
      <c r="CTJ35" s="4812"/>
      <c r="CTK35" s="4812"/>
      <c r="CTL35" s="4812"/>
      <c r="CTM35" s="4812"/>
      <c r="CTN35" s="4812"/>
      <c r="CTO35" s="4812"/>
      <c r="CTP35" s="4812"/>
      <c r="CTQ35" s="4812"/>
      <c r="CTR35" s="4812"/>
      <c r="CTS35" s="4812"/>
      <c r="CTT35" s="4812"/>
      <c r="CTU35" s="4812"/>
      <c r="CTV35" s="4812"/>
      <c r="CTW35" s="4812"/>
      <c r="CTX35" s="4812"/>
      <c r="CTY35" s="4812"/>
      <c r="CTZ35" s="4812"/>
      <c r="CUA35" s="4812"/>
      <c r="CUB35" s="4812"/>
      <c r="CUC35" s="4812"/>
      <c r="CUD35" s="4812"/>
      <c r="CUE35" s="4812"/>
      <c r="CUF35" s="4812"/>
      <c r="CUG35" s="4812"/>
      <c r="CUH35" s="4812"/>
      <c r="CUI35" s="4812"/>
      <c r="CUJ35" s="4812"/>
      <c r="CUK35" s="4812"/>
      <c r="CUL35" s="4812"/>
      <c r="CUM35" s="4812"/>
      <c r="CUN35" s="4812"/>
      <c r="CUO35" s="4812"/>
      <c r="CUP35" s="4812"/>
      <c r="CUQ35" s="4812"/>
      <c r="CUR35" s="4812"/>
      <c r="CUS35" s="4812"/>
      <c r="CUT35" s="4812"/>
      <c r="CUU35" s="4812"/>
      <c r="CUV35" s="4812"/>
      <c r="CUW35" s="4812"/>
      <c r="CUX35" s="4812"/>
      <c r="CUY35" s="4812"/>
      <c r="CUZ35" s="4812"/>
      <c r="CVA35" s="4812"/>
      <c r="CVB35" s="4812"/>
      <c r="CVC35" s="4812"/>
      <c r="CVD35" s="4812"/>
      <c r="CVE35" s="4812"/>
      <c r="CVF35" s="4812"/>
      <c r="CVG35" s="4812"/>
      <c r="CVH35" s="4812"/>
      <c r="CVI35" s="4812"/>
      <c r="CVJ35" s="4812"/>
      <c r="CVK35" s="4812"/>
      <c r="CVL35" s="4812"/>
      <c r="CVM35" s="4812"/>
      <c r="CVN35" s="4812"/>
      <c r="CVO35" s="4812"/>
      <c r="CVP35" s="4812"/>
      <c r="CVQ35" s="4812"/>
      <c r="CVR35" s="4812"/>
      <c r="CVS35" s="4812"/>
      <c r="CVT35" s="4812"/>
      <c r="CVU35" s="4812"/>
      <c r="CVV35" s="4812"/>
      <c r="CVW35" s="4812"/>
      <c r="CVX35" s="4812"/>
      <c r="CVY35" s="4812"/>
      <c r="CVZ35" s="4812"/>
      <c r="CWA35" s="4812"/>
      <c r="CWB35" s="4812"/>
      <c r="CWC35" s="4812"/>
      <c r="CWD35" s="4812"/>
      <c r="CWE35" s="4812"/>
      <c r="CWF35" s="4812"/>
      <c r="CWG35" s="4812"/>
      <c r="CWH35" s="4812"/>
      <c r="CWI35" s="4812"/>
      <c r="CWJ35" s="4812"/>
      <c r="CWK35" s="4812"/>
      <c r="CWL35" s="4812"/>
      <c r="CWM35" s="4812"/>
      <c r="CWN35" s="4812"/>
      <c r="CWO35" s="4812"/>
      <c r="CWP35" s="4812"/>
      <c r="CWQ35" s="4812"/>
      <c r="CWR35" s="4812"/>
      <c r="CWS35" s="4812"/>
      <c r="CWT35" s="4812"/>
      <c r="CWU35" s="4812"/>
      <c r="CWV35" s="4812"/>
      <c r="CWW35" s="4812"/>
      <c r="CWX35" s="4812"/>
      <c r="CWY35" s="4812"/>
      <c r="CWZ35" s="4812"/>
      <c r="CXA35" s="4812"/>
      <c r="CXB35" s="4812"/>
      <c r="CXC35" s="4812"/>
      <c r="CXD35" s="4812"/>
      <c r="CXE35" s="4812"/>
      <c r="CXF35" s="4812"/>
      <c r="CXG35" s="4812"/>
      <c r="CXH35" s="4812"/>
      <c r="CXI35" s="4812"/>
      <c r="CXJ35" s="4812"/>
      <c r="CXK35" s="4812"/>
      <c r="CXL35" s="4812"/>
      <c r="CXM35" s="4812"/>
      <c r="CXN35" s="4812"/>
      <c r="CXO35" s="4812"/>
      <c r="CXP35" s="4812"/>
      <c r="CXQ35" s="4812"/>
      <c r="CXR35" s="4812"/>
      <c r="CXS35" s="4812"/>
      <c r="CXT35" s="4812"/>
      <c r="CXU35" s="4812"/>
      <c r="CXV35" s="4812"/>
      <c r="CXW35" s="4812"/>
      <c r="CXX35" s="4812"/>
      <c r="CXY35" s="4812"/>
      <c r="CXZ35" s="4812"/>
      <c r="CYA35" s="4812"/>
      <c r="CYB35" s="4812"/>
      <c r="CYC35" s="4812"/>
      <c r="CYD35" s="4812"/>
      <c r="CYE35" s="4812"/>
      <c r="CYF35" s="4812"/>
      <c r="CYG35" s="4812"/>
      <c r="CYH35" s="4812"/>
      <c r="CYI35" s="4812"/>
      <c r="CYJ35" s="4812"/>
      <c r="CYK35" s="4812"/>
      <c r="CYL35" s="4812"/>
      <c r="CYM35" s="4812"/>
      <c r="CYN35" s="4812"/>
      <c r="CYO35" s="4812"/>
      <c r="CYP35" s="4812"/>
      <c r="CYQ35" s="4812"/>
      <c r="CYR35" s="4812"/>
      <c r="CYS35" s="4812"/>
      <c r="CYT35" s="4812"/>
      <c r="CYU35" s="4812"/>
      <c r="CYV35" s="4812"/>
      <c r="CYW35" s="4812"/>
      <c r="CYX35" s="4812"/>
      <c r="CYY35" s="4812"/>
      <c r="CYZ35" s="4812"/>
      <c r="CZA35" s="4812"/>
      <c r="CZB35" s="4812"/>
      <c r="CZC35" s="4812"/>
      <c r="CZD35" s="4812"/>
      <c r="CZE35" s="4812"/>
      <c r="CZF35" s="4812"/>
      <c r="CZG35" s="4812"/>
      <c r="CZH35" s="4812"/>
      <c r="CZI35" s="4812"/>
      <c r="CZJ35" s="4812"/>
      <c r="CZK35" s="4812"/>
      <c r="CZL35" s="4812"/>
      <c r="CZM35" s="4812"/>
      <c r="CZN35" s="4812"/>
      <c r="CZO35" s="4812"/>
      <c r="CZP35" s="4812"/>
      <c r="CZQ35" s="4812"/>
      <c r="CZR35" s="4812"/>
      <c r="CZS35" s="4812"/>
      <c r="CZT35" s="4812"/>
      <c r="CZU35" s="4812"/>
      <c r="CZV35" s="4812"/>
      <c r="CZW35" s="4812"/>
      <c r="CZX35" s="4812"/>
      <c r="CZY35" s="4812"/>
      <c r="CZZ35" s="4812"/>
      <c r="DAA35" s="4812"/>
      <c r="DAB35" s="4812"/>
      <c r="DAC35" s="4812"/>
      <c r="DAD35" s="4812"/>
      <c r="DAE35" s="4812"/>
      <c r="DAF35" s="4812"/>
      <c r="DAG35" s="4812"/>
      <c r="DAH35" s="4812"/>
      <c r="DAI35" s="4812"/>
      <c r="DAJ35" s="4812"/>
      <c r="DAK35" s="4812"/>
      <c r="DAL35" s="4812"/>
      <c r="DAM35" s="4812"/>
      <c r="DAN35" s="4812"/>
      <c r="DAO35" s="4812"/>
      <c r="DAP35" s="4812"/>
      <c r="DAQ35" s="4812"/>
      <c r="DAR35" s="4812"/>
      <c r="DAS35" s="4812"/>
      <c r="DAT35" s="4812"/>
      <c r="DAU35" s="4812"/>
      <c r="DAV35" s="4812"/>
      <c r="DAW35" s="4812"/>
      <c r="DAX35" s="4812"/>
      <c r="DAY35" s="4812"/>
      <c r="DAZ35" s="4812"/>
      <c r="DBA35" s="4812"/>
      <c r="DBB35" s="4812"/>
      <c r="DBC35" s="4812"/>
      <c r="DBD35" s="4812"/>
      <c r="DBE35" s="4812"/>
      <c r="DBF35" s="4812"/>
      <c r="DBG35" s="4812"/>
      <c r="DBH35" s="4812"/>
      <c r="DBI35" s="4812"/>
      <c r="DBJ35" s="4812"/>
      <c r="DBK35" s="4812"/>
      <c r="DBL35" s="4812"/>
      <c r="DBM35" s="4812"/>
      <c r="DBN35" s="4812"/>
      <c r="DBO35" s="4812"/>
      <c r="DBP35" s="4812"/>
      <c r="DBQ35" s="4812"/>
      <c r="DBR35" s="4812"/>
      <c r="DBS35" s="4812"/>
      <c r="DBT35" s="4812"/>
      <c r="DBU35" s="4812"/>
      <c r="DBV35" s="4812"/>
      <c r="DBW35" s="4812"/>
      <c r="DBX35" s="4812"/>
      <c r="DBY35" s="4812"/>
      <c r="DBZ35" s="4812"/>
      <c r="DCA35" s="4812"/>
      <c r="DCB35" s="4812"/>
      <c r="DCC35" s="4812"/>
      <c r="DCD35" s="4812"/>
      <c r="DCE35" s="4812"/>
      <c r="DCF35" s="4812"/>
      <c r="DCG35" s="4812"/>
      <c r="DCH35" s="4812"/>
      <c r="DCI35" s="4812"/>
      <c r="DCJ35" s="4812"/>
      <c r="DCK35" s="4812"/>
      <c r="DCL35" s="4812"/>
      <c r="DCM35" s="4812"/>
      <c r="DCN35" s="4812"/>
      <c r="DCO35" s="4812"/>
      <c r="DCP35" s="4812"/>
      <c r="DCQ35" s="4812"/>
      <c r="DCR35" s="4812"/>
      <c r="DCS35" s="4812"/>
      <c r="DCT35" s="4812"/>
      <c r="DCU35" s="4812"/>
      <c r="DCV35" s="4812"/>
      <c r="DCW35" s="4812"/>
      <c r="DCX35" s="4812"/>
      <c r="DCY35" s="4812"/>
      <c r="DCZ35" s="4812"/>
      <c r="DDA35" s="4812"/>
      <c r="DDB35" s="4812"/>
      <c r="DDC35" s="4812"/>
      <c r="DDD35" s="4812"/>
      <c r="DDE35" s="4812"/>
      <c r="DDF35" s="4812"/>
      <c r="DDG35" s="4812"/>
      <c r="DDH35" s="4812"/>
      <c r="DDI35" s="4812"/>
      <c r="DDJ35" s="4812"/>
      <c r="DDK35" s="4812"/>
      <c r="DDL35" s="4812"/>
      <c r="DDM35" s="4812"/>
      <c r="DDN35" s="4812"/>
      <c r="DDO35" s="4812"/>
      <c r="DDP35" s="4812"/>
      <c r="DDQ35" s="4812"/>
      <c r="DDR35" s="4812"/>
      <c r="DDS35" s="4812"/>
      <c r="DDT35" s="4812"/>
      <c r="DDU35" s="4812"/>
      <c r="DDV35" s="4812"/>
      <c r="DDW35" s="4812"/>
      <c r="DDX35" s="4812"/>
      <c r="DDY35" s="4812"/>
      <c r="DDZ35" s="4812"/>
      <c r="DEA35" s="4812"/>
      <c r="DEB35" s="4812"/>
      <c r="DEC35" s="4812"/>
      <c r="DED35" s="4812"/>
      <c r="DEE35" s="4812"/>
      <c r="DEF35" s="4812"/>
      <c r="DEG35" s="4812"/>
      <c r="DEH35" s="4812"/>
      <c r="DEI35" s="4812"/>
      <c r="DEJ35" s="4812"/>
      <c r="DEK35" s="4812"/>
      <c r="DEL35" s="4812"/>
      <c r="DEM35" s="4812"/>
      <c r="DEN35" s="4812"/>
      <c r="DEO35" s="4812"/>
      <c r="DEP35" s="4812"/>
      <c r="DEQ35" s="4812"/>
      <c r="DER35" s="4812"/>
      <c r="DES35" s="4812"/>
      <c r="DET35" s="4812"/>
      <c r="DEU35" s="4812"/>
      <c r="DEV35" s="4812"/>
      <c r="DEW35" s="4812"/>
      <c r="DEX35" s="4812"/>
      <c r="DEY35" s="4812"/>
      <c r="DEZ35" s="4812"/>
      <c r="DFA35" s="4812"/>
      <c r="DFB35" s="4812"/>
      <c r="DFC35" s="4812"/>
      <c r="DFD35" s="4812"/>
      <c r="DFE35" s="4812"/>
      <c r="DFF35" s="4812"/>
      <c r="DFG35" s="4812"/>
      <c r="DFH35" s="4812"/>
      <c r="DFI35" s="4812"/>
      <c r="DFJ35" s="4812"/>
      <c r="DFK35" s="4812"/>
      <c r="DFL35" s="4812"/>
      <c r="DFM35" s="4812"/>
      <c r="DFN35" s="4812"/>
      <c r="DFO35" s="4812"/>
      <c r="DFP35" s="4812"/>
      <c r="DFQ35" s="4812"/>
      <c r="DFR35" s="4812"/>
      <c r="DFS35" s="4812"/>
      <c r="DFT35" s="4812"/>
      <c r="DFU35" s="4812"/>
      <c r="DFV35" s="4812"/>
      <c r="DFW35" s="4812"/>
      <c r="DFX35" s="4812"/>
      <c r="DFY35" s="4812"/>
      <c r="DFZ35" s="4812"/>
      <c r="DGA35" s="4812"/>
      <c r="DGB35" s="4812"/>
      <c r="DGC35" s="4812"/>
      <c r="DGD35" s="4812"/>
      <c r="DGE35" s="4812"/>
      <c r="DGF35" s="4812"/>
      <c r="DGG35" s="4812"/>
      <c r="DGH35" s="4812"/>
      <c r="DGI35" s="4812"/>
      <c r="DGJ35" s="4812"/>
      <c r="DGK35" s="4812"/>
      <c r="DGL35" s="4812"/>
      <c r="DGM35" s="4812"/>
      <c r="DGN35" s="4812"/>
      <c r="DGO35" s="4812"/>
      <c r="DGP35" s="4812"/>
      <c r="DGQ35" s="4812"/>
      <c r="DGR35" s="4812"/>
      <c r="DGS35" s="4812"/>
      <c r="DGT35" s="4812"/>
      <c r="DGU35" s="4812"/>
      <c r="DGV35" s="4812"/>
      <c r="DGW35" s="4812"/>
      <c r="DGX35" s="4812"/>
      <c r="DGY35" s="4812"/>
      <c r="DGZ35" s="4812"/>
      <c r="DHA35" s="4812"/>
      <c r="DHB35" s="4812"/>
      <c r="DHC35" s="4812"/>
      <c r="DHD35" s="4812"/>
      <c r="DHE35" s="4812"/>
      <c r="DHF35" s="4812"/>
      <c r="DHG35" s="4812"/>
      <c r="DHH35" s="4812"/>
      <c r="DHI35" s="4812"/>
      <c r="DHJ35" s="4812"/>
      <c r="DHK35" s="4812"/>
      <c r="DHL35" s="4812"/>
      <c r="DHM35" s="4812"/>
      <c r="DHN35" s="4812"/>
      <c r="DHO35" s="4812"/>
      <c r="DHP35" s="4812"/>
      <c r="DHQ35" s="4812"/>
      <c r="DHR35" s="4812"/>
      <c r="DHS35" s="4812"/>
      <c r="DHT35" s="4812"/>
      <c r="DHU35" s="4812"/>
      <c r="DHV35" s="4812"/>
      <c r="DHW35" s="4812"/>
      <c r="DHX35" s="4812"/>
      <c r="DHY35" s="4812"/>
      <c r="DHZ35" s="4812"/>
      <c r="DIA35" s="4812"/>
      <c r="DIB35" s="4812"/>
      <c r="DIC35" s="4812"/>
      <c r="DID35" s="4812"/>
      <c r="DIE35" s="4812"/>
      <c r="DIF35" s="4812"/>
      <c r="DIG35" s="4812"/>
      <c r="DIH35" s="4812"/>
      <c r="DII35" s="4812"/>
      <c r="DIJ35" s="4812"/>
      <c r="DIK35" s="4812"/>
      <c r="DIL35" s="4812"/>
      <c r="DIM35" s="4812"/>
      <c r="DIN35" s="4812"/>
      <c r="DIO35" s="4812"/>
      <c r="DIP35" s="4812"/>
      <c r="DIQ35" s="4812"/>
      <c r="DIR35" s="4812"/>
      <c r="DIS35" s="4812"/>
      <c r="DIT35" s="4812"/>
      <c r="DIU35" s="4812"/>
      <c r="DIV35" s="4812"/>
      <c r="DIW35" s="4812"/>
      <c r="DIX35" s="4812"/>
      <c r="DIY35" s="4812"/>
      <c r="DIZ35" s="4812"/>
      <c r="DJA35" s="4812"/>
      <c r="DJB35" s="4812"/>
      <c r="DJC35" s="4812"/>
      <c r="DJD35" s="4812"/>
      <c r="DJE35" s="4812"/>
      <c r="DJF35" s="4812"/>
      <c r="DJG35" s="4812"/>
      <c r="DJH35" s="4812"/>
      <c r="DJI35" s="4812"/>
      <c r="DJJ35" s="4812"/>
      <c r="DJK35" s="4812"/>
      <c r="DJL35" s="4812"/>
      <c r="DJM35" s="4812"/>
      <c r="DJN35" s="4812"/>
      <c r="DJO35" s="4812"/>
      <c r="DJP35" s="4812"/>
      <c r="DJQ35" s="4812"/>
      <c r="DJR35" s="4812"/>
      <c r="DJS35" s="4812"/>
      <c r="DJT35" s="4812"/>
      <c r="DJU35" s="4812"/>
      <c r="DJV35" s="4812"/>
      <c r="DJW35" s="4812"/>
      <c r="DJX35" s="4812"/>
      <c r="DJY35" s="4812"/>
      <c r="DJZ35" s="4812"/>
      <c r="DKA35" s="4812"/>
      <c r="DKB35" s="4812"/>
      <c r="DKC35" s="4812"/>
      <c r="DKD35" s="4812"/>
      <c r="DKE35" s="4812"/>
      <c r="DKF35" s="4812"/>
      <c r="DKG35" s="4812"/>
      <c r="DKH35" s="4812"/>
      <c r="DKI35" s="4812"/>
      <c r="DKJ35" s="4812"/>
      <c r="DKK35" s="4812"/>
      <c r="DKL35" s="4812"/>
      <c r="DKM35" s="4812"/>
      <c r="DKN35" s="4812"/>
      <c r="DKO35" s="4812"/>
      <c r="DKP35" s="4812"/>
      <c r="DKQ35" s="4812"/>
      <c r="DKR35" s="4812"/>
      <c r="DKS35" s="4812"/>
      <c r="DKT35" s="4812"/>
      <c r="DKU35" s="4812"/>
      <c r="DKV35" s="4812"/>
      <c r="DKW35" s="4812"/>
      <c r="DKX35" s="4812"/>
      <c r="DKY35" s="4812"/>
      <c r="DKZ35" s="4812"/>
      <c r="DLA35" s="4812"/>
      <c r="DLB35" s="4812"/>
      <c r="DLC35" s="4812"/>
      <c r="DLD35" s="4812"/>
      <c r="DLE35" s="4812"/>
      <c r="DLF35" s="4812"/>
      <c r="DLG35" s="4812"/>
      <c r="DLH35" s="4812"/>
      <c r="DLI35" s="4812"/>
      <c r="DLJ35" s="4812"/>
      <c r="DLK35" s="4812"/>
      <c r="DLL35" s="4812"/>
      <c r="DLM35" s="4812"/>
      <c r="DLN35" s="4812"/>
      <c r="DLO35" s="4812"/>
      <c r="DLP35" s="4812"/>
      <c r="DLQ35" s="4812"/>
      <c r="DLR35" s="4812"/>
      <c r="DLS35" s="4812"/>
      <c r="DLT35" s="4812"/>
      <c r="DLU35" s="4812"/>
      <c r="DLV35" s="4812"/>
      <c r="DLW35" s="4812"/>
      <c r="DLX35" s="4812"/>
      <c r="DLY35" s="4812"/>
      <c r="DLZ35" s="4812"/>
      <c r="DMA35" s="4812"/>
      <c r="DMB35" s="4812"/>
      <c r="DMC35" s="4812"/>
      <c r="DMD35" s="4812"/>
      <c r="DME35" s="4812"/>
      <c r="DMF35" s="4812"/>
      <c r="DMG35" s="4812"/>
      <c r="DMH35" s="4812"/>
      <c r="DMI35" s="4812"/>
      <c r="DMJ35" s="4812"/>
      <c r="DMK35" s="4812"/>
      <c r="DML35" s="4812"/>
      <c r="DMM35" s="4812"/>
      <c r="DMN35" s="4812"/>
      <c r="DMO35" s="4812"/>
      <c r="DMP35" s="4812"/>
      <c r="DMQ35" s="4812"/>
      <c r="DMR35" s="4812"/>
      <c r="DMS35" s="4812"/>
      <c r="DMT35" s="4812"/>
      <c r="DMU35" s="4812"/>
      <c r="DMV35" s="4812"/>
      <c r="DMW35" s="4812"/>
      <c r="DMX35" s="4812"/>
      <c r="DMY35" s="4812"/>
      <c r="DMZ35" s="4812"/>
      <c r="DNA35" s="4812"/>
      <c r="DNB35" s="4812"/>
      <c r="DNC35" s="4812"/>
      <c r="DND35" s="4812"/>
      <c r="DNE35" s="4812"/>
      <c r="DNF35" s="4812"/>
      <c r="DNG35" s="4812"/>
      <c r="DNH35" s="4812"/>
      <c r="DNI35" s="4812"/>
      <c r="DNJ35" s="4812"/>
      <c r="DNK35" s="4812"/>
      <c r="DNL35" s="4812"/>
      <c r="DNM35" s="4812"/>
      <c r="DNN35" s="4812"/>
      <c r="DNO35" s="4812"/>
      <c r="DNP35" s="4812"/>
      <c r="DNQ35" s="4812"/>
      <c r="DNR35" s="4812"/>
      <c r="DNS35" s="4812"/>
      <c r="DNT35" s="4812"/>
      <c r="DNU35" s="4812"/>
      <c r="DNV35" s="4812"/>
      <c r="DNW35" s="4812"/>
      <c r="DNX35" s="4812"/>
      <c r="DNY35" s="4812"/>
      <c r="DNZ35" s="4812"/>
      <c r="DOA35" s="4812"/>
      <c r="DOB35" s="4812"/>
      <c r="DOC35" s="4812"/>
      <c r="DOD35" s="4812"/>
      <c r="DOE35" s="4812"/>
      <c r="DOF35" s="4812"/>
      <c r="DOG35" s="4812"/>
      <c r="DOH35" s="4812"/>
      <c r="DOI35" s="4812"/>
      <c r="DOJ35" s="4812"/>
      <c r="DOK35" s="4812"/>
      <c r="DOL35" s="4812"/>
      <c r="DOM35" s="4812"/>
      <c r="DON35" s="4812"/>
      <c r="DOO35" s="4812"/>
      <c r="DOP35" s="4812"/>
      <c r="DOQ35" s="4812"/>
      <c r="DOR35" s="4812"/>
      <c r="DOS35" s="4812"/>
      <c r="DOT35" s="4812"/>
      <c r="DOU35" s="4812"/>
      <c r="DOV35" s="4812"/>
      <c r="DOW35" s="4812"/>
      <c r="DOX35" s="4812"/>
      <c r="DOY35" s="4812"/>
      <c r="DOZ35" s="4812"/>
      <c r="DPA35" s="4812"/>
      <c r="DPB35" s="4812"/>
      <c r="DPC35" s="4812"/>
      <c r="DPD35" s="4812"/>
      <c r="DPE35" s="4812"/>
      <c r="DPF35" s="4812"/>
      <c r="DPG35" s="4812"/>
      <c r="DPH35" s="4812"/>
      <c r="DPI35" s="4812"/>
      <c r="DPJ35" s="4812"/>
      <c r="DPK35" s="4812"/>
      <c r="DPL35" s="4812"/>
      <c r="DPM35" s="4812"/>
      <c r="DPN35" s="4812"/>
      <c r="DPO35" s="4812"/>
      <c r="DPP35" s="4812"/>
      <c r="DPQ35" s="4812"/>
      <c r="DPR35" s="4812"/>
      <c r="DPS35" s="4812"/>
      <c r="DPT35" s="4812"/>
      <c r="DPU35" s="4812"/>
      <c r="DPV35" s="4812"/>
      <c r="DPW35" s="4812"/>
      <c r="DPX35" s="4812"/>
      <c r="DPY35" s="4812"/>
      <c r="DPZ35" s="4812"/>
      <c r="DQA35" s="4812"/>
      <c r="DQB35" s="4812"/>
      <c r="DQC35" s="4812"/>
      <c r="DQD35" s="4812"/>
      <c r="DQE35" s="4812"/>
      <c r="DQF35" s="4812"/>
      <c r="DQG35" s="4812"/>
      <c r="DQH35" s="4812"/>
      <c r="DQI35" s="4812"/>
      <c r="DQJ35" s="4812"/>
      <c r="DQK35" s="4812"/>
      <c r="DQL35" s="4812"/>
      <c r="DQM35" s="4812"/>
      <c r="DQN35" s="4812"/>
      <c r="DQO35" s="4812"/>
      <c r="DQP35" s="4812"/>
      <c r="DQQ35" s="4812"/>
      <c r="DQR35" s="4812"/>
      <c r="DQS35" s="4812"/>
      <c r="DQT35" s="4812"/>
      <c r="DQU35" s="4812"/>
      <c r="DQV35" s="4812"/>
      <c r="DQW35" s="4812"/>
      <c r="DQX35" s="4812"/>
      <c r="DQY35" s="4812"/>
      <c r="DQZ35" s="4812"/>
      <c r="DRA35" s="4812"/>
      <c r="DRB35" s="4812"/>
      <c r="DRC35" s="4812"/>
      <c r="DRD35" s="4812"/>
      <c r="DRE35" s="4812"/>
      <c r="DRF35" s="4812"/>
      <c r="DRG35" s="4812"/>
      <c r="DRH35" s="4812"/>
      <c r="DRI35" s="4812"/>
      <c r="DRJ35" s="4812"/>
      <c r="DRK35" s="4812"/>
      <c r="DRL35" s="4812"/>
      <c r="DRM35" s="4812"/>
      <c r="DRN35" s="4812"/>
      <c r="DRO35" s="4812"/>
      <c r="DRP35" s="4812"/>
      <c r="DRQ35" s="4812"/>
      <c r="DRR35" s="4812"/>
      <c r="DRS35" s="4812"/>
      <c r="DRT35" s="4812"/>
      <c r="DRU35" s="4812"/>
      <c r="DRV35" s="4812"/>
      <c r="DRW35" s="4812"/>
      <c r="DRX35" s="4812"/>
      <c r="DRY35" s="4812"/>
      <c r="DRZ35" s="4812"/>
      <c r="DSA35" s="4812"/>
      <c r="DSB35" s="4812"/>
      <c r="DSC35" s="4812"/>
      <c r="DSD35" s="4812"/>
      <c r="DSE35" s="4812"/>
      <c r="DSF35" s="4812"/>
      <c r="DSG35" s="4812"/>
      <c r="DSH35" s="4812"/>
      <c r="DSI35" s="4812"/>
      <c r="DSJ35" s="4812"/>
      <c r="DSK35" s="4812"/>
      <c r="DSL35" s="4812"/>
      <c r="DSM35" s="4812"/>
      <c r="DSN35" s="4812"/>
      <c r="DSO35" s="4812"/>
      <c r="DSP35" s="4812"/>
      <c r="DSQ35" s="4812"/>
      <c r="DSR35" s="4812"/>
      <c r="DSS35" s="4812"/>
      <c r="DST35" s="4812"/>
      <c r="DSU35" s="4812"/>
      <c r="DSV35" s="4812"/>
      <c r="DSW35" s="4812"/>
      <c r="DSX35" s="4812"/>
      <c r="DSY35" s="4812"/>
      <c r="DSZ35" s="4812"/>
      <c r="DTA35" s="4812"/>
      <c r="DTB35" s="4812"/>
      <c r="DTC35" s="4812"/>
      <c r="DTD35" s="4812"/>
      <c r="DTE35" s="4812"/>
      <c r="DTF35" s="4812"/>
      <c r="DTG35" s="4812"/>
      <c r="DTH35" s="4812"/>
      <c r="DTI35" s="4812"/>
      <c r="DTJ35" s="4812"/>
      <c r="DTK35" s="4812"/>
      <c r="DTL35" s="4812"/>
      <c r="DTM35" s="4812"/>
      <c r="DTN35" s="4812"/>
      <c r="DTO35" s="4812"/>
      <c r="DTP35" s="4812"/>
      <c r="DTQ35" s="4812"/>
      <c r="DTR35" s="4812"/>
      <c r="DTS35" s="4812"/>
      <c r="DTT35" s="4812"/>
      <c r="DTU35" s="4812"/>
      <c r="DTV35" s="4812"/>
      <c r="DTW35" s="4812"/>
      <c r="DTX35" s="4812"/>
      <c r="DTY35" s="4812"/>
      <c r="DTZ35" s="4812"/>
      <c r="DUA35" s="4812"/>
      <c r="DUB35" s="4812"/>
      <c r="DUC35" s="4812"/>
      <c r="DUD35" s="4812"/>
      <c r="DUE35" s="4812"/>
      <c r="DUF35" s="4812"/>
      <c r="DUG35" s="4812"/>
      <c r="DUH35" s="4812"/>
      <c r="DUI35" s="4812"/>
      <c r="DUJ35" s="4812"/>
      <c r="DUK35" s="4812"/>
      <c r="DUL35" s="4812"/>
      <c r="DUM35" s="4812"/>
      <c r="DUN35" s="4812"/>
      <c r="DUO35" s="4812"/>
      <c r="DUP35" s="4812"/>
      <c r="DUQ35" s="4812"/>
      <c r="DUR35" s="4812"/>
      <c r="DUS35" s="4812"/>
      <c r="DUT35" s="4812"/>
      <c r="DUU35" s="4812"/>
      <c r="DUV35" s="4812"/>
      <c r="DUW35" s="4812"/>
      <c r="DUX35" s="4812"/>
      <c r="DUY35" s="4812"/>
      <c r="DUZ35" s="4812"/>
      <c r="DVA35" s="4812"/>
      <c r="DVB35" s="4812"/>
      <c r="DVC35" s="4812"/>
      <c r="DVD35" s="4812"/>
      <c r="DVE35" s="4812"/>
      <c r="DVF35" s="4812"/>
      <c r="DVG35" s="4812"/>
      <c r="DVH35" s="4812"/>
      <c r="DVI35" s="4812"/>
      <c r="DVJ35" s="4812"/>
      <c r="DVK35" s="4812"/>
      <c r="DVL35" s="4812"/>
      <c r="DVM35" s="4812"/>
      <c r="DVN35" s="4812"/>
      <c r="DVO35" s="4812"/>
      <c r="DVP35" s="4812"/>
      <c r="DVQ35" s="4812"/>
      <c r="DVR35" s="4812"/>
      <c r="DVS35" s="4812"/>
      <c r="DVT35" s="4812"/>
      <c r="DVU35" s="4812"/>
      <c r="DVV35" s="4812"/>
      <c r="DVW35" s="4812"/>
      <c r="DVX35" s="4812"/>
      <c r="DVY35" s="4812"/>
      <c r="DVZ35" s="4812"/>
      <c r="DWA35" s="4812"/>
      <c r="DWB35" s="4812"/>
      <c r="DWC35" s="4812"/>
      <c r="DWD35" s="4812"/>
      <c r="DWE35" s="4812"/>
      <c r="DWF35" s="4812"/>
      <c r="DWG35" s="4812"/>
      <c r="DWH35" s="4812"/>
      <c r="DWI35" s="4812"/>
      <c r="DWJ35" s="4812"/>
      <c r="DWK35" s="4812"/>
      <c r="DWL35" s="4812"/>
      <c r="DWM35" s="4812"/>
      <c r="DWN35" s="4812"/>
      <c r="DWO35" s="4812"/>
      <c r="DWP35" s="4812"/>
      <c r="DWQ35" s="4812"/>
      <c r="DWR35" s="4812"/>
      <c r="DWS35" s="4812"/>
      <c r="DWT35" s="4812"/>
      <c r="DWU35" s="4812"/>
      <c r="DWV35" s="4812"/>
      <c r="DWW35" s="4812"/>
      <c r="DWX35" s="4812"/>
      <c r="DWY35" s="4812"/>
      <c r="DWZ35" s="4812"/>
      <c r="DXA35" s="4812"/>
      <c r="DXB35" s="4812"/>
      <c r="DXC35" s="4812"/>
      <c r="DXD35" s="4812"/>
      <c r="DXE35" s="4812"/>
      <c r="DXF35" s="4812"/>
      <c r="DXG35" s="4812"/>
      <c r="DXH35" s="4812"/>
      <c r="DXI35" s="4812"/>
      <c r="DXJ35" s="4812"/>
      <c r="DXK35" s="4812"/>
      <c r="DXL35" s="4812"/>
      <c r="DXM35" s="4812"/>
      <c r="DXN35" s="4812"/>
      <c r="DXO35" s="4812"/>
      <c r="DXP35" s="4812"/>
      <c r="DXQ35" s="4812"/>
      <c r="DXR35" s="4812"/>
      <c r="DXS35" s="4812"/>
      <c r="DXT35" s="4812"/>
      <c r="DXU35" s="4812"/>
      <c r="DXV35" s="4812"/>
      <c r="DXW35" s="4812"/>
      <c r="DXX35" s="4812"/>
      <c r="DXY35" s="4812"/>
      <c r="DXZ35" s="4812"/>
      <c r="DYA35" s="4812"/>
      <c r="DYB35" s="4812"/>
      <c r="DYC35" s="4812"/>
      <c r="DYD35" s="4812"/>
      <c r="DYE35" s="4812"/>
      <c r="DYF35" s="4812"/>
      <c r="DYG35" s="4812"/>
      <c r="DYH35" s="4812"/>
      <c r="DYI35" s="4812"/>
      <c r="DYJ35" s="4812"/>
      <c r="DYK35" s="4812"/>
      <c r="DYL35" s="4812"/>
      <c r="DYM35" s="4812"/>
      <c r="DYN35" s="4812"/>
      <c r="DYO35" s="4812"/>
      <c r="DYP35" s="4812"/>
      <c r="DYQ35" s="4812"/>
      <c r="DYR35" s="4812"/>
      <c r="DYS35" s="4812"/>
      <c r="DYT35" s="4812"/>
      <c r="DYU35" s="4812"/>
      <c r="DYV35" s="4812"/>
      <c r="DYW35" s="4812"/>
      <c r="DYX35" s="4812"/>
      <c r="DYY35" s="4812"/>
      <c r="DYZ35" s="4812"/>
      <c r="DZA35" s="4812"/>
      <c r="DZB35" s="4812"/>
      <c r="DZC35" s="4812"/>
      <c r="DZD35" s="4812"/>
      <c r="DZE35" s="4812"/>
      <c r="DZF35" s="4812"/>
      <c r="DZG35" s="4812"/>
      <c r="DZH35" s="4812"/>
      <c r="DZI35" s="4812"/>
      <c r="DZJ35" s="4812"/>
      <c r="DZK35" s="4812"/>
      <c r="DZL35" s="4812"/>
      <c r="DZM35" s="4812"/>
      <c r="DZN35" s="4812"/>
      <c r="DZO35" s="4812"/>
      <c r="DZP35" s="4812"/>
      <c r="DZQ35" s="4812"/>
      <c r="DZR35" s="4812"/>
      <c r="DZS35" s="4812"/>
      <c r="DZT35" s="4812"/>
      <c r="DZU35" s="4812"/>
      <c r="DZV35" s="4812"/>
      <c r="DZW35" s="4812"/>
      <c r="DZX35" s="4812"/>
      <c r="DZY35" s="4812"/>
      <c r="DZZ35" s="4812"/>
      <c r="EAA35" s="4812"/>
      <c r="EAB35" s="4812"/>
      <c r="EAC35" s="4812"/>
      <c r="EAD35" s="4812"/>
      <c r="EAE35" s="4812"/>
      <c r="EAF35" s="4812"/>
      <c r="EAG35" s="4812"/>
      <c r="EAH35" s="4812"/>
      <c r="EAI35" s="4812"/>
      <c r="EAJ35" s="4812"/>
      <c r="EAK35" s="4812"/>
      <c r="EAL35" s="4812"/>
      <c r="EAM35" s="4812"/>
      <c r="EAN35" s="4812"/>
      <c r="EAO35" s="4812"/>
      <c r="EAP35" s="4812"/>
      <c r="EAQ35" s="4812"/>
      <c r="EAR35" s="4812"/>
      <c r="EAS35" s="4812"/>
      <c r="EAT35" s="4812"/>
      <c r="EAU35" s="4812"/>
      <c r="EAV35" s="4812"/>
      <c r="EAW35" s="4812"/>
      <c r="EAX35" s="4812"/>
      <c r="EAY35" s="4812"/>
      <c r="EAZ35" s="4812"/>
      <c r="EBA35" s="4812"/>
      <c r="EBB35" s="4812"/>
      <c r="EBC35" s="4812"/>
      <c r="EBD35" s="4812"/>
      <c r="EBE35" s="4812"/>
      <c r="EBF35" s="4812"/>
      <c r="EBG35" s="4812"/>
      <c r="EBH35" s="4812"/>
      <c r="EBI35" s="4812"/>
      <c r="EBJ35" s="4812"/>
      <c r="EBK35" s="4812"/>
      <c r="EBL35" s="4812"/>
      <c r="EBM35" s="4812"/>
      <c r="EBN35" s="4812"/>
      <c r="EBO35" s="4812"/>
      <c r="EBP35" s="4812"/>
      <c r="EBQ35" s="4812"/>
      <c r="EBR35" s="4812"/>
      <c r="EBS35" s="4812"/>
      <c r="EBT35" s="4812"/>
      <c r="EBU35" s="4812"/>
      <c r="EBV35" s="4812"/>
      <c r="EBW35" s="4812"/>
      <c r="EBX35" s="4812"/>
      <c r="EBY35" s="4812"/>
      <c r="EBZ35" s="4812"/>
      <c r="ECA35" s="4812"/>
      <c r="ECB35" s="4812"/>
      <c r="ECC35" s="4812"/>
      <c r="ECD35" s="4812"/>
      <c r="ECE35" s="4812"/>
      <c r="ECF35" s="4812"/>
      <c r="ECG35" s="4812"/>
      <c r="ECH35" s="4812"/>
      <c r="ECI35" s="4812"/>
      <c r="ECJ35" s="4812"/>
      <c r="ECK35" s="4812"/>
      <c r="ECL35" s="4812"/>
      <c r="ECM35" s="4812"/>
      <c r="ECN35" s="4812"/>
      <c r="ECO35" s="4812"/>
      <c r="ECP35" s="4812"/>
      <c r="ECQ35" s="4812"/>
      <c r="ECR35" s="4812"/>
      <c r="ECS35" s="4812"/>
      <c r="ECT35" s="4812"/>
      <c r="ECU35" s="4812"/>
      <c r="ECV35" s="4812"/>
      <c r="ECW35" s="4812"/>
      <c r="ECX35" s="4812"/>
      <c r="ECY35" s="4812"/>
      <c r="ECZ35" s="4812"/>
      <c r="EDA35" s="4812"/>
      <c r="EDB35" s="4812"/>
      <c r="EDC35" s="4812"/>
      <c r="EDD35" s="4812"/>
      <c r="EDE35" s="4812"/>
      <c r="EDF35" s="4812"/>
      <c r="EDG35" s="4812"/>
      <c r="EDH35" s="4812"/>
      <c r="EDI35" s="4812"/>
      <c r="EDJ35" s="4812"/>
      <c r="EDK35" s="4812"/>
      <c r="EDL35" s="4812"/>
      <c r="EDM35" s="4812"/>
      <c r="EDN35" s="4812"/>
      <c r="EDO35" s="4812"/>
      <c r="EDP35" s="4812"/>
      <c r="EDQ35" s="4812"/>
      <c r="EDR35" s="4812"/>
      <c r="EDS35" s="4812"/>
      <c r="EDT35" s="4812"/>
      <c r="EDU35" s="4812"/>
      <c r="EDV35" s="4812"/>
      <c r="EDW35" s="4812"/>
      <c r="EDX35" s="4812"/>
      <c r="EDY35" s="4812"/>
      <c r="EDZ35" s="4812"/>
      <c r="EEA35" s="4812"/>
      <c r="EEB35" s="4812"/>
      <c r="EEC35" s="4812"/>
      <c r="EED35" s="4812"/>
      <c r="EEE35" s="4812"/>
      <c r="EEF35" s="4812"/>
      <c r="EEG35" s="4812"/>
      <c r="EEH35" s="4812"/>
      <c r="EEI35" s="4812"/>
      <c r="EEJ35" s="4812"/>
      <c r="EEK35" s="4812"/>
      <c r="EEL35" s="4812"/>
      <c r="EEM35" s="4812"/>
      <c r="EEN35" s="4812"/>
      <c r="EEO35" s="4812"/>
      <c r="EEP35" s="4812"/>
      <c r="EEQ35" s="4812"/>
      <c r="EER35" s="4812"/>
      <c r="EES35" s="4812"/>
      <c r="EET35" s="4812"/>
      <c r="EEU35" s="4812"/>
      <c r="EEV35" s="4812"/>
      <c r="EEW35" s="4812"/>
      <c r="EEX35" s="4812"/>
      <c r="EEY35" s="4812"/>
      <c r="EEZ35" s="4812"/>
      <c r="EFA35" s="4812"/>
      <c r="EFB35" s="4812"/>
      <c r="EFC35" s="4812"/>
      <c r="EFD35" s="4812"/>
      <c r="EFE35" s="4812"/>
      <c r="EFF35" s="4812"/>
      <c r="EFG35" s="4812"/>
      <c r="EFH35" s="4812"/>
      <c r="EFI35" s="4812"/>
      <c r="EFJ35" s="4812"/>
      <c r="EFK35" s="4812"/>
      <c r="EFL35" s="4812"/>
      <c r="EFM35" s="4812"/>
      <c r="EFN35" s="4812"/>
      <c r="EFO35" s="4812"/>
      <c r="EFP35" s="4812"/>
      <c r="EFQ35" s="4812"/>
      <c r="EFR35" s="4812"/>
      <c r="EFS35" s="4812"/>
      <c r="EFT35" s="4812"/>
      <c r="EFU35" s="4812"/>
      <c r="EFV35" s="4812"/>
      <c r="EFW35" s="4812"/>
      <c r="EFX35" s="4812"/>
      <c r="EFY35" s="4812"/>
      <c r="EFZ35" s="4812"/>
      <c r="EGA35" s="4812"/>
      <c r="EGB35" s="4812"/>
      <c r="EGC35" s="4812"/>
      <c r="EGD35" s="4812"/>
      <c r="EGE35" s="4812"/>
      <c r="EGF35" s="4812"/>
      <c r="EGG35" s="4812"/>
      <c r="EGH35" s="4812"/>
      <c r="EGI35" s="4812"/>
      <c r="EGJ35" s="4812"/>
      <c r="EGK35" s="4812"/>
      <c r="EGL35" s="4812"/>
      <c r="EGM35" s="4812"/>
      <c r="EGN35" s="4812"/>
      <c r="EGO35" s="4812"/>
      <c r="EGP35" s="4812"/>
      <c r="EGQ35" s="4812"/>
      <c r="EGR35" s="4812"/>
      <c r="EGS35" s="4812"/>
      <c r="EGT35" s="4812"/>
      <c r="EGU35" s="4812"/>
      <c r="EGV35" s="4812"/>
      <c r="EGW35" s="4812"/>
      <c r="EGX35" s="4812"/>
      <c r="EGY35" s="4812"/>
      <c r="EGZ35" s="4812"/>
      <c r="EHA35" s="4812"/>
      <c r="EHB35" s="4812"/>
      <c r="EHC35" s="4812"/>
      <c r="EHD35" s="4812"/>
      <c r="EHE35" s="4812"/>
      <c r="EHF35" s="4812"/>
      <c r="EHG35" s="4812"/>
      <c r="EHH35" s="4812"/>
      <c r="EHI35" s="4812"/>
      <c r="EHJ35" s="4812"/>
      <c r="EHK35" s="4812"/>
      <c r="EHL35" s="4812"/>
      <c r="EHM35" s="4812"/>
      <c r="EHN35" s="4812"/>
      <c r="EHO35" s="4812"/>
      <c r="EHP35" s="4812"/>
      <c r="EHQ35" s="4812"/>
      <c r="EHR35" s="4812"/>
      <c r="EHS35" s="4812"/>
      <c r="EHT35" s="4812"/>
      <c r="EHU35" s="4812"/>
      <c r="EHV35" s="4812"/>
      <c r="EHW35" s="4812"/>
      <c r="EHX35" s="4812"/>
      <c r="EHY35" s="4812"/>
      <c r="EHZ35" s="4812"/>
      <c r="EIA35" s="4812"/>
      <c r="EIB35" s="4812"/>
      <c r="EIC35" s="4812"/>
      <c r="EID35" s="4812"/>
      <c r="EIE35" s="4812"/>
      <c r="EIF35" s="4812"/>
      <c r="EIG35" s="4812"/>
      <c r="EIH35" s="4812"/>
      <c r="EII35" s="4812"/>
      <c r="EIJ35" s="4812"/>
      <c r="EIK35" s="4812"/>
      <c r="EIL35" s="4812"/>
      <c r="EIM35" s="4812"/>
      <c r="EIN35" s="4812"/>
      <c r="EIO35" s="4812"/>
      <c r="EIP35" s="4812"/>
      <c r="EIQ35" s="4812"/>
      <c r="EIR35" s="4812"/>
      <c r="EIS35" s="4812"/>
      <c r="EIT35" s="4812"/>
      <c r="EIU35" s="4812"/>
      <c r="EIV35" s="4812"/>
      <c r="EIW35" s="4812"/>
      <c r="EIX35" s="4812"/>
      <c r="EIY35" s="4812"/>
      <c r="EIZ35" s="4812"/>
      <c r="EJA35" s="4812"/>
      <c r="EJB35" s="4812"/>
      <c r="EJC35" s="4812"/>
      <c r="EJD35" s="4812"/>
      <c r="EJE35" s="4812"/>
      <c r="EJF35" s="4812"/>
      <c r="EJG35" s="4812"/>
      <c r="EJH35" s="4812"/>
      <c r="EJI35" s="4812"/>
      <c r="EJJ35" s="4812"/>
      <c r="EJK35" s="4812"/>
      <c r="EJL35" s="4812"/>
      <c r="EJM35" s="4812"/>
      <c r="EJN35" s="4812"/>
      <c r="EJO35" s="4812"/>
      <c r="EJP35" s="4812"/>
      <c r="EJQ35" s="4812"/>
      <c r="EJR35" s="4812"/>
      <c r="EJS35" s="4812"/>
      <c r="EJT35" s="4812"/>
      <c r="EJU35" s="4812"/>
      <c r="EJV35" s="4812"/>
      <c r="EJW35" s="4812"/>
      <c r="EJX35" s="4812"/>
      <c r="EJY35" s="4812"/>
      <c r="EJZ35" s="4812"/>
      <c r="EKA35" s="4812"/>
      <c r="EKB35" s="4812"/>
      <c r="EKC35" s="4812"/>
      <c r="EKD35" s="4812"/>
      <c r="EKE35" s="4812"/>
      <c r="EKF35" s="4812"/>
      <c r="EKG35" s="4812"/>
      <c r="EKH35" s="4812"/>
      <c r="EKI35" s="4812"/>
      <c r="EKJ35" s="4812"/>
      <c r="EKK35" s="4812"/>
      <c r="EKL35" s="4812"/>
      <c r="EKM35" s="4812"/>
      <c r="EKN35" s="4812"/>
      <c r="EKO35" s="4812"/>
      <c r="EKP35" s="4812"/>
      <c r="EKQ35" s="4812"/>
      <c r="EKR35" s="4812"/>
      <c r="EKS35" s="4812"/>
      <c r="EKT35" s="4812"/>
      <c r="EKU35" s="4812"/>
      <c r="EKV35" s="4812"/>
      <c r="EKW35" s="4812"/>
      <c r="EKX35" s="4812"/>
      <c r="EKY35" s="4812"/>
      <c r="EKZ35" s="4812"/>
      <c r="ELA35" s="4812"/>
      <c r="ELB35" s="4812"/>
      <c r="ELC35" s="4812"/>
      <c r="ELD35" s="4812"/>
      <c r="ELE35" s="4812"/>
      <c r="ELF35" s="4812"/>
      <c r="ELG35" s="4812"/>
      <c r="ELH35" s="4812"/>
      <c r="ELI35" s="4812"/>
      <c r="ELJ35" s="4812"/>
      <c r="ELK35" s="4812"/>
      <c r="ELL35" s="4812"/>
      <c r="ELM35" s="4812"/>
      <c r="ELN35" s="4812"/>
      <c r="ELO35" s="4812"/>
      <c r="ELP35" s="4812"/>
      <c r="ELQ35" s="4812"/>
      <c r="ELR35" s="4812"/>
      <c r="ELS35" s="4812"/>
      <c r="ELT35" s="4812"/>
      <c r="ELU35" s="4812"/>
      <c r="ELV35" s="4812"/>
      <c r="ELW35" s="4812"/>
      <c r="ELX35" s="4812"/>
      <c r="ELY35" s="4812"/>
      <c r="ELZ35" s="4812"/>
      <c r="EMA35" s="4812"/>
      <c r="EMB35" s="4812"/>
      <c r="EMC35" s="4812"/>
      <c r="EMD35" s="4812"/>
      <c r="EME35" s="4812"/>
      <c r="EMF35" s="4812"/>
      <c r="EMG35" s="4812"/>
      <c r="EMH35" s="4812"/>
      <c r="EMI35" s="4812"/>
      <c r="EMJ35" s="4812"/>
      <c r="EMK35" s="4812"/>
      <c r="EML35" s="4812"/>
      <c r="EMM35" s="4812"/>
      <c r="EMN35" s="4812"/>
      <c r="EMO35" s="4812"/>
      <c r="EMP35" s="4812"/>
      <c r="EMQ35" s="4812"/>
      <c r="EMR35" s="4812"/>
      <c r="EMS35" s="4812"/>
      <c r="EMT35" s="4812"/>
      <c r="EMU35" s="4812"/>
      <c r="EMV35" s="4812"/>
      <c r="EMW35" s="4812"/>
      <c r="EMX35" s="4812"/>
      <c r="EMY35" s="4812"/>
      <c r="EMZ35" s="4812"/>
      <c r="ENA35" s="4812"/>
      <c r="ENB35" s="4812"/>
      <c r="ENC35" s="4812"/>
      <c r="END35" s="4812"/>
      <c r="ENE35" s="4812"/>
      <c r="ENF35" s="4812"/>
      <c r="ENG35" s="4812"/>
      <c r="ENH35" s="4812"/>
      <c r="ENI35" s="4812"/>
      <c r="ENJ35" s="4812"/>
      <c r="ENK35" s="4812"/>
      <c r="ENL35" s="4812"/>
      <c r="ENM35" s="4812"/>
      <c r="ENN35" s="4812"/>
      <c r="ENO35" s="4812"/>
      <c r="ENP35" s="4812"/>
      <c r="ENQ35" s="4812"/>
      <c r="ENR35" s="4812"/>
      <c r="ENS35" s="4812"/>
      <c r="ENT35" s="4812"/>
      <c r="ENU35" s="4812"/>
      <c r="ENV35" s="4812"/>
      <c r="ENW35" s="4812"/>
      <c r="ENX35" s="4812"/>
      <c r="ENY35" s="4812"/>
      <c r="ENZ35" s="4812"/>
      <c r="EOA35" s="4812"/>
      <c r="EOB35" s="4812"/>
      <c r="EOC35" s="4812"/>
      <c r="EOD35" s="4812"/>
      <c r="EOE35" s="4812"/>
      <c r="EOF35" s="4812"/>
      <c r="EOG35" s="4812"/>
      <c r="EOH35" s="4812"/>
      <c r="EOI35" s="4812"/>
      <c r="EOJ35" s="4812"/>
      <c r="EOK35" s="4812"/>
      <c r="EOL35" s="4812"/>
      <c r="EOM35" s="4812"/>
      <c r="EON35" s="4812"/>
      <c r="EOO35" s="4812"/>
      <c r="EOP35" s="4812"/>
      <c r="EOQ35" s="4812"/>
      <c r="EOR35" s="4812"/>
      <c r="EOS35" s="4812"/>
      <c r="EOT35" s="4812"/>
      <c r="EOU35" s="4812"/>
      <c r="EOV35" s="4812"/>
      <c r="EOW35" s="4812"/>
      <c r="EOX35" s="4812"/>
      <c r="EOY35" s="4812"/>
      <c r="EOZ35" s="4812"/>
      <c r="EPA35" s="4812"/>
      <c r="EPB35" s="4812"/>
      <c r="EPC35" s="4812"/>
      <c r="EPD35" s="4812"/>
      <c r="EPE35" s="4812"/>
      <c r="EPF35" s="4812"/>
      <c r="EPG35" s="4812"/>
      <c r="EPH35" s="4812"/>
      <c r="EPI35" s="4812"/>
      <c r="EPJ35" s="4812"/>
      <c r="EPK35" s="4812"/>
      <c r="EPL35" s="4812"/>
      <c r="EPM35" s="4812"/>
      <c r="EPN35" s="4812"/>
      <c r="EPO35" s="4812"/>
      <c r="EPP35" s="4812"/>
      <c r="EPQ35" s="4812"/>
      <c r="EPR35" s="4812"/>
      <c r="EPS35" s="4812"/>
      <c r="EPT35" s="4812"/>
      <c r="EPU35" s="4812"/>
      <c r="EPV35" s="4812"/>
      <c r="EPW35" s="4812"/>
      <c r="EPX35" s="4812"/>
      <c r="EPY35" s="4812"/>
      <c r="EPZ35" s="4812"/>
      <c r="EQA35" s="4812"/>
      <c r="EQB35" s="4812"/>
      <c r="EQC35" s="4812"/>
      <c r="EQD35" s="4812"/>
      <c r="EQE35" s="4812"/>
      <c r="EQF35" s="4812"/>
      <c r="EQG35" s="4812"/>
      <c r="EQH35" s="4812"/>
      <c r="EQI35" s="4812"/>
      <c r="EQJ35" s="4812"/>
      <c r="EQK35" s="4812"/>
      <c r="EQL35" s="4812"/>
      <c r="EQM35" s="4812"/>
      <c r="EQN35" s="4812"/>
      <c r="EQO35" s="4812"/>
      <c r="EQP35" s="4812"/>
      <c r="EQQ35" s="4812"/>
      <c r="EQR35" s="4812"/>
      <c r="EQS35" s="4812"/>
      <c r="EQT35" s="4812"/>
      <c r="EQU35" s="4812"/>
      <c r="EQV35" s="4812"/>
      <c r="EQW35" s="4812"/>
      <c r="EQX35" s="4812"/>
      <c r="EQY35" s="4812"/>
      <c r="EQZ35" s="4812"/>
      <c r="ERA35" s="4812"/>
      <c r="ERB35" s="4812"/>
      <c r="ERC35" s="4812"/>
      <c r="ERD35" s="4812"/>
      <c r="ERE35" s="4812"/>
      <c r="ERF35" s="4812"/>
      <c r="ERG35" s="4812"/>
      <c r="ERH35" s="4812"/>
      <c r="ERI35" s="4812"/>
      <c r="ERJ35" s="4812"/>
      <c r="ERK35" s="4812"/>
      <c r="ERL35" s="4812"/>
      <c r="ERM35" s="4812"/>
      <c r="ERN35" s="4812"/>
      <c r="ERO35" s="4812"/>
      <c r="ERP35" s="4812"/>
      <c r="ERQ35" s="4812"/>
      <c r="ERR35" s="4812"/>
      <c r="ERS35" s="4812"/>
      <c r="ERT35" s="4812"/>
      <c r="ERU35" s="4812"/>
      <c r="ERV35" s="4812"/>
      <c r="ERW35" s="4812"/>
      <c r="ERX35" s="4812"/>
      <c r="ERY35" s="4812"/>
      <c r="ERZ35" s="4812"/>
      <c r="ESA35" s="4812"/>
      <c r="ESB35" s="4812"/>
      <c r="ESC35" s="4812"/>
      <c r="ESD35" s="4812"/>
      <c r="ESE35" s="4812"/>
      <c r="ESF35" s="4812"/>
      <c r="ESG35" s="4812"/>
      <c r="ESH35" s="4812"/>
      <c r="ESI35" s="4812"/>
      <c r="ESJ35" s="4812"/>
      <c r="ESK35" s="4812"/>
      <c r="ESL35" s="4812"/>
      <c r="ESM35" s="4812"/>
      <c r="ESN35" s="4812"/>
      <c r="ESO35" s="4812"/>
      <c r="ESP35" s="4812"/>
      <c r="ESQ35" s="4812"/>
      <c r="ESR35" s="4812"/>
      <c r="ESS35" s="4812"/>
      <c r="EST35" s="4812"/>
      <c r="ESU35" s="4812"/>
      <c r="ESV35" s="4812"/>
      <c r="ESW35" s="4812"/>
      <c r="ESX35" s="4812"/>
      <c r="ESY35" s="4812"/>
      <c r="ESZ35" s="4812"/>
      <c r="ETA35" s="4812"/>
      <c r="ETB35" s="4812"/>
      <c r="ETC35" s="4812"/>
      <c r="ETD35" s="4812"/>
      <c r="ETE35" s="4812"/>
      <c r="ETF35" s="4812"/>
      <c r="ETG35" s="4812"/>
      <c r="ETH35" s="4812"/>
      <c r="ETI35" s="4812"/>
      <c r="ETJ35" s="4812"/>
      <c r="ETK35" s="4812"/>
      <c r="ETL35" s="4812"/>
      <c r="ETM35" s="4812"/>
      <c r="ETN35" s="4812"/>
      <c r="ETO35" s="4812"/>
      <c r="ETP35" s="4812"/>
      <c r="ETQ35" s="4812"/>
      <c r="ETR35" s="4812"/>
      <c r="ETS35" s="4812"/>
      <c r="ETT35" s="4812"/>
      <c r="ETU35" s="4812"/>
      <c r="ETV35" s="4812"/>
      <c r="ETW35" s="4812"/>
      <c r="ETX35" s="4812"/>
      <c r="ETY35" s="4812"/>
      <c r="ETZ35" s="4812"/>
      <c r="EUA35" s="4812"/>
      <c r="EUB35" s="4812"/>
      <c r="EUC35" s="4812"/>
      <c r="EUD35" s="4812"/>
      <c r="EUE35" s="4812"/>
      <c r="EUF35" s="4812"/>
      <c r="EUG35" s="4812"/>
      <c r="EUH35" s="4812"/>
      <c r="EUI35" s="4812"/>
      <c r="EUJ35" s="4812"/>
      <c r="EUK35" s="4812"/>
      <c r="EUL35" s="4812"/>
      <c r="EUM35" s="4812"/>
      <c r="EUN35" s="4812"/>
      <c r="EUO35" s="4812"/>
      <c r="EUP35" s="4812"/>
      <c r="EUQ35" s="4812"/>
      <c r="EUR35" s="4812"/>
      <c r="EUS35" s="4812"/>
      <c r="EUT35" s="4812"/>
      <c r="EUU35" s="4812"/>
      <c r="EUV35" s="4812"/>
      <c r="EUW35" s="4812"/>
      <c r="EUX35" s="4812"/>
      <c r="EUY35" s="4812"/>
      <c r="EUZ35" s="4812"/>
      <c r="EVA35" s="4812"/>
      <c r="EVB35" s="4812"/>
      <c r="EVC35" s="4812"/>
      <c r="EVD35" s="4812"/>
      <c r="EVE35" s="4812"/>
      <c r="EVF35" s="4812"/>
      <c r="EVG35" s="4812"/>
      <c r="EVH35" s="4812"/>
      <c r="EVI35" s="4812"/>
      <c r="EVJ35" s="4812"/>
      <c r="EVK35" s="4812"/>
      <c r="EVL35" s="4812"/>
      <c r="EVM35" s="4812"/>
      <c r="EVN35" s="4812"/>
      <c r="EVO35" s="4812"/>
      <c r="EVP35" s="4812"/>
      <c r="EVQ35" s="4812"/>
      <c r="EVR35" s="4812"/>
      <c r="EVS35" s="4812"/>
      <c r="EVT35" s="4812"/>
      <c r="EVU35" s="4812"/>
      <c r="EVV35" s="4812"/>
      <c r="EVW35" s="4812"/>
      <c r="EVX35" s="4812"/>
      <c r="EVY35" s="4812"/>
      <c r="EVZ35" s="4812"/>
      <c r="EWA35" s="4812"/>
      <c r="EWB35" s="4812"/>
      <c r="EWC35" s="4812"/>
      <c r="EWD35" s="4812"/>
      <c r="EWE35" s="4812"/>
      <c r="EWF35" s="4812"/>
      <c r="EWG35" s="4812"/>
      <c r="EWH35" s="4812"/>
      <c r="EWI35" s="4812"/>
      <c r="EWJ35" s="4812"/>
      <c r="EWK35" s="4812"/>
      <c r="EWL35" s="4812"/>
      <c r="EWM35" s="4812"/>
      <c r="EWN35" s="4812"/>
      <c r="EWO35" s="4812"/>
      <c r="EWP35" s="4812"/>
      <c r="EWQ35" s="4812"/>
      <c r="EWR35" s="4812"/>
      <c r="EWS35" s="4812"/>
      <c r="EWT35" s="4812"/>
      <c r="EWU35" s="4812"/>
      <c r="EWV35" s="4812"/>
      <c r="EWW35" s="4812"/>
      <c r="EWX35" s="4812"/>
      <c r="EWY35" s="4812"/>
      <c r="EWZ35" s="4812"/>
      <c r="EXA35" s="4812"/>
      <c r="EXB35" s="4812"/>
      <c r="EXC35" s="4812"/>
      <c r="EXD35" s="4812"/>
      <c r="EXE35" s="4812"/>
      <c r="EXF35" s="4812"/>
      <c r="EXG35" s="4812"/>
      <c r="EXH35" s="4812"/>
      <c r="EXI35" s="4812"/>
      <c r="EXJ35" s="4812"/>
      <c r="EXK35" s="4812"/>
      <c r="EXL35" s="4812"/>
      <c r="EXM35" s="4812"/>
      <c r="EXN35" s="4812"/>
      <c r="EXO35" s="4812"/>
      <c r="EXP35" s="4812"/>
      <c r="EXQ35" s="4812"/>
      <c r="EXR35" s="4812"/>
      <c r="EXS35" s="4812"/>
      <c r="EXT35" s="4812"/>
      <c r="EXU35" s="4812"/>
      <c r="EXV35" s="4812"/>
      <c r="EXW35" s="4812"/>
      <c r="EXX35" s="4812"/>
      <c r="EXY35" s="4812"/>
      <c r="EXZ35" s="4812"/>
      <c r="EYA35" s="4812"/>
      <c r="EYB35" s="4812"/>
      <c r="EYC35" s="4812"/>
      <c r="EYD35" s="4812"/>
      <c r="EYE35" s="4812"/>
      <c r="EYF35" s="4812"/>
      <c r="EYG35" s="4812"/>
      <c r="EYH35" s="4812"/>
      <c r="EYI35" s="4812"/>
      <c r="EYJ35" s="4812"/>
      <c r="EYK35" s="4812"/>
      <c r="EYL35" s="4812"/>
      <c r="EYM35" s="4812"/>
      <c r="EYN35" s="4812"/>
      <c r="EYO35" s="4812"/>
      <c r="EYP35" s="4812"/>
      <c r="EYQ35" s="4812"/>
      <c r="EYR35" s="4812"/>
      <c r="EYS35" s="4812"/>
      <c r="EYT35" s="4812"/>
      <c r="EYU35" s="4812"/>
      <c r="EYV35" s="4812"/>
      <c r="EYW35" s="4812"/>
      <c r="EYX35" s="4812"/>
      <c r="EYY35" s="4812"/>
      <c r="EYZ35" s="4812"/>
      <c r="EZA35" s="4812"/>
      <c r="EZB35" s="4812"/>
      <c r="EZC35" s="4812"/>
      <c r="EZD35" s="4812"/>
      <c r="EZE35" s="4812"/>
      <c r="EZF35" s="4812"/>
      <c r="EZG35" s="4812"/>
      <c r="EZH35" s="4812"/>
      <c r="EZI35" s="4812"/>
      <c r="EZJ35" s="4812"/>
      <c r="EZK35" s="4812"/>
      <c r="EZL35" s="4812"/>
      <c r="EZM35" s="4812"/>
      <c r="EZN35" s="4812"/>
      <c r="EZO35" s="4812"/>
      <c r="EZP35" s="4812"/>
      <c r="EZQ35" s="4812"/>
      <c r="EZR35" s="4812"/>
      <c r="EZS35" s="4812"/>
      <c r="EZT35" s="4812"/>
      <c r="EZU35" s="4812"/>
      <c r="EZV35" s="4812"/>
      <c r="EZW35" s="4812"/>
      <c r="EZX35" s="4812"/>
      <c r="EZY35" s="4812"/>
      <c r="EZZ35" s="4812"/>
      <c r="FAA35" s="4812"/>
      <c r="FAB35" s="4812"/>
      <c r="FAC35" s="4812"/>
      <c r="FAD35" s="4812"/>
      <c r="FAE35" s="4812"/>
      <c r="FAF35" s="4812"/>
      <c r="FAG35" s="4812"/>
      <c r="FAH35" s="4812"/>
      <c r="FAI35" s="4812"/>
      <c r="FAJ35" s="4812"/>
      <c r="FAK35" s="4812"/>
      <c r="FAL35" s="4812"/>
      <c r="FAM35" s="4812"/>
      <c r="FAN35" s="4812"/>
      <c r="FAO35" s="4812"/>
      <c r="FAP35" s="4812"/>
      <c r="FAQ35" s="4812"/>
      <c r="FAR35" s="4812"/>
      <c r="FAS35" s="4812"/>
      <c r="FAT35" s="4812"/>
      <c r="FAU35" s="4812"/>
      <c r="FAV35" s="4812"/>
      <c r="FAW35" s="4812"/>
      <c r="FAX35" s="4812"/>
      <c r="FAY35" s="4812"/>
      <c r="FAZ35" s="4812"/>
      <c r="FBA35" s="4812"/>
      <c r="FBB35" s="4812"/>
      <c r="FBC35" s="4812"/>
      <c r="FBD35" s="4812"/>
      <c r="FBE35" s="4812"/>
      <c r="FBF35" s="4812"/>
      <c r="FBG35" s="4812"/>
      <c r="FBH35" s="4812"/>
      <c r="FBI35" s="4812"/>
      <c r="FBJ35" s="4812"/>
      <c r="FBK35" s="4812"/>
      <c r="FBL35" s="4812"/>
      <c r="FBM35" s="4812"/>
      <c r="FBN35" s="4812"/>
      <c r="FBO35" s="4812"/>
      <c r="FBP35" s="4812"/>
      <c r="FBQ35" s="4812"/>
      <c r="FBR35" s="4812"/>
      <c r="FBS35" s="4812"/>
      <c r="FBT35" s="4812"/>
      <c r="FBU35" s="4812"/>
      <c r="FBV35" s="4812"/>
      <c r="FBW35" s="4812"/>
      <c r="FBX35" s="4812"/>
      <c r="FBY35" s="4812"/>
      <c r="FBZ35" s="4812"/>
      <c r="FCA35" s="4812"/>
      <c r="FCB35" s="4812"/>
      <c r="FCC35" s="4812"/>
      <c r="FCD35" s="4812"/>
      <c r="FCE35" s="4812"/>
      <c r="FCF35" s="4812"/>
      <c r="FCG35" s="4812"/>
      <c r="FCH35" s="4812"/>
      <c r="FCI35" s="4812"/>
      <c r="FCJ35" s="4812"/>
      <c r="FCK35" s="4812"/>
      <c r="FCL35" s="4812"/>
      <c r="FCM35" s="4812"/>
      <c r="FCN35" s="4812"/>
      <c r="FCO35" s="4812"/>
      <c r="FCP35" s="4812"/>
      <c r="FCQ35" s="4812"/>
      <c r="FCR35" s="4812"/>
      <c r="FCS35" s="4812"/>
      <c r="FCT35" s="4812"/>
      <c r="FCU35" s="4812"/>
      <c r="FCV35" s="4812"/>
      <c r="FCW35" s="4812"/>
      <c r="FCX35" s="4812"/>
      <c r="FCY35" s="4812"/>
      <c r="FCZ35" s="4812"/>
      <c r="FDA35" s="4812"/>
      <c r="FDB35" s="4812"/>
      <c r="FDC35" s="4812"/>
      <c r="FDD35" s="4812"/>
      <c r="FDE35" s="4812"/>
      <c r="FDF35" s="4812"/>
      <c r="FDG35" s="4812"/>
      <c r="FDH35" s="4812"/>
      <c r="FDI35" s="4812"/>
      <c r="FDJ35" s="4812"/>
      <c r="FDK35" s="4812"/>
      <c r="FDL35" s="4812"/>
      <c r="FDM35" s="4812"/>
      <c r="FDN35" s="4812"/>
      <c r="FDO35" s="4812"/>
      <c r="FDP35" s="4812"/>
      <c r="FDQ35" s="4812"/>
      <c r="FDR35" s="4812"/>
      <c r="FDS35" s="4812"/>
      <c r="FDT35" s="4812"/>
      <c r="FDU35" s="4812"/>
      <c r="FDV35" s="4812"/>
      <c r="FDW35" s="4812"/>
      <c r="FDX35" s="4812"/>
      <c r="FDY35" s="4812"/>
      <c r="FDZ35" s="4812"/>
      <c r="FEA35" s="4812"/>
      <c r="FEB35" s="4812"/>
      <c r="FEC35" s="4812"/>
      <c r="FED35" s="4812"/>
      <c r="FEE35" s="4812"/>
      <c r="FEF35" s="4812"/>
      <c r="FEG35" s="4812"/>
      <c r="FEH35" s="4812"/>
      <c r="FEI35" s="4812"/>
      <c r="FEJ35" s="4812"/>
      <c r="FEK35" s="4812"/>
      <c r="FEL35" s="4812"/>
      <c r="FEM35" s="4812"/>
      <c r="FEN35" s="4812"/>
      <c r="FEO35" s="4812"/>
      <c r="FEP35" s="4812"/>
      <c r="FEQ35" s="4812"/>
      <c r="FER35" s="4812"/>
      <c r="FES35" s="4812"/>
      <c r="FET35" s="4812"/>
      <c r="FEU35" s="4812"/>
      <c r="FEV35" s="4812"/>
      <c r="FEW35" s="4812"/>
      <c r="FEX35" s="4812"/>
      <c r="FEY35" s="4812"/>
      <c r="FEZ35" s="4812"/>
      <c r="FFA35" s="4812"/>
      <c r="FFB35" s="4812"/>
      <c r="FFC35" s="4812"/>
      <c r="FFD35" s="4812"/>
      <c r="FFE35" s="4812"/>
      <c r="FFF35" s="4812"/>
      <c r="FFG35" s="4812"/>
      <c r="FFH35" s="4812"/>
      <c r="FFI35" s="4812"/>
      <c r="FFJ35" s="4812"/>
      <c r="FFK35" s="4812"/>
      <c r="FFL35" s="4812"/>
      <c r="FFM35" s="4812"/>
      <c r="FFN35" s="4812"/>
      <c r="FFO35" s="4812"/>
      <c r="FFP35" s="4812"/>
      <c r="FFQ35" s="4812"/>
      <c r="FFR35" s="4812"/>
      <c r="FFS35" s="4812"/>
      <c r="FFT35" s="4812"/>
      <c r="FFU35" s="4812"/>
      <c r="FFV35" s="4812"/>
      <c r="FFW35" s="4812"/>
      <c r="FFX35" s="4812"/>
      <c r="FFY35" s="4812"/>
      <c r="FFZ35" s="4812"/>
      <c r="FGA35" s="4812"/>
      <c r="FGB35" s="4812"/>
      <c r="FGC35" s="4812"/>
      <c r="FGD35" s="4812"/>
      <c r="FGE35" s="4812"/>
      <c r="FGF35" s="4812"/>
      <c r="FGG35" s="4812"/>
      <c r="FGH35" s="4812"/>
      <c r="FGI35" s="4812"/>
      <c r="FGJ35" s="4812"/>
      <c r="FGK35" s="4812"/>
      <c r="FGL35" s="4812"/>
      <c r="FGM35" s="4812"/>
      <c r="FGN35" s="4812"/>
      <c r="FGO35" s="4812"/>
      <c r="FGP35" s="4812"/>
      <c r="FGQ35" s="4812"/>
      <c r="FGR35" s="4812"/>
      <c r="FGS35" s="4812"/>
      <c r="FGT35" s="4812"/>
      <c r="FGU35" s="4812"/>
      <c r="FGV35" s="4812"/>
      <c r="FGW35" s="4812"/>
      <c r="FGX35" s="4812"/>
      <c r="FGY35" s="4812"/>
      <c r="FGZ35" s="4812"/>
      <c r="FHA35" s="4812"/>
      <c r="FHB35" s="4812"/>
      <c r="FHC35" s="4812"/>
      <c r="FHD35" s="4812"/>
      <c r="FHE35" s="4812"/>
      <c r="FHF35" s="4812"/>
      <c r="FHG35" s="4812"/>
      <c r="FHH35" s="4812"/>
      <c r="FHI35" s="4812"/>
      <c r="FHJ35" s="4812"/>
      <c r="FHK35" s="4812"/>
      <c r="FHL35" s="4812"/>
      <c r="FHM35" s="4812"/>
      <c r="FHN35" s="4812"/>
      <c r="FHO35" s="4812"/>
      <c r="FHP35" s="4812"/>
      <c r="FHQ35" s="4812"/>
      <c r="FHR35" s="4812"/>
      <c r="FHS35" s="4812"/>
      <c r="FHT35" s="4812"/>
      <c r="FHU35" s="4812"/>
      <c r="FHV35" s="4812"/>
      <c r="FHW35" s="4812"/>
      <c r="FHX35" s="4812"/>
      <c r="FHY35" s="4812"/>
      <c r="FHZ35" s="4812"/>
      <c r="FIA35" s="4812"/>
      <c r="FIB35" s="4812"/>
      <c r="FIC35" s="4812"/>
      <c r="FID35" s="4812"/>
      <c r="FIE35" s="4812"/>
      <c r="FIF35" s="4812"/>
      <c r="FIG35" s="4812"/>
      <c r="FIH35" s="4812"/>
      <c r="FII35" s="4812"/>
      <c r="FIJ35" s="4812"/>
      <c r="FIK35" s="4812"/>
      <c r="FIL35" s="4812"/>
      <c r="FIM35" s="4812"/>
      <c r="FIN35" s="4812"/>
      <c r="FIO35" s="4812"/>
      <c r="FIP35" s="4812"/>
      <c r="FIQ35" s="4812"/>
      <c r="FIR35" s="4812"/>
      <c r="FIS35" s="4812"/>
      <c r="FIT35" s="4812"/>
      <c r="FIU35" s="4812"/>
      <c r="FIV35" s="4812"/>
      <c r="FIW35" s="4812"/>
      <c r="FIX35" s="4812"/>
      <c r="FIY35" s="4812"/>
      <c r="FIZ35" s="4812"/>
      <c r="FJA35" s="4812"/>
      <c r="FJB35" s="4812"/>
      <c r="FJC35" s="4812"/>
      <c r="FJD35" s="4812"/>
      <c r="FJE35" s="4812"/>
      <c r="FJF35" s="4812"/>
      <c r="FJG35" s="4812"/>
      <c r="FJH35" s="4812"/>
      <c r="FJI35" s="4812"/>
      <c r="FJJ35" s="4812"/>
      <c r="FJK35" s="4812"/>
      <c r="FJL35" s="4812"/>
      <c r="FJM35" s="4812"/>
      <c r="FJN35" s="4812"/>
      <c r="FJO35" s="4812"/>
      <c r="FJP35" s="4812"/>
      <c r="FJQ35" s="4812"/>
      <c r="FJR35" s="4812"/>
      <c r="FJS35" s="4812"/>
      <c r="FJT35" s="4812"/>
      <c r="FJU35" s="4812"/>
      <c r="FJV35" s="4812"/>
      <c r="FJW35" s="4812"/>
      <c r="FJX35" s="4812"/>
      <c r="FJY35" s="4812"/>
      <c r="FJZ35" s="4812"/>
      <c r="FKA35" s="4812"/>
      <c r="FKB35" s="4812"/>
      <c r="FKC35" s="4812"/>
      <c r="FKD35" s="4812"/>
      <c r="FKE35" s="4812"/>
      <c r="FKF35" s="4812"/>
      <c r="FKG35" s="4812"/>
      <c r="FKH35" s="4812"/>
      <c r="FKI35" s="4812"/>
      <c r="FKJ35" s="4812"/>
      <c r="FKK35" s="4812"/>
      <c r="FKL35" s="4812"/>
      <c r="FKM35" s="4812"/>
      <c r="FKN35" s="4812"/>
      <c r="FKO35" s="4812"/>
      <c r="FKP35" s="4812"/>
      <c r="FKQ35" s="4812"/>
      <c r="FKR35" s="4812"/>
      <c r="FKS35" s="4812"/>
      <c r="FKT35" s="4812"/>
      <c r="FKU35" s="4812"/>
      <c r="FKV35" s="4812"/>
      <c r="FKW35" s="4812"/>
      <c r="FKX35" s="4812"/>
      <c r="FKY35" s="4812"/>
      <c r="FKZ35" s="4812"/>
      <c r="FLA35" s="4812"/>
      <c r="FLB35" s="4812"/>
      <c r="FLC35" s="4812"/>
      <c r="FLD35" s="4812"/>
      <c r="FLE35" s="4812"/>
      <c r="FLF35" s="4812"/>
      <c r="FLG35" s="4812"/>
      <c r="FLH35" s="4812"/>
      <c r="FLI35" s="4812"/>
      <c r="FLJ35" s="4812"/>
      <c r="FLK35" s="4812"/>
      <c r="FLL35" s="4812"/>
      <c r="FLM35" s="4812"/>
      <c r="FLN35" s="4812"/>
      <c r="FLO35" s="4812"/>
      <c r="FLP35" s="4812"/>
      <c r="FLQ35" s="4812"/>
      <c r="FLR35" s="4812"/>
      <c r="FLS35" s="4812"/>
      <c r="FLT35" s="4812"/>
      <c r="FLU35" s="4812"/>
      <c r="FLV35" s="4812"/>
      <c r="FLW35" s="4812"/>
      <c r="FLX35" s="4812"/>
      <c r="FLY35" s="4812"/>
      <c r="FLZ35" s="4812"/>
      <c r="FMA35" s="4812"/>
      <c r="FMB35" s="4812"/>
      <c r="FMC35" s="4812"/>
      <c r="FMD35" s="4812"/>
      <c r="FME35" s="4812"/>
      <c r="FMF35" s="4812"/>
      <c r="FMG35" s="4812"/>
      <c r="FMH35" s="4812"/>
      <c r="FMI35" s="4812"/>
      <c r="FMJ35" s="4812"/>
      <c r="FMK35" s="4812"/>
      <c r="FML35" s="4812"/>
      <c r="FMM35" s="4812"/>
      <c r="FMN35" s="4812"/>
      <c r="FMO35" s="4812"/>
      <c r="FMP35" s="4812"/>
      <c r="FMQ35" s="4812"/>
      <c r="FMR35" s="4812"/>
      <c r="FMS35" s="4812"/>
      <c r="FMT35" s="4812"/>
      <c r="FMU35" s="4812"/>
      <c r="FMV35" s="4812"/>
      <c r="FMW35" s="4812"/>
      <c r="FMX35" s="4812"/>
      <c r="FMY35" s="4812"/>
      <c r="FMZ35" s="4812"/>
      <c r="FNA35" s="4812"/>
      <c r="FNB35" s="4812"/>
      <c r="FNC35" s="4812"/>
      <c r="FND35" s="4812"/>
      <c r="FNE35" s="4812"/>
      <c r="FNF35" s="4812"/>
      <c r="FNG35" s="4812"/>
      <c r="FNH35" s="4812"/>
      <c r="FNI35" s="4812"/>
      <c r="FNJ35" s="4812"/>
      <c r="FNK35" s="4812"/>
      <c r="FNL35" s="4812"/>
      <c r="FNM35" s="4812"/>
      <c r="FNN35" s="4812"/>
      <c r="FNO35" s="4812"/>
      <c r="FNP35" s="4812"/>
      <c r="FNQ35" s="4812"/>
      <c r="FNR35" s="4812"/>
      <c r="FNS35" s="4812"/>
      <c r="FNT35" s="4812"/>
      <c r="FNU35" s="4812"/>
      <c r="FNV35" s="4812"/>
      <c r="FNW35" s="4812"/>
      <c r="FNX35" s="4812"/>
      <c r="FNY35" s="4812"/>
      <c r="FNZ35" s="4812"/>
      <c r="FOA35" s="4812"/>
      <c r="FOB35" s="4812"/>
      <c r="FOC35" s="4812"/>
      <c r="FOD35" s="4812"/>
      <c r="FOE35" s="4812"/>
      <c r="FOF35" s="4812"/>
      <c r="FOG35" s="4812"/>
      <c r="FOH35" s="4812"/>
      <c r="FOI35" s="4812"/>
      <c r="FOJ35" s="4812"/>
      <c r="FOK35" s="4812"/>
      <c r="FOL35" s="4812"/>
      <c r="FOM35" s="4812"/>
      <c r="FON35" s="4812"/>
      <c r="FOO35" s="4812"/>
      <c r="FOP35" s="4812"/>
      <c r="FOQ35" s="4812"/>
      <c r="FOR35" s="4812"/>
      <c r="FOS35" s="4812"/>
      <c r="FOT35" s="4812"/>
      <c r="FOU35" s="4812"/>
      <c r="FOV35" s="4812"/>
      <c r="FOW35" s="4812"/>
      <c r="FOX35" s="4812"/>
      <c r="FOY35" s="4812"/>
      <c r="FOZ35" s="4812"/>
      <c r="FPA35" s="4812"/>
      <c r="FPB35" s="4812"/>
      <c r="FPC35" s="4812"/>
      <c r="FPD35" s="4812"/>
      <c r="FPE35" s="4812"/>
      <c r="FPF35" s="4812"/>
      <c r="FPG35" s="4812"/>
      <c r="FPH35" s="4812"/>
      <c r="FPI35" s="4812"/>
      <c r="FPJ35" s="4812"/>
      <c r="FPK35" s="4812"/>
      <c r="FPL35" s="4812"/>
      <c r="FPM35" s="4812"/>
      <c r="FPN35" s="4812"/>
      <c r="FPO35" s="4812"/>
      <c r="FPP35" s="4812"/>
      <c r="FPQ35" s="4812"/>
      <c r="FPR35" s="4812"/>
      <c r="FPS35" s="4812"/>
      <c r="FPT35" s="4812"/>
      <c r="FPU35" s="4812"/>
      <c r="FPV35" s="4812"/>
      <c r="FPW35" s="4812"/>
      <c r="FPX35" s="4812"/>
      <c r="FPY35" s="4812"/>
      <c r="FPZ35" s="4812"/>
      <c r="FQA35" s="4812"/>
      <c r="FQB35" s="4812"/>
      <c r="FQC35" s="4812"/>
      <c r="FQD35" s="4812"/>
      <c r="FQE35" s="4812"/>
      <c r="FQF35" s="4812"/>
      <c r="FQG35" s="4812"/>
      <c r="FQH35" s="4812"/>
      <c r="FQI35" s="4812"/>
      <c r="FQJ35" s="4812"/>
      <c r="FQK35" s="4812"/>
      <c r="FQL35" s="4812"/>
      <c r="FQM35" s="4812"/>
      <c r="FQN35" s="4812"/>
      <c r="FQO35" s="4812"/>
      <c r="FQP35" s="4812"/>
      <c r="FQQ35" s="4812"/>
      <c r="FQR35" s="4812"/>
      <c r="FQS35" s="4812"/>
      <c r="FQT35" s="4812"/>
      <c r="FQU35" s="4812"/>
      <c r="FQV35" s="4812"/>
      <c r="FQW35" s="4812"/>
      <c r="FQX35" s="4812"/>
      <c r="FQY35" s="4812"/>
      <c r="FQZ35" s="4812"/>
      <c r="FRA35" s="4812"/>
      <c r="FRB35" s="4812"/>
      <c r="FRC35" s="4812"/>
      <c r="FRD35" s="4812"/>
      <c r="FRE35" s="4812"/>
      <c r="FRF35" s="4812"/>
      <c r="FRG35" s="4812"/>
      <c r="FRH35" s="4812"/>
      <c r="FRI35" s="4812"/>
      <c r="FRJ35" s="4812"/>
      <c r="FRK35" s="4812"/>
      <c r="FRL35" s="4812"/>
      <c r="FRM35" s="4812"/>
      <c r="FRN35" s="4812"/>
      <c r="FRO35" s="4812"/>
      <c r="FRP35" s="4812"/>
      <c r="FRQ35" s="4812"/>
      <c r="FRR35" s="4812"/>
      <c r="FRS35" s="4812"/>
      <c r="FRT35" s="4812"/>
      <c r="FRU35" s="4812"/>
      <c r="FRV35" s="4812"/>
      <c r="FRW35" s="4812"/>
      <c r="FRX35" s="4812"/>
      <c r="FRY35" s="4812"/>
      <c r="FRZ35" s="4812"/>
      <c r="FSA35" s="4812"/>
      <c r="FSB35" s="4812"/>
      <c r="FSC35" s="4812"/>
      <c r="FSD35" s="4812"/>
      <c r="FSE35" s="4812"/>
      <c r="FSF35" s="4812"/>
      <c r="FSG35" s="4812"/>
      <c r="FSH35" s="4812"/>
      <c r="FSI35" s="4812"/>
      <c r="FSJ35" s="4812"/>
      <c r="FSK35" s="4812"/>
      <c r="FSL35" s="4812"/>
      <c r="FSM35" s="4812"/>
      <c r="FSN35" s="4812"/>
      <c r="FSO35" s="4812"/>
      <c r="FSP35" s="4812"/>
      <c r="FSQ35" s="4812"/>
      <c r="FSR35" s="4812"/>
      <c r="FSS35" s="4812"/>
      <c r="FST35" s="4812"/>
      <c r="FSU35" s="4812"/>
      <c r="FSV35" s="4812"/>
      <c r="FSW35" s="4812"/>
      <c r="FSX35" s="4812"/>
      <c r="FSY35" s="4812"/>
      <c r="FSZ35" s="4812"/>
      <c r="FTA35" s="4812"/>
      <c r="FTB35" s="4812"/>
      <c r="FTC35" s="4812"/>
      <c r="FTD35" s="4812"/>
      <c r="FTE35" s="4812"/>
      <c r="FTF35" s="4812"/>
      <c r="FTG35" s="4812"/>
      <c r="FTH35" s="4812"/>
      <c r="FTI35" s="4812"/>
      <c r="FTJ35" s="4812"/>
      <c r="FTK35" s="4812"/>
      <c r="FTL35" s="4812"/>
      <c r="FTM35" s="4812"/>
      <c r="FTN35" s="4812"/>
      <c r="FTO35" s="4812"/>
      <c r="FTP35" s="4812"/>
      <c r="FTQ35" s="4812"/>
      <c r="FTR35" s="4812"/>
      <c r="FTS35" s="4812"/>
      <c r="FTT35" s="4812"/>
      <c r="FTU35" s="4812"/>
      <c r="FTV35" s="4812"/>
      <c r="FTW35" s="4812"/>
      <c r="FTX35" s="4812"/>
      <c r="FTY35" s="4812"/>
      <c r="FTZ35" s="4812"/>
      <c r="FUA35" s="4812"/>
      <c r="FUB35" s="4812"/>
      <c r="FUC35" s="4812"/>
      <c r="FUD35" s="4812"/>
      <c r="FUE35" s="4812"/>
      <c r="FUF35" s="4812"/>
      <c r="FUG35" s="4812"/>
      <c r="FUH35" s="4812"/>
      <c r="FUI35" s="4812"/>
      <c r="FUJ35" s="4812"/>
      <c r="FUK35" s="4812"/>
      <c r="FUL35" s="4812"/>
      <c r="FUM35" s="4812"/>
      <c r="FUN35" s="4812"/>
      <c r="FUO35" s="4812"/>
      <c r="FUP35" s="4812"/>
      <c r="FUQ35" s="4812"/>
      <c r="FUR35" s="4812"/>
      <c r="FUS35" s="4812"/>
      <c r="FUT35" s="4812"/>
      <c r="FUU35" s="4812"/>
      <c r="FUV35" s="4812"/>
      <c r="FUW35" s="4812"/>
      <c r="FUX35" s="4812"/>
      <c r="FUY35" s="4812"/>
      <c r="FUZ35" s="4812"/>
      <c r="FVA35" s="4812"/>
      <c r="FVB35" s="4812"/>
      <c r="FVC35" s="4812"/>
      <c r="FVD35" s="4812"/>
      <c r="FVE35" s="4812"/>
      <c r="FVF35" s="4812"/>
      <c r="FVG35" s="4812"/>
      <c r="FVH35" s="4812"/>
      <c r="FVI35" s="4812"/>
      <c r="FVJ35" s="4812"/>
      <c r="FVK35" s="4812"/>
      <c r="FVL35" s="4812"/>
      <c r="FVM35" s="4812"/>
      <c r="FVN35" s="4812"/>
      <c r="FVO35" s="4812"/>
      <c r="FVP35" s="4812"/>
      <c r="FVQ35" s="4812"/>
      <c r="FVR35" s="4812"/>
      <c r="FVS35" s="4812"/>
      <c r="FVT35" s="4812"/>
      <c r="FVU35" s="4812"/>
      <c r="FVV35" s="4812"/>
      <c r="FVW35" s="4812"/>
      <c r="FVX35" s="4812"/>
      <c r="FVY35" s="4812"/>
      <c r="FVZ35" s="4812"/>
      <c r="FWA35" s="4812"/>
      <c r="FWB35" s="4812"/>
      <c r="FWC35" s="4812"/>
      <c r="FWD35" s="4812"/>
      <c r="FWE35" s="4812"/>
      <c r="FWF35" s="4812"/>
      <c r="FWG35" s="4812"/>
      <c r="FWH35" s="4812"/>
      <c r="FWI35" s="4812"/>
      <c r="FWJ35" s="4812"/>
      <c r="FWK35" s="4812"/>
      <c r="FWL35" s="4812"/>
      <c r="FWM35" s="4812"/>
      <c r="FWN35" s="4812"/>
      <c r="FWO35" s="4812"/>
      <c r="FWP35" s="4812"/>
      <c r="FWQ35" s="4812"/>
      <c r="FWR35" s="4812"/>
      <c r="FWS35" s="4812"/>
      <c r="FWT35" s="4812"/>
      <c r="FWU35" s="4812"/>
      <c r="FWV35" s="4812"/>
      <c r="FWW35" s="4812"/>
      <c r="FWX35" s="4812"/>
      <c r="FWY35" s="4812"/>
      <c r="FWZ35" s="4812"/>
      <c r="FXA35" s="4812"/>
      <c r="FXB35" s="4812"/>
      <c r="FXC35" s="4812"/>
      <c r="FXD35" s="4812"/>
      <c r="FXE35" s="4812"/>
      <c r="FXF35" s="4812"/>
      <c r="FXG35" s="4812"/>
      <c r="FXH35" s="4812"/>
      <c r="FXI35" s="4812"/>
      <c r="FXJ35" s="4812"/>
      <c r="FXK35" s="4812"/>
      <c r="FXL35" s="4812"/>
      <c r="FXM35" s="4812"/>
      <c r="FXN35" s="4812"/>
      <c r="FXO35" s="4812"/>
      <c r="FXP35" s="4812"/>
      <c r="FXQ35" s="4812"/>
      <c r="FXR35" s="4812"/>
      <c r="FXS35" s="4812"/>
      <c r="FXT35" s="4812"/>
      <c r="FXU35" s="4812"/>
      <c r="FXV35" s="4812"/>
      <c r="FXW35" s="4812"/>
      <c r="FXX35" s="4812"/>
      <c r="FXY35" s="4812"/>
      <c r="FXZ35" s="4812"/>
      <c r="FYA35" s="4812"/>
      <c r="FYB35" s="4812"/>
      <c r="FYC35" s="4812"/>
      <c r="FYD35" s="4812"/>
      <c r="FYE35" s="4812"/>
      <c r="FYF35" s="4812"/>
      <c r="FYG35" s="4812"/>
      <c r="FYH35" s="4812"/>
      <c r="FYI35" s="4812"/>
      <c r="FYJ35" s="4812"/>
      <c r="FYK35" s="4812"/>
      <c r="FYL35" s="4812"/>
      <c r="FYM35" s="4812"/>
      <c r="FYN35" s="4812"/>
      <c r="FYO35" s="4812"/>
      <c r="FYP35" s="4812"/>
      <c r="FYQ35" s="4812"/>
      <c r="FYR35" s="4812"/>
      <c r="FYS35" s="4812"/>
      <c r="FYT35" s="4812"/>
      <c r="FYU35" s="4812"/>
      <c r="FYV35" s="4812"/>
      <c r="FYW35" s="4812"/>
      <c r="FYX35" s="4812"/>
      <c r="FYY35" s="4812"/>
      <c r="FYZ35" s="4812"/>
      <c r="FZA35" s="4812"/>
      <c r="FZB35" s="4812"/>
      <c r="FZC35" s="4812"/>
      <c r="FZD35" s="4812"/>
      <c r="FZE35" s="4812"/>
      <c r="FZF35" s="4812"/>
      <c r="FZG35" s="4812"/>
      <c r="FZH35" s="4812"/>
      <c r="FZI35" s="4812"/>
      <c r="FZJ35" s="4812"/>
      <c r="FZK35" s="4812"/>
      <c r="FZL35" s="4812"/>
      <c r="FZM35" s="4812"/>
      <c r="FZN35" s="4812"/>
      <c r="FZO35" s="4812"/>
      <c r="FZP35" s="4812"/>
      <c r="FZQ35" s="4812"/>
      <c r="FZR35" s="4812"/>
      <c r="FZS35" s="4812"/>
      <c r="FZT35" s="4812"/>
      <c r="FZU35" s="4812"/>
      <c r="FZV35" s="4812"/>
      <c r="FZW35" s="4812"/>
      <c r="FZX35" s="4812"/>
      <c r="FZY35" s="4812"/>
      <c r="FZZ35" s="4812"/>
      <c r="GAA35" s="4812"/>
      <c r="GAB35" s="4812"/>
      <c r="GAC35" s="4812"/>
      <c r="GAD35" s="4812"/>
      <c r="GAE35" s="4812"/>
      <c r="GAF35" s="4812"/>
      <c r="GAG35" s="4812"/>
      <c r="GAH35" s="4812"/>
      <c r="GAI35" s="4812"/>
      <c r="GAJ35" s="4812"/>
      <c r="GAK35" s="4812"/>
      <c r="GAL35" s="4812"/>
      <c r="GAM35" s="4812"/>
      <c r="GAN35" s="4812"/>
      <c r="GAO35" s="4812"/>
      <c r="GAP35" s="4812"/>
      <c r="GAQ35" s="4812"/>
      <c r="GAR35" s="4812"/>
      <c r="GAS35" s="4812"/>
      <c r="GAT35" s="4812"/>
      <c r="GAU35" s="4812"/>
      <c r="GAV35" s="4812"/>
      <c r="GAW35" s="4812"/>
      <c r="GAX35" s="4812"/>
      <c r="GAY35" s="4812"/>
      <c r="GAZ35" s="4812"/>
      <c r="GBA35" s="4812"/>
      <c r="GBB35" s="4812"/>
      <c r="GBC35" s="4812"/>
      <c r="GBD35" s="4812"/>
      <c r="GBE35" s="4812"/>
      <c r="GBF35" s="4812"/>
      <c r="GBG35" s="4812"/>
      <c r="GBH35" s="4812"/>
      <c r="GBI35" s="4812"/>
      <c r="GBJ35" s="4812"/>
      <c r="GBK35" s="4812"/>
      <c r="GBL35" s="4812"/>
      <c r="GBM35" s="4812"/>
      <c r="GBN35" s="4812"/>
      <c r="GBO35" s="4812"/>
      <c r="GBP35" s="4812"/>
      <c r="GBQ35" s="4812"/>
      <c r="GBR35" s="4812"/>
      <c r="GBS35" s="4812"/>
      <c r="GBT35" s="4812"/>
      <c r="GBU35" s="4812"/>
      <c r="GBV35" s="4812"/>
      <c r="GBW35" s="4812"/>
      <c r="GBX35" s="4812"/>
      <c r="GBY35" s="4812"/>
      <c r="GBZ35" s="4812"/>
      <c r="GCA35" s="4812"/>
      <c r="GCB35" s="4812"/>
      <c r="GCC35" s="4812"/>
      <c r="GCD35" s="4812"/>
      <c r="GCE35" s="4812"/>
      <c r="GCF35" s="4812"/>
      <c r="GCG35" s="4812"/>
      <c r="GCH35" s="4812"/>
      <c r="GCI35" s="4812"/>
      <c r="GCJ35" s="4812"/>
      <c r="GCK35" s="4812"/>
      <c r="GCL35" s="4812"/>
      <c r="GCM35" s="4812"/>
      <c r="GCN35" s="4812"/>
      <c r="GCO35" s="4812"/>
      <c r="GCP35" s="4812"/>
      <c r="GCQ35" s="4812"/>
      <c r="GCR35" s="4812"/>
      <c r="GCS35" s="4812"/>
      <c r="GCT35" s="4812"/>
      <c r="GCU35" s="4812"/>
      <c r="GCV35" s="4812"/>
      <c r="GCW35" s="4812"/>
      <c r="GCX35" s="4812"/>
      <c r="GCY35" s="4812"/>
      <c r="GCZ35" s="4812"/>
      <c r="GDA35" s="4812"/>
      <c r="GDB35" s="4812"/>
      <c r="GDC35" s="4812"/>
      <c r="GDD35" s="4812"/>
      <c r="GDE35" s="4812"/>
      <c r="GDF35" s="4812"/>
      <c r="GDG35" s="4812"/>
      <c r="GDH35" s="4812"/>
      <c r="GDI35" s="4812"/>
      <c r="GDJ35" s="4812"/>
      <c r="GDK35" s="4812"/>
      <c r="GDL35" s="4812"/>
      <c r="GDM35" s="4812"/>
      <c r="GDN35" s="4812"/>
      <c r="GDO35" s="4812"/>
      <c r="GDP35" s="4812"/>
      <c r="GDQ35" s="4812"/>
      <c r="GDR35" s="4812"/>
      <c r="GDS35" s="4812"/>
      <c r="GDT35" s="4812"/>
      <c r="GDU35" s="4812"/>
      <c r="GDV35" s="4812"/>
      <c r="GDW35" s="4812"/>
      <c r="GDX35" s="4812"/>
      <c r="GDY35" s="4812"/>
      <c r="GDZ35" s="4812"/>
      <c r="GEA35" s="4812"/>
      <c r="GEB35" s="4812"/>
      <c r="GEC35" s="4812"/>
      <c r="GED35" s="4812"/>
      <c r="GEE35" s="4812"/>
      <c r="GEF35" s="4812"/>
      <c r="GEG35" s="4812"/>
      <c r="GEH35" s="4812"/>
      <c r="GEI35" s="4812"/>
      <c r="GEJ35" s="4812"/>
      <c r="GEK35" s="4812"/>
      <c r="GEL35" s="4812"/>
      <c r="GEM35" s="4812"/>
      <c r="GEN35" s="4812"/>
      <c r="GEO35" s="4812"/>
      <c r="GEP35" s="4812"/>
      <c r="GEQ35" s="4812"/>
      <c r="GER35" s="4812"/>
      <c r="GES35" s="4812"/>
      <c r="GET35" s="4812"/>
      <c r="GEU35" s="4812"/>
      <c r="GEV35" s="4812"/>
      <c r="GEW35" s="4812"/>
      <c r="GEX35" s="4812"/>
      <c r="GEY35" s="4812"/>
      <c r="GEZ35" s="4812"/>
      <c r="GFA35" s="4812"/>
      <c r="GFB35" s="4812"/>
      <c r="GFC35" s="4812"/>
      <c r="GFD35" s="4812"/>
      <c r="GFE35" s="4812"/>
      <c r="GFF35" s="4812"/>
      <c r="GFG35" s="4812"/>
      <c r="GFH35" s="4812"/>
      <c r="GFI35" s="4812"/>
      <c r="GFJ35" s="4812"/>
      <c r="GFK35" s="4812"/>
      <c r="GFL35" s="4812"/>
      <c r="GFM35" s="4812"/>
      <c r="GFN35" s="4812"/>
      <c r="GFO35" s="4812"/>
      <c r="GFP35" s="4812"/>
      <c r="GFQ35" s="4812"/>
      <c r="GFR35" s="4812"/>
      <c r="GFS35" s="4812"/>
      <c r="GFT35" s="4812"/>
      <c r="GFU35" s="4812"/>
      <c r="GFV35" s="4812"/>
      <c r="GFW35" s="4812"/>
      <c r="GFX35" s="4812"/>
      <c r="GFY35" s="4812"/>
      <c r="GFZ35" s="4812"/>
      <c r="GGA35" s="4812"/>
      <c r="GGB35" s="4812"/>
      <c r="GGC35" s="4812"/>
      <c r="GGD35" s="4812"/>
      <c r="GGE35" s="4812"/>
      <c r="GGF35" s="4812"/>
      <c r="GGG35" s="4812"/>
      <c r="GGH35" s="4812"/>
      <c r="GGI35" s="4812"/>
      <c r="GGJ35" s="4812"/>
      <c r="GGK35" s="4812"/>
      <c r="GGL35" s="4812"/>
      <c r="GGM35" s="4812"/>
      <c r="GGN35" s="4812"/>
      <c r="GGO35" s="4812"/>
      <c r="GGP35" s="4812"/>
      <c r="GGQ35" s="4812"/>
      <c r="GGR35" s="4812"/>
      <c r="GGS35" s="4812"/>
      <c r="GGT35" s="4812"/>
      <c r="GGU35" s="4812"/>
      <c r="GGV35" s="4812"/>
      <c r="GGW35" s="4812"/>
      <c r="GGX35" s="4812"/>
      <c r="GGY35" s="4812"/>
      <c r="GGZ35" s="4812"/>
      <c r="GHA35" s="4812"/>
      <c r="GHB35" s="4812"/>
      <c r="GHC35" s="4812"/>
      <c r="GHD35" s="4812"/>
      <c r="GHE35" s="4812"/>
      <c r="GHF35" s="4812"/>
      <c r="GHG35" s="4812"/>
      <c r="GHH35" s="4812"/>
      <c r="GHI35" s="4812"/>
      <c r="GHJ35" s="4812"/>
      <c r="GHK35" s="4812"/>
      <c r="GHL35" s="4812"/>
      <c r="GHM35" s="4812"/>
      <c r="GHN35" s="4812"/>
      <c r="GHO35" s="4812"/>
      <c r="GHP35" s="4812"/>
      <c r="GHQ35" s="4812"/>
      <c r="GHR35" s="4812"/>
      <c r="GHS35" s="4812"/>
      <c r="GHT35" s="4812"/>
      <c r="GHU35" s="4812"/>
      <c r="GHV35" s="4812"/>
      <c r="GHW35" s="4812"/>
      <c r="GHX35" s="4812"/>
      <c r="GHY35" s="4812"/>
      <c r="GHZ35" s="4812"/>
      <c r="GIA35" s="4812"/>
      <c r="GIB35" s="4812"/>
      <c r="GIC35" s="4812"/>
      <c r="GID35" s="4812"/>
      <c r="GIE35" s="4812"/>
      <c r="GIF35" s="4812"/>
      <c r="GIG35" s="4812"/>
      <c r="GIH35" s="4812"/>
      <c r="GII35" s="4812"/>
      <c r="GIJ35" s="4812"/>
      <c r="GIK35" s="4812"/>
      <c r="GIL35" s="4812"/>
      <c r="GIM35" s="4812"/>
      <c r="GIN35" s="4812"/>
      <c r="GIO35" s="4812"/>
      <c r="GIP35" s="4812"/>
      <c r="GIQ35" s="4812"/>
      <c r="GIR35" s="4812"/>
      <c r="GIS35" s="4812"/>
      <c r="GIT35" s="4812"/>
      <c r="GIU35" s="4812"/>
      <c r="GIV35" s="4812"/>
      <c r="GIW35" s="4812"/>
      <c r="GIX35" s="4812"/>
      <c r="GIY35" s="4812"/>
      <c r="GIZ35" s="4812"/>
      <c r="GJA35" s="4812"/>
      <c r="GJB35" s="4812"/>
      <c r="GJC35" s="4812"/>
      <c r="GJD35" s="4812"/>
      <c r="GJE35" s="4812"/>
      <c r="GJF35" s="4812"/>
      <c r="GJG35" s="4812"/>
      <c r="GJH35" s="4812"/>
      <c r="GJI35" s="4812"/>
      <c r="GJJ35" s="4812"/>
      <c r="GJK35" s="4812"/>
      <c r="GJL35" s="4812"/>
      <c r="GJM35" s="4812"/>
      <c r="GJN35" s="4812"/>
      <c r="GJO35" s="4812"/>
      <c r="GJP35" s="4812"/>
      <c r="GJQ35" s="4812"/>
      <c r="GJR35" s="4812"/>
      <c r="GJS35" s="4812"/>
      <c r="GJT35" s="4812"/>
      <c r="GJU35" s="4812"/>
      <c r="GJV35" s="4812"/>
      <c r="GJW35" s="4812"/>
      <c r="GJX35" s="4812"/>
      <c r="GJY35" s="4812"/>
      <c r="GJZ35" s="4812"/>
      <c r="GKA35" s="4812"/>
      <c r="GKB35" s="4812"/>
      <c r="GKC35" s="4812"/>
      <c r="GKD35" s="4812"/>
      <c r="GKE35" s="4812"/>
      <c r="GKF35" s="4812"/>
      <c r="GKG35" s="4812"/>
      <c r="GKH35" s="4812"/>
      <c r="GKI35" s="4812"/>
      <c r="GKJ35" s="4812"/>
      <c r="GKK35" s="4812"/>
      <c r="GKL35" s="4812"/>
      <c r="GKM35" s="4812"/>
      <c r="GKN35" s="4812"/>
      <c r="GKO35" s="4812"/>
      <c r="GKP35" s="4812"/>
      <c r="GKQ35" s="4812"/>
      <c r="GKR35" s="4812"/>
      <c r="GKS35" s="4812"/>
      <c r="GKT35" s="4812"/>
      <c r="GKU35" s="4812"/>
      <c r="GKV35" s="4812"/>
      <c r="GKW35" s="4812"/>
      <c r="GKX35" s="4812"/>
      <c r="GKY35" s="4812"/>
      <c r="GKZ35" s="4812"/>
      <c r="GLA35" s="4812"/>
      <c r="GLB35" s="4812"/>
      <c r="GLC35" s="4812"/>
      <c r="GLD35" s="4812"/>
      <c r="GLE35" s="4812"/>
      <c r="GLF35" s="4812"/>
      <c r="GLG35" s="4812"/>
      <c r="GLH35" s="4812"/>
      <c r="GLI35" s="4812"/>
      <c r="GLJ35" s="4812"/>
      <c r="GLK35" s="4812"/>
      <c r="GLL35" s="4812"/>
      <c r="GLM35" s="4812"/>
      <c r="GLN35" s="4812"/>
      <c r="GLO35" s="4812"/>
      <c r="GLP35" s="4812"/>
      <c r="GLQ35" s="4812"/>
      <c r="GLR35" s="4812"/>
      <c r="GLS35" s="4812"/>
      <c r="GLT35" s="4812"/>
      <c r="GLU35" s="4812"/>
      <c r="GLV35" s="4812"/>
      <c r="GLW35" s="4812"/>
      <c r="GLX35" s="4812"/>
      <c r="GLY35" s="4812"/>
      <c r="GLZ35" s="4812"/>
      <c r="GMA35" s="4812"/>
      <c r="GMB35" s="4812"/>
      <c r="GMC35" s="4812"/>
      <c r="GMD35" s="4812"/>
      <c r="GME35" s="4812"/>
      <c r="GMF35" s="4812"/>
      <c r="GMG35" s="4812"/>
      <c r="GMH35" s="4812"/>
      <c r="GMI35" s="4812"/>
      <c r="GMJ35" s="4812"/>
      <c r="GMK35" s="4812"/>
      <c r="GML35" s="4812"/>
      <c r="GMM35" s="4812"/>
      <c r="GMN35" s="4812"/>
      <c r="GMO35" s="4812"/>
      <c r="GMP35" s="4812"/>
      <c r="GMQ35" s="4812"/>
      <c r="GMR35" s="4812"/>
      <c r="GMS35" s="4812"/>
      <c r="GMT35" s="4812"/>
      <c r="GMU35" s="4812"/>
      <c r="GMV35" s="4812"/>
      <c r="GMW35" s="4812"/>
      <c r="GMX35" s="4812"/>
      <c r="GMY35" s="4812"/>
      <c r="GMZ35" s="4812"/>
      <c r="GNA35" s="4812"/>
      <c r="GNB35" s="4812"/>
      <c r="GNC35" s="4812"/>
      <c r="GND35" s="4812"/>
      <c r="GNE35" s="4812"/>
      <c r="GNF35" s="4812"/>
      <c r="GNG35" s="4812"/>
      <c r="GNH35" s="4812"/>
      <c r="GNI35" s="4812"/>
      <c r="GNJ35" s="4812"/>
      <c r="GNK35" s="4812"/>
      <c r="GNL35" s="4812"/>
      <c r="GNM35" s="4812"/>
      <c r="GNN35" s="4812"/>
      <c r="GNO35" s="4812"/>
      <c r="GNP35" s="4812"/>
      <c r="GNQ35" s="4812"/>
      <c r="GNR35" s="4812"/>
      <c r="GNS35" s="4812"/>
      <c r="GNT35" s="4812"/>
      <c r="GNU35" s="4812"/>
      <c r="GNV35" s="4812"/>
      <c r="GNW35" s="4812"/>
      <c r="GNX35" s="4812"/>
      <c r="GNY35" s="4812"/>
      <c r="GNZ35" s="4812"/>
      <c r="GOA35" s="4812"/>
      <c r="GOB35" s="4812"/>
      <c r="GOC35" s="4812"/>
      <c r="GOD35" s="4812"/>
      <c r="GOE35" s="4812"/>
      <c r="GOF35" s="4812"/>
      <c r="GOG35" s="4812"/>
      <c r="GOH35" s="4812"/>
      <c r="GOI35" s="4812"/>
      <c r="GOJ35" s="4812"/>
      <c r="GOK35" s="4812"/>
      <c r="GOL35" s="4812"/>
      <c r="GOM35" s="4812"/>
      <c r="GON35" s="4812"/>
      <c r="GOO35" s="4812"/>
      <c r="GOP35" s="4812"/>
      <c r="GOQ35" s="4812"/>
      <c r="GOR35" s="4812"/>
      <c r="GOS35" s="4812"/>
      <c r="GOT35" s="4812"/>
      <c r="GOU35" s="4812"/>
      <c r="GOV35" s="4812"/>
      <c r="GOW35" s="4812"/>
      <c r="GOX35" s="4812"/>
      <c r="GOY35" s="4812"/>
      <c r="GOZ35" s="4812"/>
      <c r="GPA35" s="4812"/>
      <c r="GPB35" s="4812"/>
      <c r="GPC35" s="4812"/>
      <c r="GPD35" s="4812"/>
      <c r="GPE35" s="4812"/>
      <c r="GPF35" s="4812"/>
      <c r="GPG35" s="4812"/>
      <c r="GPH35" s="4812"/>
      <c r="GPI35" s="4812"/>
      <c r="GPJ35" s="4812"/>
      <c r="GPK35" s="4812"/>
      <c r="GPL35" s="4812"/>
      <c r="GPM35" s="4812"/>
      <c r="GPN35" s="4812"/>
      <c r="GPO35" s="4812"/>
      <c r="GPP35" s="4812"/>
      <c r="GPQ35" s="4812"/>
      <c r="GPR35" s="4812"/>
      <c r="GPS35" s="4812"/>
      <c r="GPT35" s="4812"/>
      <c r="GPU35" s="4812"/>
      <c r="GPV35" s="4812"/>
      <c r="GPW35" s="4812"/>
      <c r="GPX35" s="4812"/>
      <c r="GPY35" s="4812"/>
      <c r="GPZ35" s="4812"/>
      <c r="GQA35" s="4812"/>
      <c r="GQB35" s="4812"/>
      <c r="GQC35" s="4812"/>
      <c r="GQD35" s="4812"/>
      <c r="GQE35" s="4812"/>
      <c r="GQF35" s="4812"/>
      <c r="GQG35" s="4812"/>
      <c r="GQH35" s="4812"/>
      <c r="GQI35" s="4812"/>
      <c r="GQJ35" s="4812"/>
      <c r="GQK35" s="4812"/>
      <c r="GQL35" s="4812"/>
      <c r="GQM35" s="4812"/>
      <c r="GQN35" s="4812"/>
      <c r="GQO35" s="4812"/>
      <c r="GQP35" s="4812"/>
      <c r="GQQ35" s="4812"/>
      <c r="GQR35" s="4812"/>
      <c r="GQS35" s="4812"/>
      <c r="GQT35" s="4812"/>
      <c r="GQU35" s="4812"/>
      <c r="GQV35" s="4812"/>
      <c r="GQW35" s="4812"/>
      <c r="GQX35" s="4812"/>
      <c r="GQY35" s="4812"/>
      <c r="GQZ35" s="4812"/>
      <c r="GRA35" s="4812"/>
      <c r="GRB35" s="4812"/>
      <c r="GRC35" s="4812"/>
      <c r="GRD35" s="4812"/>
      <c r="GRE35" s="4812"/>
      <c r="GRF35" s="4812"/>
      <c r="GRG35" s="4812"/>
      <c r="GRH35" s="4812"/>
      <c r="GRI35" s="4812"/>
      <c r="GRJ35" s="4812"/>
      <c r="GRK35" s="4812"/>
      <c r="GRL35" s="4812"/>
      <c r="GRM35" s="4812"/>
      <c r="GRN35" s="4812"/>
      <c r="GRO35" s="4812"/>
      <c r="GRP35" s="4812"/>
      <c r="GRQ35" s="4812"/>
      <c r="GRR35" s="4812"/>
      <c r="GRS35" s="4812"/>
      <c r="GRT35" s="4812"/>
      <c r="GRU35" s="4812"/>
      <c r="GRV35" s="4812"/>
      <c r="GRW35" s="4812"/>
      <c r="GRX35" s="4812"/>
      <c r="GRY35" s="4812"/>
      <c r="GRZ35" s="4812"/>
      <c r="GSA35" s="4812"/>
      <c r="GSB35" s="4812"/>
      <c r="GSC35" s="4812"/>
      <c r="GSD35" s="4812"/>
      <c r="GSE35" s="4812"/>
      <c r="GSF35" s="4812"/>
      <c r="GSG35" s="4812"/>
      <c r="GSH35" s="4812"/>
      <c r="GSI35" s="4812"/>
      <c r="GSJ35" s="4812"/>
      <c r="GSK35" s="4812"/>
      <c r="GSL35" s="4812"/>
      <c r="GSM35" s="4812"/>
      <c r="GSN35" s="4812"/>
      <c r="GSO35" s="4812"/>
      <c r="GSP35" s="4812"/>
      <c r="GSQ35" s="4812"/>
      <c r="GSR35" s="4812"/>
      <c r="GSS35" s="4812"/>
      <c r="GST35" s="4812"/>
      <c r="GSU35" s="4812"/>
      <c r="GSV35" s="4812"/>
      <c r="GSW35" s="4812"/>
      <c r="GSX35" s="4812"/>
      <c r="GSY35" s="4812"/>
      <c r="GSZ35" s="4812"/>
      <c r="GTA35" s="4812"/>
      <c r="GTB35" s="4812"/>
      <c r="GTC35" s="4812"/>
      <c r="GTD35" s="4812"/>
      <c r="GTE35" s="4812"/>
      <c r="GTF35" s="4812"/>
      <c r="GTG35" s="4812"/>
      <c r="GTH35" s="4812"/>
      <c r="GTI35" s="4812"/>
      <c r="GTJ35" s="4812"/>
      <c r="GTK35" s="4812"/>
      <c r="GTL35" s="4812"/>
      <c r="GTM35" s="4812"/>
      <c r="GTN35" s="4812"/>
      <c r="GTO35" s="4812"/>
      <c r="GTP35" s="4812"/>
      <c r="GTQ35" s="4812"/>
      <c r="GTR35" s="4812"/>
      <c r="GTS35" s="4812"/>
      <c r="GTT35" s="4812"/>
      <c r="GTU35" s="4812"/>
      <c r="GTV35" s="4812"/>
      <c r="GTW35" s="4812"/>
      <c r="GTX35" s="4812"/>
      <c r="GTY35" s="4812"/>
      <c r="GTZ35" s="4812"/>
      <c r="GUA35" s="4812"/>
      <c r="GUB35" s="4812"/>
      <c r="GUC35" s="4812"/>
      <c r="GUD35" s="4812"/>
      <c r="GUE35" s="4812"/>
      <c r="GUF35" s="4812"/>
      <c r="GUG35" s="4812"/>
      <c r="GUH35" s="4812"/>
      <c r="GUI35" s="4812"/>
      <c r="GUJ35" s="4812"/>
      <c r="GUK35" s="4812"/>
      <c r="GUL35" s="4812"/>
      <c r="GUM35" s="4812"/>
      <c r="GUN35" s="4812"/>
      <c r="GUO35" s="4812"/>
      <c r="GUP35" s="4812"/>
      <c r="GUQ35" s="4812"/>
      <c r="GUR35" s="4812"/>
      <c r="GUS35" s="4812"/>
      <c r="GUT35" s="4812"/>
      <c r="GUU35" s="4812"/>
      <c r="GUV35" s="4812"/>
      <c r="GUW35" s="4812"/>
      <c r="GUX35" s="4812"/>
      <c r="GUY35" s="4812"/>
      <c r="GUZ35" s="4812"/>
      <c r="GVA35" s="4812"/>
      <c r="GVB35" s="4812"/>
      <c r="GVC35" s="4812"/>
      <c r="GVD35" s="4812"/>
      <c r="GVE35" s="4812"/>
      <c r="GVF35" s="4812"/>
      <c r="GVG35" s="4812"/>
      <c r="GVH35" s="4812"/>
      <c r="GVI35" s="4812"/>
      <c r="GVJ35" s="4812"/>
      <c r="GVK35" s="4812"/>
      <c r="GVL35" s="4812"/>
      <c r="GVM35" s="4812"/>
      <c r="GVN35" s="4812"/>
      <c r="GVO35" s="4812"/>
      <c r="GVP35" s="4812"/>
      <c r="GVQ35" s="4812"/>
      <c r="GVR35" s="4812"/>
      <c r="GVS35" s="4812"/>
      <c r="GVT35" s="4812"/>
      <c r="GVU35" s="4812"/>
      <c r="GVV35" s="4812"/>
      <c r="GVW35" s="4812"/>
      <c r="GVX35" s="4812"/>
      <c r="GVY35" s="4812"/>
      <c r="GVZ35" s="4812"/>
      <c r="GWA35" s="4812"/>
      <c r="GWB35" s="4812"/>
      <c r="GWC35" s="4812"/>
      <c r="GWD35" s="4812"/>
      <c r="GWE35" s="4812"/>
      <c r="GWF35" s="4812"/>
      <c r="GWG35" s="4812"/>
      <c r="GWH35" s="4812"/>
      <c r="GWI35" s="4812"/>
      <c r="GWJ35" s="4812"/>
      <c r="GWK35" s="4812"/>
      <c r="GWL35" s="4812"/>
      <c r="GWM35" s="4812"/>
      <c r="GWN35" s="4812"/>
      <c r="GWO35" s="4812"/>
      <c r="GWP35" s="4812"/>
      <c r="GWQ35" s="4812"/>
      <c r="GWR35" s="4812"/>
      <c r="GWS35" s="4812"/>
      <c r="GWT35" s="4812"/>
      <c r="GWU35" s="4812"/>
      <c r="GWV35" s="4812"/>
      <c r="GWW35" s="4812"/>
      <c r="GWX35" s="4812"/>
      <c r="GWY35" s="4812"/>
      <c r="GWZ35" s="4812"/>
      <c r="GXA35" s="4812"/>
      <c r="GXB35" s="4812"/>
      <c r="GXC35" s="4812"/>
      <c r="GXD35" s="4812"/>
      <c r="GXE35" s="4812"/>
      <c r="GXF35" s="4812"/>
      <c r="GXG35" s="4812"/>
      <c r="GXH35" s="4812"/>
      <c r="GXI35" s="4812"/>
      <c r="GXJ35" s="4812"/>
      <c r="GXK35" s="4812"/>
      <c r="GXL35" s="4812"/>
      <c r="GXM35" s="4812"/>
      <c r="GXN35" s="4812"/>
      <c r="GXO35" s="4812"/>
      <c r="GXP35" s="4812"/>
      <c r="GXQ35" s="4812"/>
      <c r="GXR35" s="4812"/>
      <c r="GXS35" s="4812"/>
      <c r="GXT35" s="4812"/>
      <c r="GXU35" s="4812"/>
      <c r="GXV35" s="4812"/>
      <c r="GXW35" s="4812"/>
      <c r="GXX35" s="4812"/>
      <c r="GXY35" s="4812"/>
      <c r="GXZ35" s="4812"/>
      <c r="GYA35" s="4812"/>
      <c r="GYB35" s="4812"/>
      <c r="GYC35" s="4812"/>
      <c r="GYD35" s="4812"/>
      <c r="GYE35" s="4812"/>
      <c r="GYF35" s="4812"/>
      <c r="GYG35" s="4812"/>
      <c r="GYH35" s="4812"/>
      <c r="GYI35" s="4812"/>
      <c r="GYJ35" s="4812"/>
      <c r="GYK35" s="4812"/>
      <c r="GYL35" s="4812"/>
      <c r="GYM35" s="4812"/>
      <c r="GYN35" s="4812"/>
      <c r="GYO35" s="4812"/>
      <c r="GYP35" s="4812"/>
      <c r="GYQ35" s="4812"/>
      <c r="GYR35" s="4812"/>
      <c r="GYS35" s="4812"/>
      <c r="GYT35" s="4812"/>
      <c r="GYU35" s="4812"/>
      <c r="GYV35" s="4812"/>
      <c r="GYW35" s="4812"/>
      <c r="GYX35" s="4812"/>
      <c r="GYY35" s="4812"/>
      <c r="GYZ35" s="4812"/>
      <c r="GZA35" s="4812"/>
      <c r="GZB35" s="4812"/>
      <c r="GZC35" s="4812"/>
      <c r="GZD35" s="4812"/>
      <c r="GZE35" s="4812"/>
      <c r="GZF35" s="4812"/>
      <c r="GZG35" s="4812"/>
      <c r="GZH35" s="4812"/>
      <c r="GZI35" s="4812"/>
      <c r="GZJ35" s="4812"/>
      <c r="GZK35" s="4812"/>
      <c r="GZL35" s="4812"/>
      <c r="GZM35" s="4812"/>
      <c r="GZN35" s="4812"/>
      <c r="GZO35" s="4812"/>
      <c r="GZP35" s="4812"/>
      <c r="GZQ35" s="4812"/>
      <c r="GZR35" s="4812"/>
      <c r="GZS35" s="4812"/>
      <c r="GZT35" s="4812"/>
      <c r="GZU35" s="4812"/>
      <c r="GZV35" s="4812"/>
      <c r="GZW35" s="4812"/>
      <c r="GZX35" s="4812"/>
      <c r="GZY35" s="4812"/>
      <c r="GZZ35" s="4812"/>
      <c r="HAA35" s="4812"/>
      <c r="HAB35" s="4812"/>
      <c r="HAC35" s="4812"/>
      <c r="HAD35" s="4812"/>
      <c r="HAE35" s="4812"/>
      <c r="HAF35" s="4812"/>
      <c r="HAG35" s="4812"/>
      <c r="HAH35" s="4812"/>
      <c r="HAI35" s="4812"/>
      <c r="HAJ35" s="4812"/>
      <c r="HAK35" s="4812"/>
      <c r="HAL35" s="4812"/>
      <c r="HAM35" s="4812"/>
      <c r="HAN35" s="4812"/>
      <c r="HAO35" s="4812"/>
      <c r="HAP35" s="4812"/>
      <c r="HAQ35" s="4812"/>
      <c r="HAR35" s="4812"/>
      <c r="HAS35" s="4812"/>
      <c r="HAT35" s="4812"/>
      <c r="HAU35" s="4812"/>
      <c r="HAV35" s="4812"/>
      <c r="HAW35" s="4812"/>
      <c r="HAX35" s="4812"/>
      <c r="HAY35" s="4812"/>
      <c r="HAZ35" s="4812"/>
      <c r="HBA35" s="4812"/>
      <c r="HBB35" s="4812"/>
      <c r="HBC35" s="4812"/>
      <c r="HBD35" s="4812"/>
      <c r="HBE35" s="4812"/>
      <c r="HBF35" s="4812"/>
      <c r="HBG35" s="4812"/>
      <c r="HBH35" s="4812"/>
      <c r="HBI35" s="4812"/>
      <c r="HBJ35" s="4812"/>
      <c r="HBK35" s="4812"/>
      <c r="HBL35" s="4812"/>
      <c r="HBM35" s="4812"/>
      <c r="HBN35" s="4812"/>
      <c r="HBO35" s="4812"/>
      <c r="HBP35" s="4812"/>
      <c r="HBQ35" s="4812"/>
      <c r="HBR35" s="4812"/>
      <c r="HBS35" s="4812"/>
      <c r="HBT35" s="4812"/>
      <c r="HBU35" s="4812"/>
      <c r="HBV35" s="4812"/>
      <c r="HBW35" s="4812"/>
      <c r="HBX35" s="4812"/>
      <c r="HBY35" s="4812"/>
      <c r="HBZ35" s="4812"/>
      <c r="HCA35" s="4812"/>
      <c r="HCB35" s="4812"/>
      <c r="HCC35" s="4812"/>
      <c r="HCD35" s="4812"/>
      <c r="HCE35" s="4812"/>
      <c r="HCF35" s="4812"/>
      <c r="HCG35" s="4812"/>
      <c r="HCH35" s="4812"/>
      <c r="HCI35" s="4812"/>
      <c r="HCJ35" s="4812"/>
      <c r="HCK35" s="4812"/>
      <c r="HCL35" s="4812"/>
      <c r="HCM35" s="4812"/>
      <c r="HCN35" s="4812"/>
      <c r="HCO35" s="4812"/>
      <c r="HCP35" s="4812"/>
      <c r="HCQ35" s="4812"/>
      <c r="HCR35" s="4812"/>
      <c r="HCS35" s="4812"/>
      <c r="HCT35" s="4812"/>
      <c r="HCU35" s="4812"/>
      <c r="HCV35" s="4812"/>
      <c r="HCW35" s="4812"/>
      <c r="HCX35" s="4812"/>
      <c r="HCY35" s="4812"/>
      <c r="HCZ35" s="4812"/>
      <c r="HDA35" s="4812"/>
      <c r="HDB35" s="4812"/>
      <c r="HDC35" s="4812"/>
      <c r="HDD35" s="4812"/>
      <c r="HDE35" s="4812"/>
      <c r="HDF35" s="4812"/>
      <c r="HDG35" s="4812"/>
      <c r="HDH35" s="4812"/>
      <c r="HDI35" s="4812"/>
      <c r="HDJ35" s="4812"/>
      <c r="HDK35" s="4812"/>
      <c r="HDL35" s="4812"/>
      <c r="HDM35" s="4812"/>
      <c r="HDN35" s="4812"/>
      <c r="HDO35" s="4812"/>
      <c r="HDP35" s="4812"/>
      <c r="HDQ35" s="4812"/>
      <c r="HDR35" s="4812"/>
      <c r="HDS35" s="4812"/>
      <c r="HDT35" s="4812"/>
      <c r="HDU35" s="4812"/>
      <c r="HDV35" s="4812"/>
      <c r="HDW35" s="4812"/>
      <c r="HDX35" s="4812"/>
      <c r="HDY35" s="4812"/>
      <c r="HDZ35" s="4812"/>
      <c r="HEA35" s="4812"/>
      <c r="HEB35" s="4812"/>
      <c r="HEC35" s="4812"/>
      <c r="HED35" s="4812"/>
      <c r="HEE35" s="4812"/>
      <c r="HEF35" s="4812"/>
      <c r="HEG35" s="4812"/>
      <c r="HEH35" s="4812"/>
      <c r="HEI35" s="4812"/>
      <c r="HEJ35" s="4812"/>
      <c r="HEK35" s="4812"/>
      <c r="HEL35" s="4812"/>
      <c r="HEM35" s="4812"/>
      <c r="HEN35" s="4812"/>
      <c r="HEO35" s="4812"/>
      <c r="HEP35" s="4812"/>
      <c r="HEQ35" s="4812"/>
      <c r="HER35" s="4812"/>
      <c r="HES35" s="4812"/>
      <c r="HET35" s="4812"/>
      <c r="HEU35" s="4812"/>
      <c r="HEV35" s="4812"/>
      <c r="HEW35" s="4812"/>
      <c r="HEX35" s="4812"/>
      <c r="HEY35" s="4812"/>
      <c r="HEZ35" s="4812"/>
      <c r="HFA35" s="4812"/>
      <c r="HFB35" s="4812"/>
      <c r="HFC35" s="4812"/>
      <c r="HFD35" s="4812"/>
      <c r="HFE35" s="4812"/>
      <c r="HFF35" s="4812"/>
      <c r="HFG35" s="4812"/>
      <c r="HFH35" s="4812"/>
      <c r="HFI35" s="4812"/>
      <c r="HFJ35" s="4812"/>
      <c r="HFK35" s="4812"/>
      <c r="HFL35" s="4812"/>
      <c r="HFM35" s="4812"/>
      <c r="HFN35" s="4812"/>
      <c r="HFO35" s="4812"/>
      <c r="HFP35" s="4812"/>
      <c r="HFQ35" s="4812"/>
      <c r="HFR35" s="4812"/>
      <c r="HFS35" s="4812"/>
      <c r="HFT35" s="4812"/>
      <c r="HFU35" s="4812"/>
      <c r="HFV35" s="4812"/>
      <c r="HFW35" s="4812"/>
      <c r="HFX35" s="4812"/>
      <c r="HFY35" s="4812"/>
      <c r="HFZ35" s="4812"/>
      <c r="HGA35" s="4812"/>
      <c r="HGB35" s="4812"/>
      <c r="HGC35" s="4812"/>
      <c r="HGD35" s="4812"/>
      <c r="HGE35" s="4812"/>
      <c r="HGF35" s="4812"/>
      <c r="HGG35" s="4812"/>
      <c r="HGH35" s="4812"/>
      <c r="HGI35" s="4812"/>
      <c r="HGJ35" s="4812"/>
      <c r="HGK35" s="4812"/>
      <c r="HGL35" s="4812"/>
      <c r="HGM35" s="4812"/>
      <c r="HGN35" s="4812"/>
      <c r="HGO35" s="4812"/>
      <c r="HGP35" s="4812"/>
      <c r="HGQ35" s="4812"/>
      <c r="HGR35" s="4812"/>
      <c r="HGS35" s="4812"/>
      <c r="HGT35" s="4812"/>
      <c r="HGU35" s="4812"/>
      <c r="HGV35" s="4812"/>
      <c r="HGW35" s="4812"/>
      <c r="HGX35" s="4812"/>
      <c r="HGY35" s="4812"/>
      <c r="HGZ35" s="4812"/>
      <c r="HHA35" s="4812"/>
      <c r="HHB35" s="4812"/>
      <c r="HHC35" s="4812"/>
      <c r="HHD35" s="4812"/>
      <c r="HHE35" s="4812"/>
      <c r="HHF35" s="4812"/>
      <c r="HHG35" s="4812"/>
      <c r="HHH35" s="4812"/>
      <c r="HHI35" s="4812"/>
      <c r="HHJ35" s="4812"/>
      <c r="HHK35" s="4812"/>
      <c r="HHL35" s="4812"/>
      <c r="HHM35" s="4812"/>
      <c r="HHN35" s="4812"/>
      <c r="HHO35" s="4812"/>
      <c r="HHP35" s="4812"/>
      <c r="HHQ35" s="4812"/>
      <c r="HHR35" s="4812"/>
      <c r="HHS35" s="4812"/>
      <c r="HHT35" s="4812"/>
      <c r="HHU35" s="4812"/>
      <c r="HHV35" s="4812"/>
      <c r="HHW35" s="4812"/>
      <c r="HHX35" s="4812"/>
      <c r="HHY35" s="4812"/>
      <c r="HHZ35" s="4812"/>
      <c r="HIA35" s="4812"/>
      <c r="HIB35" s="4812"/>
      <c r="HIC35" s="4812"/>
      <c r="HID35" s="4812"/>
      <c r="HIE35" s="4812"/>
      <c r="HIF35" s="4812"/>
      <c r="HIG35" s="4812"/>
      <c r="HIH35" s="4812"/>
      <c r="HII35" s="4812"/>
      <c r="HIJ35" s="4812"/>
      <c r="HIK35" s="4812"/>
      <c r="HIL35" s="4812"/>
      <c r="HIM35" s="4812"/>
      <c r="HIN35" s="4812"/>
      <c r="HIO35" s="4812"/>
      <c r="HIP35" s="4812"/>
      <c r="HIQ35" s="4812"/>
      <c r="HIR35" s="4812"/>
      <c r="HIS35" s="4812"/>
      <c r="HIT35" s="4812"/>
      <c r="HIU35" s="4812"/>
      <c r="HIV35" s="4812"/>
      <c r="HIW35" s="4812"/>
      <c r="HIX35" s="4812"/>
      <c r="HIY35" s="4812"/>
      <c r="HIZ35" s="4812"/>
      <c r="HJA35" s="4812"/>
      <c r="HJB35" s="4812"/>
      <c r="HJC35" s="4812"/>
      <c r="HJD35" s="4812"/>
      <c r="HJE35" s="4812"/>
      <c r="HJF35" s="4812"/>
      <c r="HJG35" s="4812"/>
      <c r="HJH35" s="4812"/>
      <c r="HJI35" s="4812"/>
      <c r="HJJ35" s="4812"/>
      <c r="HJK35" s="4812"/>
      <c r="HJL35" s="4812"/>
      <c r="HJM35" s="4812"/>
      <c r="HJN35" s="4812"/>
      <c r="HJO35" s="4812"/>
      <c r="HJP35" s="4812"/>
      <c r="HJQ35" s="4812"/>
      <c r="HJR35" s="4812"/>
      <c r="HJS35" s="4812"/>
      <c r="HJT35" s="4812"/>
      <c r="HJU35" s="4812"/>
      <c r="HJV35" s="4812"/>
      <c r="HJW35" s="4812"/>
      <c r="HJX35" s="4812"/>
      <c r="HJY35" s="4812"/>
      <c r="HJZ35" s="4812"/>
      <c r="HKA35" s="4812"/>
      <c r="HKB35" s="4812"/>
      <c r="HKC35" s="4812"/>
      <c r="HKD35" s="4812"/>
      <c r="HKE35" s="4812"/>
      <c r="HKF35" s="4812"/>
      <c r="HKG35" s="4812"/>
      <c r="HKH35" s="4812"/>
      <c r="HKI35" s="4812"/>
      <c r="HKJ35" s="4812"/>
      <c r="HKK35" s="4812"/>
      <c r="HKL35" s="4812"/>
      <c r="HKM35" s="4812"/>
      <c r="HKN35" s="4812"/>
      <c r="HKO35" s="4812"/>
      <c r="HKP35" s="4812"/>
      <c r="HKQ35" s="4812"/>
      <c r="HKR35" s="4812"/>
      <c r="HKS35" s="4812"/>
      <c r="HKT35" s="4812"/>
      <c r="HKU35" s="4812"/>
      <c r="HKV35" s="4812"/>
      <c r="HKW35" s="4812"/>
      <c r="HKX35" s="4812"/>
      <c r="HKY35" s="4812"/>
      <c r="HKZ35" s="4812"/>
      <c r="HLA35" s="4812"/>
      <c r="HLB35" s="4812"/>
      <c r="HLC35" s="4812"/>
      <c r="HLD35" s="4812"/>
      <c r="HLE35" s="4812"/>
      <c r="HLF35" s="4812"/>
      <c r="HLG35" s="4812"/>
      <c r="HLH35" s="4812"/>
      <c r="HLI35" s="4812"/>
      <c r="HLJ35" s="4812"/>
      <c r="HLK35" s="4812"/>
      <c r="HLL35" s="4812"/>
      <c r="HLM35" s="4812"/>
      <c r="HLN35" s="4812"/>
      <c r="HLO35" s="4812"/>
      <c r="HLP35" s="4812"/>
      <c r="HLQ35" s="4812"/>
      <c r="HLR35" s="4812"/>
      <c r="HLS35" s="4812"/>
      <c r="HLT35" s="4812"/>
      <c r="HLU35" s="4812"/>
      <c r="HLV35" s="4812"/>
      <c r="HLW35" s="4812"/>
      <c r="HLX35" s="4812"/>
      <c r="HLY35" s="4812"/>
      <c r="HLZ35" s="4812"/>
      <c r="HMA35" s="4812"/>
      <c r="HMB35" s="4812"/>
      <c r="HMC35" s="4812"/>
      <c r="HMD35" s="4812"/>
      <c r="HME35" s="4812"/>
      <c r="HMF35" s="4812"/>
      <c r="HMG35" s="4812"/>
      <c r="HMH35" s="4812"/>
      <c r="HMI35" s="4812"/>
      <c r="HMJ35" s="4812"/>
      <c r="HMK35" s="4812"/>
      <c r="HML35" s="4812"/>
      <c r="HMM35" s="4812"/>
      <c r="HMN35" s="4812"/>
      <c r="HMO35" s="4812"/>
      <c r="HMP35" s="4812"/>
      <c r="HMQ35" s="4812"/>
      <c r="HMR35" s="4812"/>
      <c r="HMS35" s="4812"/>
      <c r="HMT35" s="4812"/>
      <c r="HMU35" s="4812"/>
      <c r="HMV35" s="4812"/>
      <c r="HMW35" s="4812"/>
      <c r="HMX35" s="4812"/>
      <c r="HMY35" s="4812"/>
      <c r="HMZ35" s="4812"/>
      <c r="HNA35" s="4812"/>
      <c r="HNB35" s="4812"/>
      <c r="HNC35" s="4812"/>
      <c r="HND35" s="4812"/>
      <c r="HNE35" s="4812"/>
      <c r="HNF35" s="4812"/>
      <c r="HNG35" s="4812"/>
      <c r="HNH35" s="4812"/>
      <c r="HNI35" s="4812"/>
      <c r="HNJ35" s="4812"/>
      <c r="HNK35" s="4812"/>
      <c r="HNL35" s="4812"/>
      <c r="HNM35" s="4812"/>
      <c r="HNN35" s="4812"/>
      <c r="HNO35" s="4812"/>
      <c r="HNP35" s="4812"/>
      <c r="HNQ35" s="4812"/>
      <c r="HNR35" s="4812"/>
      <c r="HNS35" s="4812"/>
      <c r="HNT35" s="4812"/>
      <c r="HNU35" s="4812"/>
      <c r="HNV35" s="4812"/>
      <c r="HNW35" s="4812"/>
      <c r="HNX35" s="4812"/>
      <c r="HNY35" s="4812"/>
      <c r="HNZ35" s="4812"/>
      <c r="HOA35" s="4812"/>
      <c r="HOB35" s="4812"/>
      <c r="HOC35" s="4812"/>
      <c r="HOD35" s="4812"/>
      <c r="HOE35" s="4812"/>
      <c r="HOF35" s="4812"/>
      <c r="HOG35" s="4812"/>
      <c r="HOH35" s="4812"/>
      <c r="HOI35" s="4812"/>
      <c r="HOJ35" s="4812"/>
      <c r="HOK35" s="4812"/>
      <c r="HOL35" s="4812"/>
      <c r="HOM35" s="4812"/>
      <c r="HON35" s="4812"/>
      <c r="HOO35" s="4812"/>
      <c r="HOP35" s="4812"/>
      <c r="HOQ35" s="4812"/>
      <c r="HOR35" s="4812"/>
      <c r="HOS35" s="4812"/>
      <c r="HOT35" s="4812"/>
      <c r="HOU35" s="4812"/>
      <c r="HOV35" s="4812"/>
      <c r="HOW35" s="4812"/>
      <c r="HOX35" s="4812"/>
      <c r="HOY35" s="4812"/>
      <c r="HOZ35" s="4812"/>
      <c r="HPA35" s="4812"/>
      <c r="HPB35" s="4812"/>
      <c r="HPC35" s="4812"/>
      <c r="HPD35" s="4812"/>
      <c r="HPE35" s="4812"/>
      <c r="HPF35" s="4812"/>
      <c r="HPG35" s="4812"/>
      <c r="HPH35" s="4812"/>
      <c r="HPI35" s="4812"/>
      <c r="HPJ35" s="4812"/>
      <c r="HPK35" s="4812"/>
      <c r="HPL35" s="4812"/>
      <c r="HPM35" s="4812"/>
      <c r="HPN35" s="4812"/>
      <c r="HPO35" s="4812"/>
      <c r="HPP35" s="4812"/>
      <c r="HPQ35" s="4812"/>
      <c r="HPR35" s="4812"/>
      <c r="HPS35" s="4812"/>
      <c r="HPT35" s="4812"/>
      <c r="HPU35" s="4812"/>
      <c r="HPV35" s="4812"/>
      <c r="HPW35" s="4812"/>
      <c r="HPX35" s="4812"/>
      <c r="HPY35" s="4812"/>
      <c r="HPZ35" s="4812"/>
      <c r="HQA35" s="4812"/>
      <c r="HQB35" s="4812"/>
      <c r="HQC35" s="4812"/>
      <c r="HQD35" s="4812"/>
      <c r="HQE35" s="4812"/>
      <c r="HQF35" s="4812"/>
      <c r="HQG35" s="4812"/>
      <c r="HQH35" s="4812"/>
      <c r="HQI35" s="4812"/>
      <c r="HQJ35" s="4812"/>
      <c r="HQK35" s="4812"/>
      <c r="HQL35" s="4812"/>
      <c r="HQM35" s="4812"/>
      <c r="HQN35" s="4812"/>
      <c r="HQO35" s="4812"/>
      <c r="HQP35" s="4812"/>
      <c r="HQQ35" s="4812"/>
      <c r="HQR35" s="4812"/>
      <c r="HQS35" s="4812"/>
      <c r="HQT35" s="4812"/>
      <c r="HQU35" s="4812"/>
      <c r="HQV35" s="4812"/>
      <c r="HQW35" s="4812"/>
      <c r="HQX35" s="4812"/>
      <c r="HQY35" s="4812"/>
      <c r="HQZ35" s="4812"/>
      <c r="HRA35" s="4812"/>
      <c r="HRB35" s="4812"/>
      <c r="HRC35" s="4812"/>
      <c r="HRD35" s="4812"/>
      <c r="HRE35" s="4812"/>
      <c r="HRF35" s="4812"/>
      <c r="HRG35" s="4812"/>
      <c r="HRH35" s="4812"/>
      <c r="HRI35" s="4812"/>
      <c r="HRJ35" s="4812"/>
      <c r="HRK35" s="4812"/>
      <c r="HRL35" s="4812"/>
      <c r="HRM35" s="4812"/>
      <c r="HRN35" s="4812"/>
      <c r="HRO35" s="4812"/>
      <c r="HRP35" s="4812"/>
      <c r="HRQ35" s="4812"/>
      <c r="HRR35" s="4812"/>
      <c r="HRS35" s="4812"/>
      <c r="HRT35" s="4812"/>
      <c r="HRU35" s="4812"/>
      <c r="HRV35" s="4812"/>
      <c r="HRW35" s="4812"/>
      <c r="HRX35" s="4812"/>
      <c r="HRY35" s="4812"/>
      <c r="HRZ35" s="4812"/>
      <c r="HSA35" s="4812"/>
      <c r="HSB35" s="4812"/>
      <c r="HSC35" s="4812"/>
      <c r="HSD35" s="4812"/>
      <c r="HSE35" s="4812"/>
      <c r="HSF35" s="4812"/>
      <c r="HSG35" s="4812"/>
      <c r="HSH35" s="4812"/>
      <c r="HSI35" s="4812"/>
      <c r="HSJ35" s="4812"/>
      <c r="HSK35" s="4812"/>
      <c r="HSL35" s="4812"/>
      <c r="HSM35" s="4812"/>
      <c r="HSN35" s="4812"/>
      <c r="HSO35" s="4812"/>
      <c r="HSP35" s="4812"/>
      <c r="HSQ35" s="4812"/>
      <c r="HSR35" s="4812"/>
      <c r="HSS35" s="4812"/>
      <c r="HST35" s="4812"/>
      <c r="HSU35" s="4812"/>
      <c r="HSV35" s="4812"/>
      <c r="HSW35" s="4812"/>
      <c r="HSX35" s="4812"/>
      <c r="HSY35" s="4812"/>
      <c r="HSZ35" s="4812"/>
      <c r="HTA35" s="4812"/>
      <c r="HTB35" s="4812"/>
      <c r="HTC35" s="4812"/>
      <c r="HTD35" s="4812"/>
      <c r="HTE35" s="4812"/>
      <c r="HTF35" s="4812"/>
      <c r="HTG35" s="4812"/>
      <c r="HTH35" s="4812"/>
      <c r="HTI35" s="4812"/>
      <c r="HTJ35" s="4812"/>
      <c r="HTK35" s="4812"/>
      <c r="HTL35" s="4812"/>
      <c r="HTM35" s="4812"/>
      <c r="HTN35" s="4812"/>
      <c r="HTO35" s="4812"/>
      <c r="HTP35" s="4812"/>
      <c r="HTQ35" s="4812"/>
      <c r="HTR35" s="4812"/>
      <c r="HTS35" s="4812"/>
      <c r="HTT35" s="4812"/>
      <c r="HTU35" s="4812"/>
      <c r="HTV35" s="4812"/>
      <c r="HTW35" s="4812"/>
      <c r="HTX35" s="4812"/>
      <c r="HTY35" s="4812"/>
      <c r="HTZ35" s="4812"/>
      <c r="HUA35" s="4812"/>
      <c r="HUB35" s="4812"/>
      <c r="HUC35" s="4812"/>
      <c r="HUD35" s="4812"/>
      <c r="HUE35" s="4812"/>
      <c r="HUF35" s="4812"/>
      <c r="HUG35" s="4812"/>
      <c r="HUH35" s="4812"/>
      <c r="HUI35" s="4812"/>
      <c r="HUJ35" s="4812"/>
      <c r="HUK35" s="4812"/>
      <c r="HUL35" s="4812"/>
      <c r="HUM35" s="4812"/>
      <c r="HUN35" s="4812"/>
      <c r="HUO35" s="4812"/>
      <c r="HUP35" s="4812"/>
      <c r="HUQ35" s="4812"/>
      <c r="HUR35" s="4812"/>
      <c r="HUS35" s="4812"/>
      <c r="HUT35" s="4812"/>
      <c r="HUU35" s="4812"/>
      <c r="HUV35" s="4812"/>
      <c r="HUW35" s="4812"/>
      <c r="HUX35" s="4812"/>
      <c r="HUY35" s="4812"/>
      <c r="HUZ35" s="4812"/>
      <c r="HVA35" s="4812"/>
      <c r="HVB35" s="4812"/>
      <c r="HVC35" s="4812"/>
      <c r="HVD35" s="4812"/>
      <c r="HVE35" s="4812"/>
      <c r="HVF35" s="4812"/>
      <c r="HVG35" s="4812"/>
      <c r="HVH35" s="4812"/>
      <c r="HVI35" s="4812"/>
      <c r="HVJ35" s="4812"/>
      <c r="HVK35" s="4812"/>
      <c r="HVL35" s="4812"/>
      <c r="HVM35" s="4812"/>
      <c r="HVN35" s="4812"/>
      <c r="HVO35" s="4812"/>
      <c r="HVP35" s="4812"/>
      <c r="HVQ35" s="4812"/>
      <c r="HVR35" s="4812"/>
      <c r="HVS35" s="4812"/>
      <c r="HVT35" s="4812"/>
      <c r="HVU35" s="4812"/>
      <c r="HVV35" s="4812"/>
      <c r="HVW35" s="4812"/>
      <c r="HVX35" s="4812"/>
      <c r="HVY35" s="4812"/>
      <c r="HVZ35" s="4812"/>
      <c r="HWA35" s="4812"/>
      <c r="HWB35" s="4812"/>
      <c r="HWC35" s="4812"/>
      <c r="HWD35" s="4812"/>
      <c r="HWE35" s="4812"/>
      <c r="HWF35" s="4812"/>
      <c r="HWG35" s="4812"/>
      <c r="HWH35" s="4812"/>
      <c r="HWI35" s="4812"/>
      <c r="HWJ35" s="4812"/>
      <c r="HWK35" s="4812"/>
      <c r="HWL35" s="4812"/>
      <c r="HWM35" s="4812"/>
      <c r="HWN35" s="4812"/>
      <c r="HWO35" s="4812"/>
      <c r="HWP35" s="4812"/>
      <c r="HWQ35" s="4812"/>
      <c r="HWR35" s="4812"/>
      <c r="HWS35" s="4812"/>
      <c r="HWT35" s="4812"/>
      <c r="HWU35" s="4812"/>
      <c r="HWV35" s="4812"/>
      <c r="HWW35" s="4812"/>
      <c r="HWX35" s="4812"/>
      <c r="HWY35" s="4812"/>
      <c r="HWZ35" s="4812"/>
      <c r="HXA35" s="4812"/>
      <c r="HXB35" s="4812"/>
      <c r="HXC35" s="4812"/>
      <c r="HXD35" s="4812"/>
      <c r="HXE35" s="4812"/>
      <c r="HXF35" s="4812"/>
      <c r="HXG35" s="4812"/>
      <c r="HXH35" s="4812"/>
      <c r="HXI35" s="4812"/>
      <c r="HXJ35" s="4812"/>
      <c r="HXK35" s="4812"/>
      <c r="HXL35" s="4812"/>
      <c r="HXM35" s="4812"/>
      <c r="HXN35" s="4812"/>
      <c r="HXO35" s="4812"/>
      <c r="HXP35" s="4812"/>
      <c r="HXQ35" s="4812"/>
      <c r="HXR35" s="4812"/>
      <c r="HXS35" s="4812"/>
      <c r="HXT35" s="4812"/>
      <c r="HXU35" s="4812"/>
      <c r="HXV35" s="4812"/>
      <c r="HXW35" s="4812"/>
      <c r="HXX35" s="4812"/>
      <c r="HXY35" s="4812"/>
      <c r="HXZ35" s="4812"/>
      <c r="HYA35" s="4812"/>
      <c r="HYB35" s="4812"/>
      <c r="HYC35" s="4812"/>
      <c r="HYD35" s="4812"/>
      <c r="HYE35" s="4812"/>
      <c r="HYF35" s="4812"/>
      <c r="HYG35" s="4812"/>
      <c r="HYH35" s="4812"/>
      <c r="HYI35" s="4812"/>
      <c r="HYJ35" s="4812"/>
      <c r="HYK35" s="4812"/>
      <c r="HYL35" s="4812"/>
      <c r="HYM35" s="4812"/>
      <c r="HYN35" s="4812"/>
      <c r="HYO35" s="4812"/>
      <c r="HYP35" s="4812"/>
      <c r="HYQ35" s="4812"/>
      <c r="HYR35" s="4812"/>
      <c r="HYS35" s="4812"/>
      <c r="HYT35" s="4812"/>
      <c r="HYU35" s="4812"/>
      <c r="HYV35" s="4812"/>
      <c r="HYW35" s="4812"/>
      <c r="HYX35" s="4812"/>
      <c r="HYY35" s="4812"/>
      <c r="HYZ35" s="4812"/>
      <c r="HZA35" s="4812"/>
      <c r="HZB35" s="4812"/>
      <c r="HZC35" s="4812"/>
      <c r="HZD35" s="4812"/>
      <c r="HZE35" s="4812"/>
      <c r="HZF35" s="4812"/>
      <c r="HZG35" s="4812"/>
      <c r="HZH35" s="4812"/>
      <c r="HZI35" s="4812"/>
      <c r="HZJ35" s="4812"/>
      <c r="HZK35" s="4812"/>
      <c r="HZL35" s="4812"/>
      <c r="HZM35" s="4812"/>
      <c r="HZN35" s="4812"/>
      <c r="HZO35" s="4812"/>
      <c r="HZP35" s="4812"/>
      <c r="HZQ35" s="4812"/>
      <c r="HZR35" s="4812"/>
      <c r="HZS35" s="4812"/>
      <c r="HZT35" s="4812"/>
      <c r="HZU35" s="4812"/>
      <c r="HZV35" s="4812"/>
      <c r="HZW35" s="4812"/>
      <c r="HZX35" s="4812"/>
      <c r="HZY35" s="4812"/>
      <c r="HZZ35" s="4812"/>
      <c r="IAA35" s="4812"/>
      <c r="IAB35" s="4812"/>
      <c r="IAC35" s="4812"/>
      <c r="IAD35" s="4812"/>
      <c r="IAE35" s="4812"/>
      <c r="IAF35" s="4812"/>
      <c r="IAG35" s="4812"/>
      <c r="IAH35" s="4812"/>
      <c r="IAI35" s="4812"/>
      <c r="IAJ35" s="4812"/>
      <c r="IAK35" s="4812"/>
      <c r="IAL35" s="4812"/>
      <c r="IAM35" s="4812"/>
      <c r="IAN35" s="4812"/>
      <c r="IAO35" s="4812"/>
      <c r="IAP35" s="4812"/>
      <c r="IAQ35" s="4812"/>
      <c r="IAR35" s="4812"/>
      <c r="IAS35" s="4812"/>
      <c r="IAT35" s="4812"/>
      <c r="IAU35" s="4812"/>
      <c r="IAV35" s="4812"/>
      <c r="IAW35" s="4812"/>
      <c r="IAX35" s="4812"/>
      <c r="IAY35" s="4812"/>
      <c r="IAZ35" s="4812"/>
      <c r="IBA35" s="4812"/>
      <c r="IBB35" s="4812"/>
      <c r="IBC35" s="4812"/>
      <c r="IBD35" s="4812"/>
      <c r="IBE35" s="4812"/>
      <c r="IBF35" s="4812"/>
      <c r="IBG35" s="4812"/>
      <c r="IBH35" s="4812"/>
      <c r="IBI35" s="4812"/>
      <c r="IBJ35" s="4812"/>
      <c r="IBK35" s="4812"/>
      <c r="IBL35" s="4812"/>
      <c r="IBM35" s="4812"/>
      <c r="IBN35" s="4812"/>
      <c r="IBO35" s="4812"/>
      <c r="IBP35" s="4812"/>
      <c r="IBQ35" s="4812"/>
      <c r="IBR35" s="4812"/>
      <c r="IBS35" s="4812"/>
      <c r="IBT35" s="4812"/>
      <c r="IBU35" s="4812"/>
      <c r="IBV35" s="4812"/>
      <c r="IBW35" s="4812"/>
      <c r="IBX35" s="4812"/>
      <c r="IBY35" s="4812"/>
      <c r="IBZ35" s="4812"/>
      <c r="ICA35" s="4812"/>
      <c r="ICB35" s="4812"/>
      <c r="ICC35" s="4812"/>
      <c r="ICD35" s="4812"/>
      <c r="ICE35" s="4812"/>
      <c r="ICF35" s="4812"/>
      <c r="ICG35" s="4812"/>
      <c r="ICH35" s="4812"/>
      <c r="ICI35" s="4812"/>
      <c r="ICJ35" s="4812"/>
      <c r="ICK35" s="4812"/>
      <c r="ICL35" s="4812"/>
      <c r="ICM35" s="4812"/>
      <c r="ICN35" s="4812"/>
      <c r="ICO35" s="4812"/>
      <c r="ICP35" s="4812"/>
      <c r="ICQ35" s="4812"/>
      <c r="ICR35" s="4812"/>
      <c r="ICS35" s="4812"/>
      <c r="ICT35" s="4812"/>
      <c r="ICU35" s="4812"/>
      <c r="ICV35" s="4812"/>
      <c r="ICW35" s="4812"/>
      <c r="ICX35" s="4812"/>
      <c r="ICY35" s="4812"/>
      <c r="ICZ35" s="4812"/>
      <c r="IDA35" s="4812"/>
      <c r="IDB35" s="4812"/>
      <c r="IDC35" s="4812"/>
      <c r="IDD35" s="4812"/>
      <c r="IDE35" s="4812"/>
      <c r="IDF35" s="4812"/>
      <c r="IDG35" s="4812"/>
      <c r="IDH35" s="4812"/>
      <c r="IDI35" s="4812"/>
      <c r="IDJ35" s="4812"/>
      <c r="IDK35" s="4812"/>
      <c r="IDL35" s="4812"/>
      <c r="IDM35" s="4812"/>
      <c r="IDN35" s="4812"/>
      <c r="IDO35" s="4812"/>
      <c r="IDP35" s="4812"/>
      <c r="IDQ35" s="4812"/>
      <c r="IDR35" s="4812"/>
      <c r="IDS35" s="4812"/>
      <c r="IDT35" s="4812"/>
      <c r="IDU35" s="4812"/>
      <c r="IDV35" s="4812"/>
      <c r="IDW35" s="4812"/>
      <c r="IDX35" s="4812"/>
      <c r="IDY35" s="4812"/>
      <c r="IDZ35" s="4812"/>
      <c r="IEA35" s="4812"/>
      <c r="IEB35" s="4812"/>
      <c r="IEC35" s="4812"/>
      <c r="IED35" s="4812"/>
      <c r="IEE35" s="4812"/>
      <c r="IEF35" s="4812"/>
      <c r="IEG35" s="4812"/>
      <c r="IEH35" s="4812"/>
      <c r="IEI35" s="4812"/>
      <c r="IEJ35" s="4812"/>
      <c r="IEK35" s="4812"/>
      <c r="IEL35" s="4812"/>
      <c r="IEM35" s="4812"/>
      <c r="IEN35" s="4812"/>
      <c r="IEO35" s="4812"/>
      <c r="IEP35" s="4812"/>
      <c r="IEQ35" s="4812"/>
      <c r="IER35" s="4812"/>
      <c r="IES35" s="4812"/>
      <c r="IET35" s="4812"/>
      <c r="IEU35" s="4812"/>
      <c r="IEV35" s="4812"/>
      <c r="IEW35" s="4812"/>
      <c r="IEX35" s="4812"/>
      <c r="IEY35" s="4812"/>
      <c r="IEZ35" s="4812"/>
      <c r="IFA35" s="4812"/>
      <c r="IFB35" s="4812"/>
      <c r="IFC35" s="4812"/>
      <c r="IFD35" s="4812"/>
      <c r="IFE35" s="4812"/>
      <c r="IFF35" s="4812"/>
      <c r="IFG35" s="4812"/>
      <c r="IFH35" s="4812"/>
      <c r="IFI35" s="4812"/>
      <c r="IFJ35" s="4812"/>
      <c r="IFK35" s="4812"/>
      <c r="IFL35" s="4812"/>
      <c r="IFM35" s="4812"/>
      <c r="IFN35" s="4812"/>
      <c r="IFO35" s="4812"/>
      <c r="IFP35" s="4812"/>
      <c r="IFQ35" s="4812"/>
      <c r="IFR35" s="4812"/>
      <c r="IFS35" s="4812"/>
      <c r="IFT35" s="4812"/>
      <c r="IFU35" s="4812"/>
      <c r="IFV35" s="4812"/>
      <c r="IFW35" s="4812"/>
      <c r="IFX35" s="4812"/>
      <c r="IFY35" s="4812"/>
      <c r="IFZ35" s="4812"/>
      <c r="IGA35" s="4812"/>
      <c r="IGB35" s="4812"/>
      <c r="IGC35" s="4812"/>
      <c r="IGD35" s="4812"/>
      <c r="IGE35" s="4812"/>
      <c r="IGF35" s="4812"/>
      <c r="IGG35" s="4812"/>
      <c r="IGH35" s="4812"/>
      <c r="IGI35" s="4812"/>
      <c r="IGJ35" s="4812"/>
      <c r="IGK35" s="4812"/>
      <c r="IGL35" s="4812"/>
      <c r="IGM35" s="4812"/>
      <c r="IGN35" s="4812"/>
      <c r="IGO35" s="4812"/>
      <c r="IGP35" s="4812"/>
      <c r="IGQ35" s="4812"/>
      <c r="IGR35" s="4812"/>
      <c r="IGS35" s="4812"/>
      <c r="IGT35" s="4812"/>
      <c r="IGU35" s="4812"/>
      <c r="IGV35" s="4812"/>
      <c r="IGW35" s="4812"/>
      <c r="IGX35" s="4812"/>
      <c r="IGY35" s="4812"/>
      <c r="IGZ35" s="4812"/>
      <c r="IHA35" s="4812"/>
      <c r="IHB35" s="4812"/>
      <c r="IHC35" s="4812"/>
      <c r="IHD35" s="4812"/>
      <c r="IHE35" s="4812"/>
      <c r="IHF35" s="4812"/>
      <c r="IHG35" s="4812"/>
      <c r="IHH35" s="4812"/>
      <c r="IHI35" s="4812"/>
      <c r="IHJ35" s="4812"/>
      <c r="IHK35" s="4812"/>
      <c r="IHL35" s="4812"/>
      <c r="IHM35" s="4812"/>
      <c r="IHN35" s="4812"/>
      <c r="IHO35" s="4812"/>
      <c r="IHP35" s="4812"/>
      <c r="IHQ35" s="4812"/>
      <c r="IHR35" s="4812"/>
      <c r="IHS35" s="4812"/>
      <c r="IHT35" s="4812"/>
      <c r="IHU35" s="4812"/>
      <c r="IHV35" s="4812"/>
      <c r="IHW35" s="4812"/>
      <c r="IHX35" s="4812"/>
      <c r="IHY35" s="4812"/>
      <c r="IHZ35" s="4812"/>
      <c r="IIA35" s="4812"/>
      <c r="IIB35" s="4812"/>
      <c r="IIC35" s="4812"/>
      <c r="IID35" s="4812"/>
      <c r="IIE35" s="4812"/>
      <c r="IIF35" s="4812"/>
      <c r="IIG35" s="4812"/>
      <c r="IIH35" s="4812"/>
      <c r="III35" s="4812"/>
      <c r="IIJ35" s="4812"/>
      <c r="IIK35" s="4812"/>
      <c r="IIL35" s="4812"/>
      <c r="IIM35" s="4812"/>
      <c r="IIN35" s="4812"/>
      <c r="IIO35" s="4812"/>
      <c r="IIP35" s="4812"/>
      <c r="IIQ35" s="4812"/>
      <c r="IIR35" s="4812"/>
      <c r="IIS35" s="4812"/>
      <c r="IIT35" s="4812"/>
      <c r="IIU35" s="4812"/>
      <c r="IIV35" s="4812"/>
      <c r="IIW35" s="4812"/>
      <c r="IIX35" s="4812"/>
      <c r="IIY35" s="4812"/>
      <c r="IIZ35" s="4812"/>
      <c r="IJA35" s="4812"/>
      <c r="IJB35" s="4812"/>
      <c r="IJC35" s="4812"/>
      <c r="IJD35" s="4812"/>
      <c r="IJE35" s="4812"/>
      <c r="IJF35" s="4812"/>
      <c r="IJG35" s="4812"/>
      <c r="IJH35" s="4812"/>
      <c r="IJI35" s="4812"/>
      <c r="IJJ35" s="4812"/>
      <c r="IJK35" s="4812"/>
      <c r="IJL35" s="4812"/>
      <c r="IJM35" s="4812"/>
      <c r="IJN35" s="4812"/>
      <c r="IJO35" s="4812"/>
      <c r="IJP35" s="4812"/>
      <c r="IJQ35" s="4812"/>
      <c r="IJR35" s="4812"/>
      <c r="IJS35" s="4812"/>
      <c r="IJT35" s="4812"/>
      <c r="IJU35" s="4812"/>
      <c r="IJV35" s="4812"/>
      <c r="IJW35" s="4812"/>
      <c r="IJX35" s="4812"/>
      <c r="IJY35" s="4812"/>
      <c r="IJZ35" s="4812"/>
      <c r="IKA35" s="4812"/>
      <c r="IKB35" s="4812"/>
      <c r="IKC35" s="4812"/>
      <c r="IKD35" s="4812"/>
      <c r="IKE35" s="4812"/>
      <c r="IKF35" s="4812"/>
      <c r="IKG35" s="4812"/>
      <c r="IKH35" s="4812"/>
      <c r="IKI35" s="4812"/>
      <c r="IKJ35" s="4812"/>
      <c r="IKK35" s="4812"/>
      <c r="IKL35" s="4812"/>
      <c r="IKM35" s="4812"/>
      <c r="IKN35" s="4812"/>
      <c r="IKO35" s="4812"/>
      <c r="IKP35" s="4812"/>
      <c r="IKQ35" s="4812"/>
      <c r="IKR35" s="4812"/>
      <c r="IKS35" s="4812"/>
      <c r="IKT35" s="4812"/>
      <c r="IKU35" s="4812"/>
      <c r="IKV35" s="4812"/>
      <c r="IKW35" s="4812"/>
      <c r="IKX35" s="4812"/>
      <c r="IKY35" s="4812"/>
      <c r="IKZ35" s="4812"/>
      <c r="ILA35" s="4812"/>
      <c r="ILB35" s="4812"/>
      <c r="ILC35" s="4812"/>
      <c r="ILD35" s="4812"/>
      <c r="ILE35" s="4812"/>
      <c r="ILF35" s="4812"/>
      <c r="ILG35" s="4812"/>
      <c r="ILH35" s="4812"/>
      <c r="ILI35" s="4812"/>
      <c r="ILJ35" s="4812"/>
      <c r="ILK35" s="4812"/>
      <c r="ILL35" s="4812"/>
      <c r="ILM35" s="4812"/>
      <c r="ILN35" s="4812"/>
      <c r="ILO35" s="4812"/>
      <c r="ILP35" s="4812"/>
      <c r="ILQ35" s="4812"/>
      <c r="ILR35" s="4812"/>
      <c r="ILS35" s="4812"/>
      <c r="ILT35" s="4812"/>
      <c r="ILU35" s="4812"/>
      <c r="ILV35" s="4812"/>
      <c r="ILW35" s="4812"/>
      <c r="ILX35" s="4812"/>
      <c r="ILY35" s="4812"/>
      <c r="ILZ35" s="4812"/>
      <c r="IMA35" s="4812"/>
      <c r="IMB35" s="4812"/>
      <c r="IMC35" s="4812"/>
      <c r="IMD35" s="4812"/>
      <c r="IME35" s="4812"/>
      <c r="IMF35" s="4812"/>
      <c r="IMG35" s="4812"/>
      <c r="IMH35" s="4812"/>
      <c r="IMI35" s="4812"/>
      <c r="IMJ35" s="4812"/>
      <c r="IMK35" s="4812"/>
      <c r="IML35" s="4812"/>
      <c r="IMM35" s="4812"/>
      <c r="IMN35" s="4812"/>
      <c r="IMO35" s="4812"/>
      <c r="IMP35" s="4812"/>
      <c r="IMQ35" s="4812"/>
      <c r="IMR35" s="4812"/>
      <c r="IMS35" s="4812"/>
      <c r="IMT35" s="4812"/>
      <c r="IMU35" s="4812"/>
      <c r="IMV35" s="4812"/>
      <c r="IMW35" s="4812"/>
      <c r="IMX35" s="4812"/>
      <c r="IMY35" s="4812"/>
      <c r="IMZ35" s="4812"/>
      <c r="INA35" s="4812"/>
      <c r="INB35" s="4812"/>
      <c r="INC35" s="4812"/>
      <c r="IND35" s="4812"/>
      <c r="INE35" s="4812"/>
      <c r="INF35" s="4812"/>
      <c r="ING35" s="4812"/>
      <c r="INH35" s="4812"/>
      <c r="INI35" s="4812"/>
      <c r="INJ35" s="4812"/>
      <c r="INK35" s="4812"/>
      <c r="INL35" s="4812"/>
      <c r="INM35" s="4812"/>
      <c r="INN35" s="4812"/>
      <c r="INO35" s="4812"/>
      <c r="INP35" s="4812"/>
      <c r="INQ35" s="4812"/>
      <c r="INR35" s="4812"/>
      <c r="INS35" s="4812"/>
      <c r="INT35" s="4812"/>
      <c r="INU35" s="4812"/>
      <c r="INV35" s="4812"/>
      <c r="INW35" s="4812"/>
      <c r="INX35" s="4812"/>
      <c r="INY35" s="4812"/>
      <c r="INZ35" s="4812"/>
      <c r="IOA35" s="4812"/>
      <c r="IOB35" s="4812"/>
      <c r="IOC35" s="4812"/>
      <c r="IOD35" s="4812"/>
      <c r="IOE35" s="4812"/>
      <c r="IOF35" s="4812"/>
      <c r="IOG35" s="4812"/>
      <c r="IOH35" s="4812"/>
      <c r="IOI35" s="4812"/>
      <c r="IOJ35" s="4812"/>
      <c r="IOK35" s="4812"/>
      <c r="IOL35" s="4812"/>
      <c r="IOM35" s="4812"/>
      <c r="ION35" s="4812"/>
      <c r="IOO35" s="4812"/>
      <c r="IOP35" s="4812"/>
      <c r="IOQ35" s="4812"/>
      <c r="IOR35" s="4812"/>
      <c r="IOS35" s="4812"/>
      <c r="IOT35" s="4812"/>
      <c r="IOU35" s="4812"/>
      <c r="IOV35" s="4812"/>
      <c r="IOW35" s="4812"/>
      <c r="IOX35" s="4812"/>
      <c r="IOY35" s="4812"/>
      <c r="IOZ35" s="4812"/>
      <c r="IPA35" s="4812"/>
      <c r="IPB35" s="4812"/>
      <c r="IPC35" s="4812"/>
      <c r="IPD35" s="4812"/>
      <c r="IPE35" s="4812"/>
      <c r="IPF35" s="4812"/>
      <c r="IPG35" s="4812"/>
      <c r="IPH35" s="4812"/>
      <c r="IPI35" s="4812"/>
      <c r="IPJ35" s="4812"/>
      <c r="IPK35" s="4812"/>
      <c r="IPL35" s="4812"/>
      <c r="IPM35" s="4812"/>
      <c r="IPN35" s="4812"/>
      <c r="IPO35" s="4812"/>
      <c r="IPP35" s="4812"/>
      <c r="IPQ35" s="4812"/>
      <c r="IPR35" s="4812"/>
      <c r="IPS35" s="4812"/>
      <c r="IPT35" s="4812"/>
      <c r="IPU35" s="4812"/>
      <c r="IPV35" s="4812"/>
      <c r="IPW35" s="4812"/>
      <c r="IPX35" s="4812"/>
      <c r="IPY35" s="4812"/>
      <c r="IPZ35" s="4812"/>
      <c r="IQA35" s="4812"/>
      <c r="IQB35" s="4812"/>
      <c r="IQC35" s="4812"/>
      <c r="IQD35" s="4812"/>
      <c r="IQE35" s="4812"/>
      <c r="IQF35" s="4812"/>
      <c r="IQG35" s="4812"/>
      <c r="IQH35" s="4812"/>
      <c r="IQI35" s="4812"/>
      <c r="IQJ35" s="4812"/>
      <c r="IQK35" s="4812"/>
      <c r="IQL35" s="4812"/>
      <c r="IQM35" s="4812"/>
      <c r="IQN35" s="4812"/>
      <c r="IQO35" s="4812"/>
      <c r="IQP35" s="4812"/>
      <c r="IQQ35" s="4812"/>
      <c r="IQR35" s="4812"/>
      <c r="IQS35" s="4812"/>
      <c r="IQT35" s="4812"/>
      <c r="IQU35" s="4812"/>
      <c r="IQV35" s="4812"/>
      <c r="IQW35" s="4812"/>
      <c r="IQX35" s="4812"/>
      <c r="IQY35" s="4812"/>
      <c r="IQZ35" s="4812"/>
      <c r="IRA35" s="4812"/>
      <c r="IRB35" s="4812"/>
      <c r="IRC35" s="4812"/>
      <c r="IRD35" s="4812"/>
      <c r="IRE35" s="4812"/>
      <c r="IRF35" s="4812"/>
      <c r="IRG35" s="4812"/>
      <c r="IRH35" s="4812"/>
      <c r="IRI35" s="4812"/>
      <c r="IRJ35" s="4812"/>
      <c r="IRK35" s="4812"/>
      <c r="IRL35" s="4812"/>
      <c r="IRM35" s="4812"/>
      <c r="IRN35" s="4812"/>
      <c r="IRO35" s="4812"/>
      <c r="IRP35" s="4812"/>
      <c r="IRQ35" s="4812"/>
      <c r="IRR35" s="4812"/>
      <c r="IRS35" s="4812"/>
      <c r="IRT35" s="4812"/>
      <c r="IRU35" s="4812"/>
      <c r="IRV35" s="4812"/>
      <c r="IRW35" s="4812"/>
      <c r="IRX35" s="4812"/>
      <c r="IRY35" s="4812"/>
      <c r="IRZ35" s="4812"/>
      <c r="ISA35" s="4812"/>
      <c r="ISB35" s="4812"/>
      <c r="ISC35" s="4812"/>
      <c r="ISD35" s="4812"/>
      <c r="ISE35" s="4812"/>
      <c r="ISF35" s="4812"/>
      <c r="ISG35" s="4812"/>
      <c r="ISH35" s="4812"/>
      <c r="ISI35" s="4812"/>
      <c r="ISJ35" s="4812"/>
      <c r="ISK35" s="4812"/>
      <c r="ISL35" s="4812"/>
      <c r="ISM35" s="4812"/>
      <c r="ISN35" s="4812"/>
      <c r="ISO35" s="4812"/>
      <c r="ISP35" s="4812"/>
      <c r="ISQ35" s="4812"/>
      <c r="ISR35" s="4812"/>
      <c r="ISS35" s="4812"/>
      <c r="IST35" s="4812"/>
      <c r="ISU35" s="4812"/>
      <c r="ISV35" s="4812"/>
      <c r="ISW35" s="4812"/>
      <c r="ISX35" s="4812"/>
      <c r="ISY35" s="4812"/>
      <c r="ISZ35" s="4812"/>
      <c r="ITA35" s="4812"/>
      <c r="ITB35" s="4812"/>
      <c r="ITC35" s="4812"/>
      <c r="ITD35" s="4812"/>
      <c r="ITE35" s="4812"/>
      <c r="ITF35" s="4812"/>
      <c r="ITG35" s="4812"/>
      <c r="ITH35" s="4812"/>
      <c r="ITI35" s="4812"/>
      <c r="ITJ35" s="4812"/>
      <c r="ITK35" s="4812"/>
      <c r="ITL35" s="4812"/>
      <c r="ITM35" s="4812"/>
      <c r="ITN35" s="4812"/>
      <c r="ITO35" s="4812"/>
      <c r="ITP35" s="4812"/>
      <c r="ITQ35" s="4812"/>
      <c r="ITR35" s="4812"/>
      <c r="ITS35" s="4812"/>
      <c r="ITT35" s="4812"/>
      <c r="ITU35" s="4812"/>
      <c r="ITV35" s="4812"/>
      <c r="ITW35" s="4812"/>
      <c r="ITX35" s="4812"/>
      <c r="ITY35" s="4812"/>
      <c r="ITZ35" s="4812"/>
      <c r="IUA35" s="4812"/>
      <c r="IUB35" s="4812"/>
      <c r="IUC35" s="4812"/>
      <c r="IUD35" s="4812"/>
      <c r="IUE35" s="4812"/>
      <c r="IUF35" s="4812"/>
      <c r="IUG35" s="4812"/>
      <c r="IUH35" s="4812"/>
      <c r="IUI35" s="4812"/>
      <c r="IUJ35" s="4812"/>
      <c r="IUK35" s="4812"/>
      <c r="IUL35" s="4812"/>
      <c r="IUM35" s="4812"/>
      <c r="IUN35" s="4812"/>
      <c r="IUO35" s="4812"/>
      <c r="IUP35" s="4812"/>
      <c r="IUQ35" s="4812"/>
      <c r="IUR35" s="4812"/>
      <c r="IUS35" s="4812"/>
      <c r="IUT35" s="4812"/>
      <c r="IUU35" s="4812"/>
      <c r="IUV35" s="4812"/>
      <c r="IUW35" s="4812"/>
      <c r="IUX35" s="4812"/>
      <c r="IUY35" s="4812"/>
      <c r="IUZ35" s="4812"/>
      <c r="IVA35" s="4812"/>
      <c r="IVB35" s="4812"/>
      <c r="IVC35" s="4812"/>
      <c r="IVD35" s="4812"/>
      <c r="IVE35" s="4812"/>
      <c r="IVF35" s="4812"/>
      <c r="IVG35" s="4812"/>
      <c r="IVH35" s="4812"/>
      <c r="IVI35" s="4812"/>
      <c r="IVJ35" s="4812"/>
      <c r="IVK35" s="4812"/>
      <c r="IVL35" s="4812"/>
      <c r="IVM35" s="4812"/>
      <c r="IVN35" s="4812"/>
      <c r="IVO35" s="4812"/>
      <c r="IVP35" s="4812"/>
      <c r="IVQ35" s="4812"/>
      <c r="IVR35" s="4812"/>
      <c r="IVS35" s="4812"/>
      <c r="IVT35" s="4812"/>
      <c r="IVU35" s="4812"/>
      <c r="IVV35" s="4812"/>
      <c r="IVW35" s="4812"/>
      <c r="IVX35" s="4812"/>
      <c r="IVY35" s="4812"/>
      <c r="IVZ35" s="4812"/>
      <c r="IWA35" s="4812"/>
      <c r="IWB35" s="4812"/>
      <c r="IWC35" s="4812"/>
      <c r="IWD35" s="4812"/>
      <c r="IWE35" s="4812"/>
      <c r="IWF35" s="4812"/>
      <c r="IWG35" s="4812"/>
      <c r="IWH35" s="4812"/>
      <c r="IWI35" s="4812"/>
      <c r="IWJ35" s="4812"/>
      <c r="IWK35" s="4812"/>
      <c r="IWL35" s="4812"/>
      <c r="IWM35" s="4812"/>
      <c r="IWN35" s="4812"/>
      <c r="IWO35" s="4812"/>
      <c r="IWP35" s="4812"/>
      <c r="IWQ35" s="4812"/>
      <c r="IWR35" s="4812"/>
      <c r="IWS35" s="4812"/>
      <c r="IWT35" s="4812"/>
      <c r="IWU35" s="4812"/>
      <c r="IWV35" s="4812"/>
      <c r="IWW35" s="4812"/>
      <c r="IWX35" s="4812"/>
      <c r="IWY35" s="4812"/>
      <c r="IWZ35" s="4812"/>
      <c r="IXA35" s="4812"/>
      <c r="IXB35" s="4812"/>
      <c r="IXC35" s="4812"/>
      <c r="IXD35" s="4812"/>
      <c r="IXE35" s="4812"/>
      <c r="IXF35" s="4812"/>
      <c r="IXG35" s="4812"/>
      <c r="IXH35" s="4812"/>
      <c r="IXI35" s="4812"/>
      <c r="IXJ35" s="4812"/>
      <c r="IXK35" s="4812"/>
      <c r="IXL35" s="4812"/>
      <c r="IXM35" s="4812"/>
      <c r="IXN35" s="4812"/>
      <c r="IXO35" s="4812"/>
      <c r="IXP35" s="4812"/>
      <c r="IXQ35" s="4812"/>
      <c r="IXR35" s="4812"/>
      <c r="IXS35" s="4812"/>
      <c r="IXT35" s="4812"/>
      <c r="IXU35" s="4812"/>
      <c r="IXV35" s="4812"/>
      <c r="IXW35" s="4812"/>
      <c r="IXX35" s="4812"/>
      <c r="IXY35" s="4812"/>
      <c r="IXZ35" s="4812"/>
      <c r="IYA35" s="4812"/>
      <c r="IYB35" s="4812"/>
      <c r="IYC35" s="4812"/>
      <c r="IYD35" s="4812"/>
      <c r="IYE35" s="4812"/>
      <c r="IYF35" s="4812"/>
      <c r="IYG35" s="4812"/>
      <c r="IYH35" s="4812"/>
      <c r="IYI35" s="4812"/>
      <c r="IYJ35" s="4812"/>
      <c r="IYK35" s="4812"/>
      <c r="IYL35" s="4812"/>
      <c r="IYM35" s="4812"/>
      <c r="IYN35" s="4812"/>
      <c r="IYO35" s="4812"/>
      <c r="IYP35" s="4812"/>
      <c r="IYQ35" s="4812"/>
      <c r="IYR35" s="4812"/>
      <c r="IYS35" s="4812"/>
      <c r="IYT35" s="4812"/>
      <c r="IYU35" s="4812"/>
      <c r="IYV35" s="4812"/>
      <c r="IYW35" s="4812"/>
      <c r="IYX35" s="4812"/>
      <c r="IYY35" s="4812"/>
      <c r="IYZ35" s="4812"/>
      <c r="IZA35" s="4812"/>
      <c r="IZB35" s="4812"/>
      <c r="IZC35" s="4812"/>
      <c r="IZD35" s="4812"/>
      <c r="IZE35" s="4812"/>
      <c r="IZF35" s="4812"/>
      <c r="IZG35" s="4812"/>
      <c r="IZH35" s="4812"/>
      <c r="IZI35" s="4812"/>
      <c r="IZJ35" s="4812"/>
      <c r="IZK35" s="4812"/>
      <c r="IZL35" s="4812"/>
      <c r="IZM35" s="4812"/>
      <c r="IZN35" s="4812"/>
      <c r="IZO35" s="4812"/>
      <c r="IZP35" s="4812"/>
      <c r="IZQ35" s="4812"/>
      <c r="IZR35" s="4812"/>
      <c r="IZS35" s="4812"/>
      <c r="IZT35" s="4812"/>
      <c r="IZU35" s="4812"/>
      <c r="IZV35" s="4812"/>
      <c r="IZW35" s="4812"/>
      <c r="IZX35" s="4812"/>
      <c r="IZY35" s="4812"/>
      <c r="IZZ35" s="4812"/>
      <c r="JAA35" s="4812"/>
      <c r="JAB35" s="4812"/>
      <c r="JAC35" s="4812"/>
      <c r="JAD35" s="4812"/>
      <c r="JAE35" s="4812"/>
      <c r="JAF35" s="4812"/>
      <c r="JAG35" s="4812"/>
      <c r="JAH35" s="4812"/>
      <c r="JAI35" s="4812"/>
      <c r="JAJ35" s="4812"/>
      <c r="JAK35" s="4812"/>
      <c r="JAL35" s="4812"/>
      <c r="JAM35" s="4812"/>
      <c r="JAN35" s="4812"/>
      <c r="JAO35" s="4812"/>
      <c r="JAP35" s="4812"/>
      <c r="JAQ35" s="4812"/>
      <c r="JAR35" s="4812"/>
      <c r="JAS35" s="4812"/>
      <c r="JAT35" s="4812"/>
      <c r="JAU35" s="4812"/>
      <c r="JAV35" s="4812"/>
      <c r="JAW35" s="4812"/>
      <c r="JAX35" s="4812"/>
      <c r="JAY35" s="4812"/>
      <c r="JAZ35" s="4812"/>
      <c r="JBA35" s="4812"/>
      <c r="JBB35" s="4812"/>
      <c r="JBC35" s="4812"/>
      <c r="JBD35" s="4812"/>
      <c r="JBE35" s="4812"/>
      <c r="JBF35" s="4812"/>
      <c r="JBG35" s="4812"/>
      <c r="JBH35" s="4812"/>
      <c r="JBI35" s="4812"/>
      <c r="JBJ35" s="4812"/>
      <c r="JBK35" s="4812"/>
      <c r="JBL35" s="4812"/>
      <c r="JBM35" s="4812"/>
      <c r="JBN35" s="4812"/>
      <c r="JBO35" s="4812"/>
      <c r="JBP35" s="4812"/>
      <c r="JBQ35" s="4812"/>
      <c r="JBR35" s="4812"/>
      <c r="JBS35" s="4812"/>
      <c r="JBT35" s="4812"/>
      <c r="JBU35" s="4812"/>
      <c r="JBV35" s="4812"/>
      <c r="JBW35" s="4812"/>
      <c r="JBX35" s="4812"/>
      <c r="JBY35" s="4812"/>
      <c r="JBZ35" s="4812"/>
      <c r="JCA35" s="4812"/>
      <c r="JCB35" s="4812"/>
      <c r="JCC35" s="4812"/>
      <c r="JCD35" s="4812"/>
      <c r="JCE35" s="4812"/>
      <c r="JCF35" s="4812"/>
      <c r="JCG35" s="4812"/>
      <c r="JCH35" s="4812"/>
      <c r="JCI35" s="4812"/>
      <c r="JCJ35" s="4812"/>
      <c r="JCK35" s="4812"/>
      <c r="JCL35" s="4812"/>
      <c r="JCM35" s="4812"/>
      <c r="JCN35" s="4812"/>
      <c r="JCO35" s="4812"/>
      <c r="JCP35" s="4812"/>
      <c r="JCQ35" s="4812"/>
      <c r="JCR35" s="4812"/>
      <c r="JCS35" s="4812"/>
      <c r="JCT35" s="4812"/>
      <c r="JCU35" s="4812"/>
      <c r="JCV35" s="4812"/>
      <c r="JCW35" s="4812"/>
      <c r="JCX35" s="4812"/>
      <c r="JCY35" s="4812"/>
      <c r="JCZ35" s="4812"/>
      <c r="JDA35" s="4812"/>
      <c r="JDB35" s="4812"/>
      <c r="JDC35" s="4812"/>
      <c r="JDD35" s="4812"/>
      <c r="JDE35" s="4812"/>
      <c r="JDF35" s="4812"/>
      <c r="JDG35" s="4812"/>
      <c r="JDH35" s="4812"/>
      <c r="JDI35" s="4812"/>
      <c r="JDJ35" s="4812"/>
      <c r="JDK35" s="4812"/>
      <c r="JDL35" s="4812"/>
      <c r="JDM35" s="4812"/>
      <c r="JDN35" s="4812"/>
      <c r="JDO35" s="4812"/>
      <c r="JDP35" s="4812"/>
      <c r="JDQ35" s="4812"/>
      <c r="JDR35" s="4812"/>
      <c r="JDS35" s="4812"/>
      <c r="JDT35" s="4812"/>
      <c r="JDU35" s="4812"/>
      <c r="JDV35" s="4812"/>
      <c r="JDW35" s="4812"/>
      <c r="JDX35" s="4812"/>
      <c r="JDY35" s="4812"/>
      <c r="JDZ35" s="4812"/>
      <c r="JEA35" s="4812"/>
      <c r="JEB35" s="4812"/>
      <c r="JEC35" s="4812"/>
      <c r="JED35" s="4812"/>
      <c r="JEE35" s="4812"/>
      <c r="JEF35" s="4812"/>
      <c r="JEG35" s="4812"/>
      <c r="JEH35" s="4812"/>
      <c r="JEI35" s="4812"/>
      <c r="JEJ35" s="4812"/>
      <c r="JEK35" s="4812"/>
      <c r="JEL35" s="4812"/>
      <c r="JEM35" s="4812"/>
      <c r="JEN35" s="4812"/>
      <c r="JEO35" s="4812"/>
      <c r="JEP35" s="4812"/>
      <c r="JEQ35" s="4812"/>
      <c r="JER35" s="4812"/>
      <c r="JES35" s="4812"/>
      <c r="JET35" s="4812"/>
      <c r="JEU35" s="4812"/>
      <c r="JEV35" s="4812"/>
      <c r="JEW35" s="4812"/>
      <c r="JEX35" s="4812"/>
      <c r="JEY35" s="4812"/>
      <c r="JEZ35" s="4812"/>
      <c r="JFA35" s="4812"/>
      <c r="JFB35" s="4812"/>
      <c r="JFC35" s="4812"/>
      <c r="JFD35" s="4812"/>
      <c r="JFE35" s="4812"/>
      <c r="JFF35" s="4812"/>
      <c r="JFG35" s="4812"/>
      <c r="JFH35" s="4812"/>
      <c r="JFI35" s="4812"/>
      <c r="JFJ35" s="4812"/>
      <c r="JFK35" s="4812"/>
      <c r="JFL35" s="4812"/>
      <c r="JFM35" s="4812"/>
      <c r="JFN35" s="4812"/>
      <c r="JFO35" s="4812"/>
      <c r="JFP35" s="4812"/>
      <c r="JFQ35" s="4812"/>
      <c r="JFR35" s="4812"/>
      <c r="JFS35" s="4812"/>
      <c r="JFT35" s="4812"/>
      <c r="JFU35" s="4812"/>
      <c r="JFV35" s="4812"/>
      <c r="JFW35" s="4812"/>
      <c r="JFX35" s="4812"/>
      <c r="JFY35" s="4812"/>
      <c r="JFZ35" s="4812"/>
      <c r="JGA35" s="4812"/>
      <c r="JGB35" s="4812"/>
      <c r="JGC35" s="4812"/>
      <c r="JGD35" s="4812"/>
      <c r="JGE35" s="4812"/>
      <c r="JGF35" s="4812"/>
      <c r="JGG35" s="4812"/>
      <c r="JGH35" s="4812"/>
      <c r="JGI35" s="4812"/>
      <c r="JGJ35" s="4812"/>
      <c r="JGK35" s="4812"/>
      <c r="JGL35" s="4812"/>
      <c r="JGM35" s="4812"/>
      <c r="JGN35" s="4812"/>
      <c r="JGO35" s="4812"/>
      <c r="JGP35" s="4812"/>
      <c r="JGQ35" s="4812"/>
      <c r="JGR35" s="4812"/>
      <c r="JGS35" s="4812"/>
      <c r="JGT35" s="4812"/>
      <c r="JGU35" s="4812"/>
      <c r="JGV35" s="4812"/>
      <c r="JGW35" s="4812"/>
      <c r="JGX35" s="4812"/>
      <c r="JGY35" s="4812"/>
      <c r="JGZ35" s="4812"/>
      <c r="JHA35" s="4812"/>
      <c r="JHB35" s="4812"/>
      <c r="JHC35" s="4812"/>
      <c r="JHD35" s="4812"/>
      <c r="JHE35" s="4812"/>
      <c r="JHF35" s="4812"/>
      <c r="JHG35" s="4812"/>
      <c r="JHH35" s="4812"/>
      <c r="JHI35" s="4812"/>
      <c r="JHJ35" s="4812"/>
      <c r="JHK35" s="4812"/>
      <c r="JHL35" s="4812"/>
      <c r="JHM35" s="4812"/>
      <c r="JHN35" s="4812"/>
      <c r="JHO35" s="4812"/>
      <c r="JHP35" s="4812"/>
      <c r="JHQ35" s="4812"/>
      <c r="JHR35" s="4812"/>
      <c r="JHS35" s="4812"/>
      <c r="JHT35" s="4812"/>
      <c r="JHU35" s="4812"/>
      <c r="JHV35" s="4812"/>
      <c r="JHW35" s="4812"/>
      <c r="JHX35" s="4812"/>
      <c r="JHY35" s="4812"/>
      <c r="JHZ35" s="4812"/>
      <c r="JIA35" s="4812"/>
      <c r="JIB35" s="4812"/>
      <c r="JIC35" s="4812"/>
      <c r="JID35" s="4812"/>
      <c r="JIE35" s="4812"/>
      <c r="JIF35" s="4812"/>
      <c r="JIG35" s="4812"/>
      <c r="JIH35" s="4812"/>
      <c r="JII35" s="4812"/>
      <c r="JIJ35" s="4812"/>
      <c r="JIK35" s="4812"/>
      <c r="JIL35" s="4812"/>
      <c r="JIM35" s="4812"/>
      <c r="JIN35" s="4812"/>
      <c r="JIO35" s="4812"/>
      <c r="JIP35" s="4812"/>
      <c r="JIQ35" s="4812"/>
      <c r="JIR35" s="4812"/>
      <c r="JIS35" s="4812"/>
      <c r="JIT35" s="4812"/>
      <c r="JIU35" s="4812"/>
      <c r="JIV35" s="4812"/>
      <c r="JIW35" s="4812"/>
      <c r="JIX35" s="4812"/>
      <c r="JIY35" s="4812"/>
      <c r="JIZ35" s="4812"/>
      <c r="JJA35" s="4812"/>
      <c r="JJB35" s="4812"/>
      <c r="JJC35" s="4812"/>
      <c r="JJD35" s="4812"/>
      <c r="JJE35" s="4812"/>
      <c r="JJF35" s="4812"/>
      <c r="JJG35" s="4812"/>
      <c r="JJH35" s="4812"/>
      <c r="JJI35" s="4812"/>
      <c r="JJJ35" s="4812"/>
      <c r="JJK35" s="4812"/>
      <c r="JJL35" s="4812"/>
      <c r="JJM35" s="4812"/>
      <c r="JJN35" s="4812"/>
      <c r="JJO35" s="4812"/>
      <c r="JJP35" s="4812"/>
      <c r="JJQ35" s="4812"/>
      <c r="JJR35" s="4812"/>
      <c r="JJS35" s="4812"/>
      <c r="JJT35" s="4812"/>
      <c r="JJU35" s="4812"/>
      <c r="JJV35" s="4812"/>
      <c r="JJW35" s="4812"/>
      <c r="JJX35" s="4812"/>
      <c r="JJY35" s="4812"/>
      <c r="JJZ35" s="4812"/>
      <c r="JKA35" s="4812"/>
      <c r="JKB35" s="4812"/>
      <c r="JKC35" s="4812"/>
      <c r="JKD35" s="4812"/>
      <c r="JKE35" s="4812"/>
      <c r="JKF35" s="4812"/>
      <c r="JKG35" s="4812"/>
      <c r="JKH35" s="4812"/>
      <c r="JKI35" s="4812"/>
      <c r="JKJ35" s="4812"/>
      <c r="JKK35" s="4812"/>
      <c r="JKL35" s="4812"/>
      <c r="JKM35" s="4812"/>
      <c r="JKN35" s="4812"/>
      <c r="JKO35" s="4812"/>
      <c r="JKP35" s="4812"/>
      <c r="JKQ35" s="4812"/>
      <c r="JKR35" s="4812"/>
      <c r="JKS35" s="4812"/>
      <c r="JKT35" s="4812"/>
      <c r="JKU35" s="4812"/>
      <c r="JKV35" s="4812"/>
      <c r="JKW35" s="4812"/>
      <c r="JKX35" s="4812"/>
      <c r="JKY35" s="4812"/>
      <c r="JKZ35" s="4812"/>
      <c r="JLA35" s="4812"/>
      <c r="JLB35" s="4812"/>
      <c r="JLC35" s="4812"/>
      <c r="JLD35" s="4812"/>
      <c r="JLE35" s="4812"/>
      <c r="JLF35" s="4812"/>
      <c r="JLG35" s="4812"/>
      <c r="JLH35" s="4812"/>
      <c r="JLI35" s="4812"/>
      <c r="JLJ35" s="4812"/>
      <c r="JLK35" s="4812"/>
      <c r="JLL35" s="4812"/>
      <c r="JLM35" s="4812"/>
      <c r="JLN35" s="4812"/>
      <c r="JLO35" s="4812"/>
      <c r="JLP35" s="4812"/>
      <c r="JLQ35" s="4812"/>
      <c r="JLR35" s="4812"/>
      <c r="JLS35" s="4812"/>
      <c r="JLT35" s="4812"/>
      <c r="JLU35" s="4812"/>
      <c r="JLV35" s="4812"/>
      <c r="JLW35" s="4812"/>
      <c r="JLX35" s="4812"/>
      <c r="JLY35" s="4812"/>
      <c r="JLZ35" s="4812"/>
      <c r="JMA35" s="4812"/>
      <c r="JMB35" s="4812"/>
      <c r="JMC35" s="4812"/>
      <c r="JMD35" s="4812"/>
      <c r="JME35" s="4812"/>
      <c r="JMF35" s="4812"/>
      <c r="JMG35" s="4812"/>
      <c r="JMH35" s="4812"/>
      <c r="JMI35" s="4812"/>
      <c r="JMJ35" s="4812"/>
      <c r="JMK35" s="4812"/>
      <c r="JML35" s="4812"/>
      <c r="JMM35" s="4812"/>
      <c r="JMN35" s="4812"/>
      <c r="JMO35" s="4812"/>
      <c r="JMP35" s="4812"/>
      <c r="JMQ35" s="4812"/>
      <c r="JMR35" s="4812"/>
      <c r="JMS35" s="4812"/>
      <c r="JMT35" s="4812"/>
      <c r="JMU35" s="4812"/>
      <c r="JMV35" s="4812"/>
      <c r="JMW35" s="4812"/>
      <c r="JMX35" s="4812"/>
      <c r="JMY35" s="4812"/>
      <c r="JMZ35" s="4812"/>
      <c r="JNA35" s="4812"/>
      <c r="JNB35" s="4812"/>
      <c r="JNC35" s="4812"/>
      <c r="JND35" s="4812"/>
      <c r="JNE35" s="4812"/>
      <c r="JNF35" s="4812"/>
      <c r="JNG35" s="4812"/>
      <c r="JNH35" s="4812"/>
      <c r="JNI35" s="4812"/>
      <c r="JNJ35" s="4812"/>
      <c r="JNK35" s="4812"/>
      <c r="JNL35" s="4812"/>
      <c r="JNM35" s="4812"/>
      <c r="JNN35" s="4812"/>
      <c r="JNO35" s="4812"/>
      <c r="JNP35" s="4812"/>
      <c r="JNQ35" s="4812"/>
      <c r="JNR35" s="4812"/>
      <c r="JNS35" s="4812"/>
      <c r="JNT35" s="4812"/>
      <c r="JNU35" s="4812"/>
      <c r="JNV35" s="4812"/>
      <c r="JNW35" s="4812"/>
      <c r="JNX35" s="4812"/>
      <c r="JNY35" s="4812"/>
      <c r="JNZ35" s="4812"/>
      <c r="JOA35" s="4812"/>
      <c r="JOB35" s="4812"/>
      <c r="JOC35" s="4812"/>
      <c r="JOD35" s="4812"/>
      <c r="JOE35" s="4812"/>
      <c r="JOF35" s="4812"/>
      <c r="JOG35" s="4812"/>
      <c r="JOH35" s="4812"/>
      <c r="JOI35" s="4812"/>
      <c r="JOJ35" s="4812"/>
      <c r="JOK35" s="4812"/>
      <c r="JOL35" s="4812"/>
      <c r="JOM35" s="4812"/>
      <c r="JON35" s="4812"/>
      <c r="JOO35" s="4812"/>
      <c r="JOP35" s="4812"/>
      <c r="JOQ35" s="4812"/>
      <c r="JOR35" s="4812"/>
      <c r="JOS35" s="4812"/>
      <c r="JOT35" s="4812"/>
      <c r="JOU35" s="4812"/>
      <c r="JOV35" s="4812"/>
      <c r="JOW35" s="4812"/>
      <c r="JOX35" s="4812"/>
      <c r="JOY35" s="4812"/>
      <c r="JOZ35" s="4812"/>
      <c r="JPA35" s="4812"/>
      <c r="JPB35" s="4812"/>
      <c r="JPC35" s="4812"/>
      <c r="JPD35" s="4812"/>
      <c r="JPE35" s="4812"/>
      <c r="JPF35" s="4812"/>
      <c r="JPG35" s="4812"/>
      <c r="JPH35" s="4812"/>
      <c r="JPI35" s="4812"/>
      <c r="JPJ35" s="4812"/>
      <c r="JPK35" s="4812"/>
      <c r="JPL35" s="4812"/>
      <c r="JPM35" s="4812"/>
      <c r="JPN35" s="4812"/>
      <c r="JPO35" s="4812"/>
      <c r="JPP35" s="4812"/>
      <c r="JPQ35" s="4812"/>
      <c r="JPR35" s="4812"/>
      <c r="JPS35" s="4812"/>
      <c r="JPT35" s="4812"/>
      <c r="JPU35" s="4812"/>
      <c r="JPV35" s="4812"/>
      <c r="JPW35" s="4812"/>
      <c r="JPX35" s="4812"/>
      <c r="JPY35" s="4812"/>
      <c r="JPZ35" s="4812"/>
      <c r="JQA35" s="4812"/>
      <c r="JQB35" s="4812"/>
      <c r="JQC35" s="4812"/>
      <c r="JQD35" s="4812"/>
      <c r="JQE35" s="4812"/>
      <c r="JQF35" s="4812"/>
      <c r="JQG35" s="4812"/>
      <c r="JQH35" s="4812"/>
      <c r="JQI35" s="4812"/>
      <c r="JQJ35" s="4812"/>
      <c r="JQK35" s="4812"/>
      <c r="JQL35" s="4812"/>
      <c r="JQM35" s="4812"/>
      <c r="JQN35" s="4812"/>
      <c r="JQO35" s="4812"/>
      <c r="JQP35" s="4812"/>
      <c r="JQQ35" s="4812"/>
      <c r="JQR35" s="4812"/>
      <c r="JQS35" s="4812"/>
      <c r="JQT35" s="4812"/>
      <c r="JQU35" s="4812"/>
      <c r="JQV35" s="4812"/>
      <c r="JQW35" s="4812"/>
      <c r="JQX35" s="4812"/>
      <c r="JQY35" s="4812"/>
      <c r="JQZ35" s="4812"/>
      <c r="JRA35" s="4812"/>
      <c r="JRB35" s="4812"/>
      <c r="JRC35" s="4812"/>
      <c r="JRD35" s="4812"/>
      <c r="JRE35" s="4812"/>
      <c r="JRF35" s="4812"/>
      <c r="JRG35" s="4812"/>
      <c r="JRH35" s="4812"/>
      <c r="JRI35" s="4812"/>
      <c r="JRJ35" s="4812"/>
      <c r="JRK35" s="4812"/>
      <c r="JRL35" s="4812"/>
      <c r="JRM35" s="4812"/>
      <c r="JRN35" s="4812"/>
      <c r="JRO35" s="4812"/>
      <c r="JRP35" s="4812"/>
      <c r="JRQ35" s="4812"/>
      <c r="JRR35" s="4812"/>
      <c r="JRS35" s="4812"/>
      <c r="JRT35" s="4812"/>
      <c r="JRU35" s="4812"/>
      <c r="JRV35" s="4812"/>
      <c r="JRW35" s="4812"/>
      <c r="JRX35" s="4812"/>
      <c r="JRY35" s="4812"/>
      <c r="JRZ35" s="4812"/>
      <c r="JSA35" s="4812"/>
      <c r="JSB35" s="4812"/>
      <c r="JSC35" s="4812"/>
      <c r="JSD35" s="4812"/>
      <c r="JSE35" s="4812"/>
      <c r="JSF35" s="4812"/>
      <c r="JSG35" s="4812"/>
      <c r="JSH35" s="4812"/>
      <c r="JSI35" s="4812"/>
      <c r="JSJ35" s="4812"/>
      <c r="JSK35" s="4812"/>
      <c r="JSL35" s="4812"/>
      <c r="JSM35" s="4812"/>
      <c r="JSN35" s="4812"/>
      <c r="JSO35" s="4812"/>
      <c r="JSP35" s="4812"/>
      <c r="JSQ35" s="4812"/>
      <c r="JSR35" s="4812"/>
      <c r="JSS35" s="4812"/>
      <c r="JST35" s="4812"/>
      <c r="JSU35" s="4812"/>
      <c r="JSV35" s="4812"/>
      <c r="JSW35" s="4812"/>
      <c r="JSX35" s="4812"/>
      <c r="JSY35" s="4812"/>
      <c r="JSZ35" s="4812"/>
      <c r="JTA35" s="4812"/>
      <c r="JTB35" s="4812"/>
      <c r="JTC35" s="4812"/>
      <c r="JTD35" s="4812"/>
      <c r="JTE35" s="4812"/>
      <c r="JTF35" s="4812"/>
      <c r="JTG35" s="4812"/>
      <c r="JTH35" s="4812"/>
      <c r="JTI35" s="4812"/>
      <c r="JTJ35" s="4812"/>
      <c r="JTK35" s="4812"/>
      <c r="JTL35" s="4812"/>
      <c r="JTM35" s="4812"/>
      <c r="JTN35" s="4812"/>
      <c r="JTO35" s="4812"/>
      <c r="JTP35" s="4812"/>
      <c r="JTQ35" s="4812"/>
      <c r="JTR35" s="4812"/>
      <c r="JTS35" s="4812"/>
      <c r="JTT35" s="4812"/>
      <c r="JTU35" s="4812"/>
      <c r="JTV35" s="4812"/>
      <c r="JTW35" s="4812"/>
      <c r="JTX35" s="4812"/>
      <c r="JTY35" s="4812"/>
      <c r="JTZ35" s="4812"/>
      <c r="JUA35" s="4812"/>
      <c r="JUB35" s="4812"/>
      <c r="JUC35" s="4812"/>
      <c r="JUD35" s="4812"/>
      <c r="JUE35" s="4812"/>
      <c r="JUF35" s="4812"/>
      <c r="JUG35" s="4812"/>
      <c r="JUH35" s="4812"/>
      <c r="JUI35" s="4812"/>
      <c r="JUJ35" s="4812"/>
      <c r="JUK35" s="4812"/>
      <c r="JUL35" s="4812"/>
      <c r="JUM35" s="4812"/>
      <c r="JUN35" s="4812"/>
      <c r="JUO35" s="4812"/>
      <c r="JUP35" s="4812"/>
      <c r="JUQ35" s="4812"/>
      <c r="JUR35" s="4812"/>
      <c r="JUS35" s="4812"/>
      <c r="JUT35" s="4812"/>
      <c r="JUU35" s="4812"/>
      <c r="JUV35" s="4812"/>
      <c r="JUW35" s="4812"/>
      <c r="JUX35" s="4812"/>
      <c r="JUY35" s="4812"/>
      <c r="JUZ35" s="4812"/>
      <c r="JVA35" s="4812"/>
      <c r="JVB35" s="4812"/>
      <c r="JVC35" s="4812"/>
      <c r="JVD35" s="4812"/>
      <c r="JVE35" s="4812"/>
      <c r="JVF35" s="4812"/>
      <c r="JVG35" s="4812"/>
      <c r="JVH35" s="4812"/>
      <c r="JVI35" s="4812"/>
      <c r="JVJ35" s="4812"/>
      <c r="JVK35" s="4812"/>
      <c r="JVL35" s="4812"/>
      <c r="JVM35" s="4812"/>
      <c r="JVN35" s="4812"/>
      <c r="JVO35" s="4812"/>
      <c r="JVP35" s="4812"/>
      <c r="JVQ35" s="4812"/>
      <c r="JVR35" s="4812"/>
      <c r="JVS35" s="4812"/>
      <c r="JVT35" s="4812"/>
      <c r="JVU35" s="4812"/>
      <c r="JVV35" s="4812"/>
      <c r="JVW35" s="4812"/>
      <c r="JVX35" s="4812"/>
      <c r="JVY35" s="4812"/>
      <c r="JVZ35" s="4812"/>
      <c r="JWA35" s="4812"/>
      <c r="JWB35" s="4812"/>
      <c r="JWC35" s="4812"/>
      <c r="JWD35" s="4812"/>
      <c r="JWE35" s="4812"/>
      <c r="JWF35" s="4812"/>
      <c r="JWG35" s="4812"/>
      <c r="JWH35" s="4812"/>
      <c r="JWI35" s="4812"/>
      <c r="JWJ35" s="4812"/>
      <c r="JWK35" s="4812"/>
      <c r="JWL35" s="4812"/>
      <c r="JWM35" s="4812"/>
      <c r="JWN35" s="4812"/>
      <c r="JWO35" s="4812"/>
      <c r="JWP35" s="4812"/>
      <c r="JWQ35" s="4812"/>
      <c r="JWR35" s="4812"/>
      <c r="JWS35" s="4812"/>
      <c r="JWT35" s="4812"/>
      <c r="JWU35" s="4812"/>
      <c r="JWV35" s="4812"/>
      <c r="JWW35" s="4812"/>
      <c r="JWX35" s="4812"/>
      <c r="JWY35" s="4812"/>
      <c r="JWZ35" s="4812"/>
      <c r="JXA35" s="4812"/>
      <c r="JXB35" s="4812"/>
      <c r="JXC35" s="4812"/>
      <c r="JXD35" s="4812"/>
      <c r="JXE35" s="4812"/>
      <c r="JXF35" s="4812"/>
      <c r="JXG35" s="4812"/>
      <c r="JXH35" s="4812"/>
      <c r="JXI35" s="4812"/>
      <c r="JXJ35" s="4812"/>
      <c r="JXK35" s="4812"/>
      <c r="JXL35" s="4812"/>
      <c r="JXM35" s="4812"/>
      <c r="JXN35" s="4812"/>
      <c r="JXO35" s="4812"/>
      <c r="JXP35" s="4812"/>
      <c r="JXQ35" s="4812"/>
      <c r="JXR35" s="4812"/>
      <c r="JXS35" s="4812"/>
      <c r="JXT35" s="4812"/>
      <c r="JXU35" s="4812"/>
      <c r="JXV35" s="4812"/>
      <c r="JXW35" s="4812"/>
      <c r="JXX35" s="4812"/>
      <c r="JXY35" s="4812"/>
      <c r="JXZ35" s="4812"/>
      <c r="JYA35" s="4812"/>
      <c r="JYB35" s="4812"/>
      <c r="JYC35" s="4812"/>
      <c r="JYD35" s="4812"/>
      <c r="JYE35" s="4812"/>
      <c r="JYF35" s="4812"/>
      <c r="JYG35" s="4812"/>
      <c r="JYH35" s="4812"/>
      <c r="JYI35" s="4812"/>
      <c r="JYJ35" s="4812"/>
      <c r="JYK35" s="4812"/>
      <c r="JYL35" s="4812"/>
      <c r="JYM35" s="4812"/>
      <c r="JYN35" s="4812"/>
      <c r="JYO35" s="4812"/>
      <c r="JYP35" s="4812"/>
      <c r="JYQ35" s="4812"/>
      <c r="JYR35" s="4812"/>
      <c r="JYS35" s="4812"/>
      <c r="JYT35" s="4812"/>
      <c r="JYU35" s="4812"/>
      <c r="JYV35" s="4812"/>
      <c r="JYW35" s="4812"/>
      <c r="JYX35" s="4812"/>
      <c r="JYY35" s="4812"/>
      <c r="JYZ35" s="4812"/>
      <c r="JZA35" s="4812"/>
      <c r="JZB35" s="4812"/>
      <c r="JZC35" s="4812"/>
      <c r="JZD35" s="4812"/>
      <c r="JZE35" s="4812"/>
      <c r="JZF35" s="4812"/>
      <c r="JZG35" s="4812"/>
      <c r="JZH35" s="4812"/>
      <c r="JZI35" s="4812"/>
      <c r="JZJ35" s="4812"/>
      <c r="JZK35" s="4812"/>
      <c r="JZL35" s="4812"/>
      <c r="JZM35" s="4812"/>
      <c r="JZN35" s="4812"/>
      <c r="JZO35" s="4812"/>
      <c r="JZP35" s="4812"/>
      <c r="JZQ35" s="4812"/>
      <c r="JZR35" s="4812"/>
      <c r="JZS35" s="4812"/>
      <c r="JZT35" s="4812"/>
      <c r="JZU35" s="4812"/>
      <c r="JZV35" s="4812"/>
      <c r="JZW35" s="4812"/>
      <c r="JZX35" s="4812"/>
      <c r="JZY35" s="4812"/>
      <c r="JZZ35" s="4812"/>
      <c r="KAA35" s="4812"/>
      <c r="KAB35" s="4812"/>
      <c r="KAC35" s="4812"/>
      <c r="KAD35" s="4812"/>
      <c r="KAE35" s="4812"/>
      <c r="KAF35" s="4812"/>
      <c r="KAG35" s="4812"/>
      <c r="KAH35" s="4812"/>
      <c r="KAI35" s="4812"/>
      <c r="KAJ35" s="4812"/>
      <c r="KAK35" s="4812"/>
      <c r="KAL35" s="4812"/>
      <c r="KAM35" s="4812"/>
      <c r="KAN35" s="4812"/>
      <c r="KAO35" s="4812"/>
      <c r="KAP35" s="4812"/>
      <c r="KAQ35" s="4812"/>
      <c r="KAR35" s="4812"/>
      <c r="KAS35" s="4812"/>
      <c r="KAT35" s="4812"/>
      <c r="KAU35" s="4812"/>
      <c r="KAV35" s="4812"/>
      <c r="KAW35" s="4812"/>
      <c r="KAX35" s="4812"/>
      <c r="KAY35" s="4812"/>
      <c r="KAZ35" s="4812"/>
      <c r="KBA35" s="4812"/>
      <c r="KBB35" s="4812"/>
      <c r="KBC35" s="4812"/>
      <c r="KBD35" s="4812"/>
      <c r="KBE35" s="4812"/>
      <c r="KBF35" s="4812"/>
      <c r="KBG35" s="4812"/>
      <c r="KBH35" s="4812"/>
      <c r="KBI35" s="4812"/>
      <c r="KBJ35" s="4812"/>
      <c r="KBK35" s="4812"/>
      <c r="KBL35" s="4812"/>
      <c r="KBM35" s="4812"/>
      <c r="KBN35" s="4812"/>
      <c r="KBO35" s="4812"/>
      <c r="KBP35" s="4812"/>
      <c r="KBQ35" s="4812"/>
      <c r="KBR35" s="4812"/>
      <c r="KBS35" s="4812"/>
      <c r="KBT35" s="4812"/>
      <c r="KBU35" s="4812"/>
      <c r="KBV35" s="4812"/>
      <c r="KBW35" s="4812"/>
      <c r="KBX35" s="4812"/>
      <c r="KBY35" s="4812"/>
      <c r="KBZ35" s="4812"/>
      <c r="KCA35" s="4812"/>
      <c r="KCB35" s="4812"/>
      <c r="KCC35" s="4812"/>
      <c r="KCD35" s="4812"/>
      <c r="KCE35" s="4812"/>
      <c r="KCF35" s="4812"/>
      <c r="KCG35" s="4812"/>
      <c r="KCH35" s="4812"/>
      <c r="KCI35" s="4812"/>
      <c r="KCJ35" s="4812"/>
      <c r="KCK35" s="4812"/>
      <c r="KCL35" s="4812"/>
      <c r="KCM35" s="4812"/>
      <c r="KCN35" s="4812"/>
      <c r="KCO35" s="4812"/>
      <c r="KCP35" s="4812"/>
      <c r="KCQ35" s="4812"/>
      <c r="KCR35" s="4812"/>
      <c r="KCS35" s="4812"/>
      <c r="KCT35" s="4812"/>
      <c r="KCU35" s="4812"/>
      <c r="KCV35" s="4812"/>
      <c r="KCW35" s="4812"/>
      <c r="KCX35" s="4812"/>
      <c r="KCY35" s="4812"/>
      <c r="KCZ35" s="4812"/>
      <c r="KDA35" s="4812"/>
      <c r="KDB35" s="4812"/>
      <c r="KDC35" s="4812"/>
      <c r="KDD35" s="4812"/>
      <c r="KDE35" s="4812"/>
      <c r="KDF35" s="4812"/>
      <c r="KDG35" s="4812"/>
      <c r="KDH35" s="4812"/>
      <c r="KDI35" s="4812"/>
      <c r="KDJ35" s="4812"/>
      <c r="KDK35" s="4812"/>
      <c r="KDL35" s="4812"/>
      <c r="KDM35" s="4812"/>
      <c r="KDN35" s="4812"/>
      <c r="KDO35" s="4812"/>
      <c r="KDP35" s="4812"/>
      <c r="KDQ35" s="4812"/>
      <c r="KDR35" s="4812"/>
      <c r="KDS35" s="4812"/>
      <c r="KDT35" s="4812"/>
      <c r="KDU35" s="4812"/>
      <c r="KDV35" s="4812"/>
      <c r="KDW35" s="4812"/>
      <c r="KDX35" s="4812"/>
      <c r="KDY35" s="4812"/>
      <c r="KDZ35" s="4812"/>
      <c r="KEA35" s="4812"/>
      <c r="KEB35" s="4812"/>
      <c r="KEC35" s="4812"/>
      <c r="KED35" s="4812"/>
      <c r="KEE35" s="4812"/>
      <c r="KEF35" s="4812"/>
      <c r="KEG35" s="4812"/>
      <c r="KEH35" s="4812"/>
      <c r="KEI35" s="4812"/>
      <c r="KEJ35" s="4812"/>
      <c r="KEK35" s="4812"/>
      <c r="KEL35" s="4812"/>
      <c r="KEM35" s="4812"/>
      <c r="KEN35" s="4812"/>
      <c r="KEO35" s="4812"/>
      <c r="KEP35" s="4812"/>
      <c r="KEQ35" s="4812"/>
      <c r="KER35" s="4812"/>
      <c r="KES35" s="4812"/>
      <c r="KET35" s="4812"/>
      <c r="KEU35" s="4812"/>
      <c r="KEV35" s="4812"/>
      <c r="KEW35" s="4812"/>
      <c r="KEX35" s="4812"/>
      <c r="KEY35" s="4812"/>
      <c r="KEZ35" s="4812"/>
      <c r="KFA35" s="4812"/>
      <c r="KFB35" s="4812"/>
      <c r="KFC35" s="4812"/>
      <c r="KFD35" s="4812"/>
      <c r="KFE35" s="4812"/>
      <c r="KFF35" s="4812"/>
      <c r="KFG35" s="4812"/>
      <c r="KFH35" s="4812"/>
      <c r="KFI35" s="4812"/>
      <c r="KFJ35" s="4812"/>
      <c r="KFK35" s="4812"/>
      <c r="KFL35" s="4812"/>
      <c r="KFM35" s="4812"/>
      <c r="KFN35" s="4812"/>
      <c r="KFO35" s="4812"/>
      <c r="KFP35" s="4812"/>
      <c r="KFQ35" s="4812"/>
      <c r="KFR35" s="4812"/>
      <c r="KFS35" s="4812"/>
      <c r="KFT35" s="4812"/>
      <c r="KFU35" s="4812"/>
      <c r="KFV35" s="4812"/>
      <c r="KFW35" s="4812"/>
      <c r="KFX35" s="4812"/>
      <c r="KFY35" s="4812"/>
      <c r="KFZ35" s="4812"/>
      <c r="KGA35" s="4812"/>
      <c r="KGB35" s="4812"/>
      <c r="KGC35" s="4812"/>
      <c r="KGD35" s="4812"/>
      <c r="KGE35" s="4812"/>
      <c r="KGF35" s="4812"/>
      <c r="KGG35" s="4812"/>
      <c r="KGH35" s="4812"/>
      <c r="KGI35" s="4812"/>
      <c r="KGJ35" s="4812"/>
      <c r="KGK35" s="4812"/>
      <c r="KGL35" s="4812"/>
      <c r="KGM35" s="4812"/>
      <c r="KGN35" s="4812"/>
      <c r="KGO35" s="4812"/>
      <c r="KGP35" s="4812"/>
      <c r="KGQ35" s="4812"/>
      <c r="KGR35" s="4812"/>
      <c r="KGS35" s="4812"/>
      <c r="KGT35" s="4812"/>
      <c r="KGU35" s="4812"/>
      <c r="KGV35" s="4812"/>
      <c r="KGW35" s="4812"/>
      <c r="KGX35" s="4812"/>
      <c r="KGY35" s="4812"/>
      <c r="KGZ35" s="4812"/>
      <c r="KHA35" s="4812"/>
      <c r="KHB35" s="4812"/>
      <c r="KHC35" s="4812"/>
      <c r="KHD35" s="4812"/>
      <c r="KHE35" s="4812"/>
      <c r="KHF35" s="4812"/>
      <c r="KHG35" s="4812"/>
      <c r="KHH35" s="4812"/>
      <c r="KHI35" s="4812"/>
      <c r="KHJ35" s="4812"/>
      <c r="KHK35" s="4812"/>
      <c r="KHL35" s="4812"/>
      <c r="KHM35" s="4812"/>
      <c r="KHN35" s="4812"/>
      <c r="KHO35" s="4812"/>
      <c r="KHP35" s="4812"/>
      <c r="KHQ35" s="4812"/>
      <c r="KHR35" s="4812"/>
      <c r="KHS35" s="4812"/>
      <c r="KHT35" s="4812"/>
      <c r="KHU35" s="4812"/>
      <c r="KHV35" s="4812"/>
      <c r="KHW35" s="4812"/>
      <c r="KHX35" s="4812"/>
      <c r="KHY35" s="4812"/>
      <c r="KHZ35" s="4812"/>
      <c r="KIA35" s="4812"/>
      <c r="KIB35" s="4812"/>
      <c r="KIC35" s="4812"/>
      <c r="KID35" s="4812"/>
      <c r="KIE35" s="4812"/>
      <c r="KIF35" s="4812"/>
      <c r="KIG35" s="4812"/>
      <c r="KIH35" s="4812"/>
      <c r="KII35" s="4812"/>
      <c r="KIJ35" s="4812"/>
      <c r="KIK35" s="4812"/>
      <c r="KIL35" s="4812"/>
      <c r="KIM35" s="4812"/>
      <c r="KIN35" s="4812"/>
      <c r="KIO35" s="4812"/>
      <c r="KIP35" s="4812"/>
      <c r="KIQ35" s="4812"/>
      <c r="KIR35" s="4812"/>
      <c r="KIS35" s="4812"/>
      <c r="KIT35" s="4812"/>
      <c r="KIU35" s="4812"/>
      <c r="KIV35" s="4812"/>
      <c r="KIW35" s="4812"/>
      <c r="KIX35" s="4812"/>
      <c r="KIY35" s="4812"/>
      <c r="KIZ35" s="4812"/>
      <c r="KJA35" s="4812"/>
      <c r="KJB35" s="4812"/>
      <c r="KJC35" s="4812"/>
      <c r="KJD35" s="4812"/>
      <c r="KJE35" s="4812"/>
      <c r="KJF35" s="4812"/>
      <c r="KJG35" s="4812"/>
      <c r="KJH35" s="4812"/>
      <c r="KJI35" s="4812"/>
      <c r="KJJ35" s="4812"/>
      <c r="KJK35" s="4812"/>
      <c r="KJL35" s="4812"/>
      <c r="KJM35" s="4812"/>
      <c r="KJN35" s="4812"/>
      <c r="KJO35" s="4812"/>
      <c r="KJP35" s="4812"/>
      <c r="KJQ35" s="4812"/>
      <c r="KJR35" s="4812"/>
      <c r="KJS35" s="4812"/>
      <c r="KJT35" s="4812"/>
      <c r="KJU35" s="4812"/>
      <c r="KJV35" s="4812"/>
      <c r="KJW35" s="4812"/>
      <c r="KJX35" s="4812"/>
      <c r="KJY35" s="4812"/>
      <c r="KJZ35" s="4812"/>
      <c r="KKA35" s="4812"/>
      <c r="KKB35" s="4812"/>
      <c r="KKC35" s="4812"/>
      <c r="KKD35" s="4812"/>
      <c r="KKE35" s="4812"/>
      <c r="KKF35" s="4812"/>
      <c r="KKG35" s="4812"/>
      <c r="KKH35" s="4812"/>
      <c r="KKI35" s="4812"/>
      <c r="KKJ35" s="4812"/>
      <c r="KKK35" s="4812"/>
      <c r="KKL35" s="4812"/>
      <c r="KKM35" s="4812"/>
      <c r="KKN35" s="4812"/>
      <c r="KKO35" s="4812"/>
      <c r="KKP35" s="4812"/>
      <c r="KKQ35" s="4812"/>
      <c r="KKR35" s="4812"/>
      <c r="KKS35" s="4812"/>
      <c r="KKT35" s="4812"/>
      <c r="KKU35" s="4812"/>
      <c r="KKV35" s="4812"/>
      <c r="KKW35" s="4812"/>
      <c r="KKX35" s="4812"/>
      <c r="KKY35" s="4812"/>
      <c r="KKZ35" s="4812"/>
      <c r="KLA35" s="4812"/>
      <c r="KLB35" s="4812"/>
      <c r="KLC35" s="4812"/>
      <c r="KLD35" s="4812"/>
      <c r="KLE35" s="4812"/>
      <c r="KLF35" s="4812"/>
      <c r="KLG35" s="4812"/>
      <c r="KLH35" s="4812"/>
      <c r="KLI35" s="4812"/>
      <c r="KLJ35" s="4812"/>
      <c r="KLK35" s="4812"/>
      <c r="KLL35" s="4812"/>
      <c r="KLM35" s="4812"/>
      <c r="KLN35" s="4812"/>
      <c r="KLO35" s="4812"/>
      <c r="KLP35" s="4812"/>
      <c r="KLQ35" s="4812"/>
      <c r="KLR35" s="4812"/>
      <c r="KLS35" s="4812"/>
      <c r="KLT35" s="4812"/>
      <c r="KLU35" s="4812"/>
      <c r="KLV35" s="4812"/>
      <c r="KLW35" s="4812"/>
      <c r="KLX35" s="4812"/>
      <c r="KLY35" s="4812"/>
      <c r="KLZ35" s="4812"/>
      <c r="KMA35" s="4812"/>
      <c r="KMB35" s="4812"/>
      <c r="KMC35" s="4812"/>
      <c r="KMD35" s="4812"/>
      <c r="KME35" s="4812"/>
      <c r="KMF35" s="4812"/>
      <c r="KMG35" s="4812"/>
      <c r="KMH35" s="4812"/>
      <c r="KMI35" s="4812"/>
      <c r="KMJ35" s="4812"/>
      <c r="KMK35" s="4812"/>
      <c r="KML35" s="4812"/>
      <c r="KMM35" s="4812"/>
      <c r="KMN35" s="4812"/>
      <c r="KMO35" s="4812"/>
      <c r="KMP35" s="4812"/>
      <c r="KMQ35" s="4812"/>
      <c r="KMR35" s="4812"/>
      <c r="KMS35" s="4812"/>
      <c r="KMT35" s="4812"/>
      <c r="KMU35" s="4812"/>
      <c r="KMV35" s="4812"/>
      <c r="KMW35" s="4812"/>
      <c r="KMX35" s="4812"/>
      <c r="KMY35" s="4812"/>
      <c r="KMZ35" s="4812"/>
      <c r="KNA35" s="4812"/>
      <c r="KNB35" s="4812"/>
      <c r="KNC35" s="4812"/>
      <c r="KND35" s="4812"/>
      <c r="KNE35" s="4812"/>
      <c r="KNF35" s="4812"/>
      <c r="KNG35" s="4812"/>
      <c r="KNH35" s="4812"/>
      <c r="KNI35" s="4812"/>
      <c r="KNJ35" s="4812"/>
      <c r="KNK35" s="4812"/>
      <c r="KNL35" s="4812"/>
      <c r="KNM35" s="4812"/>
      <c r="KNN35" s="4812"/>
      <c r="KNO35" s="4812"/>
      <c r="KNP35" s="4812"/>
      <c r="KNQ35" s="4812"/>
      <c r="KNR35" s="4812"/>
      <c r="KNS35" s="4812"/>
      <c r="KNT35" s="4812"/>
      <c r="KNU35" s="4812"/>
      <c r="KNV35" s="4812"/>
      <c r="KNW35" s="4812"/>
      <c r="KNX35" s="4812"/>
      <c r="KNY35" s="4812"/>
      <c r="KNZ35" s="4812"/>
      <c r="KOA35" s="4812"/>
      <c r="KOB35" s="4812"/>
      <c r="KOC35" s="4812"/>
      <c r="KOD35" s="4812"/>
      <c r="KOE35" s="4812"/>
      <c r="KOF35" s="4812"/>
      <c r="KOG35" s="4812"/>
      <c r="KOH35" s="4812"/>
      <c r="KOI35" s="4812"/>
      <c r="KOJ35" s="4812"/>
      <c r="KOK35" s="4812"/>
      <c r="KOL35" s="4812"/>
      <c r="KOM35" s="4812"/>
      <c r="KON35" s="4812"/>
      <c r="KOO35" s="4812"/>
      <c r="KOP35" s="4812"/>
      <c r="KOQ35" s="4812"/>
      <c r="KOR35" s="4812"/>
      <c r="KOS35" s="4812"/>
      <c r="KOT35" s="4812"/>
      <c r="KOU35" s="4812"/>
      <c r="KOV35" s="4812"/>
      <c r="KOW35" s="4812"/>
      <c r="KOX35" s="4812"/>
      <c r="KOY35" s="4812"/>
      <c r="KOZ35" s="4812"/>
      <c r="KPA35" s="4812"/>
      <c r="KPB35" s="4812"/>
      <c r="KPC35" s="4812"/>
      <c r="KPD35" s="4812"/>
      <c r="KPE35" s="4812"/>
      <c r="KPF35" s="4812"/>
      <c r="KPG35" s="4812"/>
      <c r="KPH35" s="4812"/>
      <c r="KPI35" s="4812"/>
      <c r="KPJ35" s="4812"/>
      <c r="KPK35" s="4812"/>
      <c r="KPL35" s="4812"/>
      <c r="KPM35" s="4812"/>
      <c r="KPN35" s="4812"/>
      <c r="KPO35" s="4812"/>
      <c r="KPP35" s="4812"/>
      <c r="KPQ35" s="4812"/>
      <c r="KPR35" s="4812"/>
      <c r="KPS35" s="4812"/>
      <c r="KPT35" s="4812"/>
      <c r="KPU35" s="4812"/>
      <c r="KPV35" s="4812"/>
      <c r="KPW35" s="4812"/>
      <c r="KPX35" s="4812"/>
      <c r="KPY35" s="4812"/>
      <c r="KPZ35" s="4812"/>
      <c r="KQA35" s="4812"/>
      <c r="KQB35" s="4812"/>
      <c r="KQC35" s="4812"/>
      <c r="KQD35" s="4812"/>
      <c r="KQE35" s="4812"/>
      <c r="KQF35" s="4812"/>
      <c r="KQG35" s="4812"/>
      <c r="KQH35" s="4812"/>
      <c r="KQI35" s="4812"/>
      <c r="KQJ35" s="4812"/>
      <c r="KQK35" s="4812"/>
      <c r="KQL35" s="4812"/>
      <c r="KQM35" s="4812"/>
      <c r="KQN35" s="4812"/>
      <c r="KQO35" s="4812"/>
      <c r="KQP35" s="4812"/>
      <c r="KQQ35" s="4812"/>
      <c r="KQR35" s="4812"/>
      <c r="KQS35" s="4812"/>
      <c r="KQT35" s="4812"/>
      <c r="KQU35" s="4812"/>
      <c r="KQV35" s="4812"/>
      <c r="KQW35" s="4812"/>
      <c r="KQX35" s="4812"/>
      <c r="KQY35" s="4812"/>
      <c r="KQZ35" s="4812"/>
      <c r="KRA35" s="4812"/>
      <c r="KRB35" s="4812"/>
      <c r="KRC35" s="4812"/>
      <c r="KRD35" s="4812"/>
      <c r="KRE35" s="4812"/>
      <c r="KRF35" s="4812"/>
      <c r="KRG35" s="4812"/>
      <c r="KRH35" s="4812"/>
      <c r="KRI35" s="4812"/>
      <c r="KRJ35" s="4812"/>
      <c r="KRK35" s="4812"/>
      <c r="KRL35" s="4812"/>
      <c r="KRM35" s="4812"/>
      <c r="KRN35" s="4812"/>
      <c r="KRO35" s="4812"/>
      <c r="KRP35" s="4812"/>
      <c r="KRQ35" s="4812"/>
      <c r="KRR35" s="4812"/>
      <c r="KRS35" s="4812"/>
      <c r="KRT35" s="4812"/>
      <c r="KRU35" s="4812"/>
      <c r="KRV35" s="4812"/>
      <c r="KRW35" s="4812"/>
      <c r="KRX35" s="4812"/>
      <c r="KRY35" s="4812"/>
      <c r="KRZ35" s="4812"/>
      <c r="KSA35" s="4812"/>
      <c r="KSB35" s="4812"/>
      <c r="KSC35" s="4812"/>
      <c r="KSD35" s="4812"/>
      <c r="KSE35" s="4812"/>
      <c r="KSF35" s="4812"/>
      <c r="KSG35" s="4812"/>
      <c r="KSH35" s="4812"/>
      <c r="KSI35" s="4812"/>
      <c r="KSJ35" s="4812"/>
      <c r="KSK35" s="4812"/>
      <c r="KSL35" s="4812"/>
      <c r="KSM35" s="4812"/>
      <c r="KSN35" s="4812"/>
      <c r="KSO35" s="4812"/>
      <c r="KSP35" s="4812"/>
      <c r="KSQ35" s="4812"/>
      <c r="KSR35" s="4812"/>
      <c r="KSS35" s="4812"/>
      <c r="KST35" s="4812"/>
      <c r="KSU35" s="4812"/>
      <c r="KSV35" s="4812"/>
      <c r="KSW35" s="4812"/>
      <c r="KSX35" s="4812"/>
      <c r="KSY35" s="4812"/>
      <c r="KSZ35" s="4812"/>
      <c r="KTA35" s="4812"/>
      <c r="KTB35" s="4812"/>
      <c r="KTC35" s="4812"/>
      <c r="KTD35" s="4812"/>
      <c r="KTE35" s="4812"/>
      <c r="KTF35" s="4812"/>
      <c r="KTG35" s="4812"/>
      <c r="KTH35" s="4812"/>
      <c r="KTI35" s="4812"/>
      <c r="KTJ35" s="4812"/>
      <c r="KTK35" s="4812"/>
      <c r="KTL35" s="4812"/>
      <c r="KTM35" s="4812"/>
      <c r="KTN35" s="4812"/>
      <c r="KTO35" s="4812"/>
      <c r="KTP35" s="4812"/>
      <c r="KTQ35" s="4812"/>
      <c r="KTR35" s="4812"/>
      <c r="KTS35" s="4812"/>
      <c r="KTT35" s="4812"/>
      <c r="KTU35" s="4812"/>
      <c r="KTV35" s="4812"/>
      <c r="KTW35" s="4812"/>
      <c r="KTX35" s="4812"/>
      <c r="KTY35" s="4812"/>
      <c r="KTZ35" s="4812"/>
      <c r="KUA35" s="4812"/>
      <c r="KUB35" s="4812"/>
      <c r="KUC35" s="4812"/>
      <c r="KUD35" s="4812"/>
      <c r="KUE35" s="4812"/>
      <c r="KUF35" s="4812"/>
      <c r="KUG35" s="4812"/>
      <c r="KUH35" s="4812"/>
      <c r="KUI35" s="4812"/>
      <c r="KUJ35" s="4812"/>
      <c r="KUK35" s="4812"/>
      <c r="KUL35" s="4812"/>
      <c r="KUM35" s="4812"/>
      <c r="KUN35" s="4812"/>
      <c r="KUO35" s="4812"/>
      <c r="KUP35" s="4812"/>
      <c r="KUQ35" s="4812"/>
      <c r="KUR35" s="4812"/>
      <c r="KUS35" s="4812"/>
      <c r="KUT35" s="4812"/>
      <c r="KUU35" s="4812"/>
      <c r="KUV35" s="4812"/>
      <c r="KUW35" s="4812"/>
      <c r="KUX35" s="4812"/>
      <c r="KUY35" s="4812"/>
      <c r="KUZ35" s="4812"/>
      <c r="KVA35" s="4812"/>
      <c r="KVB35" s="4812"/>
      <c r="KVC35" s="4812"/>
      <c r="KVD35" s="4812"/>
      <c r="KVE35" s="4812"/>
      <c r="KVF35" s="4812"/>
      <c r="KVG35" s="4812"/>
      <c r="KVH35" s="4812"/>
      <c r="KVI35" s="4812"/>
      <c r="KVJ35" s="4812"/>
      <c r="KVK35" s="4812"/>
      <c r="KVL35" s="4812"/>
      <c r="KVM35" s="4812"/>
      <c r="KVN35" s="4812"/>
      <c r="KVO35" s="4812"/>
      <c r="KVP35" s="4812"/>
      <c r="KVQ35" s="4812"/>
      <c r="KVR35" s="4812"/>
      <c r="KVS35" s="4812"/>
      <c r="KVT35" s="4812"/>
      <c r="KVU35" s="4812"/>
      <c r="KVV35" s="4812"/>
      <c r="KVW35" s="4812"/>
      <c r="KVX35" s="4812"/>
      <c r="KVY35" s="4812"/>
      <c r="KVZ35" s="4812"/>
      <c r="KWA35" s="4812"/>
      <c r="KWB35" s="4812"/>
      <c r="KWC35" s="4812"/>
      <c r="KWD35" s="4812"/>
      <c r="KWE35" s="4812"/>
      <c r="KWF35" s="4812"/>
      <c r="KWG35" s="4812"/>
      <c r="KWH35" s="4812"/>
      <c r="KWI35" s="4812"/>
      <c r="KWJ35" s="4812"/>
      <c r="KWK35" s="4812"/>
      <c r="KWL35" s="4812"/>
      <c r="KWM35" s="4812"/>
      <c r="KWN35" s="4812"/>
      <c r="KWO35" s="4812"/>
      <c r="KWP35" s="4812"/>
      <c r="KWQ35" s="4812"/>
      <c r="KWR35" s="4812"/>
      <c r="KWS35" s="4812"/>
      <c r="KWT35" s="4812"/>
      <c r="KWU35" s="4812"/>
      <c r="KWV35" s="4812"/>
      <c r="KWW35" s="4812"/>
      <c r="KWX35" s="4812"/>
      <c r="KWY35" s="4812"/>
      <c r="KWZ35" s="4812"/>
      <c r="KXA35" s="4812"/>
      <c r="KXB35" s="4812"/>
      <c r="KXC35" s="4812"/>
      <c r="KXD35" s="4812"/>
      <c r="KXE35" s="4812"/>
      <c r="KXF35" s="4812"/>
      <c r="KXG35" s="4812"/>
      <c r="KXH35" s="4812"/>
      <c r="KXI35" s="4812"/>
      <c r="KXJ35" s="4812"/>
      <c r="KXK35" s="4812"/>
      <c r="KXL35" s="4812"/>
      <c r="KXM35" s="4812"/>
      <c r="KXN35" s="4812"/>
      <c r="KXO35" s="4812"/>
      <c r="KXP35" s="4812"/>
      <c r="KXQ35" s="4812"/>
      <c r="KXR35" s="4812"/>
      <c r="KXS35" s="4812"/>
      <c r="KXT35" s="4812"/>
      <c r="KXU35" s="4812"/>
      <c r="KXV35" s="4812"/>
      <c r="KXW35" s="4812"/>
      <c r="KXX35" s="4812"/>
      <c r="KXY35" s="4812"/>
      <c r="KXZ35" s="4812"/>
      <c r="KYA35" s="4812"/>
      <c r="KYB35" s="4812"/>
      <c r="KYC35" s="4812"/>
      <c r="KYD35" s="4812"/>
      <c r="KYE35" s="4812"/>
      <c r="KYF35" s="4812"/>
      <c r="KYG35" s="4812"/>
      <c r="KYH35" s="4812"/>
      <c r="KYI35" s="4812"/>
      <c r="KYJ35" s="4812"/>
      <c r="KYK35" s="4812"/>
      <c r="KYL35" s="4812"/>
      <c r="KYM35" s="4812"/>
      <c r="KYN35" s="4812"/>
      <c r="KYO35" s="4812"/>
      <c r="KYP35" s="4812"/>
      <c r="KYQ35" s="4812"/>
      <c r="KYR35" s="4812"/>
      <c r="KYS35" s="4812"/>
      <c r="KYT35" s="4812"/>
      <c r="KYU35" s="4812"/>
      <c r="KYV35" s="4812"/>
      <c r="KYW35" s="4812"/>
      <c r="KYX35" s="4812"/>
      <c r="KYY35" s="4812"/>
      <c r="KYZ35" s="4812"/>
      <c r="KZA35" s="4812"/>
      <c r="KZB35" s="4812"/>
      <c r="KZC35" s="4812"/>
      <c r="KZD35" s="4812"/>
      <c r="KZE35" s="4812"/>
      <c r="KZF35" s="4812"/>
      <c r="KZG35" s="4812"/>
      <c r="KZH35" s="4812"/>
      <c r="KZI35" s="4812"/>
      <c r="KZJ35" s="4812"/>
      <c r="KZK35" s="4812"/>
      <c r="KZL35" s="4812"/>
      <c r="KZM35" s="4812"/>
      <c r="KZN35" s="4812"/>
      <c r="KZO35" s="4812"/>
      <c r="KZP35" s="4812"/>
      <c r="KZQ35" s="4812"/>
      <c r="KZR35" s="4812"/>
      <c r="KZS35" s="4812"/>
      <c r="KZT35" s="4812"/>
      <c r="KZU35" s="4812"/>
      <c r="KZV35" s="4812"/>
      <c r="KZW35" s="4812"/>
      <c r="KZX35" s="4812"/>
      <c r="KZY35" s="4812"/>
      <c r="KZZ35" s="4812"/>
      <c r="LAA35" s="4812"/>
      <c r="LAB35" s="4812"/>
      <c r="LAC35" s="4812"/>
      <c r="LAD35" s="4812"/>
      <c r="LAE35" s="4812"/>
      <c r="LAF35" s="4812"/>
      <c r="LAG35" s="4812"/>
      <c r="LAH35" s="4812"/>
      <c r="LAI35" s="4812"/>
      <c r="LAJ35" s="4812"/>
      <c r="LAK35" s="4812"/>
      <c r="LAL35" s="4812"/>
      <c r="LAM35" s="4812"/>
      <c r="LAN35" s="4812"/>
      <c r="LAO35" s="4812"/>
      <c r="LAP35" s="4812"/>
      <c r="LAQ35" s="4812"/>
      <c r="LAR35" s="4812"/>
      <c r="LAS35" s="4812"/>
      <c r="LAT35" s="4812"/>
      <c r="LAU35" s="4812"/>
      <c r="LAV35" s="4812"/>
      <c r="LAW35" s="4812"/>
      <c r="LAX35" s="4812"/>
      <c r="LAY35" s="4812"/>
      <c r="LAZ35" s="4812"/>
      <c r="LBA35" s="4812"/>
      <c r="LBB35" s="4812"/>
      <c r="LBC35" s="4812"/>
      <c r="LBD35" s="4812"/>
      <c r="LBE35" s="4812"/>
      <c r="LBF35" s="4812"/>
      <c r="LBG35" s="4812"/>
      <c r="LBH35" s="4812"/>
      <c r="LBI35" s="4812"/>
      <c r="LBJ35" s="4812"/>
      <c r="LBK35" s="4812"/>
      <c r="LBL35" s="4812"/>
      <c r="LBM35" s="4812"/>
      <c r="LBN35" s="4812"/>
      <c r="LBO35" s="4812"/>
      <c r="LBP35" s="4812"/>
      <c r="LBQ35" s="4812"/>
      <c r="LBR35" s="4812"/>
      <c r="LBS35" s="4812"/>
      <c r="LBT35" s="4812"/>
      <c r="LBU35" s="4812"/>
      <c r="LBV35" s="4812"/>
      <c r="LBW35" s="4812"/>
      <c r="LBX35" s="4812"/>
      <c r="LBY35" s="4812"/>
      <c r="LBZ35" s="4812"/>
      <c r="LCA35" s="4812"/>
      <c r="LCB35" s="4812"/>
      <c r="LCC35" s="4812"/>
      <c r="LCD35" s="4812"/>
      <c r="LCE35" s="4812"/>
      <c r="LCF35" s="4812"/>
      <c r="LCG35" s="4812"/>
      <c r="LCH35" s="4812"/>
      <c r="LCI35" s="4812"/>
      <c r="LCJ35" s="4812"/>
      <c r="LCK35" s="4812"/>
      <c r="LCL35" s="4812"/>
      <c r="LCM35" s="4812"/>
      <c r="LCN35" s="4812"/>
      <c r="LCO35" s="4812"/>
      <c r="LCP35" s="4812"/>
      <c r="LCQ35" s="4812"/>
      <c r="LCR35" s="4812"/>
      <c r="LCS35" s="4812"/>
      <c r="LCT35" s="4812"/>
      <c r="LCU35" s="4812"/>
      <c r="LCV35" s="4812"/>
      <c r="LCW35" s="4812"/>
      <c r="LCX35" s="4812"/>
      <c r="LCY35" s="4812"/>
      <c r="LCZ35" s="4812"/>
      <c r="LDA35" s="4812"/>
      <c r="LDB35" s="4812"/>
      <c r="LDC35" s="4812"/>
      <c r="LDD35" s="4812"/>
      <c r="LDE35" s="4812"/>
      <c r="LDF35" s="4812"/>
      <c r="LDG35" s="4812"/>
      <c r="LDH35" s="4812"/>
      <c r="LDI35" s="4812"/>
      <c r="LDJ35" s="4812"/>
      <c r="LDK35" s="4812"/>
      <c r="LDL35" s="4812"/>
      <c r="LDM35" s="4812"/>
      <c r="LDN35" s="4812"/>
      <c r="LDO35" s="4812"/>
      <c r="LDP35" s="4812"/>
      <c r="LDQ35" s="4812"/>
      <c r="LDR35" s="4812"/>
      <c r="LDS35" s="4812"/>
      <c r="LDT35" s="4812"/>
      <c r="LDU35" s="4812"/>
      <c r="LDV35" s="4812"/>
      <c r="LDW35" s="4812"/>
      <c r="LDX35" s="4812"/>
      <c r="LDY35" s="4812"/>
      <c r="LDZ35" s="4812"/>
      <c r="LEA35" s="4812"/>
      <c r="LEB35" s="4812"/>
      <c r="LEC35" s="4812"/>
      <c r="LED35" s="4812"/>
      <c r="LEE35" s="4812"/>
      <c r="LEF35" s="4812"/>
      <c r="LEG35" s="4812"/>
      <c r="LEH35" s="4812"/>
      <c r="LEI35" s="4812"/>
      <c r="LEJ35" s="4812"/>
      <c r="LEK35" s="4812"/>
      <c r="LEL35" s="4812"/>
      <c r="LEM35" s="4812"/>
      <c r="LEN35" s="4812"/>
      <c r="LEO35" s="4812"/>
      <c r="LEP35" s="4812"/>
      <c r="LEQ35" s="4812"/>
      <c r="LER35" s="4812"/>
      <c r="LES35" s="4812"/>
      <c r="LET35" s="4812"/>
      <c r="LEU35" s="4812"/>
      <c r="LEV35" s="4812"/>
      <c r="LEW35" s="4812"/>
      <c r="LEX35" s="4812"/>
      <c r="LEY35" s="4812"/>
      <c r="LEZ35" s="4812"/>
      <c r="LFA35" s="4812"/>
      <c r="LFB35" s="4812"/>
      <c r="LFC35" s="4812"/>
      <c r="LFD35" s="4812"/>
      <c r="LFE35" s="4812"/>
      <c r="LFF35" s="4812"/>
      <c r="LFG35" s="4812"/>
      <c r="LFH35" s="4812"/>
      <c r="LFI35" s="4812"/>
      <c r="LFJ35" s="4812"/>
      <c r="LFK35" s="4812"/>
      <c r="LFL35" s="4812"/>
      <c r="LFM35" s="4812"/>
      <c r="LFN35" s="4812"/>
      <c r="LFO35" s="4812"/>
      <c r="LFP35" s="4812"/>
      <c r="LFQ35" s="4812"/>
      <c r="LFR35" s="4812"/>
      <c r="LFS35" s="4812"/>
      <c r="LFT35" s="4812"/>
      <c r="LFU35" s="4812"/>
      <c r="LFV35" s="4812"/>
      <c r="LFW35" s="4812"/>
      <c r="LFX35" s="4812"/>
      <c r="LFY35" s="4812"/>
      <c r="LFZ35" s="4812"/>
      <c r="LGA35" s="4812"/>
      <c r="LGB35" s="4812"/>
      <c r="LGC35" s="4812"/>
      <c r="LGD35" s="4812"/>
      <c r="LGE35" s="4812"/>
      <c r="LGF35" s="4812"/>
      <c r="LGG35" s="4812"/>
      <c r="LGH35" s="4812"/>
      <c r="LGI35" s="4812"/>
      <c r="LGJ35" s="4812"/>
      <c r="LGK35" s="4812"/>
      <c r="LGL35" s="4812"/>
      <c r="LGM35" s="4812"/>
      <c r="LGN35" s="4812"/>
      <c r="LGO35" s="4812"/>
      <c r="LGP35" s="4812"/>
      <c r="LGQ35" s="4812"/>
      <c r="LGR35" s="4812"/>
      <c r="LGS35" s="4812"/>
      <c r="LGT35" s="4812"/>
      <c r="LGU35" s="4812"/>
      <c r="LGV35" s="4812"/>
      <c r="LGW35" s="4812"/>
      <c r="LGX35" s="4812"/>
      <c r="LGY35" s="4812"/>
      <c r="LGZ35" s="4812"/>
      <c r="LHA35" s="4812"/>
      <c r="LHB35" s="4812"/>
      <c r="LHC35" s="4812"/>
      <c r="LHD35" s="4812"/>
      <c r="LHE35" s="4812"/>
      <c r="LHF35" s="4812"/>
      <c r="LHG35" s="4812"/>
      <c r="LHH35" s="4812"/>
      <c r="LHI35" s="4812"/>
      <c r="LHJ35" s="4812"/>
      <c r="LHK35" s="4812"/>
      <c r="LHL35" s="4812"/>
      <c r="LHM35" s="4812"/>
      <c r="LHN35" s="4812"/>
      <c r="LHO35" s="4812"/>
      <c r="LHP35" s="4812"/>
      <c r="LHQ35" s="4812"/>
      <c r="LHR35" s="4812"/>
      <c r="LHS35" s="4812"/>
      <c r="LHT35" s="4812"/>
      <c r="LHU35" s="4812"/>
      <c r="LHV35" s="4812"/>
      <c r="LHW35" s="4812"/>
      <c r="LHX35" s="4812"/>
      <c r="LHY35" s="4812"/>
      <c r="LHZ35" s="4812"/>
      <c r="LIA35" s="4812"/>
      <c r="LIB35" s="4812"/>
      <c r="LIC35" s="4812"/>
      <c r="LID35" s="4812"/>
      <c r="LIE35" s="4812"/>
      <c r="LIF35" s="4812"/>
      <c r="LIG35" s="4812"/>
      <c r="LIH35" s="4812"/>
      <c r="LII35" s="4812"/>
      <c r="LIJ35" s="4812"/>
      <c r="LIK35" s="4812"/>
      <c r="LIL35" s="4812"/>
      <c r="LIM35" s="4812"/>
      <c r="LIN35" s="4812"/>
      <c r="LIO35" s="4812"/>
      <c r="LIP35" s="4812"/>
      <c r="LIQ35" s="4812"/>
      <c r="LIR35" s="4812"/>
      <c r="LIS35" s="4812"/>
      <c r="LIT35" s="4812"/>
      <c r="LIU35" s="4812"/>
      <c r="LIV35" s="4812"/>
      <c r="LIW35" s="4812"/>
      <c r="LIX35" s="4812"/>
      <c r="LIY35" s="4812"/>
      <c r="LIZ35" s="4812"/>
      <c r="LJA35" s="4812"/>
      <c r="LJB35" s="4812"/>
      <c r="LJC35" s="4812"/>
      <c r="LJD35" s="4812"/>
      <c r="LJE35" s="4812"/>
      <c r="LJF35" s="4812"/>
      <c r="LJG35" s="4812"/>
      <c r="LJH35" s="4812"/>
      <c r="LJI35" s="4812"/>
      <c r="LJJ35" s="4812"/>
      <c r="LJK35" s="4812"/>
      <c r="LJL35" s="4812"/>
      <c r="LJM35" s="4812"/>
      <c r="LJN35" s="4812"/>
      <c r="LJO35" s="4812"/>
      <c r="LJP35" s="4812"/>
      <c r="LJQ35" s="4812"/>
      <c r="LJR35" s="4812"/>
      <c r="LJS35" s="4812"/>
      <c r="LJT35" s="4812"/>
      <c r="LJU35" s="4812"/>
      <c r="LJV35" s="4812"/>
      <c r="LJW35" s="4812"/>
      <c r="LJX35" s="4812"/>
      <c r="LJY35" s="4812"/>
      <c r="LJZ35" s="4812"/>
      <c r="LKA35" s="4812"/>
      <c r="LKB35" s="4812"/>
      <c r="LKC35" s="4812"/>
      <c r="LKD35" s="4812"/>
      <c r="LKE35" s="4812"/>
      <c r="LKF35" s="4812"/>
      <c r="LKG35" s="4812"/>
      <c r="LKH35" s="4812"/>
      <c r="LKI35" s="4812"/>
      <c r="LKJ35" s="4812"/>
      <c r="LKK35" s="4812"/>
      <c r="LKL35" s="4812"/>
      <c r="LKM35" s="4812"/>
      <c r="LKN35" s="4812"/>
      <c r="LKO35" s="4812"/>
      <c r="LKP35" s="4812"/>
      <c r="LKQ35" s="4812"/>
      <c r="LKR35" s="4812"/>
      <c r="LKS35" s="4812"/>
      <c r="LKT35" s="4812"/>
      <c r="LKU35" s="4812"/>
      <c r="LKV35" s="4812"/>
      <c r="LKW35" s="4812"/>
      <c r="LKX35" s="4812"/>
      <c r="LKY35" s="4812"/>
      <c r="LKZ35" s="4812"/>
      <c r="LLA35" s="4812"/>
      <c r="LLB35" s="4812"/>
      <c r="LLC35" s="4812"/>
      <c r="LLD35" s="4812"/>
      <c r="LLE35" s="4812"/>
      <c r="LLF35" s="4812"/>
      <c r="LLG35" s="4812"/>
      <c r="LLH35" s="4812"/>
      <c r="LLI35" s="4812"/>
      <c r="LLJ35" s="4812"/>
      <c r="LLK35" s="4812"/>
      <c r="LLL35" s="4812"/>
      <c r="LLM35" s="4812"/>
      <c r="LLN35" s="4812"/>
      <c r="LLO35" s="4812"/>
      <c r="LLP35" s="4812"/>
      <c r="LLQ35" s="4812"/>
      <c r="LLR35" s="4812"/>
      <c r="LLS35" s="4812"/>
      <c r="LLT35" s="4812"/>
      <c r="LLU35" s="4812"/>
      <c r="LLV35" s="4812"/>
      <c r="LLW35" s="4812"/>
      <c r="LLX35" s="4812"/>
      <c r="LLY35" s="4812"/>
      <c r="LLZ35" s="4812"/>
      <c r="LMA35" s="4812"/>
      <c r="LMB35" s="4812"/>
      <c r="LMC35" s="4812"/>
      <c r="LMD35" s="4812"/>
      <c r="LME35" s="4812"/>
      <c r="LMF35" s="4812"/>
      <c r="LMG35" s="4812"/>
      <c r="LMH35" s="4812"/>
      <c r="LMI35" s="4812"/>
      <c r="LMJ35" s="4812"/>
      <c r="LMK35" s="4812"/>
      <c r="LML35" s="4812"/>
      <c r="LMM35" s="4812"/>
      <c r="LMN35" s="4812"/>
      <c r="LMO35" s="4812"/>
      <c r="LMP35" s="4812"/>
      <c r="LMQ35" s="4812"/>
      <c r="LMR35" s="4812"/>
      <c r="LMS35" s="4812"/>
      <c r="LMT35" s="4812"/>
      <c r="LMU35" s="4812"/>
      <c r="LMV35" s="4812"/>
      <c r="LMW35" s="4812"/>
      <c r="LMX35" s="4812"/>
      <c r="LMY35" s="4812"/>
      <c r="LMZ35" s="4812"/>
      <c r="LNA35" s="4812"/>
      <c r="LNB35" s="4812"/>
      <c r="LNC35" s="4812"/>
      <c r="LND35" s="4812"/>
      <c r="LNE35" s="4812"/>
      <c r="LNF35" s="4812"/>
      <c r="LNG35" s="4812"/>
      <c r="LNH35" s="4812"/>
      <c r="LNI35" s="4812"/>
      <c r="LNJ35" s="4812"/>
      <c r="LNK35" s="4812"/>
      <c r="LNL35" s="4812"/>
      <c r="LNM35" s="4812"/>
      <c r="LNN35" s="4812"/>
      <c r="LNO35" s="4812"/>
      <c r="LNP35" s="4812"/>
      <c r="LNQ35" s="4812"/>
      <c r="LNR35" s="4812"/>
      <c r="LNS35" s="4812"/>
      <c r="LNT35" s="4812"/>
      <c r="LNU35" s="4812"/>
      <c r="LNV35" s="4812"/>
      <c r="LNW35" s="4812"/>
      <c r="LNX35" s="4812"/>
      <c r="LNY35" s="4812"/>
      <c r="LNZ35" s="4812"/>
      <c r="LOA35" s="4812"/>
      <c r="LOB35" s="4812"/>
      <c r="LOC35" s="4812"/>
      <c r="LOD35" s="4812"/>
      <c r="LOE35" s="4812"/>
      <c r="LOF35" s="4812"/>
      <c r="LOG35" s="4812"/>
      <c r="LOH35" s="4812"/>
      <c r="LOI35" s="4812"/>
      <c r="LOJ35" s="4812"/>
      <c r="LOK35" s="4812"/>
      <c r="LOL35" s="4812"/>
      <c r="LOM35" s="4812"/>
      <c r="LON35" s="4812"/>
      <c r="LOO35" s="4812"/>
      <c r="LOP35" s="4812"/>
      <c r="LOQ35" s="4812"/>
      <c r="LOR35" s="4812"/>
      <c r="LOS35" s="4812"/>
      <c r="LOT35" s="4812"/>
      <c r="LOU35" s="4812"/>
      <c r="LOV35" s="4812"/>
      <c r="LOW35" s="4812"/>
      <c r="LOX35" s="4812"/>
      <c r="LOY35" s="4812"/>
      <c r="LOZ35" s="4812"/>
      <c r="LPA35" s="4812"/>
      <c r="LPB35" s="4812"/>
      <c r="LPC35" s="4812"/>
      <c r="LPD35" s="4812"/>
      <c r="LPE35" s="4812"/>
      <c r="LPF35" s="4812"/>
      <c r="LPG35" s="4812"/>
      <c r="LPH35" s="4812"/>
      <c r="LPI35" s="4812"/>
      <c r="LPJ35" s="4812"/>
      <c r="LPK35" s="4812"/>
      <c r="LPL35" s="4812"/>
      <c r="LPM35" s="4812"/>
      <c r="LPN35" s="4812"/>
      <c r="LPO35" s="4812"/>
      <c r="LPP35" s="4812"/>
      <c r="LPQ35" s="4812"/>
      <c r="LPR35" s="4812"/>
      <c r="LPS35" s="4812"/>
      <c r="LPT35" s="4812"/>
      <c r="LPU35" s="4812"/>
      <c r="LPV35" s="4812"/>
      <c r="LPW35" s="4812"/>
      <c r="LPX35" s="4812"/>
      <c r="LPY35" s="4812"/>
      <c r="LPZ35" s="4812"/>
      <c r="LQA35" s="4812"/>
      <c r="LQB35" s="4812"/>
      <c r="LQC35" s="4812"/>
      <c r="LQD35" s="4812"/>
      <c r="LQE35" s="4812"/>
      <c r="LQF35" s="4812"/>
      <c r="LQG35" s="4812"/>
      <c r="LQH35" s="4812"/>
      <c r="LQI35" s="4812"/>
      <c r="LQJ35" s="4812"/>
      <c r="LQK35" s="4812"/>
      <c r="LQL35" s="4812"/>
      <c r="LQM35" s="4812"/>
      <c r="LQN35" s="4812"/>
      <c r="LQO35" s="4812"/>
      <c r="LQP35" s="4812"/>
      <c r="LQQ35" s="4812"/>
      <c r="LQR35" s="4812"/>
      <c r="LQS35" s="4812"/>
      <c r="LQT35" s="4812"/>
      <c r="LQU35" s="4812"/>
      <c r="LQV35" s="4812"/>
      <c r="LQW35" s="4812"/>
      <c r="LQX35" s="4812"/>
      <c r="LQY35" s="4812"/>
      <c r="LQZ35" s="4812"/>
      <c r="LRA35" s="4812"/>
      <c r="LRB35" s="4812"/>
      <c r="LRC35" s="4812"/>
      <c r="LRD35" s="4812"/>
      <c r="LRE35" s="4812"/>
      <c r="LRF35" s="4812"/>
      <c r="LRG35" s="4812"/>
      <c r="LRH35" s="4812"/>
      <c r="LRI35" s="4812"/>
      <c r="LRJ35" s="4812"/>
      <c r="LRK35" s="4812"/>
      <c r="LRL35" s="4812"/>
      <c r="LRM35" s="4812"/>
      <c r="LRN35" s="4812"/>
      <c r="LRO35" s="4812"/>
      <c r="LRP35" s="4812"/>
      <c r="LRQ35" s="4812"/>
      <c r="LRR35" s="4812"/>
      <c r="LRS35" s="4812"/>
      <c r="LRT35" s="4812"/>
      <c r="LRU35" s="4812"/>
      <c r="LRV35" s="4812"/>
      <c r="LRW35" s="4812"/>
      <c r="LRX35" s="4812"/>
      <c r="LRY35" s="4812"/>
      <c r="LRZ35" s="4812"/>
      <c r="LSA35" s="4812"/>
      <c r="LSB35" s="4812"/>
      <c r="LSC35" s="4812"/>
      <c r="LSD35" s="4812"/>
      <c r="LSE35" s="4812"/>
      <c r="LSF35" s="4812"/>
      <c r="LSG35" s="4812"/>
      <c r="LSH35" s="4812"/>
      <c r="LSI35" s="4812"/>
      <c r="LSJ35" s="4812"/>
      <c r="LSK35" s="4812"/>
      <c r="LSL35" s="4812"/>
      <c r="LSM35" s="4812"/>
      <c r="LSN35" s="4812"/>
      <c r="LSO35" s="4812"/>
      <c r="LSP35" s="4812"/>
      <c r="LSQ35" s="4812"/>
      <c r="LSR35" s="4812"/>
      <c r="LSS35" s="4812"/>
      <c r="LST35" s="4812"/>
      <c r="LSU35" s="4812"/>
      <c r="LSV35" s="4812"/>
      <c r="LSW35" s="4812"/>
      <c r="LSX35" s="4812"/>
      <c r="LSY35" s="4812"/>
      <c r="LSZ35" s="4812"/>
      <c r="LTA35" s="4812"/>
      <c r="LTB35" s="4812"/>
      <c r="LTC35" s="4812"/>
      <c r="LTD35" s="4812"/>
      <c r="LTE35" s="4812"/>
      <c r="LTF35" s="4812"/>
      <c r="LTG35" s="4812"/>
      <c r="LTH35" s="4812"/>
      <c r="LTI35" s="4812"/>
      <c r="LTJ35" s="4812"/>
      <c r="LTK35" s="4812"/>
      <c r="LTL35" s="4812"/>
      <c r="LTM35" s="4812"/>
      <c r="LTN35" s="4812"/>
      <c r="LTO35" s="4812"/>
      <c r="LTP35" s="4812"/>
      <c r="LTQ35" s="4812"/>
      <c r="LTR35" s="4812"/>
      <c r="LTS35" s="4812"/>
      <c r="LTT35" s="4812"/>
      <c r="LTU35" s="4812"/>
      <c r="LTV35" s="4812"/>
      <c r="LTW35" s="4812"/>
      <c r="LTX35" s="4812"/>
      <c r="LTY35" s="4812"/>
      <c r="LTZ35" s="4812"/>
      <c r="LUA35" s="4812"/>
      <c r="LUB35" s="4812"/>
      <c r="LUC35" s="4812"/>
      <c r="LUD35" s="4812"/>
      <c r="LUE35" s="4812"/>
      <c r="LUF35" s="4812"/>
      <c r="LUG35" s="4812"/>
      <c r="LUH35" s="4812"/>
      <c r="LUI35" s="4812"/>
      <c r="LUJ35" s="4812"/>
      <c r="LUK35" s="4812"/>
      <c r="LUL35" s="4812"/>
      <c r="LUM35" s="4812"/>
      <c r="LUN35" s="4812"/>
      <c r="LUO35" s="4812"/>
      <c r="LUP35" s="4812"/>
      <c r="LUQ35" s="4812"/>
      <c r="LUR35" s="4812"/>
      <c r="LUS35" s="4812"/>
      <c r="LUT35" s="4812"/>
      <c r="LUU35" s="4812"/>
      <c r="LUV35" s="4812"/>
      <c r="LUW35" s="4812"/>
      <c r="LUX35" s="4812"/>
      <c r="LUY35" s="4812"/>
      <c r="LUZ35" s="4812"/>
      <c r="LVA35" s="4812"/>
      <c r="LVB35" s="4812"/>
      <c r="LVC35" s="4812"/>
      <c r="LVD35" s="4812"/>
      <c r="LVE35" s="4812"/>
      <c r="LVF35" s="4812"/>
      <c r="LVG35" s="4812"/>
      <c r="LVH35" s="4812"/>
      <c r="LVI35" s="4812"/>
      <c r="LVJ35" s="4812"/>
      <c r="LVK35" s="4812"/>
      <c r="LVL35" s="4812"/>
      <c r="LVM35" s="4812"/>
      <c r="LVN35" s="4812"/>
      <c r="LVO35" s="4812"/>
      <c r="LVP35" s="4812"/>
      <c r="LVQ35" s="4812"/>
      <c r="LVR35" s="4812"/>
      <c r="LVS35" s="4812"/>
      <c r="LVT35" s="4812"/>
      <c r="LVU35" s="4812"/>
      <c r="LVV35" s="4812"/>
      <c r="LVW35" s="4812"/>
      <c r="LVX35" s="4812"/>
      <c r="LVY35" s="4812"/>
      <c r="LVZ35" s="4812"/>
      <c r="LWA35" s="4812"/>
      <c r="LWB35" s="4812"/>
      <c r="LWC35" s="4812"/>
      <c r="LWD35" s="4812"/>
      <c r="LWE35" s="4812"/>
      <c r="LWF35" s="4812"/>
      <c r="LWG35" s="4812"/>
      <c r="LWH35" s="4812"/>
      <c r="LWI35" s="4812"/>
      <c r="LWJ35" s="4812"/>
      <c r="LWK35" s="4812"/>
      <c r="LWL35" s="4812"/>
      <c r="LWM35" s="4812"/>
      <c r="LWN35" s="4812"/>
      <c r="LWO35" s="4812"/>
      <c r="LWP35" s="4812"/>
      <c r="LWQ35" s="4812"/>
      <c r="LWR35" s="4812"/>
      <c r="LWS35" s="4812"/>
      <c r="LWT35" s="4812"/>
      <c r="LWU35" s="4812"/>
      <c r="LWV35" s="4812"/>
      <c r="LWW35" s="4812"/>
      <c r="LWX35" s="4812"/>
      <c r="LWY35" s="4812"/>
      <c r="LWZ35" s="4812"/>
      <c r="LXA35" s="4812"/>
      <c r="LXB35" s="4812"/>
      <c r="LXC35" s="4812"/>
      <c r="LXD35" s="4812"/>
      <c r="LXE35" s="4812"/>
      <c r="LXF35" s="4812"/>
      <c r="LXG35" s="4812"/>
      <c r="LXH35" s="4812"/>
      <c r="LXI35" s="4812"/>
      <c r="LXJ35" s="4812"/>
      <c r="LXK35" s="4812"/>
      <c r="LXL35" s="4812"/>
      <c r="LXM35" s="4812"/>
      <c r="LXN35" s="4812"/>
      <c r="LXO35" s="4812"/>
      <c r="LXP35" s="4812"/>
      <c r="LXQ35" s="4812"/>
      <c r="LXR35" s="4812"/>
      <c r="LXS35" s="4812"/>
      <c r="LXT35" s="4812"/>
      <c r="LXU35" s="4812"/>
      <c r="LXV35" s="4812"/>
      <c r="LXW35" s="4812"/>
      <c r="LXX35" s="4812"/>
      <c r="LXY35" s="4812"/>
      <c r="LXZ35" s="4812"/>
      <c r="LYA35" s="4812"/>
      <c r="LYB35" s="4812"/>
      <c r="LYC35" s="4812"/>
      <c r="LYD35" s="4812"/>
      <c r="LYE35" s="4812"/>
      <c r="LYF35" s="4812"/>
      <c r="LYG35" s="4812"/>
      <c r="LYH35" s="4812"/>
      <c r="LYI35" s="4812"/>
      <c r="LYJ35" s="4812"/>
      <c r="LYK35" s="4812"/>
      <c r="LYL35" s="4812"/>
      <c r="LYM35" s="4812"/>
      <c r="LYN35" s="4812"/>
      <c r="LYO35" s="4812"/>
      <c r="LYP35" s="4812"/>
      <c r="LYQ35" s="4812"/>
      <c r="LYR35" s="4812"/>
      <c r="LYS35" s="4812"/>
      <c r="LYT35" s="4812"/>
      <c r="LYU35" s="4812"/>
      <c r="LYV35" s="4812"/>
      <c r="LYW35" s="4812"/>
      <c r="LYX35" s="4812"/>
      <c r="LYY35" s="4812"/>
      <c r="LYZ35" s="4812"/>
      <c r="LZA35" s="4812"/>
      <c r="LZB35" s="4812"/>
      <c r="LZC35" s="4812"/>
      <c r="LZD35" s="4812"/>
      <c r="LZE35" s="4812"/>
      <c r="LZF35" s="4812"/>
      <c r="LZG35" s="4812"/>
      <c r="LZH35" s="4812"/>
      <c r="LZI35" s="4812"/>
      <c r="LZJ35" s="4812"/>
      <c r="LZK35" s="4812"/>
      <c r="LZL35" s="4812"/>
      <c r="LZM35" s="4812"/>
      <c r="LZN35" s="4812"/>
      <c r="LZO35" s="4812"/>
      <c r="LZP35" s="4812"/>
      <c r="LZQ35" s="4812"/>
      <c r="LZR35" s="4812"/>
      <c r="LZS35" s="4812"/>
      <c r="LZT35" s="4812"/>
      <c r="LZU35" s="4812"/>
      <c r="LZV35" s="4812"/>
      <c r="LZW35" s="4812"/>
      <c r="LZX35" s="4812"/>
      <c r="LZY35" s="4812"/>
      <c r="LZZ35" s="4812"/>
      <c r="MAA35" s="4812"/>
      <c r="MAB35" s="4812"/>
      <c r="MAC35" s="4812"/>
      <c r="MAD35" s="4812"/>
      <c r="MAE35" s="4812"/>
      <c r="MAF35" s="4812"/>
      <c r="MAG35" s="4812"/>
      <c r="MAH35" s="4812"/>
      <c r="MAI35" s="4812"/>
      <c r="MAJ35" s="4812"/>
      <c r="MAK35" s="4812"/>
      <c r="MAL35" s="4812"/>
      <c r="MAM35" s="4812"/>
      <c r="MAN35" s="4812"/>
      <c r="MAO35" s="4812"/>
      <c r="MAP35" s="4812"/>
      <c r="MAQ35" s="4812"/>
      <c r="MAR35" s="4812"/>
      <c r="MAS35" s="4812"/>
      <c r="MAT35" s="4812"/>
      <c r="MAU35" s="4812"/>
      <c r="MAV35" s="4812"/>
      <c r="MAW35" s="4812"/>
      <c r="MAX35" s="4812"/>
      <c r="MAY35" s="4812"/>
      <c r="MAZ35" s="4812"/>
      <c r="MBA35" s="4812"/>
      <c r="MBB35" s="4812"/>
      <c r="MBC35" s="4812"/>
      <c r="MBD35" s="4812"/>
      <c r="MBE35" s="4812"/>
      <c r="MBF35" s="4812"/>
      <c r="MBG35" s="4812"/>
      <c r="MBH35" s="4812"/>
      <c r="MBI35" s="4812"/>
      <c r="MBJ35" s="4812"/>
      <c r="MBK35" s="4812"/>
      <c r="MBL35" s="4812"/>
      <c r="MBM35" s="4812"/>
      <c r="MBN35" s="4812"/>
      <c r="MBO35" s="4812"/>
      <c r="MBP35" s="4812"/>
      <c r="MBQ35" s="4812"/>
      <c r="MBR35" s="4812"/>
      <c r="MBS35" s="4812"/>
      <c r="MBT35" s="4812"/>
      <c r="MBU35" s="4812"/>
      <c r="MBV35" s="4812"/>
      <c r="MBW35" s="4812"/>
      <c r="MBX35" s="4812"/>
      <c r="MBY35" s="4812"/>
      <c r="MBZ35" s="4812"/>
      <c r="MCA35" s="4812"/>
      <c r="MCB35" s="4812"/>
      <c r="MCC35" s="4812"/>
      <c r="MCD35" s="4812"/>
      <c r="MCE35" s="4812"/>
      <c r="MCF35" s="4812"/>
      <c r="MCG35" s="4812"/>
      <c r="MCH35" s="4812"/>
      <c r="MCI35" s="4812"/>
      <c r="MCJ35" s="4812"/>
      <c r="MCK35" s="4812"/>
      <c r="MCL35" s="4812"/>
      <c r="MCM35" s="4812"/>
      <c r="MCN35" s="4812"/>
      <c r="MCO35" s="4812"/>
      <c r="MCP35" s="4812"/>
      <c r="MCQ35" s="4812"/>
      <c r="MCR35" s="4812"/>
      <c r="MCS35" s="4812"/>
      <c r="MCT35" s="4812"/>
      <c r="MCU35" s="4812"/>
      <c r="MCV35" s="4812"/>
      <c r="MCW35" s="4812"/>
      <c r="MCX35" s="4812"/>
      <c r="MCY35" s="4812"/>
      <c r="MCZ35" s="4812"/>
      <c r="MDA35" s="4812"/>
      <c r="MDB35" s="4812"/>
      <c r="MDC35" s="4812"/>
      <c r="MDD35" s="4812"/>
      <c r="MDE35" s="4812"/>
      <c r="MDF35" s="4812"/>
      <c r="MDG35" s="4812"/>
      <c r="MDH35" s="4812"/>
      <c r="MDI35" s="4812"/>
      <c r="MDJ35" s="4812"/>
      <c r="MDK35" s="4812"/>
      <c r="MDL35" s="4812"/>
      <c r="MDM35" s="4812"/>
      <c r="MDN35" s="4812"/>
      <c r="MDO35" s="4812"/>
      <c r="MDP35" s="4812"/>
      <c r="MDQ35" s="4812"/>
      <c r="MDR35" s="4812"/>
      <c r="MDS35" s="4812"/>
      <c r="MDT35" s="4812"/>
      <c r="MDU35" s="4812"/>
      <c r="MDV35" s="4812"/>
      <c r="MDW35" s="4812"/>
      <c r="MDX35" s="4812"/>
      <c r="MDY35" s="4812"/>
      <c r="MDZ35" s="4812"/>
      <c r="MEA35" s="4812"/>
      <c r="MEB35" s="4812"/>
      <c r="MEC35" s="4812"/>
      <c r="MED35" s="4812"/>
      <c r="MEE35" s="4812"/>
      <c r="MEF35" s="4812"/>
      <c r="MEG35" s="4812"/>
      <c r="MEH35" s="4812"/>
      <c r="MEI35" s="4812"/>
      <c r="MEJ35" s="4812"/>
      <c r="MEK35" s="4812"/>
      <c r="MEL35" s="4812"/>
      <c r="MEM35" s="4812"/>
      <c r="MEN35" s="4812"/>
      <c r="MEO35" s="4812"/>
      <c r="MEP35" s="4812"/>
      <c r="MEQ35" s="4812"/>
      <c r="MER35" s="4812"/>
      <c r="MES35" s="4812"/>
      <c r="MET35" s="4812"/>
      <c r="MEU35" s="4812"/>
      <c r="MEV35" s="4812"/>
      <c r="MEW35" s="4812"/>
      <c r="MEX35" s="4812"/>
      <c r="MEY35" s="4812"/>
      <c r="MEZ35" s="4812"/>
      <c r="MFA35" s="4812"/>
      <c r="MFB35" s="4812"/>
      <c r="MFC35" s="4812"/>
      <c r="MFD35" s="4812"/>
      <c r="MFE35" s="4812"/>
      <c r="MFF35" s="4812"/>
      <c r="MFG35" s="4812"/>
      <c r="MFH35" s="4812"/>
      <c r="MFI35" s="4812"/>
      <c r="MFJ35" s="4812"/>
      <c r="MFK35" s="4812"/>
      <c r="MFL35" s="4812"/>
      <c r="MFM35" s="4812"/>
      <c r="MFN35" s="4812"/>
      <c r="MFO35" s="4812"/>
      <c r="MFP35" s="4812"/>
      <c r="MFQ35" s="4812"/>
      <c r="MFR35" s="4812"/>
      <c r="MFS35" s="4812"/>
      <c r="MFT35" s="4812"/>
      <c r="MFU35" s="4812"/>
      <c r="MFV35" s="4812"/>
      <c r="MFW35" s="4812"/>
      <c r="MFX35" s="4812"/>
      <c r="MFY35" s="4812"/>
      <c r="MFZ35" s="4812"/>
      <c r="MGA35" s="4812"/>
      <c r="MGB35" s="4812"/>
      <c r="MGC35" s="4812"/>
      <c r="MGD35" s="4812"/>
      <c r="MGE35" s="4812"/>
      <c r="MGF35" s="4812"/>
      <c r="MGG35" s="4812"/>
      <c r="MGH35" s="4812"/>
      <c r="MGI35" s="4812"/>
      <c r="MGJ35" s="4812"/>
      <c r="MGK35" s="4812"/>
      <c r="MGL35" s="4812"/>
      <c r="MGM35" s="4812"/>
      <c r="MGN35" s="4812"/>
      <c r="MGO35" s="4812"/>
      <c r="MGP35" s="4812"/>
      <c r="MGQ35" s="4812"/>
      <c r="MGR35" s="4812"/>
      <c r="MGS35" s="4812"/>
      <c r="MGT35" s="4812"/>
      <c r="MGU35" s="4812"/>
      <c r="MGV35" s="4812"/>
      <c r="MGW35" s="4812"/>
      <c r="MGX35" s="4812"/>
      <c r="MGY35" s="4812"/>
      <c r="MGZ35" s="4812"/>
      <c r="MHA35" s="4812"/>
      <c r="MHB35" s="4812"/>
      <c r="MHC35" s="4812"/>
      <c r="MHD35" s="4812"/>
      <c r="MHE35" s="4812"/>
      <c r="MHF35" s="4812"/>
      <c r="MHG35" s="4812"/>
      <c r="MHH35" s="4812"/>
      <c r="MHI35" s="4812"/>
      <c r="MHJ35" s="4812"/>
      <c r="MHK35" s="4812"/>
      <c r="MHL35" s="4812"/>
      <c r="MHM35" s="4812"/>
      <c r="MHN35" s="4812"/>
      <c r="MHO35" s="4812"/>
      <c r="MHP35" s="4812"/>
      <c r="MHQ35" s="4812"/>
      <c r="MHR35" s="4812"/>
      <c r="MHS35" s="4812"/>
      <c r="MHT35" s="4812"/>
      <c r="MHU35" s="4812"/>
      <c r="MHV35" s="4812"/>
      <c r="MHW35" s="4812"/>
      <c r="MHX35" s="4812"/>
      <c r="MHY35" s="4812"/>
      <c r="MHZ35" s="4812"/>
      <c r="MIA35" s="4812"/>
      <c r="MIB35" s="4812"/>
      <c r="MIC35" s="4812"/>
      <c r="MID35" s="4812"/>
      <c r="MIE35" s="4812"/>
      <c r="MIF35" s="4812"/>
      <c r="MIG35" s="4812"/>
      <c r="MIH35" s="4812"/>
      <c r="MII35" s="4812"/>
      <c r="MIJ35" s="4812"/>
      <c r="MIK35" s="4812"/>
      <c r="MIL35" s="4812"/>
      <c r="MIM35" s="4812"/>
      <c r="MIN35" s="4812"/>
      <c r="MIO35" s="4812"/>
      <c r="MIP35" s="4812"/>
      <c r="MIQ35" s="4812"/>
      <c r="MIR35" s="4812"/>
      <c r="MIS35" s="4812"/>
      <c r="MIT35" s="4812"/>
      <c r="MIU35" s="4812"/>
      <c r="MIV35" s="4812"/>
      <c r="MIW35" s="4812"/>
      <c r="MIX35" s="4812"/>
      <c r="MIY35" s="4812"/>
      <c r="MIZ35" s="4812"/>
      <c r="MJA35" s="4812"/>
      <c r="MJB35" s="4812"/>
      <c r="MJC35" s="4812"/>
      <c r="MJD35" s="4812"/>
      <c r="MJE35" s="4812"/>
      <c r="MJF35" s="4812"/>
      <c r="MJG35" s="4812"/>
      <c r="MJH35" s="4812"/>
      <c r="MJI35" s="4812"/>
      <c r="MJJ35" s="4812"/>
      <c r="MJK35" s="4812"/>
      <c r="MJL35" s="4812"/>
      <c r="MJM35" s="4812"/>
      <c r="MJN35" s="4812"/>
      <c r="MJO35" s="4812"/>
      <c r="MJP35" s="4812"/>
      <c r="MJQ35" s="4812"/>
      <c r="MJR35" s="4812"/>
      <c r="MJS35" s="4812"/>
      <c r="MJT35" s="4812"/>
      <c r="MJU35" s="4812"/>
      <c r="MJV35" s="4812"/>
      <c r="MJW35" s="4812"/>
      <c r="MJX35" s="4812"/>
      <c r="MJY35" s="4812"/>
      <c r="MJZ35" s="4812"/>
      <c r="MKA35" s="4812"/>
      <c r="MKB35" s="4812"/>
      <c r="MKC35" s="4812"/>
      <c r="MKD35" s="4812"/>
      <c r="MKE35" s="4812"/>
      <c r="MKF35" s="4812"/>
      <c r="MKG35" s="4812"/>
      <c r="MKH35" s="4812"/>
      <c r="MKI35" s="4812"/>
      <c r="MKJ35" s="4812"/>
      <c r="MKK35" s="4812"/>
      <c r="MKL35" s="4812"/>
      <c r="MKM35" s="4812"/>
      <c r="MKN35" s="4812"/>
      <c r="MKO35" s="4812"/>
      <c r="MKP35" s="4812"/>
      <c r="MKQ35" s="4812"/>
      <c r="MKR35" s="4812"/>
      <c r="MKS35" s="4812"/>
      <c r="MKT35" s="4812"/>
      <c r="MKU35" s="4812"/>
      <c r="MKV35" s="4812"/>
      <c r="MKW35" s="4812"/>
      <c r="MKX35" s="4812"/>
      <c r="MKY35" s="4812"/>
      <c r="MKZ35" s="4812"/>
      <c r="MLA35" s="4812"/>
      <c r="MLB35" s="4812"/>
      <c r="MLC35" s="4812"/>
      <c r="MLD35" s="4812"/>
      <c r="MLE35" s="4812"/>
      <c r="MLF35" s="4812"/>
      <c r="MLG35" s="4812"/>
      <c r="MLH35" s="4812"/>
      <c r="MLI35" s="4812"/>
      <c r="MLJ35" s="4812"/>
      <c r="MLK35" s="4812"/>
      <c r="MLL35" s="4812"/>
      <c r="MLM35" s="4812"/>
      <c r="MLN35" s="4812"/>
      <c r="MLO35" s="4812"/>
      <c r="MLP35" s="4812"/>
      <c r="MLQ35" s="4812"/>
      <c r="MLR35" s="4812"/>
      <c r="MLS35" s="4812"/>
      <c r="MLT35" s="4812"/>
      <c r="MLU35" s="4812"/>
      <c r="MLV35" s="4812"/>
      <c r="MLW35" s="4812"/>
      <c r="MLX35" s="4812"/>
      <c r="MLY35" s="4812"/>
      <c r="MLZ35" s="4812"/>
      <c r="MMA35" s="4812"/>
      <c r="MMB35" s="4812"/>
      <c r="MMC35" s="4812"/>
      <c r="MMD35" s="4812"/>
      <c r="MME35" s="4812"/>
      <c r="MMF35" s="4812"/>
      <c r="MMG35" s="4812"/>
      <c r="MMH35" s="4812"/>
      <c r="MMI35" s="4812"/>
      <c r="MMJ35" s="4812"/>
      <c r="MMK35" s="4812"/>
      <c r="MML35" s="4812"/>
      <c r="MMM35" s="4812"/>
      <c r="MMN35" s="4812"/>
      <c r="MMO35" s="4812"/>
      <c r="MMP35" s="4812"/>
      <c r="MMQ35" s="4812"/>
      <c r="MMR35" s="4812"/>
      <c r="MMS35" s="4812"/>
      <c r="MMT35" s="4812"/>
      <c r="MMU35" s="4812"/>
      <c r="MMV35" s="4812"/>
      <c r="MMW35" s="4812"/>
      <c r="MMX35" s="4812"/>
      <c r="MMY35" s="4812"/>
      <c r="MMZ35" s="4812"/>
      <c r="MNA35" s="4812"/>
      <c r="MNB35" s="4812"/>
      <c r="MNC35" s="4812"/>
      <c r="MND35" s="4812"/>
      <c r="MNE35" s="4812"/>
      <c r="MNF35" s="4812"/>
      <c r="MNG35" s="4812"/>
      <c r="MNH35" s="4812"/>
      <c r="MNI35" s="4812"/>
      <c r="MNJ35" s="4812"/>
      <c r="MNK35" s="4812"/>
      <c r="MNL35" s="4812"/>
      <c r="MNM35" s="4812"/>
      <c r="MNN35" s="4812"/>
      <c r="MNO35" s="4812"/>
      <c r="MNP35" s="4812"/>
      <c r="MNQ35" s="4812"/>
      <c r="MNR35" s="4812"/>
      <c r="MNS35" s="4812"/>
      <c r="MNT35" s="4812"/>
      <c r="MNU35" s="4812"/>
      <c r="MNV35" s="4812"/>
      <c r="MNW35" s="4812"/>
      <c r="MNX35" s="4812"/>
      <c r="MNY35" s="4812"/>
      <c r="MNZ35" s="4812"/>
      <c r="MOA35" s="4812"/>
      <c r="MOB35" s="4812"/>
      <c r="MOC35" s="4812"/>
      <c r="MOD35" s="4812"/>
      <c r="MOE35" s="4812"/>
      <c r="MOF35" s="4812"/>
      <c r="MOG35" s="4812"/>
      <c r="MOH35" s="4812"/>
      <c r="MOI35" s="4812"/>
      <c r="MOJ35" s="4812"/>
      <c r="MOK35" s="4812"/>
      <c r="MOL35" s="4812"/>
      <c r="MOM35" s="4812"/>
      <c r="MON35" s="4812"/>
      <c r="MOO35" s="4812"/>
      <c r="MOP35" s="4812"/>
      <c r="MOQ35" s="4812"/>
      <c r="MOR35" s="4812"/>
      <c r="MOS35" s="4812"/>
      <c r="MOT35" s="4812"/>
      <c r="MOU35" s="4812"/>
      <c r="MOV35" s="4812"/>
      <c r="MOW35" s="4812"/>
      <c r="MOX35" s="4812"/>
      <c r="MOY35" s="4812"/>
      <c r="MOZ35" s="4812"/>
      <c r="MPA35" s="4812"/>
      <c r="MPB35" s="4812"/>
      <c r="MPC35" s="4812"/>
      <c r="MPD35" s="4812"/>
      <c r="MPE35" s="4812"/>
      <c r="MPF35" s="4812"/>
      <c r="MPG35" s="4812"/>
      <c r="MPH35" s="4812"/>
      <c r="MPI35" s="4812"/>
      <c r="MPJ35" s="4812"/>
      <c r="MPK35" s="4812"/>
      <c r="MPL35" s="4812"/>
      <c r="MPM35" s="4812"/>
      <c r="MPN35" s="4812"/>
      <c r="MPO35" s="4812"/>
      <c r="MPP35" s="4812"/>
      <c r="MPQ35" s="4812"/>
      <c r="MPR35" s="4812"/>
      <c r="MPS35" s="4812"/>
      <c r="MPT35" s="4812"/>
      <c r="MPU35" s="4812"/>
      <c r="MPV35" s="4812"/>
      <c r="MPW35" s="4812"/>
      <c r="MPX35" s="4812"/>
      <c r="MPY35" s="4812"/>
      <c r="MPZ35" s="4812"/>
      <c r="MQA35" s="4812"/>
      <c r="MQB35" s="4812"/>
      <c r="MQC35" s="4812"/>
      <c r="MQD35" s="4812"/>
      <c r="MQE35" s="4812"/>
      <c r="MQF35" s="4812"/>
      <c r="MQG35" s="4812"/>
      <c r="MQH35" s="4812"/>
      <c r="MQI35" s="4812"/>
      <c r="MQJ35" s="4812"/>
      <c r="MQK35" s="4812"/>
      <c r="MQL35" s="4812"/>
      <c r="MQM35" s="4812"/>
      <c r="MQN35" s="4812"/>
      <c r="MQO35" s="4812"/>
      <c r="MQP35" s="4812"/>
      <c r="MQQ35" s="4812"/>
      <c r="MQR35" s="4812"/>
      <c r="MQS35" s="4812"/>
      <c r="MQT35" s="4812"/>
      <c r="MQU35" s="4812"/>
      <c r="MQV35" s="4812"/>
      <c r="MQW35" s="4812"/>
      <c r="MQX35" s="4812"/>
      <c r="MQY35" s="4812"/>
      <c r="MQZ35" s="4812"/>
      <c r="MRA35" s="4812"/>
      <c r="MRB35" s="4812"/>
      <c r="MRC35" s="4812"/>
      <c r="MRD35" s="4812"/>
      <c r="MRE35" s="4812"/>
      <c r="MRF35" s="4812"/>
      <c r="MRG35" s="4812"/>
      <c r="MRH35" s="4812"/>
      <c r="MRI35" s="4812"/>
      <c r="MRJ35" s="4812"/>
      <c r="MRK35" s="4812"/>
      <c r="MRL35" s="4812"/>
      <c r="MRM35" s="4812"/>
      <c r="MRN35" s="4812"/>
      <c r="MRO35" s="4812"/>
      <c r="MRP35" s="4812"/>
      <c r="MRQ35" s="4812"/>
      <c r="MRR35" s="4812"/>
      <c r="MRS35" s="4812"/>
      <c r="MRT35" s="4812"/>
      <c r="MRU35" s="4812"/>
      <c r="MRV35" s="4812"/>
      <c r="MRW35" s="4812"/>
      <c r="MRX35" s="4812"/>
      <c r="MRY35" s="4812"/>
      <c r="MRZ35" s="4812"/>
      <c r="MSA35" s="4812"/>
      <c r="MSB35" s="4812"/>
      <c r="MSC35" s="4812"/>
      <c r="MSD35" s="4812"/>
      <c r="MSE35" s="4812"/>
      <c r="MSF35" s="4812"/>
      <c r="MSG35" s="4812"/>
      <c r="MSH35" s="4812"/>
      <c r="MSI35" s="4812"/>
      <c r="MSJ35" s="4812"/>
      <c r="MSK35" s="4812"/>
      <c r="MSL35" s="4812"/>
      <c r="MSM35" s="4812"/>
      <c r="MSN35" s="4812"/>
      <c r="MSO35" s="4812"/>
      <c r="MSP35" s="4812"/>
      <c r="MSQ35" s="4812"/>
      <c r="MSR35" s="4812"/>
      <c r="MSS35" s="4812"/>
      <c r="MST35" s="4812"/>
      <c r="MSU35" s="4812"/>
      <c r="MSV35" s="4812"/>
      <c r="MSW35" s="4812"/>
      <c r="MSX35" s="4812"/>
      <c r="MSY35" s="4812"/>
      <c r="MSZ35" s="4812"/>
      <c r="MTA35" s="4812"/>
      <c r="MTB35" s="4812"/>
      <c r="MTC35" s="4812"/>
      <c r="MTD35" s="4812"/>
      <c r="MTE35" s="4812"/>
      <c r="MTF35" s="4812"/>
      <c r="MTG35" s="4812"/>
      <c r="MTH35" s="4812"/>
      <c r="MTI35" s="4812"/>
      <c r="MTJ35" s="4812"/>
      <c r="MTK35" s="4812"/>
      <c r="MTL35" s="4812"/>
      <c r="MTM35" s="4812"/>
      <c r="MTN35" s="4812"/>
      <c r="MTO35" s="4812"/>
      <c r="MTP35" s="4812"/>
      <c r="MTQ35" s="4812"/>
      <c r="MTR35" s="4812"/>
      <c r="MTS35" s="4812"/>
      <c r="MTT35" s="4812"/>
      <c r="MTU35" s="4812"/>
      <c r="MTV35" s="4812"/>
      <c r="MTW35" s="4812"/>
      <c r="MTX35" s="4812"/>
      <c r="MTY35" s="4812"/>
      <c r="MTZ35" s="4812"/>
      <c r="MUA35" s="4812"/>
      <c r="MUB35" s="4812"/>
      <c r="MUC35" s="4812"/>
      <c r="MUD35" s="4812"/>
      <c r="MUE35" s="4812"/>
      <c r="MUF35" s="4812"/>
      <c r="MUG35" s="4812"/>
      <c r="MUH35" s="4812"/>
      <c r="MUI35" s="4812"/>
      <c r="MUJ35" s="4812"/>
      <c r="MUK35" s="4812"/>
      <c r="MUL35" s="4812"/>
      <c r="MUM35" s="4812"/>
      <c r="MUN35" s="4812"/>
      <c r="MUO35" s="4812"/>
      <c r="MUP35" s="4812"/>
      <c r="MUQ35" s="4812"/>
      <c r="MUR35" s="4812"/>
      <c r="MUS35" s="4812"/>
      <c r="MUT35" s="4812"/>
      <c r="MUU35" s="4812"/>
      <c r="MUV35" s="4812"/>
      <c r="MUW35" s="4812"/>
      <c r="MUX35" s="4812"/>
      <c r="MUY35" s="4812"/>
      <c r="MUZ35" s="4812"/>
      <c r="MVA35" s="4812"/>
      <c r="MVB35" s="4812"/>
      <c r="MVC35" s="4812"/>
      <c r="MVD35" s="4812"/>
      <c r="MVE35" s="4812"/>
      <c r="MVF35" s="4812"/>
      <c r="MVG35" s="4812"/>
      <c r="MVH35" s="4812"/>
      <c r="MVI35" s="4812"/>
      <c r="MVJ35" s="4812"/>
      <c r="MVK35" s="4812"/>
      <c r="MVL35" s="4812"/>
      <c r="MVM35" s="4812"/>
      <c r="MVN35" s="4812"/>
      <c r="MVO35" s="4812"/>
      <c r="MVP35" s="4812"/>
      <c r="MVQ35" s="4812"/>
      <c r="MVR35" s="4812"/>
      <c r="MVS35" s="4812"/>
      <c r="MVT35" s="4812"/>
      <c r="MVU35" s="4812"/>
      <c r="MVV35" s="4812"/>
      <c r="MVW35" s="4812"/>
      <c r="MVX35" s="4812"/>
      <c r="MVY35" s="4812"/>
      <c r="MVZ35" s="4812"/>
      <c r="MWA35" s="4812"/>
      <c r="MWB35" s="4812"/>
      <c r="MWC35" s="4812"/>
      <c r="MWD35" s="4812"/>
      <c r="MWE35" s="4812"/>
      <c r="MWF35" s="4812"/>
      <c r="MWG35" s="4812"/>
      <c r="MWH35" s="4812"/>
      <c r="MWI35" s="4812"/>
      <c r="MWJ35" s="4812"/>
      <c r="MWK35" s="4812"/>
      <c r="MWL35" s="4812"/>
      <c r="MWM35" s="4812"/>
      <c r="MWN35" s="4812"/>
      <c r="MWO35" s="4812"/>
      <c r="MWP35" s="4812"/>
      <c r="MWQ35" s="4812"/>
      <c r="MWR35" s="4812"/>
      <c r="MWS35" s="4812"/>
      <c r="MWT35" s="4812"/>
      <c r="MWU35" s="4812"/>
      <c r="MWV35" s="4812"/>
      <c r="MWW35" s="4812"/>
      <c r="MWX35" s="4812"/>
      <c r="MWY35" s="4812"/>
      <c r="MWZ35" s="4812"/>
      <c r="MXA35" s="4812"/>
      <c r="MXB35" s="4812"/>
      <c r="MXC35" s="4812"/>
      <c r="MXD35" s="4812"/>
      <c r="MXE35" s="4812"/>
      <c r="MXF35" s="4812"/>
      <c r="MXG35" s="4812"/>
      <c r="MXH35" s="4812"/>
      <c r="MXI35" s="4812"/>
      <c r="MXJ35" s="4812"/>
      <c r="MXK35" s="4812"/>
      <c r="MXL35" s="4812"/>
      <c r="MXM35" s="4812"/>
      <c r="MXN35" s="4812"/>
      <c r="MXO35" s="4812"/>
      <c r="MXP35" s="4812"/>
      <c r="MXQ35" s="4812"/>
      <c r="MXR35" s="4812"/>
      <c r="MXS35" s="4812"/>
      <c r="MXT35" s="4812"/>
      <c r="MXU35" s="4812"/>
      <c r="MXV35" s="4812"/>
      <c r="MXW35" s="4812"/>
      <c r="MXX35" s="4812"/>
      <c r="MXY35" s="4812"/>
      <c r="MXZ35" s="4812"/>
      <c r="MYA35" s="4812"/>
      <c r="MYB35" s="4812"/>
      <c r="MYC35" s="4812"/>
      <c r="MYD35" s="4812"/>
      <c r="MYE35" s="4812"/>
      <c r="MYF35" s="4812"/>
      <c r="MYG35" s="4812"/>
      <c r="MYH35" s="4812"/>
      <c r="MYI35" s="4812"/>
      <c r="MYJ35" s="4812"/>
      <c r="MYK35" s="4812"/>
      <c r="MYL35" s="4812"/>
      <c r="MYM35" s="4812"/>
      <c r="MYN35" s="4812"/>
      <c r="MYO35" s="4812"/>
      <c r="MYP35" s="4812"/>
      <c r="MYQ35" s="4812"/>
      <c r="MYR35" s="4812"/>
      <c r="MYS35" s="4812"/>
      <c r="MYT35" s="4812"/>
      <c r="MYU35" s="4812"/>
      <c r="MYV35" s="4812"/>
      <c r="MYW35" s="4812"/>
      <c r="MYX35" s="4812"/>
      <c r="MYY35" s="4812"/>
      <c r="MYZ35" s="4812"/>
      <c r="MZA35" s="4812"/>
      <c r="MZB35" s="4812"/>
      <c r="MZC35" s="4812"/>
      <c r="MZD35" s="4812"/>
      <c r="MZE35" s="4812"/>
      <c r="MZF35" s="4812"/>
      <c r="MZG35" s="4812"/>
      <c r="MZH35" s="4812"/>
      <c r="MZI35" s="4812"/>
      <c r="MZJ35" s="4812"/>
      <c r="MZK35" s="4812"/>
      <c r="MZL35" s="4812"/>
      <c r="MZM35" s="4812"/>
      <c r="MZN35" s="4812"/>
      <c r="MZO35" s="4812"/>
      <c r="MZP35" s="4812"/>
      <c r="MZQ35" s="4812"/>
      <c r="MZR35" s="4812"/>
      <c r="MZS35" s="4812"/>
      <c r="MZT35" s="4812"/>
      <c r="MZU35" s="4812"/>
      <c r="MZV35" s="4812"/>
      <c r="MZW35" s="4812"/>
      <c r="MZX35" s="4812"/>
      <c r="MZY35" s="4812"/>
      <c r="MZZ35" s="4812"/>
      <c r="NAA35" s="4812"/>
      <c r="NAB35" s="4812"/>
      <c r="NAC35" s="4812"/>
      <c r="NAD35" s="4812"/>
      <c r="NAE35" s="4812"/>
      <c r="NAF35" s="4812"/>
      <c r="NAG35" s="4812"/>
      <c r="NAH35" s="4812"/>
      <c r="NAI35" s="4812"/>
      <c r="NAJ35" s="4812"/>
      <c r="NAK35" s="4812"/>
      <c r="NAL35" s="4812"/>
      <c r="NAM35" s="4812"/>
      <c r="NAN35" s="4812"/>
      <c r="NAO35" s="4812"/>
      <c r="NAP35" s="4812"/>
      <c r="NAQ35" s="4812"/>
      <c r="NAR35" s="4812"/>
      <c r="NAS35" s="4812"/>
      <c r="NAT35" s="4812"/>
      <c r="NAU35" s="4812"/>
      <c r="NAV35" s="4812"/>
      <c r="NAW35" s="4812"/>
      <c r="NAX35" s="4812"/>
      <c r="NAY35" s="4812"/>
      <c r="NAZ35" s="4812"/>
      <c r="NBA35" s="4812"/>
      <c r="NBB35" s="4812"/>
      <c r="NBC35" s="4812"/>
      <c r="NBD35" s="4812"/>
      <c r="NBE35" s="4812"/>
      <c r="NBF35" s="4812"/>
      <c r="NBG35" s="4812"/>
      <c r="NBH35" s="4812"/>
      <c r="NBI35" s="4812"/>
      <c r="NBJ35" s="4812"/>
      <c r="NBK35" s="4812"/>
      <c r="NBL35" s="4812"/>
      <c r="NBM35" s="4812"/>
      <c r="NBN35" s="4812"/>
      <c r="NBO35" s="4812"/>
      <c r="NBP35" s="4812"/>
      <c r="NBQ35" s="4812"/>
      <c r="NBR35" s="4812"/>
      <c r="NBS35" s="4812"/>
      <c r="NBT35" s="4812"/>
      <c r="NBU35" s="4812"/>
      <c r="NBV35" s="4812"/>
      <c r="NBW35" s="4812"/>
      <c r="NBX35" s="4812"/>
      <c r="NBY35" s="4812"/>
      <c r="NBZ35" s="4812"/>
      <c r="NCA35" s="4812"/>
      <c r="NCB35" s="4812"/>
      <c r="NCC35" s="4812"/>
      <c r="NCD35" s="4812"/>
      <c r="NCE35" s="4812"/>
      <c r="NCF35" s="4812"/>
      <c r="NCG35" s="4812"/>
      <c r="NCH35" s="4812"/>
      <c r="NCI35" s="4812"/>
      <c r="NCJ35" s="4812"/>
      <c r="NCK35" s="4812"/>
      <c r="NCL35" s="4812"/>
      <c r="NCM35" s="4812"/>
      <c r="NCN35" s="4812"/>
      <c r="NCO35" s="4812"/>
      <c r="NCP35" s="4812"/>
      <c r="NCQ35" s="4812"/>
      <c r="NCR35" s="4812"/>
      <c r="NCS35" s="4812"/>
      <c r="NCT35" s="4812"/>
      <c r="NCU35" s="4812"/>
      <c r="NCV35" s="4812"/>
      <c r="NCW35" s="4812"/>
      <c r="NCX35" s="4812"/>
      <c r="NCY35" s="4812"/>
      <c r="NCZ35" s="4812"/>
      <c r="NDA35" s="4812"/>
      <c r="NDB35" s="4812"/>
      <c r="NDC35" s="4812"/>
      <c r="NDD35" s="4812"/>
      <c r="NDE35" s="4812"/>
      <c r="NDF35" s="4812"/>
      <c r="NDG35" s="4812"/>
      <c r="NDH35" s="4812"/>
      <c r="NDI35" s="4812"/>
      <c r="NDJ35" s="4812"/>
      <c r="NDK35" s="4812"/>
      <c r="NDL35" s="4812"/>
      <c r="NDM35" s="4812"/>
      <c r="NDN35" s="4812"/>
      <c r="NDO35" s="4812"/>
      <c r="NDP35" s="4812"/>
      <c r="NDQ35" s="4812"/>
      <c r="NDR35" s="4812"/>
      <c r="NDS35" s="4812"/>
      <c r="NDT35" s="4812"/>
      <c r="NDU35" s="4812"/>
      <c r="NDV35" s="4812"/>
      <c r="NDW35" s="4812"/>
      <c r="NDX35" s="4812"/>
      <c r="NDY35" s="4812"/>
      <c r="NDZ35" s="4812"/>
      <c r="NEA35" s="4812"/>
      <c r="NEB35" s="4812"/>
      <c r="NEC35" s="4812"/>
      <c r="NED35" s="4812"/>
      <c r="NEE35" s="4812"/>
      <c r="NEF35" s="4812"/>
      <c r="NEG35" s="4812"/>
      <c r="NEH35" s="4812"/>
      <c r="NEI35" s="4812"/>
      <c r="NEJ35" s="4812"/>
      <c r="NEK35" s="4812"/>
      <c r="NEL35" s="4812"/>
      <c r="NEM35" s="4812"/>
      <c r="NEN35" s="4812"/>
      <c r="NEO35" s="4812"/>
      <c r="NEP35" s="4812"/>
      <c r="NEQ35" s="4812"/>
      <c r="NER35" s="4812"/>
      <c r="NES35" s="4812"/>
      <c r="NET35" s="4812"/>
      <c r="NEU35" s="4812"/>
      <c r="NEV35" s="4812"/>
      <c r="NEW35" s="4812"/>
      <c r="NEX35" s="4812"/>
      <c r="NEY35" s="4812"/>
      <c r="NEZ35" s="4812"/>
      <c r="NFA35" s="4812"/>
      <c r="NFB35" s="4812"/>
      <c r="NFC35" s="4812"/>
      <c r="NFD35" s="4812"/>
      <c r="NFE35" s="4812"/>
      <c r="NFF35" s="4812"/>
      <c r="NFG35" s="4812"/>
      <c r="NFH35" s="4812"/>
      <c r="NFI35" s="4812"/>
      <c r="NFJ35" s="4812"/>
      <c r="NFK35" s="4812"/>
      <c r="NFL35" s="4812"/>
      <c r="NFM35" s="4812"/>
      <c r="NFN35" s="4812"/>
      <c r="NFO35" s="4812"/>
      <c r="NFP35" s="4812"/>
      <c r="NFQ35" s="4812"/>
      <c r="NFR35" s="4812"/>
      <c r="NFS35" s="4812"/>
      <c r="NFT35" s="4812"/>
      <c r="NFU35" s="4812"/>
      <c r="NFV35" s="4812"/>
      <c r="NFW35" s="4812"/>
      <c r="NFX35" s="4812"/>
      <c r="NFY35" s="4812"/>
      <c r="NFZ35" s="4812"/>
      <c r="NGA35" s="4812"/>
      <c r="NGB35" s="4812"/>
      <c r="NGC35" s="4812"/>
      <c r="NGD35" s="4812"/>
      <c r="NGE35" s="4812"/>
      <c r="NGF35" s="4812"/>
      <c r="NGG35" s="4812"/>
      <c r="NGH35" s="4812"/>
      <c r="NGI35" s="4812"/>
      <c r="NGJ35" s="4812"/>
      <c r="NGK35" s="4812"/>
      <c r="NGL35" s="4812"/>
      <c r="NGM35" s="4812"/>
      <c r="NGN35" s="4812"/>
      <c r="NGO35" s="4812"/>
      <c r="NGP35" s="4812"/>
      <c r="NGQ35" s="4812"/>
      <c r="NGR35" s="4812"/>
      <c r="NGS35" s="4812"/>
      <c r="NGT35" s="4812"/>
      <c r="NGU35" s="4812"/>
      <c r="NGV35" s="4812"/>
      <c r="NGW35" s="4812"/>
      <c r="NGX35" s="4812"/>
      <c r="NGY35" s="4812"/>
      <c r="NGZ35" s="4812"/>
      <c r="NHA35" s="4812"/>
      <c r="NHB35" s="4812"/>
      <c r="NHC35" s="4812"/>
      <c r="NHD35" s="4812"/>
      <c r="NHE35" s="4812"/>
      <c r="NHF35" s="4812"/>
      <c r="NHG35" s="4812"/>
      <c r="NHH35" s="4812"/>
      <c r="NHI35" s="4812"/>
      <c r="NHJ35" s="4812"/>
      <c r="NHK35" s="4812"/>
      <c r="NHL35" s="4812"/>
      <c r="NHM35" s="4812"/>
      <c r="NHN35" s="4812"/>
      <c r="NHO35" s="4812"/>
      <c r="NHP35" s="4812"/>
      <c r="NHQ35" s="4812"/>
      <c r="NHR35" s="4812"/>
      <c r="NHS35" s="4812"/>
      <c r="NHT35" s="4812"/>
      <c r="NHU35" s="4812"/>
      <c r="NHV35" s="4812"/>
      <c r="NHW35" s="4812"/>
      <c r="NHX35" s="4812"/>
      <c r="NHY35" s="4812"/>
      <c r="NHZ35" s="4812"/>
      <c r="NIA35" s="4812"/>
      <c r="NIB35" s="4812"/>
      <c r="NIC35" s="4812"/>
      <c r="NID35" s="4812"/>
      <c r="NIE35" s="4812"/>
      <c r="NIF35" s="4812"/>
      <c r="NIG35" s="4812"/>
      <c r="NIH35" s="4812"/>
      <c r="NII35" s="4812"/>
      <c r="NIJ35" s="4812"/>
      <c r="NIK35" s="4812"/>
      <c r="NIL35" s="4812"/>
      <c r="NIM35" s="4812"/>
      <c r="NIN35" s="4812"/>
      <c r="NIO35" s="4812"/>
      <c r="NIP35" s="4812"/>
      <c r="NIQ35" s="4812"/>
      <c r="NIR35" s="4812"/>
      <c r="NIS35" s="4812"/>
      <c r="NIT35" s="4812"/>
      <c r="NIU35" s="4812"/>
      <c r="NIV35" s="4812"/>
      <c r="NIW35" s="4812"/>
      <c r="NIX35" s="4812"/>
      <c r="NIY35" s="4812"/>
      <c r="NIZ35" s="4812"/>
      <c r="NJA35" s="4812"/>
      <c r="NJB35" s="4812"/>
      <c r="NJC35" s="4812"/>
      <c r="NJD35" s="4812"/>
      <c r="NJE35" s="4812"/>
      <c r="NJF35" s="4812"/>
      <c r="NJG35" s="4812"/>
      <c r="NJH35" s="4812"/>
      <c r="NJI35" s="4812"/>
      <c r="NJJ35" s="4812"/>
      <c r="NJK35" s="4812"/>
      <c r="NJL35" s="4812"/>
      <c r="NJM35" s="4812"/>
      <c r="NJN35" s="4812"/>
      <c r="NJO35" s="4812"/>
      <c r="NJP35" s="4812"/>
      <c r="NJQ35" s="4812"/>
      <c r="NJR35" s="4812"/>
      <c r="NJS35" s="4812"/>
      <c r="NJT35" s="4812"/>
      <c r="NJU35" s="4812"/>
      <c r="NJV35" s="4812"/>
      <c r="NJW35" s="4812"/>
      <c r="NJX35" s="4812"/>
      <c r="NJY35" s="4812"/>
      <c r="NJZ35" s="4812"/>
      <c r="NKA35" s="4812"/>
      <c r="NKB35" s="4812"/>
      <c r="NKC35" s="4812"/>
      <c r="NKD35" s="4812"/>
      <c r="NKE35" s="4812"/>
      <c r="NKF35" s="4812"/>
      <c r="NKG35" s="4812"/>
      <c r="NKH35" s="4812"/>
      <c r="NKI35" s="4812"/>
      <c r="NKJ35" s="4812"/>
      <c r="NKK35" s="4812"/>
      <c r="NKL35" s="4812"/>
      <c r="NKM35" s="4812"/>
      <c r="NKN35" s="4812"/>
      <c r="NKO35" s="4812"/>
      <c r="NKP35" s="4812"/>
      <c r="NKQ35" s="4812"/>
      <c r="NKR35" s="4812"/>
      <c r="NKS35" s="4812"/>
      <c r="NKT35" s="4812"/>
      <c r="NKU35" s="4812"/>
      <c r="NKV35" s="4812"/>
      <c r="NKW35" s="4812"/>
      <c r="NKX35" s="4812"/>
      <c r="NKY35" s="4812"/>
      <c r="NKZ35" s="4812"/>
      <c r="NLA35" s="4812"/>
      <c r="NLB35" s="4812"/>
      <c r="NLC35" s="4812"/>
      <c r="NLD35" s="4812"/>
      <c r="NLE35" s="4812"/>
      <c r="NLF35" s="4812"/>
      <c r="NLG35" s="4812"/>
      <c r="NLH35" s="4812"/>
      <c r="NLI35" s="4812"/>
      <c r="NLJ35" s="4812"/>
      <c r="NLK35" s="4812"/>
      <c r="NLL35" s="4812"/>
      <c r="NLM35" s="4812"/>
      <c r="NLN35" s="4812"/>
      <c r="NLO35" s="4812"/>
      <c r="NLP35" s="4812"/>
      <c r="NLQ35" s="4812"/>
      <c r="NLR35" s="4812"/>
      <c r="NLS35" s="4812"/>
      <c r="NLT35" s="4812"/>
      <c r="NLU35" s="4812"/>
      <c r="NLV35" s="4812"/>
      <c r="NLW35" s="4812"/>
      <c r="NLX35" s="4812"/>
      <c r="NLY35" s="4812"/>
      <c r="NLZ35" s="4812"/>
      <c r="NMA35" s="4812"/>
      <c r="NMB35" s="4812"/>
      <c r="NMC35" s="4812"/>
      <c r="NMD35" s="4812"/>
      <c r="NME35" s="4812"/>
      <c r="NMF35" s="4812"/>
      <c r="NMG35" s="4812"/>
      <c r="NMH35" s="4812"/>
      <c r="NMI35" s="4812"/>
      <c r="NMJ35" s="4812"/>
      <c r="NMK35" s="4812"/>
      <c r="NML35" s="4812"/>
      <c r="NMM35" s="4812"/>
      <c r="NMN35" s="4812"/>
      <c r="NMO35" s="4812"/>
      <c r="NMP35" s="4812"/>
      <c r="NMQ35" s="4812"/>
      <c r="NMR35" s="4812"/>
      <c r="NMS35" s="4812"/>
      <c r="NMT35" s="4812"/>
      <c r="NMU35" s="4812"/>
      <c r="NMV35" s="4812"/>
      <c r="NMW35" s="4812"/>
      <c r="NMX35" s="4812"/>
      <c r="NMY35" s="4812"/>
      <c r="NMZ35" s="4812"/>
      <c r="NNA35" s="4812"/>
      <c r="NNB35" s="4812"/>
      <c r="NNC35" s="4812"/>
      <c r="NND35" s="4812"/>
      <c r="NNE35" s="4812"/>
      <c r="NNF35" s="4812"/>
      <c r="NNG35" s="4812"/>
      <c r="NNH35" s="4812"/>
      <c r="NNI35" s="4812"/>
      <c r="NNJ35" s="4812"/>
      <c r="NNK35" s="4812"/>
      <c r="NNL35" s="4812"/>
      <c r="NNM35" s="4812"/>
      <c r="NNN35" s="4812"/>
      <c r="NNO35" s="4812"/>
      <c r="NNP35" s="4812"/>
      <c r="NNQ35" s="4812"/>
      <c r="NNR35" s="4812"/>
      <c r="NNS35" s="4812"/>
      <c r="NNT35" s="4812"/>
      <c r="NNU35" s="4812"/>
      <c r="NNV35" s="4812"/>
      <c r="NNW35" s="4812"/>
      <c r="NNX35" s="4812"/>
      <c r="NNY35" s="4812"/>
      <c r="NNZ35" s="4812"/>
      <c r="NOA35" s="4812"/>
      <c r="NOB35" s="4812"/>
      <c r="NOC35" s="4812"/>
      <c r="NOD35" s="4812"/>
      <c r="NOE35" s="4812"/>
      <c r="NOF35" s="4812"/>
      <c r="NOG35" s="4812"/>
      <c r="NOH35" s="4812"/>
      <c r="NOI35" s="4812"/>
      <c r="NOJ35" s="4812"/>
      <c r="NOK35" s="4812"/>
      <c r="NOL35" s="4812"/>
      <c r="NOM35" s="4812"/>
      <c r="NON35" s="4812"/>
      <c r="NOO35" s="4812"/>
      <c r="NOP35" s="4812"/>
      <c r="NOQ35" s="4812"/>
      <c r="NOR35" s="4812"/>
      <c r="NOS35" s="4812"/>
      <c r="NOT35" s="4812"/>
      <c r="NOU35" s="4812"/>
      <c r="NOV35" s="4812"/>
      <c r="NOW35" s="4812"/>
      <c r="NOX35" s="4812"/>
      <c r="NOY35" s="4812"/>
      <c r="NOZ35" s="4812"/>
      <c r="NPA35" s="4812"/>
      <c r="NPB35" s="4812"/>
      <c r="NPC35" s="4812"/>
      <c r="NPD35" s="4812"/>
      <c r="NPE35" s="4812"/>
      <c r="NPF35" s="4812"/>
      <c r="NPG35" s="4812"/>
      <c r="NPH35" s="4812"/>
      <c r="NPI35" s="4812"/>
      <c r="NPJ35" s="4812"/>
      <c r="NPK35" s="4812"/>
      <c r="NPL35" s="4812"/>
      <c r="NPM35" s="4812"/>
      <c r="NPN35" s="4812"/>
      <c r="NPO35" s="4812"/>
      <c r="NPP35" s="4812"/>
      <c r="NPQ35" s="4812"/>
      <c r="NPR35" s="4812"/>
      <c r="NPS35" s="4812"/>
      <c r="NPT35" s="4812"/>
      <c r="NPU35" s="4812"/>
      <c r="NPV35" s="4812"/>
      <c r="NPW35" s="4812"/>
      <c r="NPX35" s="4812"/>
      <c r="NPY35" s="4812"/>
      <c r="NPZ35" s="4812"/>
      <c r="NQA35" s="4812"/>
      <c r="NQB35" s="4812"/>
      <c r="NQC35" s="4812"/>
      <c r="NQD35" s="4812"/>
      <c r="NQE35" s="4812"/>
      <c r="NQF35" s="4812"/>
      <c r="NQG35" s="4812"/>
      <c r="NQH35" s="4812"/>
      <c r="NQI35" s="4812"/>
      <c r="NQJ35" s="4812"/>
      <c r="NQK35" s="4812"/>
      <c r="NQL35" s="4812"/>
      <c r="NQM35" s="4812"/>
      <c r="NQN35" s="4812"/>
      <c r="NQO35" s="4812"/>
      <c r="NQP35" s="4812"/>
      <c r="NQQ35" s="4812"/>
      <c r="NQR35" s="4812"/>
      <c r="NQS35" s="4812"/>
      <c r="NQT35" s="4812"/>
      <c r="NQU35" s="4812"/>
      <c r="NQV35" s="4812"/>
      <c r="NQW35" s="4812"/>
      <c r="NQX35" s="4812"/>
      <c r="NQY35" s="4812"/>
      <c r="NQZ35" s="4812"/>
      <c r="NRA35" s="4812"/>
      <c r="NRB35" s="4812"/>
      <c r="NRC35" s="4812"/>
      <c r="NRD35" s="4812"/>
      <c r="NRE35" s="4812"/>
      <c r="NRF35" s="4812"/>
      <c r="NRG35" s="4812"/>
      <c r="NRH35" s="4812"/>
      <c r="NRI35" s="4812"/>
      <c r="NRJ35" s="4812"/>
      <c r="NRK35" s="4812"/>
      <c r="NRL35" s="4812"/>
      <c r="NRM35" s="4812"/>
      <c r="NRN35" s="4812"/>
      <c r="NRO35" s="4812"/>
      <c r="NRP35" s="4812"/>
      <c r="NRQ35" s="4812"/>
      <c r="NRR35" s="4812"/>
      <c r="NRS35" s="4812"/>
      <c r="NRT35" s="4812"/>
      <c r="NRU35" s="4812"/>
      <c r="NRV35" s="4812"/>
      <c r="NRW35" s="4812"/>
      <c r="NRX35" s="4812"/>
      <c r="NRY35" s="4812"/>
      <c r="NRZ35" s="4812"/>
      <c r="NSA35" s="4812"/>
      <c r="NSB35" s="4812"/>
      <c r="NSC35" s="4812"/>
      <c r="NSD35" s="4812"/>
      <c r="NSE35" s="4812"/>
      <c r="NSF35" s="4812"/>
      <c r="NSG35" s="4812"/>
      <c r="NSH35" s="4812"/>
      <c r="NSI35" s="4812"/>
      <c r="NSJ35" s="4812"/>
      <c r="NSK35" s="4812"/>
      <c r="NSL35" s="4812"/>
      <c r="NSM35" s="4812"/>
      <c r="NSN35" s="4812"/>
      <c r="NSO35" s="4812"/>
      <c r="NSP35" s="4812"/>
      <c r="NSQ35" s="4812"/>
      <c r="NSR35" s="4812"/>
      <c r="NSS35" s="4812"/>
      <c r="NST35" s="4812"/>
      <c r="NSU35" s="4812"/>
      <c r="NSV35" s="4812"/>
      <c r="NSW35" s="4812"/>
      <c r="NSX35" s="4812"/>
      <c r="NSY35" s="4812"/>
      <c r="NSZ35" s="4812"/>
      <c r="NTA35" s="4812"/>
      <c r="NTB35" s="4812"/>
      <c r="NTC35" s="4812"/>
      <c r="NTD35" s="4812"/>
      <c r="NTE35" s="4812"/>
      <c r="NTF35" s="4812"/>
      <c r="NTG35" s="4812"/>
      <c r="NTH35" s="4812"/>
      <c r="NTI35" s="4812"/>
      <c r="NTJ35" s="4812"/>
      <c r="NTK35" s="4812"/>
      <c r="NTL35" s="4812"/>
      <c r="NTM35" s="4812"/>
      <c r="NTN35" s="4812"/>
      <c r="NTO35" s="4812"/>
      <c r="NTP35" s="4812"/>
      <c r="NTQ35" s="4812"/>
      <c r="NTR35" s="4812"/>
      <c r="NTS35" s="4812"/>
      <c r="NTT35" s="4812"/>
      <c r="NTU35" s="4812"/>
      <c r="NTV35" s="4812"/>
      <c r="NTW35" s="4812"/>
      <c r="NTX35" s="4812"/>
      <c r="NTY35" s="4812"/>
      <c r="NTZ35" s="4812"/>
      <c r="NUA35" s="4812"/>
      <c r="NUB35" s="4812"/>
      <c r="NUC35" s="4812"/>
      <c r="NUD35" s="4812"/>
      <c r="NUE35" s="4812"/>
      <c r="NUF35" s="4812"/>
      <c r="NUG35" s="4812"/>
      <c r="NUH35" s="4812"/>
      <c r="NUI35" s="4812"/>
      <c r="NUJ35" s="4812"/>
      <c r="NUK35" s="4812"/>
      <c r="NUL35" s="4812"/>
      <c r="NUM35" s="4812"/>
      <c r="NUN35" s="4812"/>
      <c r="NUO35" s="4812"/>
      <c r="NUP35" s="4812"/>
      <c r="NUQ35" s="4812"/>
      <c r="NUR35" s="4812"/>
      <c r="NUS35" s="4812"/>
      <c r="NUT35" s="4812"/>
      <c r="NUU35" s="4812"/>
      <c r="NUV35" s="4812"/>
      <c r="NUW35" s="4812"/>
      <c r="NUX35" s="4812"/>
      <c r="NUY35" s="4812"/>
      <c r="NUZ35" s="4812"/>
      <c r="NVA35" s="4812"/>
      <c r="NVB35" s="4812"/>
      <c r="NVC35" s="4812"/>
      <c r="NVD35" s="4812"/>
      <c r="NVE35" s="4812"/>
      <c r="NVF35" s="4812"/>
      <c r="NVG35" s="4812"/>
      <c r="NVH35" s="4812"/>
      <c r="NVI35" s="4812"/>
      <c r="NVJ35" s="4812"/>
      <c r="NVK35" s="4812"/>
      <c r="NVL35" s="4812"/>
      <c r="NVM35" s="4812"/>
      <c r="NVN35" s="4812"/>
      <c r="NVO35" s="4812"/>
      <c r="NVP35" s="4812"/>
      <c r="NVQ35" s="4812"/>
      <c r="NVR35" s="4812"/>
      <c r="NVS35" s="4812"/>
      <c r="NVT35" s="4812"/>
      <c r="NVU35" s="4812"/>
      <c r="NVV35" s="4812"/>
      <c r="NVW35" s="4812"/>
      <c r="NVX35" s="4812"/>
      <c r="NVY35" s="4812"/>
      <c r="NVZ35" s="4812"/>
      <c r="NWA35" s="4812"/>
      <c r="NWB35" s="4812"/>
      <c r="NWC35" s="4812"/>
      <c r="NWD35" s="4812"/>
      <c r="NWE35" s="4812"/>
      <c r="NWF35" s="4812"/>
      <c r="NWG35" s="4812"/>
      <c r="NWH35" s="4812"/>
      <c r="NWI35" s="4812"/>
      <c r="NWJ35" s="4812"/>
      <c r="NWK35" s="4812"/>
      <c r="NWL35" s="4812"/>
      <c r="NWM35" s="4812"/>
      <c r="NWN35" s="4812"/>
      <c r="NWO35" s="4812"/>
      <c r="NWP35" s="4812"/>
      <c r="NWQ35" s="4812"/>
      <c r="NWR35" s="4812"/>
      <c r="NWS35" s="4812"/>
      <c r="NWT35" s="4812"/>
      <c r="NWU35" s="4812"/>
      <c r="NWV35" s="4812"/>
      <c r="NWW35" s="4812"/>
      <c r="NWX35" s="4812"/>
      <c r="NWY35" s="4812"/>
      <c r="NWZ35" s="4812"/>
      <c r="NXA35" s="4812"/>
      <c r="NXB35" s="4812"/>
      <c r="NXC35" s="4812"/>
      <c r="NXD35" s="4812"/>
      <c r="NXE35" s="4812"/>
      <c r="NXF35" s="4812"/>
      <c r="NXG35" s="4812"/>
      <c r="NXH35" s="4812"/>
      <c r="NXI35" s="4812"/>
      <c r="NXJ35" s="4812"/>
      <c r="NXK35" s="4812"/>
      <c r="NXL35" s="4812"/>
      <c r="NXM35" s="4812"/>
      <c r="NXN35" s="4812"/>
      <c r="NXO35" s="4812"/>
      <c r="NXP35" s="4812"/>
      <c r="NXQ35" s="4812"/>
      <c r="NXR35" s="4812"/>
      <c r="NXS35" s="4812"/>
      <c r="NXT35" s="4812"/>
      <c r="NXU35" s="4812"/>
      <c r="NXV35" s="4812"/>
      <c r="NXW35" s="4812"/>
      <c r="NXX35" s="4812"/>
      <c r="NXY35" s="4812"/>
      <c r="NXZ35" s="4812"/>
      <c r="NYA35" s="4812"/>
      <c r="NYB35" s="4812"/>
      <c r="NYC35" s="4812"/>
      <c r="NYD35" s="4812"/>
      <c r="NYE35" s="4812"/>
      <c r="NYF35" s="4812"/>
      <c r="NYG35" s="4812"/>
      <c r="NYH35" s="4812"/>
      <c r="NYI35" s="4812"/>
      <c r="NYJ35" s="4812"/>
      <c r="NYK35" s="4812"/>
      <c r="NYL35" s="4812"/>
      <c r="NYM35" s="4812"/>
      <c r="NYN35" s="4812"/>
      <c r="NYO35" s="4812"/>
      <c r="NYP35" s="4812"/>
      <c r="NYQ35" s="4812"/>
      <c r="NYR35" s="4812"/>
      <c r="NYS35" s="4812"/>
      <c r="NYT35" s="4812"/>
      <c r="NYU35" s="4812"/>
      <c r="NYV35" s="4812"/>
      <c r="NYW35" s="4812"/>
      <c r="NYX35" s="4812"/>
      <c r="NYY35" s="4812"/>
      <c r="NYZ35" s="4812"/>
      <c r="NZA35" s="4812"/>
      <c r="NZB35" s="4812"/>
      <c r="NZC35" s="4812"/>
      <c r="NZD35" s="4812"/>
      <c r="NZE35" s="4812"/>
      <c r="NZF35" s="4812"/>
      <c r="NZG35" s="4812"/>
      <c r="NZH35" s="4812"/>
      <c r="NZI35" s="4812"/>
      <c r="NZJ35" s="4812"/>
      <c r="NZK35" s="4812"/>
      <c r="NZL35" s="4812"/>
      <c r="NZM35" s="4812"/>
      <c r="NZN35" s="4812"/>
      <c r="NZO35" s="4812"/>
      <c r="NZP35" s="4812"/>
      <c r="NZQ35" s="4812"/>
      <c r="NZR35" s="4812"/>
      <c r="NZS35" s="4812"/>
      <c r="NZT35" s="4812"/>
      <c r="NZU35" s="4812"/>
      <c r="NZV35" s="4812"/>
      <c r="NZW35" s="4812"/>
      <c r="NZX35" s="4812"/>
      <c r="NZY35" s="4812"/>
      <c r="NZZ35" s="4812"/>
      <c r="OAA35" s="4812"/>
      <c r="OAB35" s="4812"/>
      <c r="OAC35" s="4812"/>
      <c r="OAD35" s="4812"/>
      <c r="OAE35" s="4812"/>
      <c r="OAF35" s="4812"/>
      <c r="OAG35" s="4812"/>
      <c r="OAH35" s="4812"/>
      <c r="OAI35" s="4812"/>
      <c r="OAJ35" s="4812"/>
      <c r="OAK35" s="4812"/>
      <c r="OAL35" s="4812"/>
      <c r="OAM35" s="4812"/>
      <c r="OAN35" s="4812"/>
      <c r="OAO35" s="4812"/>
      <c r="OAP35" s="4812"/>
      <c r="OAQ35" s="4812"/>
      <c r="OAR35" s="4812"/>
      <c r="OAS35" s="4812"/>
      <c r="OAT35" s="4812"/>
      <c r="OAU35" s="4812"/>
      <c r="OAV35" s="4812"/>
      <c r="OAW35" s="4812"/>
      <c r="OAX35" s="4812"/>
      <c r="OAY35" s="4812"/>
      <c r="OAZ35" s="4812"/>
      <c r="OBA35" s="4812"/>
      <c r="OBB35" s="4812"/>
      <c r="OBC35" s="4812"/>
      <c r="OBD35" s="4812"/>
      <c r="OBE35" s="4812"/>
      <c r="OBF35" s="4812"/>
      <c r="OBG35" s="4812"/>
      <c r="OBH35" s="4812"/>
      <c r="OBI35" s="4812"/>
      <c r="OBJ35" s="4812"/>
      <c r="OBK35" s="4812"/>
      <c r="OBL35" s="4812"/>
      <c r="OBM35" s="4812"/>
      <c r="OBN35" s="4812"/>
      <c r="OBO35" s="4812"/>
      <c r="OBP35" s="4812"/>
      <c r="OBQ35" s="4812"/>
      <c r="OBR35" s="4812"/>
      <c r="OBS35" s="4812"/>
      <c r="OBT35" s="4812"/>
      <c r="OBU35" s="4812"/>
      <c r="OBV35" s="4812"/>
      <c r="OBW35" s="4812"/>
      <c r="OBX35" s="4812"/>
      <c r="OBY35" s="4812"/>
      <c r="OBZ35" s="4812"/>
      <c r="OCA35" s="4812"/>
      <c r="OCB35" s="4812"/>
      <c r="OCC35" s="4812"/>
      <c r="OCD35" s="4812"/>
      <c r="OCE35" s="4812"/>
      <c r="OCF35" s="4812"/>
      <c r="OCG35" s="4812"/>
      <c r="OCH35" s="4812"/>
      <c r="OCI35" s="4812"/>
      <c r="OCJ35" s="4812"/>
      <c r="OCK35" s="4812"/>
      <c r="OCL35" s="4812"/>
      <c r="OCM35" s="4812"/>
      <c r="OCN35" s="4812"/>
      <c r="OCO35" s="4812"/>
      <c r="OCP35" s="4812"/>
      <c r="OCQ35" s="4812"/>
      <c r="OCR35" s="4812"/>
      <c r="OCS35" s="4812"/>
      <c r="OCT35" s="4812"/>
      <c r="OCU35" s="4812"/>
      <c r="OCV35" s="4812"/>
      <c r="OCW35" s="4812"/>
      <c r="OCX35" s="4812"/>
      <c r="OCY35" s="4812"/>
      <c r="OCZ35" s="4812"/>
      <c r="ODA35" s="4812"/>
      <c r="ODB35" s="4812"/>
      <c r="ODC35" s="4812"/>
      <c r="ODD35" s="4812"/>
      <c r="ODE35" s="4812"/>
      <c r="ODF35" s="4812"/>
      <c r="ODG35" s="4812"/>
      <c r="ODH35" s="4812"/>
      <c r="ODI35" s="4812"/>
      <c r="ODJ35" s="4812"/>
      <c r="ODK35" s="4812"/>
      <c r="ODL35" s="4812"/>
      <c r="ODM35" s="4812"/>
      <c r="ODN35" s="4812"/>
      <c r="ODO35" s="4812"/>
      <c r="ODP35" s="4812"/>
      <c r="ODQ35" s="4812"/>
      <c r="ODR35" s="4812"/>
      <c r="ODS35" s="4812"/>
      <c r="ODT35" s="4812"/>
      <c r="ODU35" s="4812"/>
      <c r="ODV35" s="4812"/>
      <c r="ODW35" s="4812"/>
      <c r="ODX35" s="4812"/>
      <c r="ODY35" s="4812"/>
      <c r="ODZ35" s="4812"/>
      <c r="OEA35" s="4812"/>
      <c r="OEB35" s="4812"/>
      <c r="OEC35" s="4812"/>
      <c r="OED35" s="4812"/>
      <c r="OEE35" s="4812"/>
      <c r="OEF35" s="4812"/>
      <c r="OEG35" s="4812"/>
      <c r="OEH35" s="4812"/>
      <c r="OEI35" s="4812"/>
      <c r="OEJ35" s="4812"/>
      <c r="OEK35" s="4812"/>
      <c r="OEL35" s="4812"/>
      <c r="OEM35" s="4812"/>
      <c r="OEN35" s="4812"/>
      <c r="OEO35" s="4812"/>
      <c r="OEP35" s="4812"/>
      <c r="OEQ35" s="4812"/>
      <c r="OER35" s="4812"/>
      <c r="OES35" s="4812"/>
      <c r="OET35" s="4812"/>
      <c r="OEU35" s="4812"/>
      <c r="OEV35" s="4812"/>
      <c r="OEW35" s="4812"/>
      <c r="OEX35" s="4812"/>
      <c r="OEY35" s="4812"/>
      <c r="OEZ35" s="4812"/>
      <c r="OFA35" s="4812"/>
      <c r="OFB35" s="4812"/>
      <c r="OFC35" s="4812"/>
      <c r="OFD35" s="4812"/>
      <c r="OFE35" s="4812"/>
      <c r="OFF35" s="4812"/>
      <c r="OFG35" s="4812"/>
      <c r="OFH35" s="4812"/>
      <c r="OFI35" s="4812"/>
      <c r="OFJ35" s="4812"/>
      <c r="OFK35" s="4812"/>
      <c r="OFL35" s="4812"/>
      <c r="OFM35" s="4812"/>
      <c r="OFN35" s="4812"/>
      <c r="OFO35" s="4812"/>
      <c r="OFP35" s="4812"/>
      <c r="OFQ35" s="4812"/>
      <c r="OFR35" s="4812"/>
      <c r="OFS35" s="4812"/>
      <c r="OFT35" s="4812"/>
      <c r="OFU35" s="4812"/>
      <c r="OFV35" s="4812"/>
      <c r="OFW35" s="4812"/>
      <c r="OFX35" s="4812"/>
      <c r="OFY35" s="4812"/>
      <c r="OFZ35" s="4812"/>
      <c r="OGA35" s="4812"/>
      <c r="OGB35" s="4812"/>
      <c r="OGC35" s="4812"/>
      <c r="OGD35" s="4812"/>
      <c r="OGE35" s="4812"/>
      <c r="OGF35" s="4812"/>
      <c r="OGG35" s="4812"/>
      <c r="OGH35" s="4812"/>
      <c r="OGI35" s="4812"/>
      <c r="OGJ35" s="4812"/>
      <c r="OGK35" s="4812"/>
      <c r="OGL35" s="4812"/>
      <c r="OGM35" s="4812"/>
      <c r="OGN35" s="4812"/>
      <c r="OGO35" s="4812"/>
      <c r="OGP35" s="4812"/>
      <c r="OGQ35" s="4812"/>
      <c r="OGR35" s="4812"/>
      <c r="OGS35" s="4812"/>
      <c r="OGT35" s="4812"/>
      <c r="OGU35" s="4812"/>
      <c r="OGV35" s="4812"/>
      <c r="OGW35" s="4812"/>
      <c r="OGX35" s="4812"/>
      <c r="OGY35" s="4812"/>
      <c r="OGZ35" s="4812"/>
      <c r="OHA35" s="4812"/>
      <c r="OHB35" s="4812"/>
      <c r="OHC35" s="4812"/>
      <c r="OHD35" s="4812"/>
      <c r="OHE35" s="4812"/>
      <c r="OHF35" s="4812"/>
      <c r="OHG35" s="4812"/>
      <c r="OHH35" s="4812"/>
      <c r="OHI35" s="4812"/>
      <c r="OHJ35" s="4812"/>
      <c r="OHK35" s="4812"/>
      <c r="OHL35" s="4812"/>
      <c r="OHM35" s="4812"/>
      <c r="OHN35" s="4812"/>
      <c r="OHO35" s="4812"/>
      <c r="OHP35" s="4812"/>
      <c r="OHQ35" s="4812"/>
      <c r="OHR35" s="4812"/>
      <c r="OHS35" s="4812"/>
      <c r="OHT35" s="4812"/>
      <c r="OHU35" s="4812"/>
      <c r="OHV35" s="4812"/>
      <c r="OHW35" s="4812"/>
      <c r="OHX35" s="4812"/>
      <c r="OHY35" s="4812"/>
      <c r="OHZ35" s="4812"/>
      <c r="OIA35" s="4812"/>
      <c r="OIB35" s="4812"/>
      <c r="OIC35" s="4812"/>
      <c r="OID35" s="4812"/>
      <c r="OIE35" s="4812"/>
      <c r="OIF35" s="4812"/>
      <c r="OIG35" s="4812"/>
      <c r="OIH35" s="4812"/>
      <c r="OII35" s="4812"/>
      <c r="OIJ35" s="4812"/>
      <c r="OIK35" s="4812"/>
      <c r="OIL35" s="4812"/>
      <c r="OIM35" s="4812"/>
      <c r="OIN35" s="4812"/>
      <c r="OIO35" s="4812"/>
      <c r="OIP35" s="4812"/>
      <c r="OIQ35" s="4812"/>
      <c r="OIR35" s="4812"/>
      <c r="OIS35" s="4812"/>
      <c r="OIT35" s="4812"/>
      <c r="OIU35" s="4812"/>
      <c r="OIV35" s="4812"/>
      <c r="OIW35" s="4812"/>
      <c r="OIX35" s="4812"/>
      <c r="OIY35" s="4812"/>
      <c r="OIZ35" s="4812"/>
      <c r="OJA35" s="4812"/>
      <c r="OJB35" s="4812"/>
      <c r="OJC35" s="4812"/>
      <c r="OJD35" s="4812"/>
      <c r="OJE35" s="4812"/>
      <c r="OJF35" s="4812"/>
      <c r="OJG35" s="4812"/>
      <c r="OJH35" s="4812"/>
      <c r="OJI35" s="4812"/>
      <c r="OJJ35" s="4812"/>
      <c r="OJK35" s="4812"/>
      <c r="OJL35" s="4812"/>
      <c r="OJM35" s="4812"/>
      <c r="OJN35" s="4812"/>
      <c r="OJO35" s="4812"/>
      <c r="OJP35" s="4812"/>
      <c r="OJQ35" s="4812"/>
      <c r="OJR35" s="4812"/>
      <c r="OJS35" s="4812"/>
      <c r="OJT35" s="4812"/>
      <c r="OJU35" s="4812"/>
      <c r="OJV35" s="4812"/>
      <c r="OJW35" s="4812"/>
      <c r="OJX35" s="4812"/>
      <c r="OJY35" s="4812"/>
      <c r="OJZ35" s="4812"/>
      <c r="OKA35" s="4812"/>
      <c r="OKB35" s="4812"/>
      <c r="OKC35" s="4812"/>
      <c r="OKD35" s="4812"/>
      <c r="OKE35" s="4812"/>
      <c r="OKF35" s="4812"/>
      <c r="OKG35" s="4812"/>
      <c r="OKH35" s="4812"/>
      <c r="OKI35" s="4812"/>
      <c r="OKJ35" s="4812"/>
      <c r="OKK35" s="4812"/>
      <c r="OKL35" s="4812"/>
      <c r="OKM35" s="4812"/>
      <c r="OKN35" s="4812"/>
      <c r="OKO35" s="4812"/>
      <c r="OKP35" s="4812"/>
      <c r="OKQ35" s="4812"/>
      <c r="OKR35" s="4812"/>
      <c r="OKS35" s="4812"/>
      <c r="OKT35" s="4812"/>
      <c r="OKU35" s="4812"/>
      <c r="OKV35" s="4812"/>
      <c r="OKW35" s="4812"/>
      <c r="OKX35" s="4812"/>
      <c r="OKY35" s="4812"/>
      <c r="OKZ35" s="4812"/>
      <c r="OLA35" s="4812"/>
      <c r="OLB35" s="4812"/>
      <c r="OLC35" s="4812"/>
      <c r="OLD35" s="4812"/>
      <c r="OLE35" s="4812"/>
      <c r="OLF35" s="4812"/>
      <c r="OLG35" s="4812"/>
      <c r="OLH35" s="4812"/>
      <c r="OLI35" s="4812"/>
      <c r="OLJ35" s="4812"/>
      <c r="OLK35" s="4812"/>
      <c r="OLL35" s="4812"/>
      <c r="OLM35" s="4812"/>
      <c r="OLN35" s="4812"/>
      <c r="OLO35" s="4812"/>
      <c r="OLP35" s="4812"/>
      <c r="OLQ35" s="4812"/>
      <c r="OLR35" s="4812"/>
      <c r="OLS35" s="4812"/>
      <c r="OLT35" s="4812"/>
      <c r="OLU35" s="4812"/>
      <c r="OLV35" s="4812"/>
      <c r="OLW35" s="4812"/>
      <c r="OLX35" s="4812"/>
      <c r="OLY35" s="4812"/>
      <c r="OLZ35" s="4812"/>
      <c r="OMA35" s="4812"/>
      <c r="OMB35" s="4812"/>
      <c r="OMC35" s="4812"/>
      <c r="OMD35" s="4812"/>
      <c r="OME35" s="4812"/>
      <c r="OMF35" s="4812"/>
      <c r="OMG35" s="4812"/>
      <c r="OMH35" s="4812"/>
      <c r="OMI35" s="4812"/>
      <c r="OMJ35" s="4812"/>
      <c r="OMK35" s="4812"/>
      <c r="OML35" s="4812"/>
      <c r="OMM35" s="4812"/>
      <c r="OMN35" s="4812"/>
      <c r="OMO35" s="4812"/>
      <c r="OMP35" s="4812"/>
      <c r="OMQ35" s="4812"/>
      <c r="OMR35" s="4812"/>
      <c r="OMS35" s="4812"/>
      <c r="OMT35" s="4812"/>
      <c r="OMU35" s="4812"/>
      <c r="OMV35" s="4812"/>
      <c r="OMW35" s="4812"/>
      <c r="OMX35" s="4812"/>
      <c r="OMY35" s="4812"/>
      <c r="OMZ35" s="4812"/>
      <c r="ONA35" s="4812"/>
      <c r="ONB35" s="4812"/>
      <c r="ONC35" s="4812"/>
      <c r="OND35" s="4812"/>
      <c r="ONE35" s="4812"/>
      <c r="ONF35" s="4812"/>
      <c r="ONG35" s="4812"/>
      <c r="ONH35" s="4812"/>
      <c r="ONI35" s="4812"/>
      <c r="ONJ35" s="4812"/>
      <c r="ONK35" s="4812"/>
      <c r="ONL35" s="4812"/>
      <c r="ONM35" s="4812"/>
      <c r="ONN35" s="4812"/>
      <c r="ONO35" s="4812"/>
      <c r="ONP35" s="4812"/>
      <c r="ONQ35" s="4812"/>
      <c r="ONR35" s="4812"/>
      <c r="ONS35" s="4812"/>
      <c r="ONT35" s="4812"/>
      <c r="ONU35" s="4812"/>
      <c r="ONV35" s="4812"/>
      <c r="ONW35" s="4812"/>
      <c r="ONX35" s="4812"/>
      <c r="ONY35" s="4812"/>
      <c r="ONZ35" s="4812"/>
      <c r="OOA35" s="4812"/>
      <c r="OOB35" s="4812"/>
      <c r="OOC35" s="4812"/>
      <c r="OOD35" s="4812"/>
      <c r="OOE35" s="4812"/>
      <c r="OOF35" s="4812"/>
      <c r="OOG35" s="4812"/>
      <c r="OOH35" s="4812"/>
      <c r="OOI35" s="4812"/>
      <c r="OOJ35" s="4812"/>
      <c r="OOK35" s="4812"/>
      <c r="OOL35" s="4812"/>
      <c r="OOM35" s="4812"/>
      <c r="OON35" s="4812"/>
      <c r="OOO35" s="4812"/>
      <c r="OOP35" s="4812"/>
      <c r="OOQ35" s="4812"/>
      <c r="OOR35" s="4812"/>
      <c r="OOS35" s="4812"/>
      <c r="OOT35" s="4812"/>
      <c r="OOU35" s="4812"/>
      <c r="OOV35" s="4812"/>
      <c r="OOW35" s="4812"/>
      <c r="OOX35" s="4812"/>
      <c r="OOY35" s="4812"/>
      <c r="OOZ35" s="4812"/>
      <c r="OPA35" s="4812"/>
      <c r="OPB35" s="4812"/>
      <c r="OPC35" s="4812"/>
      <c r="OPD35" s="4812"/>
      <c r="OPE35" s="4812"/>
      <c r="OPF35" s="4812"/>
      <c r="OPG35" s="4812"/>
      <c r="OPH35" s="4812"/>
      <c r="OPI35" s="4812"/>
      <c r="OPJ35" s="4812"/>
      <c r="OPK35" s="4812"/>
      <c r="OPL35" s="4812"/>
      <c r="OPM35" s="4812"/>
      <c r="OPN35" s="4812"/>
      <c r="OPO35" s="4812"/>
      <c r="OPP35" s="4812"/>
      <c r="OPQ35" s="4812"/>
      <c r="OPR35" s="4812"/>
      <c r="OPS35" s="4812"/>
      <c r="OPT35" s="4812"/>
      <c r="OPU35" s="4812"/>
      <c r="OPV35" s="4812"/>
      <c r="OPW35" s="4812"/>
      <c r="OPX35" s="4812"/>
      <c r="OPY35" s="4812"/>
      <c r="OPZ35" s="4812"/>
      <c r="OQA35" s="4812"/>
      <c r="OQB35" s="4812"/>
      <c r="OQC35" s="4812"/>
      <c r="OQD35" s="4812"/>
      <c r="OQE35" s="4812"/>
      <c r="OQF35" s="4812"/>
      <c r="OQG35" s="4812"/>
      <c r="OQH35" s="4812"/>
      <c r="OQI35" s="4812"/>
      <c r="OQJ35" s="4812"/>
      <c r="OQK35" s="4812"/>
      <c r="OQL35" s="4812"/>
      <c r="OQM35" s="4812"/>
      <c r="OQN35" s="4812"/>
      <c r="OQO35" s="4812"/>
      <c r="OQP35" s="4812"/>
      <c r="OQQ35" s="4812"/>
      <c r="OQR35" s="4812"/>
      <c r="OQS35" s="4812"/>
      <c r="OQT35" s="4812"/>
      <c r="OQU35" s="4812"/>
      <c r="OQV35" s="4812"/>
      <c r="OQW35" s="4812"/>
      <c r="OQX35" s="4812"/>
      <c r="OQY35" s="4812"/>
      <c r="OQZ35" s="4812"/>
      <c r="ORA35" s="4812"/>
      <c r="ORB35" s="4812"/>
      <c r="ORC35" s="4812"/>
      <c r="ORD35" s="4812"/>
      <c r="ORE35" s="4812"/>
      <c r="ORF35" s="4812"/>
      <c r="ORG35" s="4812"/>
      <c r="ORH35" s="4812"/>
      <c r="ORI35" s="4812"/>
      <c r="ORJ35" s="4812"/>
      <c r="ORK35" s="4812"/>
      <c r="ORL35" s="4812"/>
      <c r="ORM35" s="4812"/>
      <c r="ORN35" s="4812"/>
      <c r="ORO35" s="4812"/>
      <c r="ORP35" s="4812"/>
      <c r="ORQ35" s="4812"/>
      <c r="ORR35" s="4812"/>
      <c r="ORS35" s="4812"/>
      <c r="ORT35" s="4812"/>
      <c r="ORU35" s="4812"/>
      <c r="ORV35" s="4812"/>
      <c r="ORW35" s="4812"/>
      <c r="ORX35" s="4812"/>
      <c r="ORY35" s="4812"/>
      <c r="ORZ35" s="4812"/>
      <c r="OSA35" s="4812"/>
      <c r="OSB35" s="4812"/>
      <c r="OSC35" s="4812"/>
      <c r="OSD35" s="4812"/>
      <c r="OSE35" s="4812"/>
      <c r="OSF35" s="4812"/>
      <c r="OSG35" s="4812"/>
      <c r="OSH35" s="4812"/>
      <c r="OSI35" s="4812"/>
      <c r="OSJ35" s="4812"/>
      <c r="OSK35" s="4812"/>
      <c r="OSL35" s="4812"/>
      <c r="OSM35" s="4812"/>
      <c r="OSN35" s="4812"/>
      <c r="OSO35" s="4812"/>
      <c r="OSP35" s="4812"/>
      <c r="OSQ35" s="4812"/>
      <c r="OSR35" s="4812"/>
      <c r="OSS35" s="4812"/>
      <c r="OST35" s="4812"/>
      <c r="OSU35" s="4812"/>
      <c r="OSV35" s="4812"/>
      <c r="OSW35" s="4812"/>
      <c r="OSX35" s="4812"/>
      <c r="OSY35" s="4812"/>
      <c r="OSZ35" s="4812"/>
      <c r="OTA35" s="4812"/>
      <c r="OTB35" s="4812"/>
      <c r="OTC35" s="4812"/>
      <c r="OTD35" s="4812"/>
      <c r="OTE35" s="4812"/>
      <c r="OTF35" s="4812"/>
      <c r="OTG35" s="4812"/>
      <c r="OTH35" s="4812"/>
      <c r="OTI35" s="4812"/>
      <c r="OTJ35" s="4812"/>
      <c r="OTK35" s="4812"/>
      <c r="OTL35" s="4812"/>
      <c r="OTM35" s="4812"/>
      <c r="OTN35" s="4812"/>
      <c r="OTO35" s="4812"/>
      <c r="OTP35" s="4812"/>
      <c r="OTQ35" s="4812"/>
      <c r="OTR35" s="4812"/>
      <c r="OTS35" s="4812"/>
      <c r="OTT35" s="4812"/>
      <c r="OTU35" s="4812"/>
      <c r="OTV35" s="4812"/>
      <c r="OTW35" s="4812"/>
      <c r="OTX35" s="4812"/>
      <c r="OTY35" s="4812"/>
      <c r="OTZ35" s="4812"/>
      <c r="OUA35" s="4812"/>
      <c r="OUB35" s="4812"/>
      <c r="OUC35" s="4812"/>
      <c r="OUD35" s="4812"/>
      <c r="OUE35" s="4812"/>
      <c r="OUF35" s="4812"/>
      <c r="OUG35" s="4812"/>
      <c r="OUH35" s="4812"/>
      <c r="OUI35" s="4812"/>
      <c r="OUJ35" s="4812"/>
      <c r="OUK35" s="4812"/>
      <c r="OUL35" s="4812"/>
      <c r="OUM35" s="4812"/>
      <c r="OUN35" s="4812"/>
      <c r="OUO35" s="4812"/>
      <c r="OUP35" s="4812"/>
      <c r="OUQ35" s="4812"/>
      <c r="OUR35" s="4812"/>
      <c r="OUS35" s="4812"/>
      <c r="OUT35" s="4812"/>
      <c r="OUU35" s="4812"/>
      <c r="OUV35" s="4812"/>
      <c r="OUW35" s="4812"/>
      <c r="OUX35" s="4812"/>
      <c r="OUY35" s="4812"/>
      <c r="OUZ35" s="4812"/>
      <c r="OVA35" s="4812"/>
      <c r="OVB35" s="4812"/>
      <c r="OVC35" s="4812"/>
      <c r="OVD35" s="4812"/>
      <c r="OVE35" s="4812"/>
      <c r="OVF35" s="4812"/>
      <c r="OVG35" s="4812"/>
      <c r="OVH35" s="4812"/>
      <c r="OVI35" s="4812"/>
      <c r="OVJ35" s="4812"/>
      <c r="OVK35" s="4812"/>
      <c r="OVL35" s="4812"/>
      <c r="OVM35" s="4812"/>
      <c r="OVN35" s="4812"/>
      <c r="OVO35" s="4812"/>
      <c r="OVP35" s="4812"/>
      <c r="OVQ35" s="4812"/>
      <c r="OVR35" s="4812"/>
      <c r="OVS35" s="4812"/>
      <c r="OVT35" s="4812"/>
      <c r="OVU35" s="4812"/>
      <c r="OVV35" s="4812"/>
      <c r="OVW35" s="4812"/>
      <c r="OVX35" s="4812"/>
      <c r="OVY35" s="4812"/>
      <c r="OVZ35" s="4812"/>
      <c r="OWA35" s="4812"/>
      <c r="OWB35" s="4812"/>
      <c r="OWC35" s="4812"/>
      <c r="OWD35" s="4812"/>
      <c r="OWE35" s="4812"/>
      <c r="OWF35" s="4812"/>
      <c r="OWG35" s="4812"/>
      <c r="OWH35" s="4812"/>
      <c r="OWI35" s="4812"/>
      <c r="OWJ35" s="4812"/>
      <c r="OWK35" s="4812"/>
      <c r="OWL35" s="4812"/>
      <c r="OWM35" s="4812"/>
      <c r="OWN35" s="4812"/>
      <c r="OWO35" s="4812"/>
      <c r="OWP35" s="4812"/>
      <c r="OWQ35" s="4812"/>
      <c r="OWR35" s="4812"/>
      <c r="OWS35" s="4812"/>
      <c r="OWT35" s="4812"/>
      <c r="OWU35" s="4812"/>
      <c r="OWV35" s="4812"/>
      <c r="OWW35" s="4812"/>
      <c r="OWX35" s="4812"/>
      <c r="OWY35" s="4812"/>
      <c r="OWZ35" s="4812"/>
      <c r="OXA35" s="4812"/>
      <c r="OXB35" s="4812"/>
      <c r="OXC35" s="4812"/>
      <c r="OXD35" s="4812"/>
      <c r="OXE35" s="4812"/>
      <c r="OXF35" s="4812"/>
      <c r="OXG35" s="4812"/>
      <c r="OXH35" s="4812"/>
      <c r="OXI35" s="4812"/>
      <c r="OXJ35" s="4812"/>
      <c r="OXK35" s="4812"/>
      <c r="OXL35" s="4812"/>
      <c r="OXM35" s="4812"/>
      <c r="OXN35" s="4812"/>
      <c r="OXO35" s="4812"/>
      <c r="OXP35" s="4812"/>
      <c r="OXQ35" s="4812"/>
      <c r="OXR35" s="4812"/>
      <c r="OXS35" s="4812"/>
      <c r="OXT35" s="4812"/>
      <c r="OXU35" s="4812"/>
      <c r="OXV35" s="4812"/>
      <c r="OXW35" s="4812"/>
      <c r="OXX35" s="4812"/>
      <c r="OXY35" s="4812"/>
      <c r="OXZ35" s="4812"/>
      <c r="OYA35" s="4812"/>
      <c r="OYB35" s="4812"/>
      <c r="OYC35" s="4812"/>
      <c r="OYD35" s="4812"/>
      <c r="OYE35" s="4812"/>
      <c r="OYF35" s="4812"/>
      <c r="OYG35" s="4812"/>
      <c r="OYH35" s="4812"/>
      <c r="OYI35" s="4812"/>
      <c r="OYJ35" s="4812"/>
      <c r="OYK35" s="4812"/>
      <c r="OYL35" s="4812"/>
      <c r="OYM35" s="4812"/>
      <c r="OYN35" s="4812"/>
      <c r="OYO35" s="4812"/>
      <c r="OYP35" s="4812"/>
      <c r="OYQ35" s="4812"/>
      <c r="OYR35" s="4812"/>
      <c r="OYS35" s="4812"/>
      <c r="OYT35" s="4812"/>
      <c r="OYU35" s="4812"/>
      <c r="OYV35" s="4812"/>
      <c r="OYW35" s="4812"/>
      <c r="OYX35" s="4812"/>
      <c r="OYY35" s="4812"/>
      <c r="OYZ35" s="4812"/>
      <c r="OZA35" s="4812"/>
      <c r="OZB35" s="4812"/>
      <c r="OZC35" s="4812"/>
      <c r="OZD35" s="4812"/>
      <c r="OZE35" s="4812"/>
      <c r="OZF35" s="4812"/>
      <c r="OZG35" s="4812"/>
      <c r="OZH35" s="4812"/>
      <c r="OZI35" s="4812"/>
      <c r="OZJ35" s="4812"/>
      <c r="OZK35" s="4812"/>
      <c r="OZL35" s="4812"/>
      <c r="OZM35" s="4812"/>
      <c r="OZN35" s="4812"/>
      <c r="OZO35" s="4812"/>
      <c r="OZP35" s="4812"/>
      <c r="OZQ35" s="4812"/>
      <c r="OZR35" s="4812"/>
      <c r="OZS35" s="4812"/>
      <c r="OZT35" s="4812"/>
      <c r="OZU35" s="4812"/>
      <c r="OZV35" s="4812"/>
      <c r="OZW35" s="4812"/>
      <c r="OZX35" s="4812"/>
      <c r="OZY35" s="4812"/>
      <c r="OZZ35" s="4812"/>
      <c r="PAA35" s="4812"/>
      <c r="PAB35" s="4812"/>
      <c r="PAC35" s="4812"/>
      <c r="PAD35" s="4812"/>
      <c r="PAE35" s="4812"/>
      <c r="PAF35" s="4812"/>
      <c r="PAG35" s="4812"/>
      <c r="PAH35" s="4812"/>
      <c r="PAI35" s="4812"/>
      <c r="PAJ35" s="4812"/>
      <c r="PAK35" s="4812"/>
      <c r="PAL35" s="4812"/>
      <c r="PAM35" s="4812"/>
      <c r="PAN35" s="4812"/>
      <c r="PAO35" s="4812"/>
      <c r="PAP35" s="4812"/>
      <c r="PAQ35" s="4812"/>
      <c r="PAR35" s="4812"/>
      <c r="PAS35" s="4812"/>
      <c r="PAT35" s="4812"/>
      <c r="PAU35" s="4812"/>
      <c r="PAV35" s="4812"/>
      <c r="PAW35" s="4812"/>
      <c r="PAX35" s="4812"/>
      <c r="PAY35" s="4812"/>
      <c r="PAZ35" s="4812"/>
      <c r="PBA35" s="4812"/>
      <c r="PBB35" s="4812"/>
      <c r="PBC35" s="4812"/>
      <c r="PBD35" s="4812"/>
      <c r="PBE35" s="4812"/>
      <c r="PBF35" s="4812"/>
      <c r="PBG35" s="4812"/>
      <c r="PBH35" s="4812"/>
      <c r="PBI35" s="4812"/>
      <c r="PBJ35" s="4812"/>
      <c r="PBK35" s="4812"/>
      <c r="PBL35" s="4812"/>
      <c r="PBM35" s="4812"/>
      <c r="PBN35" s="4812"/>
      <c r="PBO35" s="4812"/>
      <c r="PBP35" s="4812"/>
      <c r="PBQ35" s="4812"/>
      <c r="PBR35" s="4812"/>
      <c r="PBS35" s="4812"/>
      <c r="PBT35" s="4812"/>
      <c r="PBU35" s="4812"/>
      <c r="PBV35" s="4812"/>
      <c r="PBW35" s="4812"/>
      <c r="PBX35" s="4812"/>
      <c r="PBY35" s="4812"/>
      <c r="PBZ35" s="4812"/>
      <c r="PCA35" s="4812"/>
      <c r="PCB35" s="4812"/>
      <c r="PCC35" s="4812"/>
      <c r="PCD35" s="4812"/>
      <c r="PCE35" s="4812"/>
      <c r="PCF35" s="4812"/>
      <c r="PCG35" s="4812"/>
      <c r="PCH35" s="4812"/>
      <c r="PCI35" s="4812"/>
      <c r="PCJ35" s="4812"/>
      <c r="PCK35" s="4812"/>
      <c r="PCL35" s="4812"/>
      <c r="PCM35" s="4812"/>
      <c r="PCN35" s="4812"/>
      <c r="PCO35" s="4812"/>
      <c r="PCP35" s="4812"/>
      <c r="PCQ35" s="4812"/>
      <c r="PCR35" s="4812"/>
      <c r="PCS35" s="4812"/>
      <c r="PCT35" s="4812"/>
      <c r="PCU35" s="4812"/>
      <c r="PCV35" s="4812"/>
      <c r="PCW35" s="4812"/>
      <c r="PCX35" s="4812"/>
      <c r="PCY35" s="4812"/>
      <c r="PCZ35" s="4812"/>
      <c r="PDA35" s="4812"/>
      <c r="PDB35" s="4812"/>
      <c r="PDC35" s="4812"/>
      <c r="PDD35" s="4812"/>
      <c r="PDE35" s="4812"/>
      <c r="PDF35" s="4812"/>
      <c r="PDG35" s="4812"/>
      <c r="PDH35" s="4812"/>
      <c r="PDI35" s="4812"/>
      <c r="PDJ35" s="4812"/>
      <c r="PDK35" s="4812"/>
      <c r="PDL35" s="4812"/>
      <c r="PDM35" s="4812"/>
      <c r="PDN35" s="4812"/>
      <c r="PDO35" s="4812"/>
      <c r="PDP35" s="4812"/>
      <c r="PDQ35" s="4812"/>
      <c r="PDR35" s="4812"/>
      <c r="PDS35" s="4812"/>
      <c r="PDT35" s="4812"/>
      <c r="PDU35" s="4812"/>
      <c r="PDV35" s="4812"/>
      <c r="PDW35" s="4812"/>
      <c r="PDX35" s="4812"/>
      <c r="PDY35" s="4812"/>
      <c r="PDZ35" s="4812"/>
      <c r="PEA35" s="4812"/>
      <c r="PEB35" s="4812"/>
      <c r="PEC35" s="4812"/>
      <c r="PED35" s="4812"/>
      <c r="PEE35" s="4812"/>
      <c r="PEF35" s="4812"/>
      <c r="PEG35" s="4812"/>
      <c r="PEH35" s="4812"/>
      <c r="PEI35" s="4812"/>
      <c r="PEJ35" s="4812"/>
      <c r="PEK35" s="4812"/>
      <c r="PEL35" s="4812"/>
      <c r="PEM35" s="4812"/>
      <c r="PEN35" s="4812"/>
      <c r="PEO35" s="4812"/>
      <c r="PEP35" s="4812"/>
      <c r="PEQ35" s="4812"/>
      <c r="PER35" s="4812"/>
      <c r="PES35" s="4812"/>
      <c r="PET35" s="4812"/>
      <c r="PEU35" s="4812"/>
      <c r="PEV35" s="4812"/>
      <c r="PEW35" s="4812"/>
      <c r="PEX35" s="4812"/>
      <c r="PEY35" s="4812"/>
      <c r="PEZ35" s="4812"/>
      <c r="PFA35" s="4812"/>
      <c r="PFB35" s="4812"/>
      <c r="PFC35" s="4812"/>
      <c r="PFD35" s="4812"/>
      <c r="PFE35" s="4812"/>
      <c r="PFF35" s="4812"/>
      <c r="PFG35" s="4812"/>
      <c r="PFH35" s="4812"/>
      <c r="PFI35" s="4812"/>
      <c r="PFJ35" s="4812"/>
      <c r="PFK35" s="4812"/>
      <c r="PFL35" s="4812"/>
      <c r="PFM35" s="4812"/>
      <c r="PFN35" s="4812"/>
      <c r="PFO35" s="4812"/>
      <c r="PFP35" s="4812"/>
      <c r="PFQ35" s="4812"/>
      <c r="PFR35" s="4812"/>
      <c r="PFS35" s="4812"/>
      <c r="PFT35" s="4812"/>
      <c r="PFU35" s="4812"/>
      <c r="PFV35" s="4812"/>
      <c r="PFW35" s="4812"/>
      <c r="PFX35" s="4812"/>
      <c r="PFY35" s="4812"/>
      <c r="PFZ35" s="4812"/>
      <c r="PGA35" s="4812"/>
      <c r="PGB35" s="4812"/>
      <c r="PGC35" s="4812"/>
      <c r="PGD35" s="4812"/>
      <c r="PGE35" s="4812"/>
      <c r="PGF35" s="4812"/>
      <c r="PGG35" s="4812"/>
      <c r="PGH35" s="4812"/>
      <c r="PGI35" s="4812"/>
      <c r="PGJ35" s="4812"/>
      <c r="PGK35" s="4812"/>
      <c r="PGL35" s="4812"/>
      <c r="PGM35" s="4812"/>
      <c r="PGN35" s="4812"/>
      <c r="PGO35" s="4812"/>
      <c r="PGP35" s="4812"/>
      <c r="PGQ35" s="4812"/>
      <c r="PGR35" s="4812"/>
      <c r="PGS35" s="4812"/>
      <c r="PGT35" s="4812"/>
      <c r="PGU35" s="4812"/>
      <c r="PGV35" s="4812"/>
      <c r="PGW35" s="4812"/>
      <c r="PGX35" s="4812"/>
      <c r="PGY35" s="4812"/>
      <c r="PGZ35" s="4812"/>
      <c r="PHA35" s="4812"/>
      <c r="PHB35" s="4812"/>
      <c r="PHC35" s="4812"/>
      <c r="PHD35" s="4812"/>
      <c r="PHE35" s="4812"/>
      <c r="PHF35" s="4812"/>
      <c r="PHG35" s="4812"/>
      <c r="PHH35" s="4812"/>
      <c r="PHI35" s="4812"/>
      <c r="PHJ35" s="4812"/>
      <c r="PHK35" s="4812"/>
      <c r="PHL35" s="4812"/>
      <c r="PHM35" s="4812"/>
      <c r="PHN35" s="4812"/>
      <c r="PHO35" s="4812"/>
      <c r="PHP35" s="4812"/>
      <c r="PHQ35" s="4812"/>
      <c r="PHR35" s="4812"/>
      <c r="PHS35" s="4812"/>
      <c r="PHT35" s="4812"/>
      <c r="PHU35" s="4812"/>
      <c r="PHV35" s="4812"/>
      <c r="PHW35" s="4812"/>
      <c r="PHX35" s="4812"/>
      <c r="PHY35" s="4812"/>
      <c r="PHZ35" s="4812"/>
      <c r="PIA35" s="4812"/>
      <c r="PIB35" s="4812"/>
      <c r="PIC35" s="4812"/>
      <c r="PID35" s="4812"/>
      <c r="PIE35" s="4812"/>
      <c r="PIF35" s="4812"/>
      <c r="PIG35" s="4812"/>
      <c r="PIH35" s="4812"/>
      <c r="PII35" s="4812"/>
      <c r="PIJ35" s="4812"/>
      <c r="PIK35" s="4812"/>
      <c r="PIL35" s="4812"/>
      <c r="PIM35" s="4812"/>
      <c r="PIN35" s="4812"/>
      <c r="PIO35" s="4812"/>
      <c r="PIP35" s="4812"/>
      <c r="PIQ35" s="4812"/>
      <c r="PIR35" s="4812"/>
      <c r="PIS35" s="4812"/>
      <c r="PIT35" s="4812"/>
      <c r="PIU35" s="4812"/>
      <c r="PIV35" s="4812"/>
      <c r="PIW35" s="4812"/>
      <c r="PIX35" s="4812"/>
      <c r="PIY35" s="4812"/>
      <c r="PIZ35" s="4812"/>
      <c r="PJA35" s="4812"/>
      <c r="PJB35" s="4812"/>
      <c r="PJC35" s="4812"/>
      <c r="PJD35" s="4812"/>
      <c r="PJE35" s="4812"/>
      <c r="PJF35" s="4812"/>
      <c r="PJG35" s="4812"/>
      <c r="PJH35" s="4812"/>
      <c r="PJI35" s="4812"/>
      <c r="PJJ35" s="4812"/>
      <c r="PJK35" s="4812"/>
      <c r="PJL35" s="4812"/>
      <c r="PJM35" s="4812"/>
      <c r="PJN35" s="4812"/>
      <c r="PJO35" s="4812"/>
      <c r="PJP35" s="4812"/>
      <c r="PJQ35" s="4812"/>
      <c r="PJR35" s="4812"/>
      <c r="PJS35" s="4812"/>
      <c r="PJT35" s="4812"/>
      <c r="PJU35" s="4812"/>
      <c r="PJV35" s="4812"/>
      <c r="PJW35" s="4812"/>
      <c r="PJX35" s="4812"/>
      <c r="PJY35" s="4812"/>
      <c r="PJZ35" s="4812"/>
      <c r="PKA35" s="4812"/>
      <c r="PKB35" s="4812"/>
      <c r="PKC35" s="4812"/>
      <c r="PKD35" s="4812"/>
      <c r="PKE35" s="4812"/>
      <c r="PKF35" s="4812"/>
      <c r="PKG35" s="4812"/>
      <c r="PKH35" s="4812"/>
      <c r="PKI35" s="4812"/>
      <c r="PKJ35" s="4812"/>
      <c r="PKK35" s="4812"/>
      <c r="PKL35" s="4812"/>
      <c r="PKM35" s="4812"/>
      <c r="PKN35" s="4812"/>
      <c r="PKO35" s="4812"/>
      <c r="PKP35" s="4812"/>
      <c r="PKQ35" s="4812"/>
      <c r="PKR35" s="4812"/>
      <c r="PKS35" s="4812"/>
      <c r="PKT35" s="4812"/>
      <c r="PKU35" s="4812"/>
      <c r="PKV35" s="4812"/>
      <c r="PKW35" s="4812"/>
      <c r="PKX35" s="4812"/>
      <c r="PKY35" s="4812"/>
      <c r="PKZ35" s="4812"/>
      <c r="PLA35" s="4812"/>
      <c r="PLB35" s="4812"/>
      <c r="PLC35" s="4812"/>
      <c r="PLD35" s="4812"/>
      <c r="PLE35" s="4812"/>
      <c r="PLF35" s="4812"/>
      <c r="PLG35" s="4812"/>
      <c r="PLH35" s="4812"/>
      <c r="PLI35" s="4812"/>
      <c r="PLJ35" s="4812"/>
      <c r="PLK35" s="4812"/>
      <c r="PLL35" s="4812"/>
      <c r="PLM35" s="4812"/>
      <c r="PLN35" s="4812"/>
      <c r="PLO35" s="4812"/>
      <c r="PLP35" s="4812"/>
      <c r="PLQ35" s="4812"/>
      <c r="PLR35" s="4812"/>
      <c r="PLS35" s="4812"/>
      <c r="PLT35" s="4812"/>
      <c r="PLU35" s="4812"/>
      <c r="PLV35" s="4812"/>
      <c r="PLW35" s="4812"/>
      <c r="PLX35" s="4812"/>
      <c r="PLY35" s="4812"/>
      <c r="PLZ35" s="4812"/>
      <c r="PMA35" s="4812"/>
      <c r="PMB35" s="4812"/>
      <c r="PMC35" s="4812"/>
      <c r="PMD35" s="4812"/>
      <c r="PME35" s="4812"/>
      <c r="PMF35" s="4812"/>
      <c r="PMG35" s="4812"/>
      <c r="PMH35" s="4812"/>
      <c r="PMI35" s="4812"/>
      <c r="PMJ35" s="4812"/>
      <c r="PMK35" s="4812"/>
      <c r="PML35" s="4812"/>
      <c r="PMM35" s="4812"/>
      <c r="PMN35" s="4812"/>
      <c r="PMO35" s="4812"/>
      <c r="PMP35" s="4812"/>
      <c r="PMQ35" s="4812"/>
      <c r="PMR35" s="4812"/>
      <c r="PMS35" s="4812"/>
      <c r="PMT35" s="4812"/>
      <c r="PMU35" s="4812"/>
      <c r="PMV35" s="4812"/>
      <c r="PMW35" s="4812"/>
      <c r="PMX35" s="4812"/>
      <c r="PMY35" s="4812"/>
      <c r="PMZ35" s="4812"/>
      <c r="PNA35" s="4812"/>
      <c r="PNB35" s="4812"/>
      <c r="PNC35" s="4812"/>
      <c r="PND35" s="4812"/>
      <c r="PNE35" s="4812"/>
      <c r="PNF35" s="4812"/>
      <c r="PNG35" s="4812"/>
      <c r="PNH35" s="4812"/>
      <c r="PNI35" s="4812"/>
      <c r="PNJ35" s="4812"/>
      <c r="PNK35" s="4812"/>
      <c r="PNL35" s="4812"/>
      <c r="PNM35" s="4812"/>
      <c r="PNN35" s="4812"/>
      <c r="PNO35" s="4812"/>
      <c r="PNP35" s="4812"/>
      <c r="PNQ35" s="4812"/>
      <c r="PNR35" s="4812"/>
      <c r="PNS35" s="4812"/>
      <c r="PNT35" s="4812"/>
      <c r="PNU35" s="4812"/>
      <c r="PNV35" s="4812"/>
      <c r="PNW35" s="4812"/>
      <c r="PNX35" s="4812"/>
      <c r="PNY35" s="4812"/>
      <c r="PNZ35" s="4812"/>
      <c r="POA35" s="4812"/>
      <c r="POB35" s="4812"/>
      <c r="POC35" s="4812"/>
      <c r="POD35" s="4812"/>
      <c r="POE35" s="4812"/>
      <c r="POF35" s="4812"/>
      <c r="POG35" s="4812"/>
      <c r="POH35" s="4812"/>
      <c r="POI35" s="4812"/>
      <c r="POJ35" s="4812"/>
      <c r="POK35" s="4812"/>
      <c r="POL35" s="4812"/>
      <c r="POM35" s="4812"/>
      <c r="PON35" s="4812"/>
      <c r="POO35" s="4812"/>
      <c r="POP35" s="4812"/>
      <c r="POQ35" s="4812"/>
      <c r="POR35" s="4812"/>
      <c r="POS35" s="4812"/>
      <c r="POT35" s="4812"/>
      <c r="POU35" s="4812"/>
      <c r="POV35" s="4812"/>
      <c r="POW35" s="4812"/>
      <c r="POX35" s="4812"/>
      <c r="POY35" s="4812"/>
      <c r="POZ35" s="4812"/>
      <c r="PPA35" s="4812"/>
      <c r="PPB35" s="4812"/>
      <c r="PPC35" s="4812"/>
      <c r="PPD35" s="4812"/>
      <c r="PPE35" s="4812"/>
      <c r="PPF35" s="4812"/>
      <c r="PPG35" s="4812"/>
      <c r="PPH35" s="4812"/>
      <c r="PPI35" s="4812"/>
      <c r="PPJ35" s="4812"/>
      <c r="PPK35" s="4812"/>
      <c r="PPL35" s="4812"/>
      <c r="PPM35" s="4812"/>
      <c r="PPN35" s="4812"/>
      <c r="PPO35" s="4812"/>
      <c r="PPP35" s="4812"/>
      <c r="PPQ35" s="4812"/>
      <c r="PPR35" s="4812"/>
      <c r="PPS35" s="4812"/>
      <c r="PPT35" s="4812"/>
      <c r="PPU35" s="4812"/>
      <c r="PPV35" s="4812"/>
      <c r="PPW35" s="4812"/>
      <c r="PPX35" s="4812"/>
      <c r="PPY35" s="4812"/>
      <c r="PPZ35" s="4812"/>
      <c r="PQA35" s="4812"/>
      <c r="PQB35" s="4812"/>
      <c r="PQC35" s="4812"/>
      <c r="PQD35" s="4812"/>
      <c r="PQE35" s="4812"/>
      <c r="PQF35" s="4812"/>
      <c r="PQG35" s="4812"/>
      <c r="PQH35" s="4812"/>
      <c r="PQI35" s="4812"/>
      <c r="PQJ35" s="4812"/>
      <c r="PQK35" s="4812"/>
      <c r="PQL35" s="4812"/>
      <c r="PQM35" s="4812"/>
      <c r="PQN35" s="4812"/>
      <c r="PQO35" s="4812"/>
      <c r="PQP35" s="4812"/>
      <c r="PQQ35" s="4812"/>
      <c r="PQR35" s="4812"/>
      <c r="PQS35" s="4812"/>
      <c r="PQT35" s="4812"/>
      <c r="PQU35" s="4812"/>
      <c r="PQV35" s="4812"/>
      <c r="PQW35" s="4812"/>
      <c r="PQX35" s="4812"/>
      <c r="PQY35" s="4812"/>
      <c r="PQZ35" s="4812"/>
      <c r="PRA35" s="4812"/>
      <c r="PRB35" s="4812"/>
      <c r="PRC35" s="4812"/>
      <c r="PRD35" s="4812"/>
      <c r="PRE35" s="4812"/>
      <c r="PRF35" s="4812"/>
      <c r="PRG35" s="4812"/>
      <c r="PRH35" s="4812"/>
      <c r="PRI35" s="4812"/>
      <c r="PRJ35" s="4812"/>
      <c r="PRK35" s="4812"/>
      <c r="PRL35" s="4812"/>
      <c r="PRM35" s="4812"/>
      <c r="PRN35" s="4812"/>
      <c r="PRO35" s="4812"/>
      <c r="PRP35" s="4812"/>
      <c r="PRQ35" s="4812"/>
      <c r="PRR35" s="4812"/>
      <c r="PRS35" s="4812"/>
      <c r="PRT35" s="4812"/>
      <c r="PRU35" s="4812"/>
      <c r="PRV35" s="4812"/>
      <c r="PRW35" s="4812"/>
      <c r="PRX35" s="4812"/>
      <c r="PRY35" s="4812"/>
      <c r="PRZ35" s="4812"/>
      <c r="PSA35" s="4812"/>
      <c r="PSB35" s="4812"/>
      <c r="PSC35" s="4812"/>
      <c r="PSD35" s="4812"/>
      <c r="PSE35" s="4812"/>
      <c r="PSF35" s="4812"/>
      <c r="PSG35" s="4812"/>
      <c r="PSH35" s="4812"/>
      <c r="PSI35" s="4812"/>
      <c r="PSJ35" s="4812"/>
      <c r="PSK35" s="4812"/>
      <c r="PSL35" s="4812"/>
      <c r="PSM35" s="4812"/>
      <c r="PSN35" s="4812"/>
      <c r="PSO35" s="4812"/>
      <c r="PSP35" s="4812"/>
      <c r="PSQ35" s="4812"/>
      <c r="PSR35" s="4812"/>
      <c r="PSS35" s="4812"/>
      <c r="PST35" s="4812"/>
      <c r="PSU35" s="4812"/>
      <c r="PSV35" s="4812"/>
      <c r="PSW35" s="4812"/>
      <c r="PSX35" s="4812"/>
      <c r="PSY35" s="4812"/>
      <c r="PSZ35" s="4812"/>
      <c r="PTA35" s="4812"/>
      <c r="PTB35" s="4812"/>
      <c r="PTC35" s="4812"/>
      <c r="PTD35" s="4812"/>
      <c r="PTE35" s="4812"/>
      <c r="PTF35" s="4812"/>
      <c r="PTG35" s="4812"/>
      <c r="PTH35" s="4812"/>
      <c r="PTI35" s="4812"/>
      <c r="PTJ35" s="4812"/>
      <c r="PTK35" s="4812"/>
      <c r="PTL35" s="4812"/>
      <c r="PTM35" s="4812"/>
      <c r="PTN35" s="4812"/>
      <c r="PTO35" s="4812"/>
      <c r="PTP35" s="4812"/>
      <c r="PTQ35" s="4812"/>
      <c r="PTR35" s="4812"/>
      <c r="PTS35" s="4812"/>
      <c r="PTT35" s="4812"/>
      <c r="PTU35" s="4812"/>
      <c r="PTV35" s="4812"/>
      <c r="PTW35" s="4812"/>
      <c r="PTX35" s="4812"/>
      <c r="PTY35" s="4812"/>
      <c r="PTZ35" s="4812"/>
      <c r="PUA35" s="4812"/>
      <c r="PUB35" s="4812"/>
      <c r="PUC35" s="4812"/>
      <c r="PUD35" s="4812"/>
      <c r="PUE35" s="4812"/>
      <c r="PUF35" s="4812"/>
      <c r="PUG35" s="4812"/>
      <c r="PUH35" s="4812"/>
      <c r="PUI35" s="4812"/>
      <c r="PUJ35" s="4812"/>
      <c r="PUK35" s="4812"/>
      <c r="PUL35" s="4812"/>
      <c r="PUM35" s="4812"/>
      <c r="PUN35" s="4812"/>
      <c r="PUO35" s="4812"/>
      <c r="PUP35" s="4812"/>
      <c r="PUQ35" s="4812"/>
      <c r="PUR35" s="4812"/>
      <c r="PUS35" s="4812"/>
      <c r="PUT35" s="4812"/>
      <c r="PUU35" s="4812"/>
      <c r="PUV35" s="4812"/>
      <c r="PUW35" s="4812"/>
      <c r="PUX35" s="4812"/>
      <c r="PUY35" s="4812"/>
      <c r="PUZ35" s="4812"/>
      <c r="PVA35" s="4812"/>
      <c r="PVB35" s="4812"/>
      <c r="PVC35" s="4812"/>
      <c r="PVD35" s="4812"/>
      <c r="PVE35" s="4812"/>
      <c r="PVF35" s="4812"/>
      <c r="PVG35" s="4812"/>
      <c r="PVH35" s="4812"/>
      <c r="PVI35" s="4812"/>
      <c r="PVJ35" s="4812"/>
      <c r="PVK35" s="4812"/>
      <c r="PVL35" s="4812"/>
      <c r="PVM35" s="4812"/>
      <c r="PVN35" s="4812"/>
      <c r="PVO35" s="4812"/>
      <c r="PVP35" s="4812"/>
      <c r="PVQ35" s="4812"/>
      <c r="PVR35" s="4812"/>
      <c r="PVS35" s="4812"/>
      <c r="PVT35" s="4812"/>
      <c r="PVU35" s="4812"/>
      <c r="PVV35" s="4812"/>
      <c r="PVW35" s="4812"/>
      <c r="PVX35" s="4812"/>
      <c r="PVY35" s="4812"/>
      <c r="PVZ35" s="4812"/>
      <c r="PWA35" s="4812"/>
      <c r="PWB35" s="4812"/>
      <c r="PWC35" s="4812"/>
      <c r="PWD35" s="4812"/>
      <c r="PWE35" s="4812"/>
      <c r="PWF35" s="4812"/>
      <c r="PWG35" s="4812"/>
      <c r="PWH35" s="4812"/>
      <c r="PWI35" s="4812"/>
      <c r="PWJ35" s="4812"/>
      <c r="PWK35" s="4812"/>
      <c r="PWL35" s="4812"/>
      <c r="PWM35" s="4812"/>
      <c r="PWN35" s="4812"/>
      <c r="PWO35" s="4812"/>
      <c r="PWP35" s="4812"/>
      <c r="PWQ35" s="4812"/>
      <c r="PWR35" s="4812"/>
      <c r="PWS35" s="4812"/>
      <c r="PWT35" s="4812"/>
      <c r="PWU35" s="4812"/>
      <c r="PWV35" s="4812"/>
      <c r="PWW35" s="4812"/>
      <c r="PWX35" s="4812"/>
      <c r="PWY35" s="4812"/>
      <c r="PWZ35" s="4812"/>
      <c r="PXA35" s="4812"/>
      <c r="PXB35" s="4812"/>
      <c r="PXC35" s="4812"/>
      <c r="PXD35" s="4812"/>
      <c r="PXE35" s="4812"/>
      <c r="PXF35" s="4812"/>
      <c r="PXG35" s="4812"/>
      <c r="PXH35" s="4812"/>
      <c r="PXI35" s="4812"/>
      <c r="PXJ35" s="4812"/>
      <c r="PXK35" s="4812"/>
      <c r="PXL35" s="4812"/>
      <c r="PXM35" s="4812"/>
      <c r="PXN35" s="4812"/>
      <c r="PXO35" s="4812"/>
      <c r="PXP35" s="4812"/>
      <c r="PXQ35" s="4812"/>
      <c r="PXR35" s="4812"/>
      <c r="PXS35" s="4812"/>
      <c r="PXT35" s="4812"/>
      <c r="PXU35" s="4812"/>
      <c r="PXV35" s="4812"/>
      <c r="PXW35" s="4812"/>
      <c r="PXX35" s="4812"/>
      <c r="PXY35" s="4812"/>
      <c r="PXZ35" s="4812"/>
      <c r="PYA35" s="4812"/>
      <c r="PYB35" s="4812"/>
      <c r="PYC35" s="4812"/>
      <c r="PYD35" s="4812"/>
      <c r="PYE35" s="4812"/>
      <c r="PYF35" s="4812"/>
      <c r="PYG35" s="4812"/>
      <c r="PYH35" s="4812"/>
      <c r="PYI35" s="4812"/>
      <c r="PYJ35" s="4812"/>
      <c r="PYK35" s="4812"/>
      <c r="PYL35" s="4812"/>
      <c r="PYM35" s="4812"/>
      <c r="PYN35" s="4812"/>
      <c r="PYO35" s="4812"/>
      <c r="PYP35" s="4812"/>
      <c r="PYQ35" s="4812"/>
      <c r="PYR35" s="4812"/>
      <c r="PYS35" s="4812"/>
      <c r="PYT35" s="4812"/>
      <c r="PYU35" s="4812"/>
      <c r="PYV35" s="4812"/>
      <c r="PYW35" s="4812"/>
      <c r="PYX35" s="4812"/>
      <c r="PYY35" s="4812"/>
      <c r="PYZ35" s="4812"/>
      <c r="PZA35" s="4812"/>
      <c r="PZB35" s="4812"/>
      <c r="PZC35" s="4812"/>
      <c r="PZD35" s="4812"/>
      <c r="PZE35" s="4812"/>
      <c r="PZF35" s="4812"/>
      <c r="PZG35" s="4812"/>
      <c r="PZH35" s="4812"/>
      <c r="PZI35" s="4812"/>
      <c r="PZJ35" s="4812"/>
      <c r="PZK35" s="4812"/>
      <c r="PZL35" s="4812"/>
      <c r="PZM35" s="4812"/>
      <c r="PZN35" s="4812"/>
      <c r="PZO35" s="4812"/>
      <c r="PZP35" s="4812"/>
      <c r="PZQ35" s="4812"/>
      <c r="PZR35" s="4812"/>
      <c r="PZS35" s="4812"/>
      <c r="PZT35" s="4812"/>
      <c r="PZU35" s="4812"/>
      <c r="PZV35" s="4812"/>
      <c r="PZW35" s="4812"/>
      <c r="PZX35" s="4812"/>
      <c r="PZY35" s="4812"/>
      <c r="PZZ35" s="4812"/>
      <c r="QAA35" s="4812"/>
      <c r="QAB35" s="4812"/>
      <c r="QAC35" s="4812"/>
      <c r="QAD35" s="4812"/>
      <c r="QAE35" s="4812"/>
      <c r="QAF35" s="4812"/>
      <c r="QAG35" s="4812"/>
      <c r="QAH35" s="4812"/>
      <c r="QAI35" s="4812"/>
      <c r="QAJ35" s="4812"/>
      <c r="QAK35" s="4812"/>
      <c r="QAL35" s="4812"/>
      <c r="QAM35" s="4812"/>
      <c r="QAN35" s="4812"/>
      <c r="QAO35" s="4812"/>
      <c r="QAP35" s="4812"/>
      <c r="QAQ35" s="4812"/>
      <c r="QAR35" s="4812"/>
      <c r="QAS35" s="4812"/>
      <c r="QAT35" s="4812"/>
      <c r="QAU35" s="4812"/>
      <c r="QAV35" s="4812"/>
      <c r="QAW35" s="4812"/>
      <c r="QAX35" s="4812"/>
      <c r="QAY35" s="4812"/>
      <c r="QAZ35" s="4812"/>
      <c r="QBA35" s="4812"/>
      <c r="QBB35" s="4812"/>
      <c r="QBC35" s="4812"/>
      <c r="QBD35" s="4812"/>
      <c r="QBE35" s="4812"/>
      <c r="QBF35" s="4812"/>
      <c r="QBG35" s="4812"/>
      <c r="QBH35" s="4812"/>
      <c r="QBI35" s="4812"/>
      <c r="QBJ35" s="4812"/>
      <c r="QBK35" s="4812"/>
      <c r="QBL35" s="4812"/>
      <c r="QBM35" s="4812"/>
      <c r="QBN35" s="4812"/>
      <c r="QBO35" s="4812"/>
      <c r="QBP35" s="4812"/>
      <c r="QBQ35" s="4812"/>
      <c r="QBR35" s="4812"/>
      <c r="QBS35" s="4812"/>
      <c r="QBT35" s="4812"/>
      <c r="QBU35" s="4812"/>
      <c r="QBV35" s="4812"/>
      <c r="QBW35" s="4812"/>
      <c r="QBX35" s="4812"/>
      <c r="QBY35" s="4812"/>
      <c r="QBZ35" s="4812"/>
      <c r="QCA35" s="4812"/>
      <c r="QCB35" s="4812"/>
      <c r="QCC35" s="4812"/>
      <c r="QCD35" s="4812"/>
      <c r="QCE35" s="4812"/>
      <c r="QCF35" s="4812"/>
      <c r="QCG35" s="4812"/>
      <c r="QCH35" s="4812"/>
      <c r="QCI35" s="4812"/>
      <c r="QCJ35" s="4812"/>
      <c r="QCK35" s="4812"/>
      <c r="QCL35" s="4812"/>
      <c r="QCM35" s="4812"/>
      <c r="QCN35" s="4812"/>
      <c r="QCO35" s="4812"/>
      <c r="QCP35" s="4812"/>
      <c r="QCQ35" s="4812"/>
      <c r="QCR35" s="4812"/>
      <c r="QCS35" s="4812"/>
      <c r="QCT35" s="4812"/>
      <c r="QCU35" s="4812"/>
      <c r="QCV35" s="4812"/>
      <c r="QCW35" s="4812"/>
      <c r="QCX35" s="4812"/>
      <c r="QCY35" s="4812"/>
      <c r="QCZ35" s="4812"/>
      <c r="QDA35" s="4812"/>
      <c r="QDB35" s="4812"/>
      <c r="QDC35" s="4812"/>
      <c r="QDD35" s="4812"/>
      <c r="QDE35" s="4812"/>
      <c r="QDF35" s="4812"/>
      <c r="QDG35" s="4812"/>
      <c r="QDH35" s="4812"/>
      <c r="QDI35" s="4812"/>
      <c r="QDJ35" s="4812"/>
      <c r="QDK35" s="4812"/>
      <c r="QDL35" s="4812"/>
      <c r="QDM35" s="4812"/>
      <c r="QDN35" s="4812"/>
      <c r="QDO35" s="4812"/>
      <c r="QDP35" s="4812"/>
      <c r="QDQ35" s="4812"/>
      <c r="QDR35" s="4812"/>
      <c r="QDS35" s="4812"/>
      <c r="QDT35" s="4812"/>
      <c r="QDU35" s="4812"/>
      <c r="QDV35" s="4812"/>
      <c r="QDW35" s="4812"/>
      <c r="QDX35" s="4812"/>
      <c r="QDY35" s="4812"/>
      <c r="QDZ35" s="4812"/>
      <c r="QEA35" s="4812"/>
      <c r="QEB35" s="4812"/>
      <c r="QEC35" s="4812"/>
      <c r="QED35" s="4812"/>
      <c r="QEE35" s="4812"/>
      <c r="QEF35" s="4812"/>
      <c r="QEG35" s="4812"/>
      <c r="QEH35" s="4812"/>
      <c r="QEI35" s="4812"/>
      <c r="QEJ35" s="4812"/>
      <c r="QEK35" s="4812"/>
      <c r="QEL35" s="4812"/>
      <c r="QEM35" s="4812"/>
      <c r="QEN35" s="4812"/>
      <c r="QEO35" s="4812"/>
      <c r="QEP35" s="4812"/>
      <c r="QEQ35" s="4812"/>
      <c r="QER35" s="4812"/>
      <c r="QES35" s="4812"/>
      <c r="QET35" s="4812"/>
      <c r="QEU35" s="4812"/>
      <c r="QEV35" s="4812"/>
      <c r="QEW35" s="4812"/>
      <c r="QEX35" s="4812"/>
      <c r="QEY35" s="4812"/>
      <c r="QEZ35" s="4812"/>
      <c r="QFA35" s="4812"/>
      <c r="QFB35" s="4812"/>
      <c r="QFC35" s="4812"/>
      <c r="QFD35" s="4812"/>
      <c r="QFE35" s="4812"/>
      <c r="QFF35" s="4812"/>
      <c r="QFG35" s="4812"/>
      <c r="QFH35" s="4812"/>
      <c r="QFI35" s="4812"/>
      <c r="QFJ35" s="4812"/>
      <c r="QFK35" s="4812"/>
      <c r="QFL35" s="4812"/>
      <c r="QFM35" s="4812"/>
      <c r="QFN35" s="4812"/>
      <c r="QFO35" s="4812"/>
      <c r="QFP35" s="4812"/>
      <c r="QFQ35" s="4812"/>
      <c r="QFR35" s="4812"/>
      <c r="QFS35" s="4812"/>
      <c r="QFT35" s="4812"/>
      <c r="QFU35" s="4812"/>
      <c r="QFV35" s="4812"/>
      <c r="QFW35" s="4812"/>
      <c r="QFX35" s="4812"/>
      <c r="QFY35" s="4812"/>
      <c r="QFZ35" s="4812"/>
      <c r="QGA35" s="4812"/>
      <c r="QGB35" s="4812"/>
      <c r="QGC35" s="4812"/>
      <c r="QGD35" s="4812"/>
      <c r="QGE35" s="4812"/>
      <c r="QGF35" s="4812"/>
      <c r="QGG35" s="4812"/>
      <c r="QGH35" s="4812"/>
      <c r="QGI35" s="4812"/>
      <c r="QGJ35" s="4812"/>
      <c r="QGK35" s="4812"/>
      <c r="QGL35" s="4812"/>
      <c r="QGM35" s="4812"/>
      <c r="QGN35" s="4812"/>
      <c r="QGO35" s="4812"/>
      <c r="QGP35" s="4812"/>
      <c r="QGQ35" s="4812"/>
      <c r="QGR35" s="4812"/>
      <c r="QGS35" s="4812"/>
      <c r="QGT35" s="4812"/>
      <c r="QGU35" s="4812"/>
      <c r="QGV35" s="4812"/>
      <c r="QGW35" s="4812"/>
      <c r="QGX35" s="4812"/>
      <c r="QGY35" s="4812"/>
      <c r="QGZ35" s="4812"/>
      <c r="QHA35" s="4812"/>
      <c r="QHB35" s="4812"/>
      <c r="QHC35" s="4812"/>
      <c r="QHD35" s="4812"/>
      <c r="QHE35" s="4812"/>
      <c r="QHF35" s="4812"/>
      <c r="QHG35" s="4812"/>
      <c r="QHH35" s="4812"/>
      <c r="QHI35" s="4812"/>
      <c r="QHJ35" s="4812"/>
      <c r="QHK35" s="4812"/>
      <c r="QHL35" s="4812"/>
      <c r="QHM35" s="4812"/>
      <c r="QHN35" s="4812"/>
      <c r="QHO35" s="4812"/>
      <c r="QHP35" s="4812"/>
      <c r="QHQ35" s="4812"/>
      <c r="QHR35" s="4812"/>
      <c r="QHS35" s="4812"/>
      <c r="QHT35" s="4812"/>
      <c r="QHU35" s="4812"/>
      <c r="QHV35" s="4812"/>
      <c r="QHW35" s="4812"/>
      <c r="QHX35" s="4812"/>
      <c r="QHY35" s="4812"/>
      <c r="QHZ35" s="4812"/>
      <c r="QIA35" s="4812"/>
      <c r="QIB35" s="4812"/>
      <c r="QIC35" s="4812"/>
      <c r="QID35" s="4812"/>
      <c r="QIE35" s="4812"/>
      <c r="QIF35" s="4812"/>
      <c r="QIG35" s="4812"/>
      <c r="QIH35" s="4812"/>
      <c r="QII35" s="4812"/>
      <c r="QIJ35" s="4812"/>
      <c r="QIK35" s="4812"/>
      <c r="QIL35" s="4812"/>
      <c r="QIM35" s="4812"/>
      <c r="QIN35" s="4812"/>
      <c r="QIO35" s="4812"/>
      <c r="QIP35" s="4812"/>
      <c r="QIQ35" s="4812"/>
      <c r="QIR35" s="4812"/>
      <c r="QIS35" s="4812"/>
      <c r="QIT35" s="4812"/>
      <c r="QIU35" s="4812"/>
      <c r="QIV35" s="4812"/>
      <c r="QIW35" s="4812"/>
      <c r="QIX35" s="4812"/>
      <c r="QIY35" s="4812"/>
      <c r="QIZ35" s="4812"/>
      <c r="QJA35" s="4812"/>
      <c r="QJB35" s="4812"/>
      <c r="QJC35" s="4812"/>
      <c r="QJD35" s="4812"/>
      <c r="QJE35" s="4812"/>
      <c r="QJF35" s="4812"/>
      <c r="QJG35" s="4812"/>
      <c r="QJH35" s="4812"/>
      <c r="QJI35" s="4812"/>
      <c r="QJJ35" s="4812"/>
      <c r="QJK35" s="4812"/>
      <c r="QJL35" s="4812"/>
      <c r="QJM35" s="4812"/>
      <c r="QJN35" s="4812"/>
      <c r="QJO35" s="4812"/>
      <c r="QJP35" s="4812"/>
      <c r="QJQ35" s="4812"/>
      <c r="QJR35" s="4812"/>
      <c r="QJS35" s="4812"/>
      <c r="QJT35" s="4812"/>
      <c r="QJU35" s="4812"/>
      <c r="QJV35" s="4812"/>
      <c r="QJW35" s="4812"/>
      <c r="QJX35" s="4812"/>
      <c r="QJY35" s="4812"/>
      <c r="QJZ35" s="4812"/>
      <c r="QKA35" s="4812"/>
      <c r="QKB35" s="4812"/>
      <c r="QKC35" s="4812"/>
      <c r="QKD35" s="4812"/>
      <c r="QKE35" s="4812"/>
      <c r="QKF35" s="4812"/>
      <c r="QKG35" s="4812"/>
      <c r="QKH35" s="4812"/>
      <c r="QKI35" s="4812"/>
      <c r="QKJ35" s="4812"/>
      <c r="QKK35" s="4812"/>
      <c r="QKL35" s="4812"/>
      <c r="QKM35" s="4812"/>
      <c r="QKN35" s="4812"/>
      <c r="QKO35" s="4812"/>
      <c r="QKP35" s="4812"/>
      <c r="QKQ35" s="4812"/>
      <c r="QKR35" s="4812"/>
      <c r="QKS35" s="4812"/>
      <c r="QKT35" s="4812"/>
      <c r="QKU35" s="4812"/>
      <c r="QKV35" s="4812"/>
      <c r="QKW35" s="4812"/>
      <c r="QKX35" s="4812"/>
      <c r="QKY35" s="4812"/>
      <c r="QKZ35" s="4812"/>
      <c r="QLA35" s="4812"/>
      <c r="QLB35" s="4812"/>
      <c r="QLC35" s="4812"/>
      <c r="QLD35" s="4812"/>
      <c r="QLE35" s="4812"/>
      <c r="QLF35" s="4812"/>
      <c r="QLG35" s="4812"/>
      <c r="QLH35" s="4812"/>
      <c r="QLI35" s="4812"/>
      <c r="QLJ35" s="4812"/>
      <c r="QLK35" s="4812"/>
      <c r="QLL35" s="4812"/>
      <c r="QLM35" s="4812"/>
      <c r="QLN35" s="4812"/>
      <c r="QLO35" s="4812"/>
      <c r="QLP35" s="4812"/>
      <c r="QLQ35" s="4812"/>
      <c r="QLR35" s="4812"/>
      <c r="QLS35" s="4812"/>
      <c r="QLT35" s="4812"/>
      <c r="QLU35" s="4812"/>
      <c r="QLV35" s="4812"/>
      <c r="QLW35" s="4812"/>
      <c r="QLX35" s="4812"/>
      <c r="QLY35" s="4812"/>
      <c r="QLZ35" s="4812"/>
      <c r="QMA35" s="4812"/>
      <c r="QMB35" s="4812"/>
      <c r="QMC35" s="4812"/>
      <c r="QMD35" s="4812"/>
      <c r="QME35" s="4812"/>
      <c r="QMF35" s="4812"/>
      <c r="QMG35" s="4812"/>
      <c r="QMH35" s="4812"/>
      <c r="QMI35" s="4812"/>
      <c r="QMJ35" s="4812"/>
      <c r="QMK35" s="4812"/>
      <c r="QML35" s="4812"/>
      <c r="QMM35" s="4812"/>
      <c r="QMN35" s="4812"/>
      <c r="QMO35" s="4812"/>
      <c r="QMP35" s="4812"/>
      <c r="QMQ35" s="4812"/>
      <c r="QMR35" s="4812"/>
      <c r="QMS35" s="4812"/>
      <c r="QMT35" s="4812"/>
      <c r="QMU35" s="4812"/>
      <c r="QMV35" s="4812"/>
      <c r="QMW35" s="4812"/>
      <c r="QMX35" s="4812"/>
      <c r="QMY35" s="4812"/>
      <c r="QMZ35" s="4812"/>
      <c r="QNA35" s="4812"/>
      <c r="QNB35" s="4812"/>
      <c r="QNC35" s="4812"/>
      <c r="QND35" s="4812"/>
      <c r="QNE35" s="4812"/>
      <c r="QNF35" s="4812"/>
      <c r="QNG35" s="4812"/>
      <c r="QNH35" s="4812"/>
      <c r="QNI35" s="4812"/>
      <c r="QNJ35" s="4812"/>
      <c r="QNK35" s="4812"/>
      <c r="QNL35" s="4812"/>
      <c r="QNM35" s="4812"/>
      <c r="QNN35" s="4812"/>
      <c r="QNO35" s="4812"/>
      <c r="QNP35" s="4812"/>
      <c r="QNQ35" s="4812"/>
      <c r="QNR35" s="4812"/>
      <c r="QNS35" s="4812"/>
      <c r="QNT35" s="4812"/>
      <c r="QNU35" s="4812"/>
      <c r="QNV35" s="4812"/>
      <c r="QNW35" s="4812"/>
      <c r="QNX35" s="4812"/>
      <c r="QNY35" s="4812"/>
      <c r="QNZ35" s="4812"/>
      <c r="QOA35" s="4812"/>
      <c r="QOB35" s="4812"/>
      <c r="QOC35" s="4812"/>
      <c r="QOD35" s="4812"/>
      <c r="QOE35" s="4812"/>
      <c r="QOF35" s="4812"/>
      <c r="QOG35" s="4812"/>
      <c r="QOH35" s="4812"/>
      <c r="QOI35" s="4812"/>
      <c r="QOJ35" s="4812"/>
      <c r="QOK35" s="4812"/>
      <c r="QOL35" s="4812"/>
      <c r="QOM35" s="4812"/>
      <c r="QON35" s="4812"/>
      <c r="QOO35" s="4812"/>
      <c r="QOP35" s="4812"/>
      <c r="QOQ35" s="4812"/>
      <c r="QOR35" s="4812"/>
      <c r="QOS35" s="4812"/>
      <c r="QOT35" s="4812"/>
      <c r="QOU35" s="4812"/>
      <c r="QOV35" s="4812"/>
      <c r="QOW35" s="4812"/>
      <c r="QOX35" s="4812"/>
      <c r="QOY35" s="4812"/>
      <c r="QOZ35" s="4812"/>
      <c r="QPA35" s="4812"/>
      <c r="QPB35" s="4812"/>
      <c r="QPC35" s="4812"/>
      <c r="QPD35" s="4812"/>
      <c r="QPE35" s="4812"/>
      <c r="QPF35" s="4812"/>
      <c r="QPG35" s="4812"/>
      <c r="QPH35" s="4812"/>
      <c r="QPI35" s="4812"/>
      <c r="QPJ35" s="4812"/>
      <c r="QPK35" s="4812"/>
      <c r="QPL35" s="4812"/>
      <c r="QPM35" s="4812"/>
      <c r="QPN35" s="4812"/>
      <c r="QPO35" s="4812"/>
      <c r="QPP35" s="4812"/>
      <c r="QPQ35" s="4812"/>
      <c r="QPR35" s="4812"/>
      <c r="QPS35" s="4812"/>
      <c r="QPT35" s="4812"/>
      <c r="QPU35" s="4812"/>
      <c r="QPV35" s="4812"/>
      <c r="QPW35" s="4812"/>
      <c r="QPX35" s="4812"/>
      <c r="QPY35" s="4812"/>
      <c r="QPZ35" s="4812"/>
      <c r="QQA35" s="4812"/>
      <c r="QQB35" s="4812"/>
      <c r="QQC35" s="4812"/>
      <c r="QQD35" s="4812"/>
      <c r="QQE35" s="4812"/>
      <c r="QQF35" s="4812"/>
      <c r="QQG35" s="4812"/>
      <c r="QQH35" s="4812"/>
      <c r="QQI35" s="4812"/>
      <c r="QQJ35" s="4812"/>
      <c r="QQK35" s="4812"/>
      <c r="QQL35" s="4812"/>
      <c r="QQM35" s="4812"/>
      <c r="QQN35" s="4812"/>
      <c r="QQO35" s="4812"/>
      <c r="QQP35" s="4812"/>
      <c r="QQQ35" s="4812"/>
      <c r="QQR35" s="4812"/>
      <c r="QQS35" s="4812"/>
      <c r="QQT35" s="4812"/>
      <c r="QQU35" s="4812"/>
      <c r="QQV35" s="4812"/>
      <c r="QQW35" s="4812"/>
      <c r="QQX35" s="4812"/>
      <c r="QQY35" s="4812"/>
      <c r="QQZ35" s="4812"/>
      <c r="QRA35" s="4812"/>
      <c r="QRB35" s="4812"/>
      <c r="QRC35" s="4812"/>
      <c r="QRD35" s="4812"/>
      <c r="QRE35" s="4812"/>
      <c r="QRF35" s="4812"/>
      <c r="QRG35" s="4812"/>
      <c r="QRH35" s="4812"/>
      <c r="QRI35" s="4812"/>
      <c r="QRJ35" s="4812"/>
      <c r="QRK35" s="4812"/>
      <c r="QRL35" s="4812"/>
      <c r="QRM35" s="4812"/>
      <c r="QRN35" s="4812"/>
      <c r="QRO35" s="4812"/>
      <c r="QRP35" s="4812"/>
      <c r="QRQ35" s="4812"/>
      <c r="QRR35" s="4812"/>
      <c r="QRS35" s="4812"/>
      <c r="QRT35" s="4812"/>
      <c r="QRU35" s="4812"/>
      <c r="QRV35" s="4812"/>
      <c r="QRW35" s="4812"/>
      <c r="QRX35" s="4812"/>
      <c r="QRY35" s="4812"/>
      <c r="QRZ35" s="4812"/>
      <c r="QSA35" s="4812"/>
      <c r="QSB35" s="4812"/>
      <c r="QSC35" s="4812"/>
      <c r="QSD35" s="4812"/>
      <c r="QSE35" s="4812"/>
      <c r="QSF35" s="4812"/>
      <c r="QSG35" s="4812"/>
      <c r="QSH35" s="4812"/>
      <c r="QSI35" s="4812"/>
      <c r="QSJ35" s="4812"/>
      <c r="QSK35" s="4812"/>
      <c r="QSL35" s="4812"/>
      <c r="QSM35" s="4812"/>
      <c r="QSN35" s="4812"/>
      <c r="QSO35" s="4812"/>
      <c r="QSP35" s="4812"/>
      <c r="QSQ35" s="4812"/>
      <c r="QSR35" s="4812"/>
      <c r="QSS35" s="4812"/>
      <c r="QST35" s="4812"/>
      <c r="QSU35" s="4812"/>
      <c r="QSV35" s="4812"/>
      <c r="QSW35" s="4812"/>
      <c r="QSX35" s="4812"/>
      <c r="QSY35" s="4812"/>
      <c r="QSZ35" s="4812"/>
      <c r="QTA35" s="4812"/>
      <c r="QTB35" s="4812"/>
      <c r="QTC35" s="4812"/>
      <c r="QTD35" s="4812"/>
      <c r="QTE35" s="4812"/>
      <c r="QTF35" s="4812"/>
      <c r="QTG35" s="4812"/>
      <c r="QTH35" s="4812"/>
      <c r="QTI35" s="4812"/>
      <c r="QTJ35" s="4812"/>
      <c r="QTK35" s="4812"/>
      <c r="QTL35" s="4812"/>
      <c r="QTM35" s="4812"/>
      <c r="QTN35" s="4812"/>
      <c r="QTO35" s="4812"/>
      <c r="QTP35" s="4812"/>
      <c r="QTQ35" s="4812"/>
      <c r="QTR35" s="4812"/>
      <c r="QTS35" s="4812"/>
      <c r="QTT35" s="4812"/>
      <c r="QTU35" s="4812"/>
      <c r="QTV35" s="4812"/>
      <c r="QTW35" s="4812"/>
      <c r="QTX35" s="4812"/>
      <c r="QTY35" s="4812"/>
      <c r="QTZ35" s="4812"/>
      <c r="QUA35" s="4812"/>
      <c r="QUB35" s="4812"/>
      <c r="QUC35" s="4812"/>
      <c r="QUD35" s="4812"/>
      <c r="QUE35" s="4812"/>
      <c r="QUF35" s="4812"/>
      <c r="QUG35" s="4812"/>
      <c r="QUH35" s="4812"/>
      <c r="QUI35" s="4812"/>
      <c r="QUJ35" s="4812"/>
      <c r="QUK35" s="4812"/>
      <c r="QUL35" s="4812"/>
      <c r="QUM35" s="4812"/>
      <c r="QUN35" s="4812"/>
      <c r="QUO35" s="4812"/>
      <c r="QUP35" s="4812"/>
      <c r="QUQ35" s="4812"/>
      <c r="QUR35" s="4812"/>
      <c r="QUS35" s="4812"/>
      <c r="QUT35" s="4812"/>
      <c r="QUU35" s="4812"/>
      <c r="QUV35" s="4812"/>
      <c r="QUW35" s="4812"/>
      <c r="QUX35" s="4812"/>
      <c r="QUY35" s="4812"/>
      <c r="QUZ35" s="4812"/>
      <c r="QVA35" s="4812"/>
      <c r="QVB35" s="4812"/>
      <c r="QVC35" s="4812"/>
      <c r="QVD35" s="4812"/>
      <c r="QVE35" s="4812"/>
      <c r="QVF35" s="4812"/>
      <c r="QVG35" s="4812"/>
      <c r="QVH35" s="4812"/>
      <c r="QVI35" s="4812"/>
      <c r="QVJ35" s="4812"/>
      <c r="QVK35" s="4812"/>
      <c r="QVL35" s="4812"/>
      <c r="QVM35" s="4812"/>
      <c r="QVN35" s="4812"/>
      <c r="QVO35" s="4812"/>
      <c r="QVP35" s="4812"/>
      <c r="QVQ35" s="4812"/>
      <c r="QVR35" s="4812"/>
      <c r="QVS35" s="4812"/>
      <c r="QVT35" s="4812"/>
      <c r="QVU35" s="4812"/>
      <c r="QVV35" s="4812"/>
      <c r="QVW35" s="4812"/>
      <c r="QVX35" s="4812"/>
      <c r="QVY35" s="4812"/>
      <c r="QVZ35" s="4812"/>
      <c r="QWA35" s="4812"/>
      <c r="QWB35" s="4812"/>
      <c r="QWC35" s="4812"/>
      <c r="QWD35" s="4812"/>
      <c r="QWE35" s="4812"/>
      <c r="QWF35" s="4812"/>
      <c r="QWG35" s="4812"/>
      <c r="QWH35" s="4812"/>
      <c r="QWI35" s="4812"/>
      <c r="QWJ35" s="4812"/>
      <c r="QWK35" s="4812"/>
      <c r="QWL35" s="4812"/>
      <c r="QWM35" s="4812"/>
      <c r="QWN35" s="4812"/>
      <c r="QWO35" s="4812"/>
      <c r="QWP35" s="4812"/>
      <c r="QWQ35" s="4812"/>
      <c r="QWR35" s="4812"/>
      <c r="QWS35" s="4812"/>
      <c r="QWT35" s="4812"/>
      <c r="QWU35" s="4812"/>
      <c r="QWV35" s="4812"/>
      <c r="QWW35" s="4812"/>
      <c r="QWX35" s="4812"/>
      <c r="QWY35" s="4812"/>
      <c r="QWZ35" s="4812"/>
      <c r="QXA35" s="4812"/>
      <c r="QXB35" s="4812"/>
      <c r="QXC35" s="4812"/>
      <c r="QXD35" s="4812"/>
      <c r="QXE35" s="4812"/>
      <c r="QXF35" s="4812"/>
      <c r="QXG35" s="4812"/>
      <c r="QXH35" s="4812"/>
      <c r="QXI35" s="4812"/>
      <c r="QXJ35" s="4812"/>
      <c r="QXK35" s="4812"/>
      <c r="QXL35" s="4812"/>
      <c r="QXM35" s="4812"/>
      <c r="QXN35" s="4812"/>
      <c r="QXO35" s="4812"/>
      <c r="QXP35" s="4812"/>
      <c r="QXQ35" s="4812"/>
      <c r="QXR35" s="4812"/>
      <c r="QXS35" s="4812"/>
      <c r="QXT35" s="4812"/>
      <c r="QXU35" s="4812"/>
      <c r="QXV35" s="4812"/>
      <c r="QXW35" s="4812"/>
      <c r="QXX35" s="4812"/>
      <c r="QXY35" s="4812"/>
      <c r="QXZ35" s="4812"/>
      <c r="QYA35" s="4812"/>
      <c r="QYB35" s="4812"/>
      <c r="QYC35" s="4812"/>
      <c r="QYD35" s="4812"/>
      <c r="QYE35" s="4812"/>
      <c r="QYF35" s="4812"/>
      <c r="QYG35" s="4812"/>
      <c r="QYH35" s="4812"/>
      <c r="QYI35" s="4812"/>
      <c r="QYJ35" s="4812"/>
      <c r="QYK35" s="4812"/>
      <c r="QYL35" s="4812"/>
      <c r="QYM35" s="4812"/>
      <c r="QYN35" s="4812"/>
      <c r="QYO35" s="4812"/>
      <c r="QYP35" s="4812"/>
      <c r="QYQ35" s="4812"/>
      <c r="QYR35" s="4812"/>
      <c r="QYS35" s="4812"/>
      <c r="QYT35" s="4812"/>
      <c r="QYU35" s="4812"/>
      <c r="QYV35" s="4812"/>
      <c r="QYW35" s="4812"/>
      <c r="QYX35" s="4812"/>
      <c r="QYY35" s="4812"/>
      <c r="QYZ35" s="4812"/>
      <c r="QZA35" s="4812"/>
      <c r="QZB35" s="4812"/>
      <c r="QZC35" s="4812"/>
      <c r="QZD35" s="4812"/>
      <c r="QZE35" s="4812"/>
      <c r="QZF35" s="4812"/>
      <c r="QZG35" s="4812"/>
      <c r="QZH35" s="4812"/>
      <c r="QZI35" s="4812"/>
      <c r="QZJ35" s="4812"/>
      <c r="QZK35" s="4812"/>
      <c r="QZL35" s="4812"/>
      <c r="QZM35" s="4812"/>
      <c r="QZN35" s="4812"/>
      <c r="QZO35" s="4812"/>
      <c r="QZP35" s="4812"/>
      <c r="QZQ35" s="4812"/>
      <c r="QZR35" s="4812"/>
      <c r="QZS35" s="4812"/>
      <c r="QZT35" s="4812"/>
      <c r="QZU35" s="4812"/>
      <c r="QZV35" s="4812"/>
      <c r="QZW35" s="4812"/>
      <c r="QZX35" s="4812"/>
      <c r="QZY35" s="4812"/>
      <c r="QZZ35" s="4812"/>
      <c r="RAA35" s="4812"/>
      <c r="RAB35" s="4812"/>
      <c r="RAC35" s="4812"/>
      <c r="RAD35" s="4812"/>
      <c r="RAE35" s="4812"/>
      <c r="RAF35" s="4812"/>
      <c r="RAG35" s="4812"/>
      <c r="RAH35" s="4812"/>
      <c r="RAI35" s="4812"/>
      <c r="RAJ35" s="4812"/>
      <c r="RAK35" s="4812"/>
      <c r="RAL35" s="4812"/>
      <c r="RAM35" s="4812"/>
      <c r="RAN35" s="4812"/>
      <c r="RAO35" s="4812"/>
      <c r="RAP35" s="4812"/>
      <c r="RAQ35" s="4812"/>
      <c r="RAR35" s="4812"/>
      <c r="RAS35" s="4812"/>
      <c r="RAT35" s="4812"/>
      <c r="RAU35" s="4812"/>
      <c r="RAV35" s="4812"/>
      <c r="RAW35" s="4812"/>
      <c r="RAX35" s="4812"/>
      <c r="RAY35" s="4812"/>
      <c r="RAZ35" s="4812"/>
      <c r="RBA35" s="4812"/>
      <c r="RBB35" s="4812"/>
      <c r="RBC35" s="4812"/>
      <c r="RBD35" s="4812"/>
      <c r="RBE35" s="4812"/>
      <c r="RBF35" s="4812"/>
      <c r="RBG35" s="4812"/>
      <c r="RBH35" s="4812"/>
      <c r="RBI35" s="4812"/>
      <c r="RBJ35" s="4812"/>
      <c r="RBK35" s="4812"/>
      <c r="RBL35" s="4812"/>
      <c r="RBM35" s="4812"/>
      <c r="RBN35" s="4812"/>
      <c r="RBO35" s="4812"/>
      <c r="RBP35" s="4812"/>
      <c r="RBQ35" s="4812"/>
      <c r="RBR35" s="4812"/>
      <c r="RBS35" s="4812"/>
      <c r="RBT35" s="4812"/>
      <c r="RBU35" s="4812"/>
      <c r="RBV35" s="4812"/>
      <c r="RBW35" s="4812"/>
      <c r="RBX35" s="4812"/>
      <c r="RBY35" s="4812"/>
      <c r="RBZ35" s="4812"/>
      <c r="RCA35" s="4812"/>
      <c r="RCB35" s="4812"/>
      <c r="RCC35" s="4812"/>
      <c r="RCD35" s="4812"/>
      <c r="RCE35" s="4812"/>
      <c r="RCF35" s="4812"/>
      <c r="RCG35" s="4812"/>
      <c r="RCH35" s="4812"/>
      <c r="RCI35" s="4812"/>
      <c r="RCJ35" s="4812"/>
      <c r="RCK35" s="4812"/>
      <c r="RCL35" s="4812"/>
      <c r="RCM35" s="4812"/>
      <c r="RCN35" s="4812"/>
      <c r="RCO35" s="4812"/>
      <c r="RCP35" s="4812"/>
      <c r="RCQ35" s="4812"/>
      <c r="RCR35" s="4812"/>
      <c r="RCS35" s="4812"/>
      <c r="RCT35" s="4812"/>
      <c r="RCU35" s="4812"/>
      <c r="RCV35" s="4812"/>
      <c r="RCW35" s="4812"/>
      <c r="RCX35" s="4812"/>
      <c r="RCY35" s="4812"/>
      <c r="RCZ35" s="4812"/>
      <c r="RDA35" s="4812"/>
      <c r="RDB35" s="4812"/>
      <c r="RDC35" s="4812"/>
      <c r="RDD35" s="4812"/>
      <c r="RDE35" s="4812"/>
      <c r="RDF35" s="4812"/>
      <c r="RDG35" s="4812"/>
      <c r="RDH35" s="4812"/>
      <c r="RDI35" s="4812"/>
      <c r="RDJ35" s="4812"/>
      <c r="RDK35" s="4812"/>
      <c r="RDL35" s="4812"/>
      <c r="RDM35" s="4812"/>
      <c r="RDN35" s="4812"/>
      <c r="RDO35" s="4812"/>
      <c r="RDP35" s="4812"/>
      <c r="RDQ35" s="4812"/>
      <c r="RDR35" s="4812"/>
      <c r="RDS35" s="4812"/>
      <c r="RDT35" s="4812"/>
      <c r="RDU35" s="4812"/>
      <c r="RDV35" s="4812"/>
      <c r="RDW35" s="4812"/>
      <c r="RDX35" s="4812"/>
      <c r="RDY35" s="4812"/>
      <c r="RDZ35" s="4812"/>
      <c r="REA35" s="4812"/>
      <c r="REB35" s="4812"/>
      <c r="REC35" s="4812"/>
      <c r="RED35" s="4812"/>
      <c r="REE35" s="4812"/>
      <c r="REF35" s="4812"/>
      <c r="REG35" s="4812"/>
      <c r="REH35" s="4812"/>
      <c r="REI35" s="4812"/>
      <c r="REJ35" s="4812"/>
      <c r="REK35" s="4812"/>
      <c r="REL35" s="4812"/>
      <c r="REM35" s="4812"/>
      <c r="REN35" s="4812"/>
      <c r="REO35" s="4812"/>
      <c r="REP35" s="4812"/>
      <c r="REQ35" s="4812"/>
      <c r="RER35" s="4812"/>
      <c r="RES35" s="4812"/>
      <c r="RET35" s="4812"/>
      <c r="REU35" s="4812"/>
      <c r="REV35" s="4812"/>
      <c r="REW35" s="4812"/>
      <c r="REX35" s="4812"/>
      <c r="REY35" s="4812"/>
      <c r="REZ35" s="4812"/>
      <c r="RFA35" s="4812"/>
      <c r="RFB35" s="4812"/>
      <c r="RFC35" s="4812"/>
      <c r="RFD35" s="4812"/>
      <c r="RFE35" s="4812"/>
      <c r="RFF35" s="4812"/>
      <c r="RFG35" s="4812"/>
      <c r="RFH35" s="4812"/>
      <c r="RFI35" s="4812"/>
      <c r="RFJ35" s="4812"/>
      <c r="RFK35" s="4812"/>
      <c r="RFL35" s="4812"/>
      <c r="RFM35" s="4812"/>
      <c r="RFN35" s="4812"/>
      <c r="RFO35" s="4812"/>
      <c r="RFP35" s="4812"/>
      <c r="RFQ35" s="4812"/>
      <c r="RFR35" s="4812"/>
      <c r="RFS35" s="4812"/>
      <c r="RFT35" s="4812"/>
      <c r="RFU35" s="4812"/>
      <c r="RFV35" s="4812"/>
      <c r="RFW35" s="4812"/>
      <c r="RFX35" s="4812"/>
      <c r="RFY35" s="4812"/>
      <c r="RFZ35" s="4812"/>
      <c r="RGA35" s="4812"/>
      <c r="RGB35" s="4812"/>
      <c r="RGC35" s="4812"/>
      <c r="RGD35" s="4812"/>
      <c r="RGE35" s="4812"/>
      <c r="RGF35" s="4812"/>
      <c r="RGG35" s="4812"/>
      <c r="RGH35" s="4812"/>
      <c r="RGI35" s="4812"/>
      <c r="RGJ35" s="4812"/>
      <c r="RGK35" s="4812"/>
      <c r="RGL35" s="4812"/>
      <c r="RGM35" s="4812"/>
      <c r="RGN35" s="4812"/>
      <c r="RGO35" s="4812"/>
      <c r="RGP35" s="4812"/>
      <c r="RGQ35" s="4812"/>
      <c r="RGR35" s="4812"/>
      <c r="RGS35" s="4812"/>
      <c r="RGT35" s="4812"/>
      <c r="RGU35" s="4812"/>
      <c r="RGV35" s="4812"/>
      <c r="RGW35" s="4812"/>
      <c r="RGX35" s="4812"/>
      <c r="RGY35" s="4812"/>
      <c r="RGZ35" s="4812"/>
      <c r="RHA35" s="4812"/>
      <c r="RHB35" s="4812"/>
      <c r="RHC35" s="4812"/>
      <c r="RHD35" s="4812"/>
      <c r="RHE35" s="4812"/>
      <c r="RHF35" s="4812"/>
      <c r="RHG35" s="4812"/>
      <c r="RHH35" s="4812"/>
      <c r="RHI35" s="4812"/>
      <c r="RHJ35" s="4812"/>
      <c r="RHK35" s="4812"/>
      <c r="RHL35" s="4812"/>
      <c r="RHM35" s="4812"/>
      <c r="RHN35" s="4812"/>
      <c r="RHO35" s="4812"/>
      <c r="RHP35" s="4812"/>
      <c r="RHQ35" s="4812"/>
      <c r="RHR35" s="4812"/>
      <c r="RHS35" s="4812"/>
      <c r="RHT35" s="4812"/>
      <c r="RHU35" s="4812"/>
      <c r="RHV35" s="4812"/>
      <c r="RHW35" s="4812"/>
      <c r="RHX35" s="4812"/>
      <c r="RHY35" s="4812"/>
      <c r="RHZ35" s="4812"/>
      <c r="RIA35" s="4812"/>
      <c r="RIB35" s="4812"/>
      <c r="RIC35" s="4812"/>
      <c r="RID35" s="4812"/>
      <c r="RIE35" s="4812"/>
      <c r="RIF35" s="4812"/>
      <c r="RIG35" s="4812"/>
      <c r="RIH35" s="4812"/>
      <c r="RII35" s="4812"/>
      <c r="RIJ35" s="4812"/>
      <c r="RIK35" s="4812"/>
      <c r="RIL35" s="4812"/>
      <c r="RIM35" s="4812"/>
      <c r="RIN35" s="4812"/>
      <c r="RIO35" s="4812"/>
      <c r="RIP35" s="4812"/>
      <c r="RIQ35" s="4812"/>
      <c r="RIR35" s="4812"/>
      <c r="RIS35" s="4812"/>
      <c r="RIT35" s="4812"/>
      <c r="RIU35" s="4812"/>
      <c r="RIV35" s="4812"/>
      <c r="RIW35" s="4812"/>
      <c r="RIX35" s="4812"/>
      <c r="RIY35" s="4812"/>
      <c r="RIZ35" s="4812"/>
      <c r="RJA35" s="4812"/>
      <c r="RJB35" s="4812"/>
      <c r="RJC35" s="4812"/>
      <c r="RJD35" s="4812"/>
      <c r="RJE35" s="4812"/>
      <c r="RJF35" s="4812"/>
      <c r="RJG35" s="4812"/>
      <c r="RJH35" s="4812"/>
      <c r="RJI35" s="4812"/>
      <c r="RJJ35" s="4812"/>
      <c r="RJK35" s="4812"/>
      <c r="RJL35" s="4812"/>
      <c r="RJM35" s="4812"/>
      <c r="RJN35" s="4812"/>
      <c r="RJO35" s="4812"/>
      <c r="RJP35" s="4812"/>
      <c r="RJQ35" s="4812"/>
      <c r="RJR35" s="4812"/>
      <c r="RJS35" s="4812"/>
      <c r="RJT35" s="4812"/>
      <c r="RJU35" s="4812"/>
      <c r="RJV35" s="4812"/>
      <c r="RJW35" s="4812"/>
      <c r="RJX35" s="4812"/>
      <c r="RJY35" s="4812"/>
      <c r="RJZ35" s="4812"/>
      <c r="RKA35" s="4812"/>
      <c r="RKB35" s="4812"/>
      <c r="RKC35" s="4812"/>
      <c r="RKD35" s="4812"/>
      <c r="RKE35" s="4812"/>
      <c r="RKF35" s="4812"/>
      <c r="RKG35" s="4812"/>
      <c r="RKH35" s="4812"/>
      <c r="RKI35" s="4812"/>
      <c r="RKJ35" s="4812"/>
      <c r="RKK35" s="4812"/>
      <c r="RKL35" s="4812"/>
      <c r="RKM35" s="4812"/>
      <c r="RKN35" s="4812"/>
      <c r="RKO35" s="4812"/>
      <c r="RKP35" s="4812"/>
      <c r="RKQ35" s="4812"/>
      <c r="RKR35" s="4812"/>
      <c r="RKS35" s="4812"/>
      <c r="RKT35" s="4812"/>
      <c r="RKU35" s="4812"/>
      <c r="RKV35" s="4812"/>
      <c r="RKW35" s="4812"/>
      <c r="RKX35" s="4812"/>
      <c r="RKY35" s="4812"/>
      <c r="RKZ35" s="4812"/>
      <c r="RLA35" s="4812"/>
      <c r="RLB35" s="4812"/>
      <c r="RLC35" s="4812"/>
      <c r="RLD35" s="4812"/>
      <c r="RLE35" s="4812"/>
      <c r="RLF35" s="4812"/>
      <c r="RLG35" s="4812"/>
      <c r="RLH35" s="4812"/>
      <c r="RLI35" s="4812"/>
      <c r="RLJ35" s="4812"/>
      <c r="RLK35" s="4812"/>
      <c r="RLL35" s="4812"/>
      <c r="RLM35" s="4812"/>
      <c r="RLN35" s="4812"/>
      <c r="RLO35" s="4812"/>
      <c r="RLP35" s="4812"/>
      <c r="RLQ35" s="4812"/>
      <c r="RLR35" s="4812"/>
      <c r="RLS35" s="4812"/>
      <c r="RLT35" s="4812"/>
      <c r="RLU35" s="4812"/>
      <c r="RLV35" s="4812"/>
      <c r="RLW35" s="4812"/>
      <c r="RLX35" s="4812"/>
      <c r="RLY35" s="4812"/>
      <c r="RLZ35" s="4812"/>
      <c r="RMA35" s="4812"/>
      <c r="RMB35" s="4812"/>
      <c r="RMC35" s="4812"/>
      <c r="RMD35" s="4812"/>
      <c r="RME35" s="4812"/>
      <c r="RMF35" s="4812"/>
      <c r="RMG35" s="4812"/>
      <c r="RMH35" s="4812"/>
      <c r="RMI35" s="4812"/>
      <c r="RMJ35" s="4812"/>
      <c r="RMK35" s="4812"/>
      <c r="RML35" s="4812"/>
      <c r="RMM35" s="4812"/>
      <c r="RMN35" s="4812"/>
      <c r="RMO35" s="4812"/>
      <c r="RMP35" s="4812"/>
      <c r="RMQ35" s="4812"/>
      <c r="RMR35" s="4812"/>
      <c r="RMS35" s="4812"/>
      <c r="RMT35" s="4812"/>
      <c r="RMU35" s="4812"/>
      <c r="RMV35" s="4812"/>
      <c r="RMW35" s="4812"/>
      <c r="RMX35" s="4812"/>
      <c r="RMY35" s="4812"/>
      <c r="RMZ35" s="4812"/>
      <c r="RNA35" s="4812"/>
      <c r="RNB35" s="4812"/>
      <c r="RNC35" s="4812"/>
      <c r="RND35" s="4812"/>
      <c r="RNE35" s="4812"/>
      <c r="RNF35" s="4812"/>
      <c r="RNG35" s="4812"/>
      <c r="RNH35" s="4812"/>
      <c r="RNI35" s="4812"/>
      <c r="RNJ35" s="4812"/>
      <c r="RNK35" s="4812"/>
      <c r="RNL35" s="4812"/>
      <c r="RNM35" s="4812"/>
      <c r="RNN35" s="4812"/>
      <c r="RNO35" s="4812"/>
      <c r="RNP35" s="4812"/>
      <c r="RNQ35" s="4812"/>
      <c r="RNR35" s="4812"/>
      <c r="RNS35" s="4812"/>
      <c r="RNT35" s="4812"/>
      <c r="RNU35" s="4812"/>
      <c r="RNV35" s="4812"/>
      <c r="RNW35" s="4812"/>
      <c r="RNX35" s="4812"/>
      <c r="RNY35" s="4812"/>
      <c r="RNZ35" s="4812"/>
      <c r="ROA35" s="4812"/>
      <c r="ROB35" s="4812"/>
      <c r="ROC35" s="4812"/>
      <c r="ROD35" s="4812"/>
      <c r="ROE35" s="4812"/>
      <c r="ROF35" s="4812"/>
      <c r="ROG35" s="4812"/>
      <c r="ROH35" s="4812"/>
      <c r="ROI35" s="4812"/>
      <c r="ROJ35" s="4812"/>
      <c r="ROK35" s="4812"/>
      <c r="ROL35" s="4812"/>
      <c r="ROM35" s="4812"/>
      <c r="RON35" s="4812"/>
      <c r="ROO35" s="4812"/>
      <c r="ROP35" s="4812"/>
      <c r="ROQ35" s="4812"/>
      <c r="ROR35" s="4812"/>
      <c r="ROS35" s="4812"/>
      <c r="ROT35" s="4812"/>
      <c r="ROU35" s="4812"/>
      <c r="ROV35" s="4812"/>
      <c r="ROW35" s="4812"/>
      <c r="ROX35" s="4812"/>
      <c r="ROY35" s="4812"/>
      <c r="ROZ35" s="4812"/>
      <c r="RPA35" s="4812"/>
      <c r="RPB35" s="4812"/>
      <c r="RPC35" s="4812"/>
      <c r="RPD35" s="4812"/>
      <c r="RPE35" s="4812"/>
      <c r="RPF35" s="4812"/>
      <c r="RPG35" s="4812"/>
      <c r="RPH35" s="4812"/>
      <c r="RPI35" s="4812"/>
      <c r="RPJ35" s="4812"/>
      <c r="RPK35" s="4812"/>
      <c r="RPL35" s="4812"/>
      <c r="RPM35" s="4812"/>
      <c r="RPN35" s="4812"/>
      <c r="RPO35" s="4812"/>
      <c r="RPP35" s="4812"/>
      <c r="RPQ35" s="4812"/>
      <c r="RPR35" s="4812"/>
      <c r="RPS35" s="4812"/>
      <c r="RPT35" s="4812"/>
      <c r="RPU35" s="4812"/>
      <c r="RPV35" s="4812"/>
      <c r="RPW35" s="4812"/>
      <c r="RPX35" s="4812"/>
      <c r="RPY35" s="4812"/>
      <c r="RPZ35" s="4812"/>
      <c r="RQA35" s="4812"/>
      <c r="RQB35" s="4812"/>
      <c r="RQC35" s="4812"/>
      <c r="RQD35" s="4812"/>
      <c r="RQE35" s="4812"/>
      <c r="RQF35" s="4812"/>
      <c r="RQG35" s="4812"/>
      <c r="RQH35" s="4812"/>
      <c r="RQI35" s="4812"/>
      <c r="RQJ35" s="4812"/>
      <c r="RQK35" s="4812"/>
      <c r="RQL35" s="4812"/>
      <c r="RQM35" s="4812"/>
      <c r="RQN35" s="4812"/>
      <c r="RQO35" s="4812"/>
      <c r="RQP35" s="4812"/>
      <c r="RQQ35" s="4812"/>
      <c r="RQR35" s="4812"/>
      <c r="RQS35" s="4812"/>
      <c r="RQT35" s="4812"/>
      <c r="RQU35" s="4812"/>
      <c r="RQV35" s="4812"/>
      <c r="RQW35" s="4812"/>
      <c r="RQX35" s="4812"/>
      <c r="RQY35" s="4812"/>
      <c r="RQZ35" s="4812"/>
      <c r="RRA35" s="4812"/>
      <c r="RRB35" s="4812"/>
      <c r="RRC35" s="4812"/>
      <c r="RRD35" s="4812"/>
      <c r="RRE35" s="4812"/>
      <c r="RRF35" s="4812"/>
      <c r="RRG35" s="4812"/>
      <c r="RRH35" s="4812"/>
      <c r="RRI35" s="4812"/>
      <c r="RRJ35" s="4812"/>
      <c r="RRK35" s="4812"/>
      <c r="RRL35" s="4812"/>
      <c r="RRM35" s="4812"/>
      <c r="RRN35" s="4812"/>
      <c r="RRO35" s="4812"/>
      <c r="RRP35" s="4812"/>
      <c r="RRQ35" s="4812"/>
      <c r="RRR35" s="4812"/>
      <c r="RRS35" s="4812"/>
      <c r="RRT35" s="4812"/>
      <c r="RRU35" s="4812"/>
      <c r="RRV35" s="4812"/>
      <c r="RRW35" s="4812"/>
      <c r="RRX35" s="4812"/>
      <c r="RRY35" s="4812"/>
      <c r="RRZ35" s="4812"/>
      <c r="RSA35" s="4812"/>
      <c r="RSB35" s="4812"/>
      <c r="RSC35" s="4812"/>
      <c r="RSD35" s="4812"/>
      <c r="RSE35" s="4812"/>
      <c r="RSF35" s="4812"/>
      <c r="RSG35" s="4812"/>
      <c r="RSH35" s="4812"/>
      <c r="RSI35" s="4812"/>
      <c r="RSJ35" s="4812"/>
      <c r="RSK35" s="4812"/>
      <c r="RSL35" s="4812"/>
      <c r="RSM35" s="4812"/>
      <c r="RSN35" s="4812"/>
      <c r="RSO35" s="4812"/>
      <c r="RSP35" s="4812"/>
      <c r="RSQ35" s="4812"/>
      <c r="RSR35" s="4812"/>
      <c r="RSS35" s="4812"/>
      <c r="RST35" s="4812"/>
      <c r="RSU35" s="4812"/>
      <c r="RSV35" s="4812"/>
      <c r="RSW35" s="4812"/>
      <c r="RSX35" s="4812"/>
      <c r="RSY35" s="4812"/>
      <c r="RSZ35" s="4812"/>
      <c r="RTA35" s="4812"/>
      <c r="RTB35" s="4812"/>
      <c r="RTC35" s="4812"/>
      <c r="RTD35" s="4812"/>
      <c r="RTE35" s="4812"/>
      <c r="RTF35" s="4812"/>
      <c r="RTG35" s="4812"/>
      <c r="RTH35" s="4812"/>
      <c r="RTI35" s="4812"/>
      <c r="RTJ35" s="4812"/>
      <c r="RTK35" s="4812"/>
      <c r="RTL35" s="4812"/>
      <c r="RTM35" s="4812"/>
      <c r="RTN35" s="4812"/>
      <c r="RTO35" s="4812"/>
      <c r="RTP35" s="4812"/>
      <c r="RTQ35" s="4812"/>
      <c r="RTR35" s="4812"/>
      <c r="RTS35" s="4812"/>
      <c r="RTT35" s="4812"/>
      <c r="RTU35" s="4812"/>
      <c r="RTV35" s="4812"/>
      <c r="RTW35" s="4812"/>
      <c r="RTX35" s="4812"/>
      <c r="RTY35" s="4812"/>
      <c r="RTZ35" s="4812"/>
      <c r="RUA35" s="4812"/>
      <c r="RUB35" s="4812"/>
      <c r="RUC35" s="4812"/>
      <c r="RUD35" s="4812"/>
      <c r="RUE35" s="4812"/>
      <c r="RUF35" s="4812"/>
      <c r="RUG35" s="4812"/>
      <c r="RUH35" s="4812"/>
      <c r="RUI35" s="4812"/>
      <c r="RUJ35" s="4812"/>
      <c r="RUK35" s="4812"/>
      <c r="RUL35" s="4812"/>
      <c r="RUM35" s="4812"/>
      <c r="RUN35" s="4812"/>
      <c r="RUO35" s="4812"/>
      <c r="RUP35" s="4812"/>
      <c r="RUQ35" s="4812"/>
      <c r="RUR35" s="4812"/>
      <c r="RUS35" s="4812"/>
      <c r="RUT35" s="4812"/>
      <c r="RUU35" s="4812"/>
      <c r="RUV35" s="4812"/>
      <c r="RUW35" s="4812"/>
      <c r="RUX35" s="4812"/>
      <c r="RUY35" s="4812"/>
      <c r="RUZ35" s="4812"/>
      <c r="RVA35" s="4812"/>
      <c r="RVB35" s="4812"/>
      <c r="RVC35" s="4812"/>
      <c r="RVD35" s="4812"/>
      <c r="RVE35" s="4812"/>
      <c r="RVF35" s="4812"/>
      <c r="RVG35" s="4812"/>
      <c r="RVH35" s="4812"/>
      <c r="RVI35" s="4812"/>
      <c r="RVJ35" s="4812"/>
      <c r="RVK35" s="4812"/>
      <c r="RVL35" s="4812"/>
      <c r="RVM35" s="4812"/>
      <c r="RVN35" s="4812"/>
      <c r="RVO35" s="4812"/>
      <c r="RVP35" s="4812"/>
      <c r="RVQ35" s="4812"/>
      <c r="RVR35" s="4812"/>
      <c r="RVS35" s="4812"/>
      <c r="RVT35" s="4812"/>
      <c r="RVU35" s="4812"/>
      <c r="RVV35" s="4812"/>
      <c r="RVW35" s="4812"/>
      <c r="RVX35" s="4812"/>
      <c r="RVY35" s="4812"/>
      <c r="RVZ35" s="4812"/>
      <c r="RWA35" s="4812"/>
      <c r="RWB35" s="4812"/>
      <c r="RWC35" s="4812"/>
      <c r="RWD35" s="4812"/>
      <c r="RWE35" s="4812"/>
      <c r="RWF35" s="4812"/>
      <c r="RWG35" s="4812"/>
      <c r="RWH35" s="4812"/>
      <c r="RWI35" s="4812"/>
      <c r="RWJ35" s="4812"/>
      <c r="RWK35" s="4812"/>
      <c r="RWL35" s="4812"/>
      <c r="RWM35" s="4812"/>
      <c r="RWN35" s="4812"/>
      <c r="RWO35" s="4812"/>
      <c r="RWP35" s="4812"/>
      <c r="RWQ35" s="4812"/>
      <c r="RWR35" s="4812"/>
      <c r="RWS35" s="4812"/>
      <c r="RWT35" s="4812"/>
      <c r="RWU35" s="4812"/>
      <c r="RWV35" s="4812"/>
      <c r="RWW35" s="4812"/>
      <c r="RWX35" s="4812"/>
      <c r="RWY35" s="4812"/>
      <c r="RWZ35" s="4812"/>
      <c r="RXA35" s="4812"/>
      <c r="RXB35" s="4812"/>
      <c r="RXC35" s="4812"/>
      <c r="RXD35" s="4812"/>
      <c r="RXE35" s="4812"/>
      <c r="RXF35" s="4812"/>
      <c r="RXG35" s="4812"/>
      <c r="RXH35" s="4812"/>
      <c r="RXI35" s="4812"/>
      <c r="RXJ35" s="4812"/>
      <c r="RXK35" s="4812"/>
      <c r="RXL35" s="4812"/>
      <c r="RXM35" s="4812"/>
      <c r="RXN35" s="4812"/>
      <c r="RXO35" s="4812"/>
      <c r="RXP35" s="4812"/>
      <c r="RXQ35" s="4812"/>
      <c r="RXR35" s="4812"/>
      <c r="RXS35" s="4812"/>
      <c r="RXT35" s="4812"/>
      <c r="RXU35" s="4812"/>
      <c r="RXV35" s="4812"/>
      <c r="RXW35" s="4812"/>
      <c r="RXX35" s="4812"/>
      <c r="RXY35" s="4812"/>
      <c r="RXZ35" s="4812"/>
      <c r="RYA35" s="4812"/>
      <c r="RYB35" s="4812"/>
      <c r="RYC35" s="4812"/>
      <c r="RYD35" s="4812"/>
      <c r="RYE35" s="4812"/>
      <c r="RYF35" s="4812"/>
      <c r="RYG35" s="4812"/>
      <c r="RYH35" s="4812"/>
      <c r="RYI35" s="4812"/>
      <c r="RYJ35" s="4812"/>
      <c r="RYK35" s="4812"/>
      <c r="RYL35" s="4812"/>
      <c r="RYM35" s="4812"/>
      <c r="RYN35" s="4812"/>
      <c r="RYO35" s="4812"/>
      <c r="RYP35" s="4812"/>
      <c r="RYQ35" s="4812"/>
      <c r="RYR35" s="4812"/>
      <c r="RYS35" s="4812"/>
      <c r="RYT35" s="4812"/>
      <c r="RYU35" s="4812"/>
      <c r="RYV35" s="4812"/>
      <c r="RYW35" s="4812"/>
      <c r="RYX35" s="4812"/>
      <c r="RYY35" s="4812"/>
      <c r="RYZ35" s="4812"/>
      <c r="RZA35" s="4812"/>
      <c r="RZB35" s="4812"/>
      <c r="RZC35" s="4812"/>
      <c r="RZD35" s="4812"/>
      <c r="RZE35" s="4812"/>
      <c r="RZF35" s="4812"/>
      <c r="RZG35" s="4812"/>
      <c r="RZH35" s="4812"/>
      <c r="RZI35" s="4812"/>
      <c r="RZJ35" s="4812"/>
      <c r="RZK35" s="4812"/>
      <c r="RZL35" s="4812"/>
      <c r="RZM35" s="4812"/>
      <c r="RZN35" s="4812"/>
      <c r="RZO35" s="4812"/>
      <c r="RZP35" s="4812"/>
      <c r="RZQ35" s="4812"/>
      <c r="RZR35" s="4812"/>
      <c r="RZS35" s="4812"/>
      <c r="RZT35" s="4812"/>
      <c r="RZU35" s="4812"/>
      <c r="RZV35" s="4812"/>
      <c r="RZW35" s="4812"/>
      <c r="RZX35" s="4812"/>
      <c r="RZY35" s="4812"/>
      <c r="RZZ35" s="4812"/>
      <c r="SAA35" s="4812"/>
      <c r="SAB35" s="4812"/>
      <c r="SAC35" s="4812"/>
      <c r="SAD35" s="4812"/>
      <c r="SAE35" s="4812"/>
      <c r="SAF35" s="4812"/>
      <c r="SAG35" s="4812"/>
      <c r="SAH35" s="4812"/>
      <c r="SAI35" s="4812"/>
      <c r="SAJ35" s="4812"/>
      <c r="SAK35" s="4812"/>
      <c r="SAL35" s="4812"/>
      <c r="SAM35" s="4812"/>
      <c r="SAN35" s="4812"/>
      <c r="SAO35" s="4812"/>
      <c r="SAP35" s="4812"/>
      <c r="SAQ35" s="4812"/>
      <c r="SAR35" s="4812"/>
      <c r="SAS35" s="4812"/>
      <c r="SAT35" s="4812"/>
      <c r="SAU35" s="4812"/>
      <c r="SAV35" s="4812"/>
      <c r="SAW35" s="4812"/>
      <c r="SAX35" s="4812"/>
      <c r="SAY35" s="4812"/>
      <c r="SAZ35" s="4812"/>
      <c r="SBA35" s="4812"/>
      <c r="SBB35" s="4812"/>
      <c r="SBC35" s="4812"/>
      <c r="SBD35" s="4812"/>
      <c r="SBE35" s="4812"/>
      <c r="SBF35" s="4812"/>
      <c r="SBG35" s="4812"/>
      <c r="SBH35" s="4812"/>
      <c r="SBI35" s="4812"/>
      <c r="SBJ35" s="4812"/>
      <c r="SBK35" s="4812"/>
      <c r="SBL35" s="4812"/>
      <c r="SBM35" s="4812"/>
      <c r="SBN35" s="4812"/>
      <c r="SBO35" s="4812"/>
      <c r="SBP35" s="4812"/>
      <c r="SBQ35" s="4812"/>
      <c r="SBR35" s="4812"/>
      <c r="SBS35" s="4812"/>
      <c r="SBT35" s="4812"/>
      <c r="SBU35" s="4812"/>
      <c r="SBV35" s="4812"/>
      <c r="SBW35" s="4812"/>
      <c r="SBX35" s="4812"/>
      <c r="SBY35" s="4812"/>
      <c r="SBZ35" s="4812"/>
      <c r="SCA35" s="4812"/>
      <c r="SCB35" s="4812"/>
      <c r="SCC35" s="4812"/>
      <c r="SCD35" s="4812"/>
      <c r="SCE35" s="4812"/>
      <c r="SCF35" s="4812"/>
      <c r="SCG35" s="4812"/>
      <c r="SCH35" s="4812"/>
      <c r="SCI35" s="4812"/>
      <c r="SCJ35" s="4812"/>
      <c r="SCK35" s="4812"/>
      <c r="SCL35" s="4812"/>
      <c r="SCM35" s="4812"/>
      <c r="SCN35" s="4812"/>
      <c r="SCO35" s="4812"/>
      <c r="SCP35" s="4812"/>
      <c r="SCQ35" s="4812"/>
      <c r="SCR35" s="4812"/>
      <c r="SCS35" s="4812"/>
      <c r="SCT35" s="4812"/>
      <c r="SCU35" s="4812"/>
      <c r="SCV35" s="4812"/>
      <c r="SCW35" s="4812"/>
      <c r="SCX35" s="4812"/>
      <c r="SCY35" s="4812"/>
      <c r="SCZ35" s="4812"/>
      <c r="SDA35" s="4812"/>
      <c r="SDB35" s="4812"/>
      <c r="SDC35" s="4812"/>
      <c r="SDD35" s="4812"/>
      <c r="SDE35" s="4812"/>
      <c r="SDF35" s="4812"/>
      <c r="SDG35" s="4812"/>
      <c r="SDH35" s="4812"/>
      <c r="SDI35" s="4812"/>
      <c r="SDJ35" s="4812"/>
      <c r="SDK35" s="4812"/>
      <c r="SDL35" s="4812"/>
      <c r="SDM35" s="4812"/>
      <c r="SDN35" s="4812"/>
      <c r="SDO35" s="4812"/>
      <c r="SDP35" s="4812"/>
      <c r="SDQ35" s="4812"/>
      <c r="SDR35" s="4812"/>
      <c r="SDS35" s="4812"/>
      <c r="SDT35" s="4812"/>
      <c r="SDU35" s="4812"/>
      <c r="SDV35" s="4812"/>
      <c r="SDW35" s="4812"/>
      <c r="SDX35" s="4812"/>
      <c r="SDY35" s="4812"/>
      <c r="SDZ35" s="4812"/>
      <c r="SEA35" s="4812"/>
      <c r="SEB35" s="4812"/>
      <c r="SEC35" s="4812"/>
      <c r="SED35" s="4812"/>
      <c r="SEE35" s="4812"/>
      <c r="SEF35" s="4812"/>
      <c r="SEG35" s="4812"/>
      <c r="SEH35" s="4812"/>
      <c r="SEI35" s="4812"/>
      <c r="SEJ35" s="4812"/>
      <c r="SEK35" s="4812"/>
      <c r="SEL35" s="4812"/>
      <c r="SEM35" s="4812"/>
      <c r="SEN35" s="4812"/>
      <c r="SEO35" s="4812"/>
      <c r="SEP35" s="4812"/>
      <c r="SEQ35" s="4812"/>
      <c r="SER35" s="4812"/>
      <c r="SES35" s="4812"/>
      <c r="SET35" s="4812"/>
      <c r="SEU35" s="4812"/>
      <c r="SEV35" s="4812"/>
      <c r="SEW35" s="4812"/>
      <c r="SEX35" s="4812"/>
      <c r="SEY35" s="4812"/>
      <c r="SEZ35" s="4812"/>
      <c r="SFA35" s="4812"/>
      <c r="SFB35" s="4812"/>
      <c r="SFC35" s="4812"/>
      <c r="SFD35" s="4812"/>
      <c r="SFE35" s="4812"/>
      <c r="SFF35" s="4812"/>
      <c r="SFG35" s="4812"/>
      <c r="SFH35" s="4812"/>
      <c r="SFI35" s="4812"/>
      <c r="SFJ35" s="4812"/>
      <c r="SFK35" s="4812"/>
      <c r="SFL35" s="4812"/>
      <c r="SFM35" s="4812"/>
      <c r="SFN35" s="4812"/>
      <c r="SFO35" s="4812"/>
      <c r="SFP35" s="4812"/>
      <c r="SFQ35" s="4812"/>
      <c r="SFR35" s="4812"/>
      <c r="SFS35" s="4812"/>
      <c r="SFT35" s="4812"/>
      <c r="SFU35" s="4812"/>
      <c r="SFV35" s="4812"/>
      <c r="SFW35" s="4812"/>
      <c r="SFX35" s="4812"/>
      <c r="SFY35" s="4812"/>
      <c r="SFZ35" s="4812"/>
      <c r="SGA35" s="4812"/>
      <c r="SGB35" s="4812"/>
      <c r="SGC35" s="4812"/>
      <c r="SGD35" s="4812"/>
      <c r="SGE35" s="4812"/>
      <c r="SGF35" s="4812"/>
      <c r="SGG35" s="4812"/>
      <c r="SGH35" s="4812"/>
      <c r="SGI35" s="4812"/>
      <c r="SGJ35" s="4812"/>
      <c r="SGK35" s="4812"/>
      <c r="SGL35" s="4812"/>
      <c r="SGM35" s="4812"/>
      <c r="SGN35" s="4812"/>
      <c r="SGO35" s="4812"/>
      <c r="SGP35" s="4812"/>
      <c r="SGQ35" s="4812"/>
      <c r="SGR35" s="4812"/>
      <c r="SGS35" s="4812"/>
      <c r="SGT35" s="4812"/>
      <c r="SGU35" s="4812"/>
      <c r="SGV35" s="4812"/>
      <c r="SGW35" s="4812"/>
      <c r="SGX35" s="4812"/>
      <c r="SGY35" s="4812"/>
      <c r="SGZ35" s="4812"/>
      <c r="SHA35" s="4812"/>
      <c r="SHB35" s="4812"/>
      <c r="SHC35" s="4812"/>
      <c r="SHD35" s="4812"/>
      <c r="SHE35" s="4812"/>
      <c r="SHF35" s="4812"/>
      <c r="SHG35" s="4812"/>
      <c r="SHH35" s="4812"/>
      <c r="SHI35" s="4812"/>
      <c r="SHJ35" s="4812"/>
      <c r="SHK35" s="4812"/>
      <c r="SHL35" s="4812"/>
      <c r="SHM35" s="4812"/>
      <c r="SHN35" s="4812"/>
      <c r="SHO35" s="4812"/>
      <c r="SHP35" s="4812"/>
      <c r="SHQ35" s="4812"/>
      <c r="SHR35" s="4812"/>
      <c r="SHS35" s="4812"/>
      <c r="SHT35" s="4812"/>
      <c r="SHU35" s="4812"/>
      <c r="SHV35" s="4812"/>
      <c r="SHW35" s="4812"/>
      <c r="SHX35" s="4812"/>
      <c r="SHY35" s="4812"/>
      <c r="SHZ35" s="4812"/>
      <c r="SIA35" s="4812"/>
      <c r="SIB35" s="4812"/>
      <c r="SIC35" s="4812"/>
      <c r="SID35" s="4812"/>
      <c r="SIE35" s="4812"/>
      <c r="SIF35" s="4812"/>
      <c r="SIG35" s="4812"/>
      <c r="SIH35" s="4812"/>
      <c r="SII35" s="4812"/>
      <c r="SIJ35" s="4812"/>
      <c r="SIK35" s="4812"/>
      <c r="SIL35" s="4812"/>
      <c r="SIM35" s="4812"/>
      <c r="SIN35" s="4812"/>
      <c r="SIO35" s="4812"/>
      <c r="SIP35" s="4812"/>
      <c r="SIQ35" s="4812"/>
      <c r="SIR35" s="4812"/>
      <c r="SIS35" s="4812"/>
      <c r="SIT35" s="4812"/>
      <c r="SIU35" s="4812"/>
      <c r="SIV35" s="4812"/>
      <c r="SIW35" s="4812"/>
      <c r="SIX35" s="4812"/>
      <c r="SIY35" s="4812"/>
      <c r="SIZ35" s="4812"/>
      <c r="SJA35" s="4812"/>
      <c r="SJB35" s="4812"/>
      <c r="SJC35" s="4812"/>
      <c r="SJD35" s="4812"/>
      <c r="SJE35" s="4812"/>
      <c r="SJF35" s="4812"/>
      <c r="SJG35" s="4812"/>
      <c r="SJH35" s="4812"/>
      <c r="SJI35" s="4812"/>
      <c r="SJJ35" s="4812"/>
      <c r="SJK35" s="4812"/>
      <c r="SJL35" s="4812"/>
      <c r="SJM35" s="4812"/>
      <c r="SJN35" s="4812"/>
      <c r="SJO35" s="4812"/>
      <c r="SJP35" s="4812"/>
      <c r="SJQ35" s="4812"/>
      <c r="SJR35" s="4812"/>
      <c r="SJS35" s="4812"/>
      <c r="SJT35" s="4812"/>
      <c r="SJU35" s="4812"/>
      <c r="SJV35" s="4812"/>
      <c r="SJW35" s="4812"/>
      <c r="SJX35" s="4812"/>
      <c r="SJY35" s="4812"/>
      <c r="SJZ35" s="4812"/>
      <c r="SKA35" s="4812"/>
      <c r="SKB35" s="4812"/>
      <c r="SKC35" s="4812"/>
      <c r="SKD35" s="4812"/>
      <c r="SKE35" s="4812"/>
      <c r="SKF35" s="4812"/>
      <c r="SKG35" s="4812"/>
      <c r="SKH35" s="4812"/>
      <c r="SKI35" s="4812"/>
      <c r="SKJ35" s="4812"/>
      <c r="SKK35" s="4812"/>
      <c r="SKL35" s="4812"/>
      <c r="SKM35" s="4812"/>
      <c r="SKN35" s="4812"/>
      <c r="SKO35" s="4812"/>
      <c r="SKP35" s="4812"/>
      <c r="SKQ35" s="4812"/>
      <c r="SKR35" s="4812"/>
      <c r="SKS35" s="4812"/>
      <c r="SKT35" s="4812"/>
      <c r="SKU35" s="4812"/>
      <c r="SKV35" s="4812"/>
      <c r="SKW35" s="4812"/>
      <c r="SKX35" s="4812"/>
      <c r="SKY35" s="4812"/>
      <c r="SKZ35" s="4812"/>
      <c r="SLA35" s="4812"/>
      <c r="SLB35" s="4812"/>
      <c r="SLC35" s="4812"/>
      <c r="SLD35" s="4812"/>
      <c r="SLE35" s="4812"/>
      <c r="SLF35" s="4812"/>
      <c r="SLG35" s="4812"/>
      <c r="SLH35" s="4812"/>
      <c r="SLI35" s="4812"/>
      <c r="SLJ35" s="4812"/>
      <c r="SLK35" s="4812"/>
      <c r="SLL35" s="4812"/>
      <c r="SLM35" s="4812"/>
      <c r="SLN35" s="4812"/>
      <c r="SLO35" s="4812"/>
      <c r="SLP35" s="4812"/>
      <c r="SLQ35" s="4812"/>
      <c r="SLR35" s="4812"/>
      <c r="SLS35" s="4812"/>
      <c r="SLT35" s="4812"/>
      <c r="SLU35" s="4812"/>
      <c r="SLV35" s="4812"/>
      <c r="SLW35" s="4812"/>
      <c r="SLX35" s="4812"/>
      <c r="SLY35" s="4812"/>
      <c r="SLZ35" s="4812"/>
      <c r="SMA35" s="4812"/>
      <c r="SMB35" s="4812"/>
      <c r="SMC35" s="4812"/>
      <c r="SMD35" s="4812"/>
      <c r="SME35" s="4812"/>
      <c r="SMF35" s="4812"/>
      <c r="SMG35" s="4812"/>
      <c r="SMH35" s="4812"/>
      <c r="SMI35" s="4812"/>
      <c r="SMJ35" s="4812"/>
      <c r="SMK35" s="4812"/>
      <c r="SML35" s="4812"/>
      <c r="SMM35" s="4812"/>
      <c r="SMN35" s="4812"/>
      <c r="SMO35" s="4812"/>
      <c r="SMP35" s="4812"/>
      <c r="SMQ35" s="4812"/>
      <c r="SMR35" s="4812"/>
      <c r="SMS35" s="4812"/>
      <c r="SMT35" s="4812"/>
      <c r="SMU35" s="4812"/>
      <c r="SMV35" s="4812"/>
      <c r="SMW35" s="4812"/>
      <c r="SMX35" s="4812"/>
      <c r="SMY35" s="4812"/>
      <c r="SMZ35" s="4812"/>
      <c r="SNA35" s="4812"/>
      <c r="SNB35" s="4812"/>
      <c r="SNC35" s="4812"/>
      <c r="SND35" s="4812"/>
      <c r="SNE35" s="4812"/>
      <c r="SNF35" s="4812"/>
      <c r="SNG35" s="4812"/>
      <c r="SNH35" s="4812"/>
      <c r="SNI35" s="4812"/>
      <c r="SNJ35" s="4812"/>
      <c r="SNK35" s="4812"/>
      <c r="SNL35" s="4812"/>
      <c r="SNM35" s="4812"/>
      <c r="SNN35" s="4812"/>
      <c r="SNO35" s="4812"/>
      <c r="SNP35" s="4812"/>
      <c r="SNQ35" s="4812"/>
      <c r="SNR35" s="4812"/>
      <c r="SNS35" s="4812"/>
      <c r="SNT35" s="4812"/>
      <c r="SNU35" s="4812"/>
      <c r="SNV35" s="4812"/>
      <c r="SNW35" s="4812"/>
      <c r="SNX35" s="4812"/>
      <c r="SNY35" s="4812"/>
      <c r="SNZ35" s="4812"/>
      <c r="SOA35" s="4812"/>
      <c r="SOB35" s="4812"/>
      <c r="SOC35" s="4812"/>
      <c r="SOD35" s="4812"/>
      <c r="SOE35" s="4812"/>
      <c r="SOF35" s="4812"/>
      <c r="SOG35" s="4812"/>
      <c r="SOH35" s="4812"/>
      <c r="SOI35" s="4812"/>
      <c r="SOJ35" s="4812"/>
      <c r="SOK35" s="4812"/>
      <c r="SOL35" s="4812"/>
      <c r="SOM35" s="4812"/>
      <c r="SON35" s="4812"/>
      <c r="SOO35" s="4812"/>
      <c r="SOP35" s="4812"/>
      <c r="SOQ35" s="4812"/>
      <c r="SOR35" s="4812"/>
      <c r="SOS35" s="4812"/>
      <c r="SOT35" s="4812"/>
      <c r="SOU35" s="4812"/>
      <c r="SOV35" s="4812"/>
      <c r="SOW35" s="4812"/>
      <c r="SOX35" s="4812"/>
      <c r="SOY35" s="4812"/>
      <c r="SOZ35" s="4812"/>
      <c r="SPA35" s="4812"/>
      <c r="SPB35" s="4812"/>
      <c r="SPC35" s="4812"/>
      <c r="SPD35" s="4812"/>
      <c r="SPE35" s="4812"/>
      <c r="SPF35" s="4812"/>
      <c r="SPG35" s="4812"/>
      <c r="SPH35" s="4812"/>
      <c r="SPI35" s="4812"/>
      <c r="SPJ35" s="4812"/>
      <c r="SPK35" s="4812"/>
      <c r="SPL35" s="4812"/>
      <c r="SPM35" s="4812"/>
      <c r="SPN35" s="4812"/>
      <c r="SPO35" s="4812"/>
      <c r="SPP35" s="4812"/>
      <c r="SPQ35" s="4812"/>
      <c r="SPR35" s="4812"/>
      <c r="SPS35" s="4812"/>
      <c r="SPT35" s="4812"/>
      <c r="SPU35" s="4812"/>
      <c r="SPV35" s="4812"/>
      <c r="SPW35" s="4812"/>
      <c r="SPX35" s="4812"/>
      <c r="SPY35" s="4812"/>
      <c r="SPZ35" s="4812"/>
      <c r="SQA35" s="4812"/>
      <c r="SQB35" s="4812"/>
      <c r="SQC35" s="4812"/>
      <c r="SQD35" s="4812"/>
      <c r="SQE35" s="4812"/>
      <c r="SQF35" s="4812"/>
      <c r="SQG35" s="4812"/>
      <c r="SQH35" s="4812"/>
      <c r="SQI35" s="4812"/>
      <c r="SQJ35" s="4812"/>
      <c r="SQK35" s="4812"/>
      <c r="SQL35" s="4812"/>
      <c r="SQM35" s="4812"/>
      <c r="SQN35" s="4812"/>
      <c r="SQO35" s="4812"/>
      <c r="SQP35" s="4812"/>
      <c r="SQQ35" s="4812"/>
      <c r="SQR35" s="4812"/>
      <c r="SQS35" s="4812"/>
      <c r="SQT35" s="4812"/>
      <c r="SQU35" s="4812"/>
      <c r="SQV35" s="4812"/>
      <c r="SQW35" s="4812"/>
      <c r="SQX35" s="4812"/>
      <c r="SQY35" s="4812"/>
      <c r="SQZ35" s="4812"/>
      <c r="SRA35" s="4812"/>
      <c r="SRB35" s="4812"/>
      <c r="SRC35" s="4812"/>
      <c r="SRD35" s="4812"/>
      <c r="SRE35" s="4812"/>
      <c r="SRF35" s="4812"/>
      <c r="SRG35" s="4812"/>
      <c r="SRH35" s="4812"/>
      <c r="SRI35" s="4812"/>
      <c r="SRJ35" s="4812"/>
      <c r="SRK35" s="4812"/>
      <c r="SRL35" s="4812"/>
      <c r="SRM35" s="4812"/>
      <c r="SRN35" s="4812"/>
      <c r="SRO35" s="4812"/>
      <c r="SRP35" s="4812"/>
      <c r="SRQ35" s="4812"/>
      <c r="SRR35" s="4812"/>
      <c r="SRS35" s="4812"/>
      <c r="SRT35" s="4812"/>
      <c r="SRU35" s="4812"/>
      <c r="SRV35" s="4812"/>
      <c r="SRW35" s="4812"/>
      <c r="SRX35" s="4812"/>
      <c r="SRY35" s="4812"/>
      <c r="SRZ35" s="4812"/>
      <c r="SSA35" s="4812"/>
      <c r="SSB35" s="4812"/>
      <c r="SSC35" s="4812"/>
      <c r="SSD35" s="4812"/>
      <c r="SSE35" s="4812"/>
      <c r="SSF35" s="4812"/>
      <c r="SSG35" s="4812"/>
      <c r="SSH35" s="4812"/>
      <c r="SSI35" s="4812"/>
      <c r="SSJ35" s="4812"/>
      <c r="SSK35" s="4812"/>
      <c r="SSL35" s="4812"/>
      <c r="SSM35" s="4812"/>
      <c r="SSN35" s="4812"/>
      <c r="SSO35" s="4812"/>
      <c r="SSP35" s="4812"/>
      <c r="SSQ35" s="4812"/>
      <c r="SSR35" s="4812"/>
      <c r="SSS35" s="4812"/>
      <c r="SST35" s="4812"/>
      <c r="SSU35" s="4812"/>
      <c r="SSV35" s="4812"/>
      <c r="SSW35" s="4812"/>
      <c r="SSX35" s="4812"/>
      <c r="SSY35" s="4812"/>
      <c r="SSZ35" s="4812"/>
      <c r="STA35" s="4812"/>
      <c r="STB35" s="4812"/>
      <c r="STC35" s="4812"/>
      <c r="STD35" s="4812"/>
      <c r="STE35" s="4812"/>
      <c r="STF35" s="4812"/>
      <c r="STG35" s="4812"/>
      <c r="STH35" s="4812"/>
      <c r="STI35" s="4812"/>
      <c r="STJ35" s="4812"/>
      <c r="STK35" s="4812"/>
      <c r="STL35" s="4812"/>
      <c r="STM35" s="4812"/>
      <c r="STN35" s="4812"/>
      <c r="STO35" s="4812"/>
      <c r="STP35" s="4812"/>
      <c r="STQ35" s="4812"/>
      <c r="STR35" s="4812"/>
      <c r="STS35" s="4812"/>
      <c r="STT35" s="4812"/>
      <c r="STU35" s="4812"/>
      <c r="STV35" s="4812"/>
      <c r="STW35" s="4812"/>
      <c r="STX35" s="4812"/>
      <c r="STY35" s="4812"/>
      <c r="STZ35" s="4812"/>
      <c r="SUA35" s="4812"/>
      <c r="SUB35" s="4812"/>
      <c r="SUC35" s="4812"/>
      <c r="SUD35" s="4812"/>
      <c r="SUE35" s="4812"/>
      <c r="SUF35" s="4812"/>
      <c r="SUG35" s="4812"/>
      <c r="SUH35" s="4812"/>
      <c r="SUI35" s="4812"/>
      <c r="SUJ35" s="4812"/>
      <c r="SUK35" s="4812"/>
      <c r="SUL35" s="4812"/>
      <c r="SUM35" s="4812"/>
      <c r="SUN35" s="4812"/>
      <c r="SUO35" s="4812"/>
      <c r="SUP35" s="4812"/>
      <c r="SUQ35" s="4812"/>
      <c r="SUR35" s="4812"/>
      <c r="SUS35" s="4812"/>
      <c r="SUT35" s="4812"/>
      <c r="SUU35" s="4812"/>
      <c r="SUV35" s="4812"/>
      <c r="SUW35" s="4812"/>
      <c r="SUX35" s="4812"/>
      <c r="SUY35" s="4812"/>
      <c r="SUZ35" s="4812"/>
      <c r="SVA35" s="4812"/>
      <c r="SVB35" s="4812"/>
      <c r="SVC35" s="4812"/>
      <c r="SVD35" s="4812"/>
      <c r="SVE35" s="4812"/>
      <c r="SVF35" s="4812"/>
      <c r="SVG35" s="4812"/>
      <c r="SVH35" s="4812"/>
      <c r="SVI35" s="4812"/>
      <c r="SVJ35" s="4812"/>
      <c r="SVK35" s="4812"/>
      <c r="SVL35" s="4812"/>
      <c r="SVM35" s="4812"/>
      <c r="SVN35" s="4812"/>
      <c r="SVO35" s="4812"/>
      <c r="SVP35" s="4812"/>
      <c r="SVQ35" s="4812"/>
      <c r="SVR35" s="4812"/>
      <c r="SVS35" s="4812"/>
      <c r="SVT35" s="4812"/>
      <c r="SVU35" s="4812"/>
      <c r="SVV35" s="4812"/>
      <c r="SVW35" s="4812"/>
      <c r="SVX35" s="4812"/>
      <c r="SVY35" s="4812"/>
      <c r="SVZ35" s="4812"/>
      <c r="SWA35" s="4812"/>
      <c r="SWB35" s="4812"/>
      <c r="SWC35" s="4812"/>
      <c r="SWD35" s="4812"/>
      <c r="SWE35" s="4812"/>
      <c r="SWF35" s="4812"/>
      <c r="SWG35" s="4812"/>
      <c r="SWH35" s="4812"/>
      <c r="SWI35" s="4812"/>
      <c r="SWJ35" s="4812"/>
      <c r="SWK35" s="4812"/>
      <c r="SWL35" s="4812"/>
      <c r="SWM35" s="4812"/>
      <c r="SWN35" s="4812"/>
      <c r="SWO35" s="4812"/>
      <c r="SWP35" s="4812"/>
      <c r="SWQ35" s="4812"/>
      <c r="SWR35" s="4812"/>
      <c r="SWS35" s="4812"/>
      <c r="SWT35" s="4812"/>
      <c r="SWU35" s="4812"/>
      <c r="SWV35" s="4812"/>
      <c r="SWW35" s="4812"/>
      <c r="SWX35" s="4812"/>
      <c r="SWY35" s="4812"/>
      <c r="SWZ35" s="4812"/>
      <c r="SXA35" s="4812"/>
      <c r="SXB35" s="4812"/>
      <c r="SXC35" s="4812"/>
      <c r="SXD35" s="4812"/>
      <c r="SXE35" s="4812"/>
      <c r="SXF35" s="4812"/>
      <c r="SXG35" s="4812"/>
      <c r="SXH35" s="4812"/>
      <c r="SXI35" s="4812"/>
      <c r="SXJ35" s="4812"/>
      <c r="SXK35" s="4812"/>
      <c r="SXL35" s="4812"/>
      <c r="SXM35" s="4812"/>
      <c r="SXN35" s="4812"/>
      <c r="SXO35" s="4812"/>
      <c r="SXP35" s="4812"/>
      <c r="SXQ35" s="4812"/>
      <c r="SXR35" s="4812"/>
      <c r="SXS35" s="4812"/>
      <c r="SXT35" s="4812"/>
      <c r="SXU35" s="4812"/>
      <c r="SXV35" s="4812"/>
      <c r="SXW35" s="4812"/>
      <c r="SXX35" s="4812"/>
      <c r="SXY35" s="4812"/>
      <c r="SXZ35" s="4812"/>
      <c r="SYA35" s="4812"/>
      <c r="SYB35" s="4812"/>
      <c r="SYC35" s="4812"/>
      <c r="SYD35" s="4812"/>
      <c r="SYE35" s="4812"/>
      <c r="SYF35" s="4812"/>
      <c r="SYG35" s="4812"/>
      <c r="SYH35" s="4812"/>
      <c r="SYI35" s="4812"/>
      <c r="SYJ35" s="4812"/>
      <c r="SYK35" s="4812"/>
      <c r="SYL35" s="4812"/>
      <c r="SYM35" s="4812"/>
      <c r="SYN35" s="4812"/>
      <c r="SYO35" s="4812"/>
      <c r="SYP35" s="4812"/>
      <c r="SYQ35" s="4812"/>
      <c r="SYR35" s="4812"/>
      <c r="SYS35" s="4812"/>
      <c r="SYT35" s="4812"/>
      <c r="SYU35" s="4812"/>
      <c r="SYV35" s="4812"/>
      <c r="SYW35" s="4812"/>
      <c r="SYX35" s="4812"/>
      <c r="SYY35" s="4812"/>
      <c r="SYZ35" s="4812"/>
      <c r="SZA35" s="4812"/>
      <c r="SZB35" s="4812"/>
      <c r="SZC35" s="4812"/>
      <c r="SZD35" s="4812"/>
      <c r="SZE35" s="4812"/>
      <c r="SZF35" s="4812"/>
      <c r="SZG35" s="4812"/>
      <c r="SZH35" s="4812"/>
      <c r="SZI35" s="4812"/>
      <c r="SZJ35" s="4812"/>
      <c r="SZK35" s="4812"/>
      <c r="SZL35" s="4812"/>
      <c r="SZM35" s="4812"/>
      <c r="SZN35" s="4812"/>
      <c r="SZO35" s="4812"/>
      <c r="SZP35" s="4812"/>
      <c r="SZQ35" s="4812"/>
      <c r="SZR35" s="4812"/>
      <c r="SZS35" s="4812"/>
      <c r="SZT35" s="4812"/>
      <c r="SZU35" s="4812"/>
      <c r="SZV35" s="4812"/>
      <c r="SZW35" s="4812"/>
      <c r="SZX35" s="4812"/>
      <c r="SZY35" s="4812"/>
      <c r="SZZ35" s="4812"/>
      <c r="TAA35" s="4812"/>
      <c r="TAB35" s="4812"/>
      <c r="TAC35" s="4812"/>
      <c r="TAD35" s="4812"/>
      <c r="TAE35" s="4812"/>
      <c r="TAF35" s="4812"/>
      <c r="TAG35" s="4812"/>
      <c r="TAH35" s="4812"/>
      <c r="TAI35" s="4812"/>
      <c r="TAJ35" s="4812"/>
      <c r="TAK35" s="4812"/>
      <c r="TAL35" s="4812"/>
      <c r="TAM35" s="4812"/>
      <c r="TAN35" s="4812"/>
      <c r="TAO35" s="4812"/>
      <c r="TAP35" s="4812"/>
      <c r="TAQ35" s="4812"/>
      <c r="TAR35" s="4812"/>
      <c r="TAS35" s="4812"/>
      <c r="TAT35" s="4812"/>
      <c r="TAU35" s="4812"/>
      <c r="TAV35" s="4812"/>
      <c r="TAW35" s="4812"/>
      <c r="TAX35" s="4812"/>
      <c r="TAY35" s="4812"/>
      <c r="TAZ35" s="4812"/>
      <c r="TBA35" s="4812"/>
      <c r="TBB35" s="4812"/>
      <c r="TBC35" s="4812"/>
      <c r="TBD35" s="4812"/>
      <c r="TBE35" s="4812"/>
      <c r="TBF35" s="4812"/>
      <c r="TBG35" s="4812"/>
      <c r="TBH35" s="4812"/>
      <c r="TBI35" s="4812"/>
      <c r="TBJ35" s="4812"/>
      <c r="TBK35" s="4812"/>
      <c r="TBL35" s="4812"/>
      <c r="TBM35" s="4812"/>
      <c r="TBN35" s="4812"/>
      <c r="TBO35" s="4812"/>
      <c r="TBP35" s="4812"/>
      <c r="TBQ35" s="4812"/>
      <c r="TBR35" s="4812"/>
      <c r="TBS35" s="4812"/>
      <c r="TBT35" s="4812"/>
      <c r="TBU35" s="4812"/>
      <c r="TBV35" s="4812"/>
      <c r="TBW35" s="4812"/>
      <c r="TBX35" s="4812"/>
      <c r="TBY35" s="4812"/>
      <c r="TBZ35" s="4812"/>
      <c r="TCA35" s="4812"/>
      <c r="TCB35" s="4812"/>
      <c r="TCC35" s="4812"/>
      <c r="TCD35" s="4812"/>
      <c r="TCE35" s="4812"/>
      <c r="TCF35" s="4812"/>
      <c r="TCG35" s="4812"/>
      <c r="TCH35" s="4812"/>
      <c r="TCI35" s="4812"/>
      <c r="TCJ35" s="4812"/>
      <c r="TCK35" s="4812"/>
      <c r="TCL35" s="4812"/>
      <c r="TCM35" s="4812"/>
      <c r="TCN35" s="4812"/>
      <c r="TCO35" s="4812"/>
      <c r="TCP35" s="4812"/>
      <c r="TCQ35" s="4812"/>
      <c r="TCR35" s="4812"/>
      <c r="TCS35" s="4812"/>
      <c r="TCT35" s="4812"/>
      <c r="TCU35" s="4812"/>
      <c r="TCV35" s="4812"/>
      <c r="TCW35" s="4812"/>
      <c r="TCX35" s="4812"/>
      <c r="TCY35" s="4812"/>
      <c r="TCZ35" s="4812"/>
      <c r="TDA35" s="4812"/>
      <c r="TDB35" s="4812"/>
      <c r="TDC35" s="4812"/>
      <c r="TDD35" s="4812"/>
      <c r="TDE35" s="4812"/>
      <c r="TDF35" s="4812"/>
      <c r="TDG35" s="4812"/>
      <c r="TDH35" s="4812"/>
      <c r="TDI35" s="4812"/>
      <c r="TDJ35" s="4812"/>
      <c r="TDK35" s="4812"/>
      <c r="TDL35" s="4812"/>
      <c r="TDM35" s="4812"/>
      <c r="TDN35" s="4812"/>
      <c r="TDO35" s="4812"/>
      <c r="TDP35" s="4812"/>
      <c r="TDQ35" s="4812"/>
      <c r="TDR35" s="4812"/>
      <c r="TDS35" s="4812"/>
      <c r="TDT35" s="4812"/>
      <c r="TDU35" s="4812"/>
      <c r="TDV35" s="4812"/>
      <c r="TDW35" s="4812"/>
      <c r="TDX35" s="4812"/>
      <c r="TDY35" s="4812"/>
      <c r="TDZ35" s="4812"/>
      <c r="TEA35" s="4812"/>
      <c r="TEB35" s="4812"/>
      <c r="TEC35" s="4812"/>
      <c r="TED35" s="4812"/>
      <c r="TEE35" s="4812"/>
      <c r="TEF35" s="4812"/>
      <c r="TEG35" s="4812"/>
      <c r="TEH35" s="4812"/>
      <c r="TEI35" s="4812"/>
      <c r="TEJ35" s="4812"/>
      <c r="TEK35" s="4812"/>
      <c r="TEL35" s="4812"/>
      <c r="TEM35" s="4812"/>
      <c r="TEN35" s="4812"/>
      <c r="TEO35" s="4812"/>
      <c r="TEP35" s="4812"/>
      <c r="TEQ35" s="4812"/>
      <c r="TER35" s="4812"/>
      <c r="TES35" s="4812"/>
      <c r="TET35" s="4812"/>
      <c r="TEU35" s="4812"/>
      <c r="TEV35" s="4812"/>
      <c r="TEW35" s="4812"/>
      <c r="TEX35" s="4812"/>
      <c r="TEY35" s="4812"/>
      <c r="TEZ35" s="4812"/>
      <c r="TFA35" s="4812"/>
      <c r="TFB35" s="4812"/>
      <c r="TFC35" s="4812"/>
      <c r="TFD35" s="4812"/>
      <c r="TFE35" s="4812"/>
      <c r="TFF35" s="4812"/>
      <c r="TFG35" s="4812"/>
      <c r="TFH35" s="4812"/>
      <c r="TFI35" s="4812"/>
      <c r="TFJ35" s="4812"/>
      <c r="TFK35" s="4812"/>
      <c r="TFL35" s="4812"/>
      <c r="TFM35" s="4812"/>
      <c r="TFN35" s="4812"/>
      <c r="TFO35" s="4812"/>
      <c r="TFP35" s="4812"/>
      <c r="TFQ35" s="4812"/>
      <c r="TFR35" s="4812"/>
      <c r="TFS35" s="4812"/>
      <c r="TFT35" s="4812"/>
      <c r="TFU35" s="4812"/>
      <c r="TFV35" s="4812"/>
      <c r="TFW35" s="4812"/>
      <c r="TFX35" s="4812"/>
      <c r="TFY35" s="4812"/>
      <c r="TFZ35" s="4812"/>
      <c r="TGA35" s="4812"/>
      <c r="TGB35" s="4812"/>
      <c r="TGC35" s="4812"/>
      <c r="TGD35" s="4812"/>
      <c r="TGE35" s="4812"/>
      <c r="TGF35" s="4812"/>
      <c r="TGG35" s="4812"/>
      <c r="TGH35" s="4812"/>
      <c r="TGI35" s="4812"/>
      <c r="TGJ35" s="4812"/>
      <c r="TGK35" s="4812"/>
      <c r="TGL35" s="4812"/>
      <c r="TGM35" s="4812"/>
      <c r="TGN35" s="4812"/>
      <c r="TGO35" s="4812"/>
      <c r="TGP35" s="4812"/>
      <c r="TGQ35" s="4812"/>
      <c r="TGR35" s="4812"/>
      <c r="TGS35" s="4812"/>
      <c r="TGT35" s="4812"/>
      <c r="TGU35" s="4812"/>
      <c r="TGV35" s="4812"/>
      <c r="TGW35" s="4812"/>
      <c r="TGX35" s="4812"/>
      <c r="TGY35" s="4812"/>
      <c r="TGZ35" s="4812"/>
      <c r="THA35" s="4812"/>
      <c r="THB35" s="4812"/>
      <c r="THC35" s="4812"/>
      <c r="THD35" s="4812"/>
      <c r="THE35" s="4812"/>
      <c r="THF35" s="4812"/>
      <c r="THG35" s="4812"/>
      <c r="THH35" s="4812"/>
      <c r="THI35" s="4812"/>
      <c r="THJ35" s="4812"/>
      <c r="THK35" s="4812"/>
      <c r="THL35" s="4812"/>
      <c r="THM35" s="4812"/>
      <c r="THN35" s="4812"/>
      <c r="THO35" s="4812"/>
      <c r="THP35" s="4812"/>
      <c r="THQ35" s="4812"/>
      <c r="THR35" s="4812"/>
      <c r="THS35" s="4812"/>
      <c r="THT35" s="4812"/>
      <c r="THU35" s="4812"/>
      <c r="THV35" s="4812"/>
      <c r="THW35" s="4812"/>
      <c r="THX35" s="4812"/>
      <c r="THY35" s="4812"/>
      <c r="THZ35" s="4812"/>
      <c r="TIA35" s="4812"/>
      <c r="TIB35" s="4812"/>
      <c r="TIC35" s="4812"/>
      <c r="TID35" s="4812"/>
      <c r="TIE35" s="4812"/>
      <c r="TIF35" s="4812"/>
      <c r="TIG35" s="4812"/>
      <c r="TIH35" s="4812"/>
      <c r="TII35" s="4812"/>
      <c r="TIJ35" s="4812"/>
      <c r="TIK35" s="4812"/>
      <c r="TIL35" s="4812"/>
      <c r="TIM35" s="4812"/>
      <c r="TIN35" s="4812"/>
      <c r="TIO35" s="4812"/>
      <c r="TIP35" s="4812"/>
      <c r="TIQ35" s="4812"/>
      <c r="TIR35" s="4812"/>
      <c r="TIS35" s="4812"/>
      <c r="TIT35" s="4812"/>
      <c r="TIU35" s="4812"/>
      <c r="TIV35" s="4812"/>
      <c r="TIW35" s="4812"/>
      <c r="TIX35" s="4812"/>
      <c r="TIY35" s="4812"/>
      <c r="TIZ35" s="4812"/>
      <c r="TJA35" s="4812"/>
      <c r="TJB35" s="4812"/>
      <c r="TJC35" s="4812"/>
      <c r="TJD35" s="4812"/>
      <c r="TJE35" s="4812"/>
      <c r="TJF35" s="4812"/>
      <c r="TJG35" s="4812"/>
      <c r="TJH35" s="4812"/>
      <c r="TJI35" s="4812"/>
      <c r="TJJ35" s="4812"/>
      <c r="TJK35" s="4812"/>
      <c r="TJL35" s="4812"/>
      <c r="TJM35" s="4812"/>
      <c r="TJN35" s="4812"/>
      <c r="TJO35" s="4812"/>
      <c r="TJP35" s="4812"/>
      <c r="TJQ35" s="4812"/>
      <c r="TJR35" s="4812"/>
      <c r="TJS35" s="4812"/>
      <c r="TJT35" s="4812"/>
      <c r="TJU35" s="4812"/>
      <c r="TJV35" s="4812"/>
      <c r="TJW35" s="4812"/>
      <c r="TJX35" s="4812"/>
      <c r="TJY35" s="4812"/>
      <c r="TJZ35" s="4812"/>
      <c r="TKA35" s="4812"/>
      <c r="TKB35" s="4812"/>
      <c r="TKC35" s="4812"/>
      <c r="TKD35" s="4812"/>
      <c r="TKE35" s="4812"/>
      <c r="TKF35" s="4812"/>
      <c r="TKG35" s="4812"/>
      <c r="TKH35" s="4812"/>
      <c r="TKI35" s="4812"/>
      <c r="TKJ35" s="4812"/>
      <c r="TKK35" s="4812"/>
      <c r="TKL35" s="4812"/>
      <c r="TKM35" s="4812"/>
      <c r="TKN35" s="4812"/>
      <c r="TKO35" s="4812"/>
      <c r="TKP35" s="4812"/>
      <c r="TKQ35" s="4812"/>
      <c r="TKR35" s="4812"/>
      <c r="TKS35" s="4812"/>
      <c r="TKT35" s="4812"/>
      <c r="TKU35" s="4812"/>
      <c r="TKV35" s="4812"/>
      <c r="TKW35" s="4812"/>
      <c r="TKX35" s="4812"/>
      <c r="TKY35" s="4812"/>
      <c r="TKZ35" s="4812"/>
      <c r="TLA35" s="4812"/>
      <c r="TLB35" s="4812"/>
      <c r="TLC35" s="4812"/>
      <c r="TLD35" s="4812"/>
      <c r="TLE35" s="4812"/>
      <c r="TLF35" s="4812"/>
      <c r="TLG35" s="4812"/>
      <c r="TLH35" s="4812"/>
      <c r="TLI35" s="4812"/>
      <c r="TLJ35" s="4812"/>
      <c r="TLK35" s="4812"/>
      <c r="TLL35" s="4812"/>
      <c r="TLM35" s="4812"/>
      <c r="TLN35" s="4812"/>
      <c r="TLO35" s="4812"/>
      <c r="TLP35" s="4812"/>
      <c r="TLQ35" s="4812"/>
      <c r="TLR35" s="4812"/>
      <c r="TLS35" s="4812"/>
      <c r="TLT35" s="4812"/>
      <c r="TLU35" s="4812"/>
      <c r="TLV35" s="4812"/>
      <c r="TLW35" s="4812"/>
      <c r="TLX35" s="4812"/>
      <c r="TLY35" s="4812"/>
      <c r="TLZ35" s="4812"/>
      <c r="TMA35" s="4812"/>
      <c r="TMB35" s="4812"/>
      <c r="TMC35" s="4812"/>
      <c r="TMD35" s="4812"/>
      <c r="TME35" s="4812"/>
      <c r="TMF35" s="4812"/>
      <c r="TMG35" s="4812"/>
      <c r="TMH35" s="4812"/>
      <c r="TMI35" s="4812"/>
      <c r="TMJ35" s="4812"/>
      <c r="TMK35" s="4812"/>
      <c r="TML35" s="4812"/>
      <c r="TMM35" s="4812"/>
      <c r="TMN35" s="4812"/>
      <c r="TMO35" s="4812"/>
      <c r="TMP35" s="4812"/>
      <c r="TMQ35" s="4812"/>
      <c r="TMR35" s="4812"/>
      <c r="TMS35" s="4812"/>
      <c r="TMT35" s="4812"/>
      <c r="TMU35" s="4812"/>
      <c r="TMV35" s="4812"/>
      <c r="TMW35" s="4812"/>
      <c r="TMX35" s="4812"/>
      <c r="TMY35" s="4812"/>
      <c r="TMZ35" s="4812"/>
      <c r="TNA35" s="4812"/>
      <c r="TNB35" s="4812"/>
      <c r="TNC35" s="4812"/>
      <c r="TND35" s="4812"/>
      <c r="TNE35" s="4812"/>
      <c r="TNF35" s="4812"/>
      <c r="TNG35" s="4812"/>
      <c r="TNH35" s="4812"/>
      <c r="TNI35" s="4812"/>
      <c r="TNJ35" s="4812"/>
      <c r="TNK35" s="4812"/>
      <c r="TNL35" s="4812"/>
      <c r="TNM35" s="4812"/>
      <c r="TNN35" s="4812"/>
      <c r="TNO35" s="4812"/>
      <c r="TNP35" s="4812"/>
      <c r="TNQ35" s="4812"/>
      <c r="TNR35" s="4812"/>
      <c r="TNS35" s="4812"/>
      <c r="TNT35" s="4812"/>
      <c r="TNU35" s="4812"/>
      <c r="TNV35" s="4812"/>
      <c r="TNW35" s="4812"/>
      <c r="TNX35" s="4812"/>
      <c r="TNY35" s="4812"/>
      <c r="TNZ35" s="4812"/>
      <c r="TOA35" s="4812"/>
      <c r="TOB35" s="4812"/>
      <c r="TOC35" s="4812"/>
      <c r="TOD35" s="4812"/>
      <c r="TOE35" s="4812"/>
      <c r="TOF35" s="4812"/>
      <c r="TOG35" s="4812"/>
      <c r="TOH35" s="4812"/>
      <c r="TOI35" s="4812"/>
      <c r="TOJ35" s="4812"/>
      <c r="TOK35" s="4812"/>
      <c r="TOL35" s="4812"/>
      <c r="TOM35" s="4812"/>
      <c r="TON35" s="4812"/>
      <c r="TOO35" s="4812"/>
      <c r="TOP35" s="4812"/>
      <c r="TOQ35" s="4812"/>
      <c r="TOR35" s="4812"/>
      <c r="TOS35" s="4812"/>
      <c r="TOT35" s="4812"/>
      <c r="TOU35" s="4812"/>
      <c r="TOV35" s="4812"/>
      <c r="TOW35" s="4812"/>
      <c r="TOX35" s="4812"/>
      <c r="TOY35" s="4812"/>
      <c r="TOZ35" s="4812"/>
      <c r="TPA35" s="4812"/>
      <c r="TPB35" s="4812"/>
      <c r="TPC35" s="4812"/>
      <c r="TPD35" s="4812"/>
      <c r="TPE35" s="4812"/>
      <c r="TPF35" s="4812"/>
      <c r="TPG35" s="4812"/>
      <c r="TPH35" s="4812"/>
      <c r="TPI35" s="4812"/>
      <c r="TPJ35" s="4812"/>
      <c r="TPK35" s="4812"/>
      <c r="TPL35" s="4812"/>
      <c r="TPM35" s="4812"/>
      <c r="TPN35" s="4812"/>
      <c r="TPO35" s="4812"/>
      <c r="TPP35" s="4812"/>
      <c r="TPQ35" s="4812"/>
      <c r="TPR35" s="4812"/>
      <c r="TPS35" s="4812"/>
      <c r="TPT35" s="4812"/>
      <c r="TPU35" s="4812"/>
      <c r="TPV35" s="4812"/>
      <c r="TPW35" s="4812"/>
      <c r="TPX35" s="4812"/>
      <c r="TPY35" s="4812"/>
      <c r="TPZ35" s="4812"/>
      <c r="TQA35" s="4812"/>
      <c r="TQB35" s="4812"/>
      <c r="TQC35" s="4812"/>
      <c r="TQD35" s="4812"/>
      <c r="TQE35" s="4812"/>
      <c r="TQF35" s="4812"/>
      <c r="TQG35" s="4812"/>
      <c r="TQH35" s="4812"/>
      <c r="TQI35" s="4812"/>
      <c r="TQJ35" s="4812"/>
      <c r="TQK35" s="4812"/>
      <c r="TQL35" s="4812"/>
      <c r="TQM35" s="4812"/>
      <c r="TQN35" s="4812"/>
      <c r="TQO35" s="4812"/>
      <c r="TQP35" s="4812"/>
      <c r="TQQ35" s="4812"/>
      <c r="TQR35" s="4812"/>
      <c r="TQS35" s="4812"/>
      <c r="TQT35" s="4812"/>
      <c r="TQU35" s="4812"/>
      <c r="TQV35" s="4812"/>
      <c r="TQW35" s="4812"/>
      <c r="TQX35" s="4812"/>
      <c r="TQY35" s="4812"/>
      <c r="TQZ35" s="4812"/>
      <c r="TRA35" s="4812"/>
      <c r="TRB35" s="4812"/>
      <c r="TRC35" s="4812"/>
      <c r="TRD35" s="4812"/>
      <c r="TRE35" s="4812"/>
      <c r="TRF35" s="4812"/>
      <c r="TRG35" s="4812"/>
      <c r="TRH35" s="4812"/>
      <c r="TRI35" s="4812"/>
      <c r="TRJ35" s="4812"/>
      <c r="TRK35" s="4812"/>
      <c r="TRL35" s="4812"/>
      <c r="TRM35" s="4812"/>
      <c r="TRN35" s="4812"/>
      <c r="TRO35" s="4812"/>
      <c r="TRP35" s="4812"/>
      <c r="TRQ35" s="4812"/>
      <c r="TRR35" s="4812"/>
      <c r="TRS35" s="4812"/>
      <c r="TRT35" s="4812"/>
      <c r="TRU35" s="4812"/>
      <c r="TRV35" s="4812"/>
      <c r="TRW35" s="4812"/>
      <c r="TRX35" s="4812"/>
      <c r="TRY35" s="4812"/>
      <c r="TRZ35" s="4812"/>
      <c r="TSA35" s="4812"/>
      <c r="TSB35" s="4812"/>
      <c r="TSC35" s="4812"/>
      <c r="TSD35" s="4812"/>
      <c r="TSE35" s="4812"/>
      <c r="TSF35" s="4812"/>
      <c r="TSG35" s="4812"/>
      <c r="TSH35" s="4812"/>
      <c r="TSI35" s="4812"/>
      <c r="TSJ35" s="4812"/>
      <c r="TSK35" s="4812"/>
      <c r="TSL35" s="4812"/>
      <c r="TSM35" s="4812"/>
      <c r="TSN35" s="4812"/>
      <c r="TSO35" s="4812"/>
      <c r="TSP35" s="4812"/>
      <c r="TSQ35" s="4812"/>
      <c r="TSR35" s="4812"/>
      <c r="TSS35" s="4812"/>
      <c r="TST35" s="4812"/>
      <c r="TSU35" s="4812"/>
      <c r="TSV35" s="4812"/>
      <c r="TSW35" s="4812"/>
      <c r="TSX35" s="4812"/>
      <c r="TSY35" s="4812"/>
      <c r="TSZ35" s="4812"/>
      <c r="TTA35" s="4812"/>
      <c r="TTB35" s="4812"/>
      <c r="TTC35" s="4812"/>
      <c r="TTD35" s="4812"/>
      <c r="TTE35" s="4812"/>
      <c r="TTF35" s="4812"/>
      <c r="TTG35" s="4812"/>
      <c r="TTH35" s="4812"/>
      <c r="TTI35" s="4812"/>
      <c r="TTJ35" s="4812"/>
      <c r="TTK35" s="4812"/>
      <c r="TTL35" s="4812"/>
      <c r="TTM35" s="4812"/>
      <c r="TTN35" s="4812"/>
      <c r="TTO35" s="4812"/>
      <c r="TTP35" s="4812"/>
      <c r="TTQ35" s="4812"/>
      <c r="TTR35" s="4812"/>
      <c r="TTS35" s="4812"/>
      <c r="TTT35" s="4812"/>
      <c r="TTU35" s="4812"/>
      <c r="TTV35" s="4812"/>
      <c r="TTW35" s="4812"/>
      <c r="TTX35" s="4812"/>
      <c r="TTY35" s="4812"/>
      <c r="TTZ35" s="4812"/>
      <c r="TUA35" s="4812"/>
      <c r="TUB35" s="4812"/>
      <c r="TUC35" s="4812"/>
      <c r="TUD35" s="4812"/>
      <c r="TUE35" s="4812"/>
      <c r="TUF35" s="4812"/>
      <c r="TUG35" s="4812"/>
      <c r="TUH35" s="4812"/>
      <c r="TUI35" s="4812"/>
      <c r="TUJ35" s="4812"/>
      <c r="TUK35" s="4812"/>
      <c r="TUL35" s="4812"/>
      <c r="TUM35" s="4812"/>
      <c r="TUN35" s="4812"/>
      <c r="TUO35" s="4812"/>
      <c r="TUP35" s="4812"/>
      <c r="TUQ35" s="4812"/>
      <c r="TUR35" s="4812"/>
      <c r="TUS35" s="4812"/>
      <c r="TUT35" s="4812"/>
      <c r="TUU35" s="4812"/>
      <c r="TUV35" s="4812"/>
      <c r="TUW35" s="4812"/>
      <c r="TUX35" s="4812"/>
      <c r="TUY35" s="4812"/>
      <c r="TUZ35" s="4812"/>
      <c r="TVA35" s="4812"/>
      <c r="TVB35" s="4812"/>
      <c r="TVC35" s="4812"/>
      <c r="TVD35" s="4812"/>
      <c r="TVE35" s="4812"/>
      <c r="TVF35" s="4812"/>
      <c r="TVG35" s="4812"/>
      <c r="TVH35" s="4812"/>
      <c r="TVI35" s="4812"/>
      <c r="TVJ35" s="4812"/>
      <c r="TVK35" s="4812"/>
      <c r="TVL35" s="4812"/>
      <c r="TVM35" s="4812"/>
      <c r="TVN35" s="4812"/>
      <c r="TVO35" s="4812"/>
      <c r="TVP35" s="4812"/>
      <c r="TVQ35" s="4812"/>
      <c r="TVR35" s="4812"/>
      <c r="TVS35" s="4812"/>
      <c r="TVT35" s="4812"/>
      <c r="TVU35" s="4812"/>
      <c r="TVV35" s="4812"/>
      <c r="TVW35" s="4812"/>
      <c r="TVX35" s="4812"/>
      <c r="TVY35" s="4812"/>
      <c r="TVZ35" s="4812"/>
      <c r="TWA35" s="4812"/>
      <c r="TWB35" s="4812"/>
      <c r="TWC35" s="4812"/>
      <c r="TWD35" s="4812"/>
      <c r="TWE35" s="4812"/>
      <c r="TWF35" s="4812"/>
      <c r="TWG35" s="4812"/>
      <c r="TWH35" s="4812"/>
      <c r="TWI35" s="4812"/>
      <c r="TWJ35" s="4812"/>
      <c r="TWK35" s="4812"/>
      <c r="TWL35" s="4812"/>
      <c r="TWM35" s="4812"/>
      <c r="TWN35" s="4812"/>
      <c r="TWO35" s="4812"/>
      <c r="TWP35" s="4812"/>
      <c r="TWQ35" s="4812"/>
      <c r="TWR35" s="4812"/>
      <c r="TWS35" s="4812"/>
      <c r="TWT35" s="4812"/>
      <c r="TWU35" s="4812"/>
      <c r="TWV35" s="4812"/>
      <c r="TWW35" s="4812"/>
      <c r="TWX35" s="4812"/>
      <c r="TWY35" s="4812"/>
      <c r="TWZ35" s="4812"/>
      <c r="TXA35" s="4812"/>
      <c r="TXB35" s="4812"/>
      <c r="TXC35" s="4812"/>
      <c r="TXD35" s="4812"/>
      <c r="TXE35" s="4812"/>
      <c r="TXF35" s="4812"/>
      <c r="TXG35" s="4812"/>
      <c r="TXH35" s="4812"/>
      <c r="TXI35" s="4812"/>
      <c r="TXJ35" s="4812"/>
      <c r="TXK35" s="4812"/>
      <c r="TXL35" s="4812"/>
      <c r="TXM35" s="4812"/>
      <c r="TXN35" s="4812"/>
      <c r="TXO35" s="4812"/>
      <c r="TXP35" s="4812"/>
      <c r="TXQ35" s="4812"/>
      <c r="TXR35" s="4812"/>
      <c r="TXS35" s="4812"/>
      <c r="TXT35" s="4812"/>
      <c r="TXU35" s="4812"/>
      <c r="TXV35" s="4812"/>
      <c r="TXW35" s="4812"/>
      <c r="TXX35" s="4812"/>
      <c r="TXY35" s="4812"/>
      <c r="TXZ35" s="4812"/>
      <c r="TYA35" s="4812"/>
      <c r="TYB35" s="4812"/>
      <c r="TYC35" s="4812"/>
      <c r="TYD35" s="4812"/>
      <c r="TYE35" s="4812"/>
      <c r="TYF35" s="4812"/>
      <c r="TYG35" s="4812"/>
      <c r="TYH35" s="4812"/>
      <c r="TYI35" s="4812"/>
      <c r="TYJ35" s="4812"/>
      <c r="TYK35" s="4812"/>
      <c r="TYL35" s="4812"/>
      <c r="TYM35" s="4812"/>
      <c r="TYN35" s="4812"/>
      <c r="TYO35" s="4812"/>
      <c r="TYP35" s="4812"/>
      <c r="TYQ35" s="4812"/>
      <c r="TYR35" s="4812"/>
      <c r="TYS35" s="4812"/>
      <c r="TYT35" s="4812"/>
      <c r="TYU35" s="4812"/>
      <c r="TYV35" s="4812"/>
      <c r="TYW35" s="4812"/>
      <c r="TYX35" s="4812"/>
      <c r="TYY35" s="4812"/>
      <c r="TYZ35" s="4812"/>
      <c r="TZA35" s="4812"/>
      <c r="TZB35" s="4812"/>
      <c r="TZC35" s="4812"/>
      <c r="TZD35" s="4812"/>
      <c r="TZE35" s="4812"/>
      <c r="TZF35" s="4812"/>
      <c r="TZG35" s="4812"/>
      <c r="TZH35" s="4812"/>
      <c r="TZI35" s="4812"/>
      <c r="TZJ35" s="4812"/>
      <c r="TZK35" s="4812"/>
      <c r="TZL35" s="4812"/>
      <c r="TZM35" s="4812"/>
      <c r="TZN35" s="4812"/>
      <c r="TZO35" s="4812"/>
      <c r="TZP35" s="4812"/>
      <c r="TZQ35" s="4812"/>
      <c r="TZR35" s="4812"/>
      <c r="TZS35" s="4812"/>
      <c r="TZT35" s="4812"/>
      <c r="TZU35" s="4812"/>
      <c r="TZV35" s="4812"/>
      <c r="TZW35" s="4812"/>
      <c r="TZX35" s="4812"/>
      <c r="TZY35" s="4812"/>
      <c r="TZZ35" s="4812"/>
      <c r="UAA35" s="4812"/>
      <c r="UAB35" s="4812"/>
      <c r="UAC35" s="4812"/>
      <c r="UAD35" s="4812"/>
      <c r="UAE35" s="4812"/>
      <c r="UAF35" s="4812"/>
      <c r="UAG35" s="4812"/>
      <c r="UAH35" s="4812"/>
      <c r="UAI35" s="4812"/>
      <c r="UAJ35" s="4812"/>
      <c r="UAK35" s="4812"/>
      <c r="UAL35" s="4812"/>
      <c r="UAM35" s="4812"/>
      <c r="UAN35" s="4812"/>
      <c r="UAO35" s="4812"/>
      <c r="UAP35" s="4812"/>
      <c r="UAQ35" s="4812"/>
      <c r="UAR35" s="4812"/>
      <c r="UAS35" s="4812"/>
      <c r="UAT35" s="4812"/>
      <c r="UAU35" s="4812"/>
      <c r="UAV35" s="4812"/>
      <c r="UAW35" s="4812"/>
      <c r="UAX35" s="4812"/>
      <c r="UAY35" s="4812"/>
      <c r="UAZ35" s="4812"/>
      <c r="UBA35" s="4812"/>
      <c r="UBB35" s="4812"/>
      <c r="UBC35" s="4812"/>
      <c r="UBD35" s="4812"/>
      <c r="UBE35" s="4812"/>
      <c r="UBF35" s="4812"/>
      <c r="UBG35" s="4812"/>
      <c r="UBH35" s="4812"/>
      <c r="UBI35" s="4812"/>
      <c r="UBJ35" s="4812"/>
      <c r="UBK35" s="4812"/>
      <c r="UBL35" s="4812"/>
      <c r="UBM35" s="4812"/>
      <c r="UBN35" s="4812"/>
      <c r="UBO35" s="4812"/>
      <c r="UBP35" s="4812"/>
      <c r="UBQ35" s="4812"/>
      <c r="UBR35" s="4812"/>
      <c r="UBS35" s="4812"/>
      <c r="UBT35" s="4812"/>
      <c r="UBU35" s="4812"/>
      <c r="UBV35" s="4812"/>
      <c r="UBW35" s="4812"/>
      <c r="UBX35" s="4812"/>
      <c r="UBY35" s="4812"/>
      <c r="UBZ35" s="4812"/>
      <c r="UCA35" s="4812"/>
      <c r="UCB35" s="4812"/>
      <c r="UCC35" s="4812"/>
      <c r="UCD35" s="4812"/>
      <c r="UCE35" s="4812"/>
      <c r="UCF35" s="4812"/>
      <c r="UCG35" s="4812"/>
      <c r="UCH35" s="4812"/>
      <c r="UCI35" s="4812"/>
      <c r="UCJ35" s="4812"/>
      <c r="UCK35" s="4812"/>
      <c r="UCL35" s="4812"/>
      <c r="UCM35" s="4812"/>
      <c r="UCN35" s="4812"/>
      <c r="UCO35" s="4812"/>
      <c r="UCP35" s="4812"/>
      <c r="UCQ35" s="4812"/>
      <c r="UCR35" s="4812"/>
      <c r="UCS35" s="4812"/>
      <c r="UCT35" s="4812"/>
      <c r="UCU35" s="4812"/>
      <c r="UCV35" s="4812"/>
      <c r="UCW35" s="4812"/>
      <c r="UCX35" s="4812"/>
      <c r="UCY35" s="4812"/>
      <c r="UCZ35" s="4812"/>
      <c r="UDA35" s="4812"/>
      <c r="UDB35" s="4812"/>
      <c r="UDC35" s="4812"/>
      <c r="UDD35" s="4812"/>
      <c r="UDE35" s="4812"/>
      <c r="UDF35" s="4812"/>
      <c r="UDG35" s="4812"/>
      <c r="UDH35" s="4812"/>
      <c r="UDI35" s="4812"/>
      <c r="UDJ35" s="4812"/>
      <c r="UDK35" s="4812"/>
      <c r="UDL35" s="4812"/>
      <c r="UDM35" s="4812"/>
      <c r="UDN35" s="4812"/>
      <c r="UDO35" s="4812"/>
      <c r="UDP35" s="4812"/>
      <c r="UDQ35" s="4812"/>
      <c r="UDR35" s="4812"/>
      <c r="UDS35" s="4812"/>
      <c r="UDT35" s="4812"/>
      <c r="UDU35" s="4812"/>
      <c r="UDV35" s="4812"/>
      <c r="UDW35" s="4812"/>
      <c r="UDX35" s="4812"/>
      <c r="UDY35" s="4812"/>
      <c r="UDZ35" s="4812"/>
      <c r="UEA35" s="4812"/>
      <c r="UEB35" s="4812"/>
      <c r="UEC35" s="4812"/>
      <c r="UED35" s="4812"/>
      <c r="UEE35" s="4812"/>
      <c r="UEF35" s="4812"/>
      <c r="UEG35" s="4812"/>
      <c r="UEH35" s="4812"/>
      <c r="UEI35" s="4812"/>
      <c r="UEJ35" s="4812"/>
      <c r="UEK35" s="4812"/>
      <c r="UEL35" s="4812"/>
      <c r="UEM35" s="4812"/>
      <c r="UEN35" s="4812"/>
      <c r="UEO35" s="4812"/>
      <c r="UEP35" s="4812"/>
      <c r="UEQ35" s="4812"/>
      <c r="UER35" s="4812"/>
      <c r="UES35" s="4812"/>
      <c r="UET35" s="4812"/>
      <c r="UEU35" s="4812"/>
      <c r="UEV35" s="4812"/>
      <c r="UEW35" s="4812"/>
      <c r="UEX35" s="4812"/>
      <c r="UEY35" s="4812"/>
      <c r="UEZ35" s="4812"/>
      <c r="UFA35" s="4812"/>
      <c r="UFB35" s="4812"/>
      <c r="UFC35" s="4812"/>
      <c r="UFD35" s="4812"/>
      <c r="UFE35" s="4812"/>
      <c r="UFF35" s="4812"/>
      <c r="UFG35" s="4812"/>
      <c r="UFH35" s="4812"/>
      <c r="UFI35" s="4812"/>
      <c r="UFJ35" s="4812"/>
      <c r="UFK35" s="4812"/>
      <c r="UFL35" s="4812"/>
      <c r="UFM35" s="4812"/>
      <c r="UFN35" s="4812"/>
      <c r="UFO35" s="4812"/>
      <c r="UFP35" s="4812"/>
      <c r="UFQ35" s="4812"/>
      <c r="UFR35" s="4812"/>
      <c r="UFS35" s="4812"/>
      <c r="UFT35" s="4812"/>
      <c r="UFU35" s="4812"/>
      <c r="UFV35" s="4812"/>
      <c r="UFW35" s="4812"/>
      <c r="UFX35" s="4812"/>
      <c r="UFY35" s="4812"/>
      <c r="UFZ35" s="4812"/>
      <c r="UGA35" s="4812"/>
      <c r="UGB35" s="4812"/>
      <c r="UGC35" s="4812"/>
      <c r="UGD35" s="4812"/>
      <c r="UGE35" s="4812"/>
      <c r="UGF35" s="4812"/>
      <c r="UGG35" s="4812"/>
      <c r="UGH35" s="4812"/>
      <c r="UGI35" s="4812"/>
      <c r="UGJ35" s="4812"/>
      <c r="UGK35" s="4812"/>
      <c r="UGL35" s="4812"/>
      <c r="UGM35" s="4812"/>
      <c r="UGN35" s="4812"/>
      <c r="UGO35" s="4812"/>
      <c r="UGP35" s="4812"/>
      <c r="UGQ35" s="4812"/>
      <c r="UGR35" s="4812"/>
      <c r="UGS35" s="4812"/>
      <c r="UGT35" s="4812"/>
      <c r="UGU35" s="4812"/>
      <c r="UGV35" s="4812"/>
      <c r="UGW35" s="4812"/>
      <c r="UGX35" s="4812"/>
      <c r="UGY35" s="4812"/>
      <c r="UGZ35" s="4812"/>
      <c r="UHA35" s="4812"/>
      <c r="UHB35" s="4812"/>
      <c r="UHC35" s="4812"/>
      <c r="UHD35" s="4812"/>
      <c r="UHE35" s="4812"/>
      <c r="UHF35" s="4812"/>
      <c r="UHG35" s="4812"/>
      <c r="UHH35" s="4812"/>
      <c r="UHI35" s="4812"/>
      <c r="UHJ35" s="4812"/>
      <c r="UHK35" s="4812"/>
      <c r="UHL35" s="4812"/>
      <c r="UHM35" s="4812"/>
      <c r="UHN35" s="4812"/>
      <c r="UHO35" s="4812"/>
      <c r="UHP35" s="4812"/>
      <c r="UHQ35" s="4812"/>
      <c r="UHR35" s="4812"/>
      <c r="UHS35" s="4812"/>
      <c r="UHT35" s="4812"/>
      <c r="UHU35" s="4812"/>
      <c r="UHV35" s="4812"/>
      <c r="UHW35" s="4812"/>
      <c r="UHX35" s="4812"/>
      <c r="UHY35" s="4812"/>
      <c r="UHZ35" s="4812"/>
      <c r="UIA35" s="4812"/>
      <c r="UIB35" s="4812"/>
      <c r="UIC35" s="4812"/>
      <c r="UID35" s="4812"/>
      <c r="UIE35" s="4812"/>
      <c r="UIF35" s="4812"/>
      <c r="UIG35" s="4812"/>
      <c r="UIH35" s="4812"/>
      <c r="UII35" s="4812"/>
      <c r="UIJ35" s="4812"/>
      <c r="UIK35" s="4812"/>
      <c r="UIL35" s="4812"/>
      <c r="UIM35" s="4812"/>
      <c r="UIN35" s="4812"/>
      <c r="UIO35" s="4812"/>
      <c r="UIP35" s="4812"/>
      <c r="UIQ35" s="4812"/>
      <c r="UIR35" s="4812"/>
      <c r="UIS35" s="4812"/>
      <c r="UIT35" s="4812"/>
      <c r="UIU35" s="4812"/>
      <c r="UIV35" s="4812"/>
      <c r="UIW35" s="4812"/>
      <c r="UIX35" s="4812"/>
      <c r="UIY35" s="4812"/>
      <c r="UIZ35" s="4812"/>
      <c r="UJA35" s="4812"/>
      <c r="UJB35" s="4812"/>
      <c r="UJC35" s="4812"/>
      <c r="UJD35" s="4812"/>
      <c r="UJE35" s="4812"/>
      <c r="UJF35" s="4812"/>
      <c r="UJG35" s="4812"/>
      <c r="UJH35" s="4812"/>
      <c r="UJI35" s="4812"/>
      <c r="UJJ35" s="4812"/>
      <c r="UJK35" s="4812"/>
      <c r="UJL35" s="4812"/>
      <c r="UJM35" s="4812"/>
      <c r="UJN35" s="4812"/>
      <c r="UJO35" s="4812"/>
      <c r="UJP35" s="4812"/>
      <c r="UJQ35" s="4812"/>
      <c r="UJR35" s="4812"/>
      <c r="UJS35" s="4812"/>
      <c r="UJT35" s="4812"/>
      <c r="UJU35" s="4812"/>
      <c r="UJV35" s="4812"/>
      <c r="UJW35" s="4812"/>
      <c r="UJX35" s="4812"/>
      <c r="UJY35" s="4812"/>
      <c r="UJZ35" s="4812"/>
      <c r="UKA35" s="4812"/>
      <c r="UKB35" s="4812"/>
      <c r="UKC35" s="4812"/>
      <c r="UKD35" s="4812"/>
      <c r="UKE35" s="4812"/>
      <c r="UKF35" s="4812"/>
      <c r="UKG35" s="4812"/>
      <c r="UKH35" s="4812"/>
      <c r="UKI35" s="4812"/>
      <c r="UKJ35" s="4812"/>
      <c r="UKK35" s="4812"/>
      <c r="UKL35" s="4812"/>
      <c r="UKM35" s="4812"/>
      <c r="UKN35" s="4812"/>
      <c r="UKO35" s="4812"/>
      <c r="UKP35" s="4812"/>
      <c r="UKQ35" s="4812"/>
      <c r="UKR35" s="4812"/>
      <c r="UKS35" s="4812"/>
      <c r="UKT35" s="4812"/>
      <c r="UKU35" s="4812"/>
      <c r="UKV35" s="4812"/>
      <c r="UKW35" s="4812"/>
      <c r="UKX35" s="4812"/>
      <c r="UKY35" s="4812"/>
      <c r="UKZ35" s="4812"/>
      <c r="ULA35" s="4812"/>
      <c r="ULB35" s="4812"/>
      <c r="ULC35" s="4812"/>
      <c r="ULD35" s="4812"/>
      <c r="ULE35" s="4812"/>
      <c r="ULF35" s="4812"/>
      <c r="ULG35" s="4812"/>
      <c r="ULH35" s="4812"/>
      <c r="ULI35" s="4812"/>
      <c r="ULJ35" s="4812"/>
      <c r="ULK35" s="4812"/>
      <c r="ULL35" s="4812"/>
      <c r="ULM35" s="4812"/>
      <c r="ULN35" s="4812"/>
      <c r="ULO35" s="4812"/>
      <c r="ULP35" s="4812"/>
      <c r="ULQ35" s="4812"/>
      <c r="ULR35" s="4812"/>
      <c r="ULS35" s="4812"/>
      <c r="ULT35" s="4812"/>
      <c r="ULU35" s="4812"/>
      <c r="ULV35" s="4812"/>
      <c r="ULW35" s="4812"/>
      <c r="ULX35" s="4812"/>
      <c r="ULY35" s="4812"/>
      <c r="ULZ35" s="4812"/>
      <c r="UMA35" s="4812"/>
      <c r="UMB35" s="4812"/>
      <c r="UMC35" s="4812"/>
      <c r="UMD35" s="4812"/>
      <c r="UME35" s="4812"/>
      <c r="UMF35" s="4812"/>
      <c r="UMG35" s="4812"/>
      <c r="UMH35" s="4812"/>
      <c r="UMI35" s="4812"/>
      <c r="UMJ35" s="4812"/>
      <c r="UMK35" s="4812"/>
      <c r="UML35" s="4812"/>
      <c r="UMM35" s="4812"/>
      <c r="UMN35" s="4812"/>
      <c r="UMO35" s="4812"/>
      <c r="UMP35" s="4812"/>
      <c r="UMQ35" s="4812"/>
      <c r="UMR35" s="4812"/>
      <c r="UMS35" s="4812"/>
      <c r="UMT35" s="4812"/>
      <c r="UMU35" s="4812"/>
      <c r="UMV35" s="4812"/>
      <c r="UMW35" s="4812"/>
      <c r="UMX35" s="4812"/>
      <c r="UMY35" s="4812"/>
      <c r="UMZ35" s="4812"/>
      <c r="UNA35" s="4812"/>
      <c r="UNB35" s="4812"/>
      <c r="UNC35" s="4812"/>
      <c r="UND35" s="4812"/>
      <c r="UNE35" s="4812"/>
      <c r="UNF35" s="4812"/>
      <c r="UNG35" s="4812"/>
      <c r="UNH35" s="4812"/>
      <c r="UNI35" s="4812"/>
      <c r="UNJ35" s="4812"/>
      <c r="UNK35" s="4812"/>
      <c r="UNL35" s="4812"/>
      <c r="UNM35" s="4812"/>
      <c r="UNN35" s="4812"/>
      <c r="UNO35" s="4812"/>
      <c r="UNP35" s="4812"/>
      <c r="UNQ35" s="4812"/>
      <c r="UNR35" s="4812"/>
      <c r="UNS35" s="4812"/>
      <c r="UNT35" s="4812"/>
      <c r="UNU35" s="4812"/>
      <c r="UNV35" s="4812"/>
      <c r="UNW35" s="4812"/>
      <c r="UNX35" s="4812"/>
      <c r="UNY35" s="4812"/>
      <c r="UNZ35" s="4812"/>
      <c r="UOA35" s="4812"/>
      <c r="UOB35" s="4812"/>
      <c r="UOC35" s="4812"/>
      <c r="UOD35" s="4812"/>
      <c r="UOE35" s="4812"/>
      <c r="UOF35" s="4812"/>
      <c r="UOG35" s="4812"/>
      <c r="UOH35" s="4812"/>
      <c r="UOI35" s="4812"/>
      <c r="UOJ35" s="4812"/>
      <c r="UOK35" s="4812"/>
      <c r="UOL35" s="4812"/>
      <c r="UOM35" s="4812"/>
      <c r="UON35" s="4812"/>
      <c r="UOO35" s="4812"/>
      <c r="UOP35" s="4812"/>
      <c r="UOQ35" s="4812"/>
      <c r="UOR35" s="4812"/>
      <c r="UOS35" s="4812"/>
      <c r="UOT35" s="4812"/>
      <c r="UOU35" s="4812"/>
      <c r="UOV35" s="4812"/>
      <c r="UOW35" s="4812"/>
      <c r="UOX35" s="4812"/>
      <c r="UOY35" s="4812"/>
      <c r="UOZ35" s="4812"/>
      <c r="UPA35" s="4812"/>
      <c r="UPB35" s="4812"/>
      <c r="UPC35" s="4812"/>
      <c r="UPD35" s="4812"/>
      <c r="UPE35" s="4812"/>
      <c r="UPF35" s="4812"/>
      <c r="UPG35" s="4812"/>
      <c r="UPH35" s="4812"/>
      <c r="UPI35" s="4812"/>
      <c r="UPJ35" s="4812"/>
      <c r="UPK35" s="4812"/>
      <c r="UPL35" s="4812"/>
      <c r="UPM35" s="4812"/>
      <c r="UPN35" s="4812"/>
      <c r="UPO35" s="4812"/>
      <c r="UPP35" s="4812"/>
      <c r="UPQ35" s="4812"/>
      <c r="UPR35" s="4812"/>
      <c r="UPS35" s="4812"/>
      <c r="UPT35" s="4812"/>
      <c r="UPU35" s="4812"/>
      <c r="UPV35" s="4812"/>
      <c r="UPW35" s="4812"/>
      <c r="UPX35" s="4812"/>
      <c r="UPY35" s="4812"/>
      <c r="UPZ35" s="4812"/>
      <c r="UQA35" s="4812"/>
      <c r="UQB35" s="4812"/>
      <c r="UQC35" s="4812"/>
      <c r="UQD35" s="4812"/>
      <c r="UQE35" s="4812"/>
      <c r="UQF35" s="4812"/>
      <c r="UQG35" s="4812"/>
      <c r="UQH35" s="4812"/>
      <c r="UQI35" s="4812"/>
      <c r="UQJ35" s="4812"/>
      <c r="UQK35" s="4812"/>
      <c r="UQL35" s="4812"/>
      <c r="UQM35" s="4812"/>
      <c r="UQN35" s="4812"/>
      <c r="UQO35" s="4812"/>
      <c r="UQP35" s="4812"/>
      <c r="UQQ35" s="4812"/>
      <c r="UQR35" s="4812"/>
      <c r="UQS35" s="4812"/>
      <c r="UQT35" s="4812"/>
      <c r="UQU35" s="4812"/>
      <c r="UQV35" s="4812"/>
      <c r="UQW35" s="4812"/>
      <c r="UQX35" s="4812"/>
      <c r="UQY35" s="4812"/>
      <c r="UQZ35" s="4812"/>
      <c r="URA35" s="4812"/>
      <c r="URB35" s="4812"/>
      <c r="URC35" s="4812"/>
      <c r="URD35" s="4812"/>
      <c r="URE35" s="4812"/>
      <c r="URF35" s="4812"/>
      <c r="URG35" s="4812"/>
      <c r="URH35" s="4812"/>
      <c r="URI35" s="4812"/>
      <c r="URJ35" s="4812"/>
      <c r="URK35" s="4812"/>
      <c r="URL35" s="4812"/>
      <c r="URM35" s="4812"/>
      <c r="URN35" s="4812"/>
      <c r="URO35" s="4812"/>
      <c r="URP35" s="4812"/>
      <c r="URQ35" s="4812"/>
      <c r="URR35" s="4812"/>
      <c r="URS35" s="4812"/>
      <c r="URT35" s="4812"/>
      <c r="URU35" s="4812"/>
      <c r="URV35" s="4812"/>
      <c r="URW35" s="4812"/>
      <c r="URX35" s="4812"/>
      <c r="URY35" s="4812"/>
      <c r="URZ35" s="4812"/>
      <c r="USA35" s="4812"/>
      <c r="USB35" s="4812"/>
      <c r="USC35" s="4812"/>
      <c r="USD35" s="4812"/>
      <c r="USE35" s="4812"/>
      <c r="USF35" s="4812"/>
      <c r="USG35" s="4812"/>
      <c r="USH35" s="4812"/>
      <c r="USI35" s="4812"/>
      <c r="USJ35" s="4812"/>
      <c r="USK35" s="4812"/>
      <c r="USL35" s="4812"/>
      <c r="USM35" s="4812"/>
      <c r="USN35" s="4812"/>
      <c r="USO35" s="4812"/>
      <c r="USP35" s="4812"/>
      <c r="USQ35" s="4812"/>
      <c r="USR35" s="4812"/>
      <c r="USS35" s="4812"/>
      <c r="UST35" s="4812"/>
      <c r="USU35" s="4812"/>
      <c r="USV35" s="4812"/>
      <c r="USW35" s="4812"/>
      <c r="USX35" s="4812"/>
      <c r="USY35" s="4812"/>
      <c r="USZ35" s="4812"/>
      <c r="UTA35" s="4812"/>
      <c r="UTB35" s="4812"/>
      <c r="UTC35" s="4812"/>
      <c r="UTD35" s="4812"/>
      <c r="UTE35" s="4812"/>
      <c r="UTF35" s="4812"/>
      <c r="UTG35" s="4812"/>
      <c r="UTH35" s="4812"/>
      <c r="UTI35" s="4812"/>
      <c r="UTJ35" s="4812"/>
      <c r="UTK35" s="4812"/>
      <c r="UTL35" s="4812"/>
      <c r="UTM35" s="4812"/>
      <c r="UTN35" s="4812"/>
      <c r="UTO35" s="4812"/>
      <c r="UTP35" s="4812"/>
      <c r="UTQ35" s="4812"/>
      <c r="UTR35" s="4812"/>
      <c r="UTS35" s="4812"/>
      <c r="UTT35" s="4812"/>
      <c r="UTU35" s="4812"/>
      <c r="UTV35" s="4812"/>
      <c r="UTW35" s="4812"/>
      <c r="UTX35" s="4812"/>
      <c r="UTY35" s="4812"/>
      <c r="UTZ35" s="4812"/>
      <c r="UUA35" s="4812"/>
      <c r="UUB35" s="4812"/>
      <c r="UUC35" s="4812"/>
      <c r="UUD35" s="4812"/>
      <c r="UUE35" s="4812"/>
      <c r="UUF35" s="4812"/>
      <c r="UUG35" s="4812"/>
      <c r="UUH35" s="4812"/>
      <c r="UUI35" s="4812"/>
      <c r="UUJ35" s="4812"/>
      <c r="UUK35" s="4812"/>
      <c r="UUL35" s="4812"/>
      <c r="UUM35" s="4812"/>
      <c r="UUN35" s="4812"/>
      <c r="UUO35" s="4812"/>
      <c r="UUP35" s="4812"/>
      <c r="UUQ35" s="4812"/>
      <c r="UUR35" s="4812"/>
      <c r="UUS35" s="4812"/>
      <c r="UUT35" s="4812"/>
      <c r="UUU35" s="4812"/>
      <c r="UUV35" s="4812"/>
      <c r="UUW35" s="4812"/>
      <c r="UUX35" s="4812"/>
      <c r="UUY35" s="4812"/>
      <c r="UUZ35" s="4812"/>
      <c r="UVA35" s="4812"/>
      <c r="UVB35" s="4812"/>
      <c r="UVC35" s="4812"/>
      <c r="UVD35" s="4812"/>
      <c r="UVE35" s="4812"/>
      <c r="UVF35" s="4812"/>
      <c r="UVG35" s="4812"/>
      <c r="UVH35" s="4812"/>
      <c r="UVI35" s="4812"/>
      <c r="UVJ35" s="4812"/>
      <c r="UVK35" s="4812"/>
      <c r="UVL35" s="4812"/>
      <c r="UVM35" s="4812"/>
      <c r="UVN35" s="4812"/>
      <c r="UVO35" s="4812"/>
      <c r="UVP35" s="4812"/>
      <c r="UVQ35" s="4812"/>
      <c r="UVR35" s="4812"/>
      <c r="UVS35" s="4812"/>
      <c r="UVT35" s="4812"/>
      <c r="UVU35" s="4812"/>
      <c r="UVV35" s="4812"/>
      <c r="UVW35" s="4812"/>
      <c r="UVX35" s="4812"/>
      <c r="UVY35" s="4812"/>
      <c r="UVZ35" s="4812"/>
      <c r="UWA35" s="4812"/>
      <c r="UWB35" s="4812"/>
      <c r="UWC35" s="4812"/>
      <c r="UWD35" s="4812"/>
      <c r="UWE35" s="4812"/>
      <c r="UWF35" s="4812"/>
      <c r="UWG35" s="4812"/>
      <c r="UWH35" s="4812"/>
      <c r="UWI35" s="4812"/>
      <c r="UWJ35" s="4812"/>
      <c r="UWK35" s="4812"/>
      <c r="UWL35" s="4812"/>
      <c r="UWM35" s="4812"/>
      <c r="UWN35" s="4812"/>
      <c r="UWO35" s="4812"/>
      <c r="UWP35" s="4812"/>
      <c r="UWQ35" s="4812"/>
      <c r="UWR35" s="4812"/>
      <c r="UWS35" s="4812"/>
      <c r="UWT35" s="4812"/>
      <c r="UWU35" s="4812"/>
      <c r="UWV35" s="4812"/>
      <c r="UWW35" s="4812"/>
      <c r="UWX35" s="4812"/>
      <c r="UWY35" s="4812"/>
      <c r="UWZ35" s="4812"/>
      <c r="UXA35" s="4812"/>
      <c r="UXB35" s="4812"/>
      <c r="UXC35" s="4812"/>
      <c r="UXD35" s="4812"/>
      <c r="UXE35" s="4812"/>
      <c r="UXF35" s="4812"/>
      <c r="UXG35" s="4812"/>
      <c r="UXH35" s="4812"/>
      <c r="UXI35" s="4812"/>
      <c r="UXJ35" s="4812"/>
      <c r="UXK35" s="4812"/>
      <c r="UXL35" s="4812"/>
      <c r="UXM35" s="4812"/>
      <c r="UXN35" s="4812"/>
      <c r="UXO35" s="4812"/>
      <c r="UXP35" s="4812"/>
      <c r="UXQ35" s="4812"/>
      <c r="UXR35" s="4812"/>
      <c r="UXS35" s="4812"/>
      <c r="UXT35" s="4812"/>
      <c r="UXU35" s="4812"/>
      <c r="UXV35" s="4812"/>
      <c r="UXW35" s="4812"/>
      <c r="UXX35" s="4812"/>
      <c r="UXY35" s="4812"/>
      <c r="UXZ35" s="4812"/>
      <c r="UYA35" s="4812"/>
      <c r="UYB35" s="4812"/>
      <c r="UYC35" s="4812"/>
      <c r="UYD35" s="4812"/>
      <c r="UYE35" s="4812"/>
      <c r="UYF35" s="4812"/>
      <c r="UYG35" s="4812"/>
      <c r="UYH35" s="4812"/>
      <c r="UYI35" s="4812"/>
      <c r="UYJ35" s="4812"/>
      <c r="UYK35" s="4812"/>
      <c r="UYL35" s="4812"/>
      <c r="UYM35" s="4812"/>
      <c r="UYN35" s="4812"/>
      <c r="UYO35" s="4812"/>
      <c r="UYP35" s="4812"/>
      <c r="UYQ35" s="4812"/>
      <c r="UYR35" s="4812"/>
      <c r="UYS35" s="4812"/>
      <c r="UYT35" s="4812"/>
      <c r="UYU35" s="4812"/>
      <c r="UYV35" s="4812"/>
      <c r="UYW35" s="4812"/>
      <c r="UYX35" s="4812"/>
      <c r="UYY35" s="4812"/>
      <c r="UYZ35" s="4812"/>
      <c r="UZA35" s="4812"/>
      <c r="UZB35" s="4812"/>
      <c r="UZC35" s="4812"/>
      <c r="UZD35" s="4812"/>
      <c r="UZE35" s="4812"/>
      <c r="UZF35" s="4812"/>
      <c r="UZG35" s="4812"/>
      <c r="UZH35" s="4812"/>
      <c r="UZI35" s="4812"/>
      <c r="UZJ35" s="4812"/>
      <c r="UZK35" s="4812"/>
      <c r="UZL35" s="4812"/>
      <c r="UZM35" s="4812"/>
      <c r="UZN35" s="4812"/>
      <c r="UZO35" s="4812"/>
      <c r="UZP35" s="4812"/>
      <c r="UZQ35" s="4812"/>
      <c r="UZR35" s="4812"/>
      <c r="UZS35" s="4812"/>
      <c r="UZT35" s="4812"/>
      <c r="UZU35" s="4812"/>
      <c r="UZV35" s="4812"/>
      <c r="UZW35" s="4812"/>
      <c r="UZX35" s="4812"/>
      <c r="UZY35" s="4812"/>
      <c r="UZZ35" s="4812"/>
      <c r="VAA35" s="4812"/>
      <c r="VAB35" s="4812"/>
      <c r="VAC35" s="4812"/>
      <c r="VAD35" s="4812"/>
      <c r="VAE35" s="4812"/>
      <c r="VAF35" s="4812"/>
      <c r="VAG35" s="4812"/>
      <c r="VAH35" s="4812"/>
      <c r="VAI35" s="4812"/>
      <c r="VAJ35" s="4812"/>
      <c r="VAK35" s="4812"/>
      <c r="VAL35" s="4812"/>
      <c r="VAM35" s="4812"/>
      <c r="VAN35" s="4812"/>
      <c r="VAO35" s="4812"/>
      <c r="VAP35" s="4812"/>
      <c r="VAQ35" s="4812"/>
      <c r="VAR35" s="4812"/>
      <c r="VAS35" s="4812"/>
      <c r="VAT35" s="4812"/>
      <c r="VAU35" s="4812"/>
      <c r="VAV35" s="4812"/>
      <c r="VAW35" s="4812"/>
      <c r="VAX35" s="4812"/>
      <c r="VAY35" s="4812"/>
      <c r="VAZ35" s="4812"/>
      <c r="VBA35" s="4812"/>
      <c r="VBB35" s="4812"/>
      <c r="VBC35" s="4812"/>
      <c r="VBD35" s="4812"/>
      <c r="VBE35" s="4812"/>
      <c r="VBF35" s="4812"/>
      <c r="VBG35" s="4812"/>
      <c r="VBH35" s="4812"/>
      <c r="VBI35" s="4812"/>
      <c r="VBJ35" s="4812"/>
      <c r="VBK35" s="4812"/>
      <c r="VBL35" s="4812"/>
      <c r="VBM35" s="4812"/>
      <c r="VBN35" s="4812"/>
      <c r="VBO35" s="4812"/>
      <c r="VBP35" s="4812"/>
      <c r="VBQ35" s="4812"/>
      <c r="VBR35" s="4812"/>
      <c r="VBS35" s="4812"/>
      <c r="VBT35" s="4812"/>
      <c r="VBU35" s="4812"/>
      <c r="VBV35" s="4812"/>
      <c r="VBW35" s="4812"/>
      <c r="VBX35" s="4812"/>
      <c r="VBY35" s="4812"/>
      <c r="VBZ35" s="4812"/>
      <c r="VCA35" s="4812"/>
      <c r="VCB35" s="4812"/>
      <c r="VCC35" s="4812"/>
      <c r="VCD35" s="4812"/>
      <c r="VCE35" s="4812"/>
      <c r="VCF35" s="4812"/>
      <c r="VCG35" s="4812"/>
      <c r="VCH35" s="4812"/>
      <c r="VCI35" s="4812"/>
      <c r="VCJ35" s="4812"/>
      <c r="VCK35" s="4812"/>
      <c r="VCL35" s="4812"/>
      <c r="VCM35" s="4812"/>
      <c r="VCN35" s="4812"/>
      <c r="VCO35" s="4812"/>
      <c r="VCP35" s="4812"/>
      <c r="VCQ35" s="4812"/>
      <c r="VCR35" s="4812"/>
      <c r="VCS35" s="4812"/>
      <c r="VCT35" s="4812"/>
      <c r="VCU35" s="4812"/>
      <c r="VCV35" s="4812"/>
      <c r="VCW35" s="4812"/>
      <c r="VCX35" s="4812"/>
      <c r="VCY35" s="4812"/>
      <c r="VCZ35" s="4812"/>
      <c r="VDA35" s="4812"/>
      <c r="VDB35" s="4812"/>
      <c r="VDC35" s="4812"/>
      <c r="VDD35" s="4812"/>
      <c r="VDE35" s="4812"/>
      <c r="VDF35" s="4812"/>
      <c r="VDG35" s="4812"/>
      <c r="VDH35" s="4812"/>
      <c r="VDI35" s="4812"/>
      <c r="VDJ35" s="4812"/>
      <c r="VDK35" s="4812"/>
      <c r="VDL35" s="4812"/>
      <c r="VDM35" s="4812"/>
      <c r="VDN35" s="4812"/>
      <c r="VDO35" s="4812"/>
      <c r="VDP35" s="4812"/>
      <c r="VDQ35" s="4812"/>
      <c r="VDR35" s="4812"/>
      <c r="VDS35" s="4812"/>
      <c r="VDT35" s="4812"/>
      <c r="VDU35" s="4812"/>
      <c r="VDV35" s="4812"/>
      <c r="VDW35" s="4812"/>
      <c r="VDX35" s="4812"/>
      <c r="VDY35" s="4812"/>
      <c r="VDZ35" s="4812"/>
      <c r="VEA35" s="4812"/>
      <c r="VEB35" s="4812"/>
      <c r="VEC35" s="4812"/>
      <c r="VED35" s="4812"/>
      <c r="VEE35" s="4812"/>
      <c r="VEF35" s="4812"/>
      <c r="VEG35" s="4812"/>
      <c r="VEH35" s="4812"/>
      <c r="VEI35" s="4812"/>
      <c r="VEJ35" s="4812"/>
      <c r="VEK35" s="4812"/>
      <c r="VEL35" s="4812"/>
      <c r="VEM35" s="4812"/>
      <c r="VEN35" s="4812"/>
      <c r="VEO35" s="4812"/>
      <c r="VEP35" s="4812"/>
      <c r="VEQ35" s="4812"/>
      <c r="VER35" s="4812"/>
      <c r="VES35" s="4812"/>
      <c r="VET35" s="4812"/>
      <c r="VEU35" s="4812"/>
      <c r="VEV35" s="4812"/>
      <c r="VEW35" s="4812"/>
      <c r="VEX35" s="4812"/>
      <c r="VEY35" s="4812"/>
      <c r="VEZ35" s="4812"/>
      <c r="VFA35" s="4812"/>
      <c r="VFB35" s="4812"/>
      <c r="VFC35" s="4812"/>
      <c r="VFD35" s="4812"/>
      <c r="VFE35" s="4812"/>
      <c r="VFF35" s="4812"/>
      <c r="VFG35" s="4812"/>
      <c r="VFH35" s="4812"/>
      <c r="VFI35" s="4812"/>
      <c r="VFJ35" s="4812"/>
      <c r="VFK35" s="4812"/>
      <c r="VFL35" s="4812"/>
      <c r="VFM35" s="4812"/>
      <c r="VFN35" s="4812"/>
      <c r="VFO35" s="4812"/>
      <c r="VFP35" s="4812"/>
      <c r="VFQ35" s="4812"/>
      <c r="VFR35" s="4812"/>
      <c r="VFS35" s="4812"/>
      <c r="VFT35" s="4812"/>
      <c r="VFU35" s="4812"/>
      <c r="VFV35" s="4812"/>
      <c r="VFW35" s="4812"/>
      <c r="VFX35" s="4812"/>
      <c r="VFY35" s="4812"/>
      <c r="VFZ35" s="4812"/>
      <c r="VGA35" s="4812"/>
      <c r="VGB35" s="4812"/>
      <c r="VGC35" s="4812"/>
      <c r="VGD35" s="4812"/>
      <c r="VGE35" s="4812"/>
      <c r="VGF35" s="4812"/>
      <c r="VGG35" s="4812"/>
      <c r="VGH35" s="4812"/>
      <c r="VGI35" s="4812"/>
      <c r="VGJ35" s="4812"/>
      <c r="VGK35" s="4812"/>
      <c r="VGL35" s="4812"/>
      <c r="VGM35" s="4812"/>
      <c r="VGN35" s="4812"/>
      <c r="VGO35" s="4812"/>
      <c r="VGP35" s="4812"/>
      <c r="VGQ35" s="4812"/>
      <c r="VGR35" s="4812"/>
      <c r="VGS35" s="4812"/>
      <c r="VGT35" s="4812"/>
      <c r="VGU35" s="4812"/>
      <c r="VGV35" s="4812"/>
      <c r="VGW35" s="4812"/>
      <c r="VGX35" s="4812"/>
      <c r="VGY35" s="4812"/>
      <c r="VGZ35" s="4812"/>
      <c r="VHA35" s="4812"/>
      <c r="VHB35" s="4812"/>
      <c r="VHC35" s="4812"/>
      <c r="VHD35" s="4812"/>
      <c r="VHE35" s="4812"/>
      <c r="VHF35" s="4812"/>
      <c r="VHG35" s="4812"/>
      <c r="VHH35" s="4812"/>
      <c r="VHI35" s="4812"/>
      <c r="VHJ35" s="4812"/>
      <c r="VHK35" s="4812"/>
      <c r="VHL35" s="4812"/>
      <c r="VHM35" s="4812"/>
      <c r="VHN35" s="4812"/>
      <c r="VHO35" s="4812"/>
      <c r="VHP35" s="4812"/>
      <c r="VHQ35" s="4812"/>
      <c r="VHR35" s="4812"/>
      <c r="VHS35" s="4812"/>
      <c r="VHT35" s="4812"/>
      <c r="VHU35" s="4812"/>
      <c r="VHV35" s="4812"/>
      <c r="VHW35" s="4812"/>
      <c r="VHX35" s="4812"/>
      <c r="VHY35" s="4812"/>
      <c r="VHZ35" s="4812"/>
      <c r="VIA35" s="4812"/>
      <c r="VIB35" s="4812"/>
      <c r="VIC35" s="4812"/>
      <c r="VID35" s="4812"/>
      <c r="VIE35" s="4812"/>
      <c r="VIF35" s="4812"/>
      <c r="VIG35" s="4812"/>
      <c r="VIH35" s="4812"/>
      <c r="VII35" s="4812"/>
      <c r="VIJ35" s="4812"/>
      <c r="VIK35" s="4812"/>
      <c r="VIL35" s="4812"/>
      <c r="VIM35" s="4812"/>
      <c r="VIN35" s="4812"/>
      <c r="VIO35" s="4812"/>
      <c r="VIP35" s="4812"/>
      <c r="VIQ35" s="4812"/>
      <c r="VIR35" s="4812"/>
      <c r="VIS35" s="4812"/>
      <c r="VIT35" s="4812"/>
      <c r="VIU35" s="4812"/>
      <c r="VIV35" s="4812"/>
      <c r="VIW35" s="4812"/>
      <c r="VIX35" s="4812"/>
      <c r="VIY35" s="4812"/>
      <c r="VIZ35" s="4812"/>
      <c r="VJA35" s="4812"/>
      <c r="VJB35" s="4812"/>
      <c r="VJC35" s="4812"/>
      <c r="VJD35" s="4812"/>
      <c r="VJE35" s="4812"/>
      <c r="VJF35" s="4812"/>
      <c r="VJG35" s="4812"/>
      <c r="VJH35" s="4812"/>
      <c r="VJI35" s="4812"/>
      <c r="VJJ35" s="4812"/>
      <c r="VJK35" s="4812"/>
      <c r="VJL35" s="4812"/>
      <c r="VJM35" s="4812"/>
      <c r="VJN35" s="4812"/>
      <c r="VJO35" s="4812"/>
      <c r="VJP35" s="4812"/>
      <c r="VJQ35" s="4812"/>
      <c r="VJR35" s="4812"/>
      <c r="VJS35" s="4812"/>
      <c r="VJT35" s="4812"/>
      <c r="VJU35" s="4812"/>
      <c r="VJV35" s="4812"/>
      <c r="VJW35" s="4812"/>
      <c r="VJX35" s="4812"/>
      <c r="VJY35" s="4812"/>
      <c r="VJZ35" s="4812"/>
      <c r="VKA35" s="4812"/>
      <c r="VKB35" s="4812"/>
      <c r="VKC35" s="4812"/>
      <c r="VKD35" s="4812"/>
      <c r="VKE35" s="4812"/>
      <c r="VKF35" s="4812"/>
      <c r="VKG35" s="4812"/>
      <c r="VKH35" s="4812"/>
      <c r="VKI35" s="4812"/>
      <c r="VKJ35" s="4812"/>
      <c r="VKK35" s="4812"/>
      <c r="VKL35" s="4812"/>
      <c r="VKM35" s="4812"/>
      <c r="VKN35" s="4812"/>
      <c r="VKO35" s="4812"/>
      <c r="VKP35" s="4812"/>
      <c r="VKQ35" s="4812"/>
      <c r="VKR35" s="4812"/>
      <c r="VKS35" s="4812"/>
      <c r="VKT35" s="4812"/>
      <c r="VKU35" s="4812"/>
      <c r="VKV35" s="4812"/>
      <c r="VKW35" s="4812"/>
      <c r="VKX35" s="4812"/>
      <c r="VKY35" s="4812"/>
      <c r="VKZ35" s="4812"/>
      <c r="VLA35" s="4812"/>
      <c r="VLB35" s="4812"/>
      <c r="VLC35" s="4812"/>
      <c r="VLD35" s="4812"/>
      <c r="VLE35" s="4812"/>
      <c r="VLF35" s="4812"/>
      <c r="VLG35" s="4812"/>
      <c r="VLH35" s="4812"/>
      <c r="VLI35" s="4812"/>
      <c r="VLJ35" s="4812"/>
      <c r="VLK35" s="4812"/>
      <c r="VLL35" s="4812"/>
      <c r="VLM35" s="4812"/>
      <c r="VLN35" s="4812"/>
      <c r="VLO35" s="4812"/>
      <c r="VLP35" s="4812"/>
      <c r="VLQ35" s="4812"/>
      <c r="VLR35" s="4812"/>
      <c r="VLS35" s="4812"/>
      <c r="VLT35" s="4812"/>
      <c r="VLU35" s="4812"/>
      <c r="VLV35" s="4812"/>
      <c r="VLW35" s="4812"/>
      <c r="VLX35" s="4812"/>
      <c r="VLY35" s="4812"/>
      <c r="VLZ35" s="4812"/>
      <c r="VMA35" s="4812"/>
      <c r="VMB35" s="4812"/>
      <c r="VMC35" s="4812"/>
      <c r="VMD35" s="4812"/>
      <c r="VME35" s="4812"/>
      <c r="VMF35" s="4812"/>
      <c r="VMG35" s="4812"/>
      <c r="VMH35" s="4812"/>
      <c r="VMI35" s="4812"/>
      <c r="VMJ35" s="4812"/>
      <c r="VMK35" s="4812"/>
      <c r="VML35" s="4812"/>
      <c r="VMM35" s="4812"/>
      <c r="VMN35" s="4812"/>
      <c r="VMO35" s="4812"/>
      <c r="VMP35" s="4812"/>
      <c r="VMQ35" s="4812"/>
      <c r="VMR35" s="4812"/>
      <c r="VMS35" s="4812"/>
      <c r="VMT35" s="4812"/>
      <c r="VMU35" s="4812"/>
      <c r="VMV35" s="4812"/>
      <c r="VMW35" s="4812"/>
      <c r="VMX35" s="4812"/>
      <c r="VMY35" s="4812"/>
      <c r="VMZ35" s="4812"/>
      <c r="VNA35" s="4812"/>
      <c r="VNB35" s="4812"/>
      <c r="VNC35" s="4812"/>
      <c r="VND35" s="4812"/>
      <c r="VNE35" s="4812"/>
      <c r="VNF35" s="4812"/>
      <c r="VNG35" s="4812"/>
      <c r="VNH35" s="4812"/>
      <c r="VNI35" s="4812"/>
      <c r="VNJ35" s="4812"/>
      <c r="VNK35" s="4812"/>
      <c r="VNL35" s="4812"/>
      <c r="VNM35" s="4812"/>
      <c r="VNN35" s="4812"/>
      <c r="VNO35" s="4812"/>
      <c r="VNP35" s="4812"/>
      <c r="VNQ35" s="4812"/>
      <c r="VNR35" s="4812"/>
      <c r="VNS35" s="4812"/>
      <c r="VNT35" s="4812"/>
      <c r="VNU35" s="4812"/>
      <c r="VNV35" s="4812"/>
      <c r="VNW35" s="4812"/>
      <c r="VNX35" s="4812"/>
      <c r="VNY35" s="4812"/>
      <c r="VNZ35" s="4812"/>
      <c r="VOA35" s="4812"/>
      <c r="VOB35" s="4812"/>
      <c r="VOC35" s="4812"/>
      <c r="VOD35" s="4812"/>
      <c r="VOE35" s="4812"/>
      <c r="VOF35" s="4812"/>
      <c r="VOG35" s="4812"/>
      <c r="VOH35" s="4812"/>
      <c r="VOI35" s="4812"/>
      <c r="VOJ35" s="4812"/>
      <c r="VOK35" s="4812"/>
      <c r="VOL35" s="4812"/>
      <c r="VOM35" s="4812"/>
      <c r="VON35" s="4812"/>
      <c r="VOO35" s="4812"/>
      <c r="VOP35" s="4812"/>
      <c r="VOQ35" s="4812"/>
      <c r="VOR35" s="4812"/>
      <c r="VOS35" s="4812"/>
      <c r="VOT35" s="4812"/>
      <c r="VOU35" s="4812"/>
      <c r="VOV35" s="4812"/>
      <c r="VOW35" s="4812"/>
      <c r="VOX35" s="4812"/>
      <c r="VOY35" s="4812"/>
      <c r="VOZ35" s="4812"/>
      <c r="VPA35" s="4812"/>
      <c r="VPB35" s="4812"/>
      <c r="VPC35" s="4812"/>
      <c r="VPD35" s="4812"/>
      <c r="VPE35" s="4812"/>
      <c r="VPF35" s="4812"/>
      <c r="VPG35" s="4812"/>
      <c r="VPH35" s="4812"/>
      <c r="VPI35" s="4812"/>
      <c r="VPJ35" s="4812"/>
      <c r="VPK35" s="4812"/>
      <c r="VPL35" s="4812"/>
      <c r="VPM35" s="4812"/>
      <c r="VPN35" s="4812"/>
      <c r="VPO35" s="4812"/>
      <c r="VPP35" s="4812"/>
      <c r="VPQ35" s="4812"/>
      <c r="VPR35" s="4812"/>
      <c r="VPS35" s="4812"/>
      <c r="VPT35" s="4812"/>
      <c r="VPU35" s="4812"/>
      <c r="VPV35" s="4812"/>
      <c r="VPW35" s="4812"/>
      <c r="VPX35" s="4812"/>
      <c r="VPY35" s="4812"/>
      <c r="VPZ35" s="4812"/>
      <c r="VQA35" s="4812"/>
      <c r="VQB35" s="4812"/>
      <c r="VQC35" s="4812"/>
      <c r="VQD35" s="4812"/>
      <c r="VQE35" s="4812"/>
      <c r="VQF35" s="4812"/>
      <c r="VQG35" s="4812"/>
      <c r="VQH35" s="4812"/>
      <c r="VQI35" s="4812"/>
      <c r="VQJ35" s="4812"/>
      <c r="VQK35" s="4812"/>
      <c r="VQL35" s="4812"/>
      <c r="VQM35" s="4812"/>
      <c r="VQN35" s="4812"/>
      <c r="VQO35" s="4812"/>
      <c r="VQP35" s="4812"/>
      <c r="VQQ35" s="4812"/>
      <c r="VQR35" s="4812"/>
      <c r="VQS35" s="4812"/>
      <c r="VQT35" s="4812"/>
      <c r="VQU35" s="4812"/>
      <c r="VQV35" s="4812"/>
      <c r="VQW35" s="4812"/>
      <c r="VQX35" s="4812"/>
      <c r="VQY35" s="4812"/>
      <c r="VQZ35" s="4812"/>
      <c r="VRA35" s="4812"/>
      <c r="VRB35" s="4812"/>
      <c r="VRC35" s="4812"/>
      <c r="VRD35" s="4812"/>
      <c r="VRE35" s="4812"/>
      <c r="VRF35" s="4812"/>
      <c r="VRG35" s="4812"/>
      <c r="VRH35" s="4812"/>
      <c r="VRI35" s="4812"/>
      <c r="VRJ35" s="4812"/>
      <c r="VRK35" s="4812"/>
      <c r="VRL35" s="4812"/>
      <c r="VRM35" s="4812"/>
      <c r="VRN35" s="4812"/>
      <c r="VRO35" s="4812"/>
      <c r="VRP35" s="4812"/>
      <c r="VRQ35" s="4812"/>
      <c r="VRR35" s="4812"/>
      <c r="VRS35" s="4812"/>
      <c r="VRT35" s="4812"/>
      <c r="VRU35" s="4812"/>
      <c r="VRV35" s="4812"/>
      <c r="VRW35" s="4812"/>
      <c r="VRX35" s="4812"/>
      <c r="VRY35" s="4812"/>
      <c r="VRZ35" s="4812"/>
      <c r="VSA35" s="4812"/>
      <c r="VSB35" s="4812"/>
      <c r="VSC35" s="4812"/>
      <c r="VSD35" s="4812"/>
      <c r="VSE35" s="4812"/>
      <c r="VSF35" s="4812"/>
      <c r="VSG35" s="4812"/>
      <c r="VSH35" s="4812"/>
      <c r="VSI35" s="4812"/>
      <c r="VSJ35" s="4812"/>
      <c r="VSK35" s="4812"/>
      <c r="VSL35" s="4812"/>
      <c r="VSM35" s="4812"/>
      <c r="VSN35" s="4812"/>
      <c r="VSO35" s="4812"/>
      <c r="VSP35" s="4812"/>
      <c r="VSQ35" s="4812"/>
      <c r="VSR35" s="4812"/>
      <c r="VSS35" s="4812"/>
      <c r="VST35" s="4812"/>
      <c r="VSU35" s="4812"/>
      <c r="VSV35" s="4812"/>
      <c r="VSW35" s="4812"/>
      <c r="VSX35" s="4812"/>
      <c r="VSY35" s="4812"/>
      <c r="VSZ35" s="4812"/>
      <c r="VTA35" s="4812"/>
      <c r="VTB35" s="4812"/>
      <c r="VTC35" s="4812"/>
      <c r="VTD35" s="4812"/>
      <c r="VTE35" s="4812"/>
      <c r="VTF35" s="4812"/>
      <c r="VTG35" s="4812"/>
      <c r="VTH35" s="4812"/>
      <c r="VTI35" s="4812"/>
      <c r="VTJ35" s="4812"/>
      <c r="VTK35" s="4812"/>
      <c r="VTL35" s="4812"/>
      <c r="VTM35" s="4812"/>
      <c r="VTN35" s="4812"/>
      <c r="VTO35" s="4812"/>
      <c r="VTP35" s="4812"/>
      <c r="VTQ35" s="4812"/>
      <c r="VTR35" s="4812"/>
      <c r="VTS35" s="4812"/>
      <c r="VTT35" s="4812"/>
      <c r="VTU35" s="4812"/>
      <c r="VTV35" s="4812"/>
      <c r="VTW35" s="4812"/>
      <c r="VTX35" s="4812"/>
      <c r="VTY35" s="4812"/>
      <c r="VTZ35" s="4812"/>
      <c r="VUA35" s="4812"/>
      <c r="VUB35" s="4812"/>
      <c r="VUC35" s="4812"/>
      <c r="VUD35" s="4812"/>
      <c r="VUE35" s="4812"/>
      <c r="VUF35" s="4812"/>
      <c r="VUG35" s="4812"/>
      <c r="VUH35" s="4812"/>
      <c r="VUI35" s="4812"/>
      <c r="VUJ35" s="4812"/>
      <c r="VUK35" s="4812"/>
      <c r="VUL35" s="4812"/>
      <c r="VUM35" s="4812"/>
      <c r="VUN35" s="4812"/>
      <c r="VUO35" s="4812"/>
      <c r="VUP35" s="4812"/>
      <c r="VUQ35" s="4812"/>
      <c r="VUR35" s="4812"/>
      <c r="VUS35" s="4812"/>
      <c r="VUT35" s="4812"/>
      <c r="VUU35" s="4812"/>
      <c r="VUV35" s="4812"/>
      <c r="VUW35" s="4812"/>
      <c r="VUX35" s="4812"/>
      <c r="VUY35" s="4812"/>
      <c r="VUZ35" s="4812"/>
      <c r="VVA35" s="4812"/>
      <c r="VVB35" s="4812"/>
      <c r="VVC35" s="4812"/>
      <c r="VVD35" s="4812"/>
      <c r="VVE35" s="4812"/>
      <c r="VVF35" s="4812"/>
      <c r="VVG35" s="4812"/>
      <c r="VVH35" s="4812"/>
      <c r="VVI35" s="4812"/>
      <c r="VVJ35" s="4812"/>
      <c r="VVK35" s="4812"/>
      <c r="VVL35" s="4812"/>
      <c r="VVM35" s="4812"/>
      <c r="VVN35" s="4812"/>
      <c r="VVO35" s="4812"/>
      <c r="VVP35" s="4812"/>
      <c r="VVQ35" s="4812"/>
      <c r="VVR35" s="4812"/>
      <c r="VVS35" s="4812"/>
      <c r="VVT35" s="4812"/>
      <c r="VVU35" s="4812"/>
      <c r="VVV35" s="4812"/>
      <c r="VVW35" s="4812"/>
      <c r="VVX35" s="4812"/>
      <c r="VVY35" s="4812"/>
      <c r="VVZ35" s="4812"/>
      <c r="VWA35" s="4812"/>
      <c r="VWB35" s="4812"/>
      <c r="VWC35" s="4812"/>
      <c r="VWD35" s="4812"/>
      <c r="VWE35" s="4812"/>
      <c r="VWF35" s="4812"/>
      <c r="VWG35" s="4812"/>
      <c r="VWH35" s="4812"/>
      <c r="VWI35" s="4812"/>
      <c r="VWJ35" s="4812"/>
      <c r="VWK35" s="4812"/>
      <c r="VWL35" s="4812"/>
      <c r="VWM35" s="4812"/>
      <c r="VWN35" s="4812"/>
      <c r="VWO35" s="4812"/>
      <c r="VWP35" s="4812"/>
      <c r="VWQ35" s="4812"/>
      <c r="VWR35" s="4812"/>
      <c r="VWS35" s="4812"/>
      <c r="VWT35" s="4812"/>
      <c r="VWU35" s="4812"/>
      <c r="VWV35" s="4812"/>
      <c r="VWW35" s="4812"/>
      <c r="VWX35" s="4812"/>
      <c r="VWY35" s="4812"/>
      <c r="VWZ35" s="4812"/>
      <c r="VXA35" s="4812"/>
      <c r="VXB35" s="4812"/>
      <c r="VXC35" s="4812"/>
      <c r="VXD35" s="4812"/>
      <c r="VXE35" s="4812"/>
      <c r="VXF35" s="4812"/>
      <c r="VXG35" s="4812"/>
      <c r="VXH35" s="4812"/>
      <c r="VXI35" s="4812"/>
      <c r="VXJ35" s="4812"/>
      <c r="VXK35" s="4812"/>
      <c r="VXL35" s="4812"/>
      <c r="VXM35" s="4812"/>
      <c r="VXN35" s="4812"/>
      <c r="VXO35" s="4812"/>
      <c r="VXP35" s="4812"/>
      <c r="VXQ35" s="4812"/>
      <c r="VXR35" s="4812"/>
      <c r="VXS35" s="4812"/>
      <c r="VXT35" s="4812"/>
      <c r="VXU35" s="4812"/>
      <c r="VXV35" s="4812"/>
      <c r="VXW35" s="4812"/>
      <c r="VXX35" s="4812"/>
      <c r="VXY35" s="4812"/>
      <c r="VXZ35" s="4812"/>
      <c r="VYA35" s="4812"/>
      <c r="VYB35" s="4812"/>
      <c r="VYC35" s="4812"/>
      <c r="VYD35" s="4812"/>
      <c r="VYE35" s="4812"/>
      <c r="VYF35" s="4812"/>
      <c r="VYG35" s="4812"/>
      <c r="VYH35" s="4812"/>
      <c r="VYI35" s="4812"/>
      <c r="VYJ35" s="4812"/>
      <c r="VYK35" s="4812"/>
      <c r="VYL35" s="4812"/>
      <c r="VYM35" s="4812"/>
      <c r="VYN35" s="4812"/>
      <c r="VYO35" s="4812"/>
      <c r="VYP35" s="4812"/>
      <c r="VYQ35" s="4812"/>
      <c r="VYR35" s="4812"/>
      <c r="VYS35" s="4812"/>
      <c r="VYT35" s="4812"/>
      <c r="VYU35" s="4812"/>
      <c r="VYV35" s="4812"/>
      <c r="VYW35" s="4812"/>
      <c r="VYX35" s="4812"/>
      <c r="VYY35" s="4812"/>
      <c r="VYZ35" s="4812"/>
      <c r="VZA35" s="4812"/>
      <c r="VZB35" s="4812"/>
      <c r="VZC35" s="4812"/>
      <c r="VZD35" s="4812"/>
      <c r="VZE35" s="4812"/>
      <c r="VZF35" s="4812"/>
      <c r="VZG35" s="4812"/>
      <c r="VZH35" s="4812"/>
      <c r="VZI35" s="4812"/>
      <c r="VZJ35" s="4812"/>
      <c r="VZK35" s="4812"/>
      <c r="VZL35" s="4812"/>
      <c r="VZM35" s="4812"/>
      <c r="VZN35" s="4812"/>
      <c r="VZO35" s="4812"/>
      <c r="VZP35" s="4812"/>
      <c r="VZQ35" s="4812"/>
      <c r="VZR35" s="4812"/>
      <c r="VZS35" s="4812"/>
      <c r="VZT35" s="4812"/>
      <c r="VZU35" s="4812"/>
      <c r="VZV35" s="4812"/>
      <c r="VZW35" s="4812"/>
      <c r="VZX35" s="4812"/>
      <c r="VZY35" s="4812"/>
      <c r="VZZ35" s="4812"/>
      <c r="WAA35" s="4812"/>
      <c r="WAB35" s="4812"/>
      <c r="WAC35" s="4812"/>
      <c r="WAD35" s="4812"/>
      <c r="WAE35" s="4812"/>
      <c r="WAF35" s="4812"/>
      <c r="WAG35" s="4812"/>
      <c r="WAH35" s="4812"/>
      <c r="WAI35" s="4812"/>
      <c r="WAJ35" s="4812"/>
      <c r="WAK35" s="4812"/>
      <c r="WAL35" s="4812"/>
      <c r="WAM35" s="4812"/>
      <c r="WAN35" s="4812"/>
      <c r="WAO35" s="4812"/>
      <c r="WAP35" s="4812"/>
      <c r="WAQ35" s="4812"/>
      <c r="WAR35" s="4812"/>
      <c r="WAS35" s="4812"/>
      <c r="WAT35" s="4812"/>
      <c r="WAU35" s="4812"/>
      <c r="WAV35" s="4812"/>
      <c r="WAW35" s="4812"/>
      <c r="WAX35" s="4812"/>
      <c r="WAY35" s="4812"/>
      <c r="WAZ35" s="4812"/>
      <c r="WBA35" s="4812"/>
      <c r="WBB35" s="4812"/>
      <c r="WBC35" s="4812"/>
      <c r="WBD35" s="4812"/>
      <c r="WBE35" s="4812"/>
      <c r="WBF35" s="4812"/>
      <c r="WBG35" s="4812"/>
      <c r="WBH35" s="4812"/>
      <c r="WBI35" s="4812"/>
      <c r="WBJ35" s="4812"/>
      <c r="WBK35" s="4812"/>
      <c r="WBL35" s="4812"/>
      <c r="WBM35" s="4812"/>
      <c r="WBN35" s="4812"/>
      <c r="WBO35" s="4812"/>
      <c r="WBP35" s="4812"/>
      <c r="WBQ35" s="4812"/>
      <c r="WBR35" s="4812"/>
      <c r="WBS35" s="4812"/>
      <c r="WBT35" s="4812"/>
      <c r="WBU35" s="4812"/>
      <c r="WBV35" s="4812"/>
      <c r="WBW35" s="4812"/>
      <c r="WBX35" s="4812"/>
      <c r="WBY35" s="4812"/>
      <c r="WBZ35" s="4812"/>
      <c r="WCA35" s="4812"/>
      <c r="WCB35" s="4812"/>
      <c r="WCC35" s="4812"/>
      <c r="WCD35" s="4812"/>
      <c r="WCE35" s="4812"/>
      <c r="WCF35" s="4812"/>
      <c r="WCG35" s="4812"/>
      <c r="WCH35" s="4812"/>
      <c r="WCI35" s="4812"/>
      <c r="WCJ35" s="4812"/>
      <c r="WCK35" s="4812"/>
      <c r="WCL35" s="4812"/>
      <c r="WCM35" s="4812"/>
      <c r="WCN35" s="4812"/>
      <c r="WCO35" s="4812"/>
      <c r="WCP35" s="4812"/>
      <c r="WCQ35" s="4812"/>
      <c r="WCR35" s="4812"/>
      <c r="WCS35" s="4812"/>
      <c r="WCT35" s="4812"/>
      <c r="WCU35" s="4812"/>
      <c r="WCV35" s="4812"/>
      <c r="WCW35" s="4812"/>
      <c r="WCX35" s="4812"/>
      <c r="WCY35" s="4812"/>
      <c r="WCZ35" s="4812"/>
      <c r="WDA35" s="4812"/>
      <c r="WDB35" s="4812"/>
      <c r="WDC35" s="4812"/>
      <c r="WDD35" s="4812"/>
      <c r="WDE35" s="4812"/>
      <c r="WDF35" s="4812"/>
      <c r="WDG35" s="4812"/>
      <c r="WDH35" s="4812"/>
      <c r="WDI35" s="4812"/>
      <c r="WDJ35" s="4812"/>
      <c r="WDK35" s="4812"/>
      <c r="WDL35" s="4812"/>
      <c r="WDM35" s="4812"/>
      <c r="WDN35" s="4812"/>
      <c r="WDO35" s="4812"/>
      <c r="WDP35" s="4812"/>
      <c r="WDQ35" s="4812"/>
      <c r="WDR35" s="4812"/>
      <c r="WDS35" s="4812"/>
      <c r="WDT35" s="4812"/>
      <c r="WDU35" s="4812"/>
      <c r="WDV35" s="4812"/>
      <c r="WDW35" s="4812"/>
      <c r="WDX35" s="4812"/>
      <c r="WDY35" s="4812"/>
      <c r="WDZ35" s="4812"/>
      <c r="WEA35" s="4812"/>
      <c r="WEB35" s="4812"/>
      <c r="WEC35" s="4812"/>
      <c r="WED35" s="4812"/>
      <c r="WEE35" s="4812"/>
      <c r="WEF35" s="4812"/>
      <c r="WEG35" s="4812"/>
      <c r="WEH35" s="4812"/>
      <c r="WEI35" s="4812"/>
      <c r="WEJ35" s="4812"/>
      <c r="WEK35" s="4812"/>
      <c r="WEL35" s="4812"/>
      <c r="WEM35" s="4812"/>
      <c r="WEN35" s="4812"/>
      <c r="WEO35" s="4812"/>
      <c r="WEP35" s="4812"/>
      <c r="WEQ35" s="4812"/>
      <c r="WER35" s="4812"/>
      <c r="WES35" s="4812"/>
      <c r="WET35" s="4812"/>
      <c r="WEU35" s="4812"/>
      <c r="WEV35" s="4812"/>
      <c r="WEW35" s="4812"/>
      <c r="WEX35" s="4812"/>
      <c r="WEY35" s="4812"/>
      <c r="WEZ35" s="4812"/>
      <c r="WFA35" s="4812"/>
      <c r="WFB35" s="4812"/>
      <c r="WFC35" s="4812"/>
      <c r="WFD35" s="4812"/>
      <c r="WFE35" s="4812"/>
      <c r="WFF35" s="4812"/>
      <c r="WFG35" s="4812"/>
      <c r="WFH35" s="4812"/>
      <c r="WFI35" s="4812"/>
      <c r="WFJ35" s="4812"/>
      <c r="WFK35" s="4812"/>
      <c r="WFL35" s="4812"/>
      <c r="WFM35" s="4812"/>
      <c r="WFN35" s="4812"/>
      <c r="WFO35" s="4812"/>
      <c r="WFP35" s="4812"/>
      <c r="WFQ35" s="4812"/>
      <c r="WFR35" s="4812"/>
      <c r="WFS35" s="4812"/>
      <c r="WFT35" s="4812"/>
      <c r="WFU35" s="4812"/>
      <c r="WFV35" s="4812"/>
      <c r="WFW35" s="4812"/>
      <c r="WFX35" s="4812"/>
      <c r="WFY35" s="4812"/>
      <c r="WFZ35" s="4812"/>
      <c r="WGA35" s="4812"/>
      <c r="WGB35" s="4812"/>
      <c r="WGC35" s="4812"/>
      <c r="WGD35" s="4812"/>
      <c r="WGE35" s="4812"/>
      <c r="WGF35" s="4812"/>
      <c r="WGG35" s="4812"/>
      <c r="WGH35" s="4812"/>
      <c r="WGI35" s="4812"/>
      <c r="WGJ35" s="4812"/>
      <c r="WGK35" s="4812"/>
      <c r="WGL35" s="4812"/>
      <c r="WGM35" s="4812"/>
      <c r="WGN35" s="4812"/>
      <c r="WGO35" s="4812"/>
      <c r="WGP35" s="4812"/>
      <c r="WGQ35" s="4812"/>
      <c r="WGR35" s="4812"/>
      <c r="WGS35" s="4812"/>
      <c r="WGT35" s="4812"/>
      <c r="WGU35" s="4812"/>
      <c r="WGV35" s="4812"/>
      <c r="WGW35" s="4812"/>
      <c r="WGX35" s="4812"/>
      <c r="WGY35" s="4812"/>
      <c r="WGZ35" s="4812"/>
      <c r="WHA35" s="4812"/>
      <c r="WHB35" s="4812"/>
      <c r="WHC35" s="4812"/>
      <c r="WHD35" s="4812"/>
      <c r="WHE35" s="4812"/>
      <c r="WHF35" s="4812"/>
      <c r="WHG35" s="4812"/>
      <c r="WHH35" s="4812"/>
      <c r="WHI35" s="4812"/>
      <c r="WHJ35" s="4812"/>
      <c r="WHK35" s="4812"/>
      <c r="WHL35" s="4812"/>
      <c r="WHM35" s="4812"/>
      <c r="WHN35" s="4812"/>
      <c r="WHO35" s="4812"/>
      <c r="WHP35" s="4812"/>
      <c r="WHQ35" s="4812"/>
      <c r="WHR35" s="4812"/>
      <c r="WHS35" s="4812"/>
      <c r="WHT35" s="4812"/>
      <c r="WHU35" s="4812"/>
      <c r="WHV35" s="4812"/>
      <c r="WHW35" s="4812"/>
      <c r="WHX35" s="4812"/>
      <c r="WHY35" s="4812"/>
      <c r="WHZ35" s="4812"/>
      <c r="WIA35" s="4812"/>
      <c r="WIB35" s="4812"/>
      <c r="WIC35" s="4812"/>
      <c r="WID35" s="4812"/>
      <c r="WIE35" s="4812"/>
      <c r="WIF35" s="4812"/>
      <c r="WIG35" s="4812"/>
      <c r="WIH35" s="4812"/>
      <c r="WII35" s="4812"/>
      <c r="WIJ35" s="4812"/>
      <c r="WIK35" s="4812"/>
      <c r="WIL35" s="4812"/>
      <c r="WIM35" s="4812"/>
      <c r="WIN35" s="4812"/>
      <c r="WIO35" s="4812"/>
      <c r="WIP35" s="4812"/>
      <c r="WIQ35" s="4812"/>
      <c r="WIR35" s="4812"/>
      <c r="WIS35" s="4812"/>
      <c r="WIT35" s="4812"/>
      <c r="WIU35" s="4812"/>
      <c r="WIV35" s="4812"/>
      <c r="WIW35" s="4812"/>
      <c r="WIX35" s="4812"/>
      <c r="WIY35" s="4812"/>
      <c r="WIZ35" s="4812"/>
      <c r="WJA35" s="4812"/>
      <c r="WJB35" s="4812"/>
      <c r="WJC35" s="4812"/>
      <c r="WJD35" s="4812"/>
      <c r="WJE35" s="4812"/>
      <c r="WJF35" s="4812"/>
      <c r="WJG35" s="4812"/>
      <c r="WJH35" s="4812"/>
      <c r="WJI35" s="4812"/>
      <c r="WJJ35" s="4812"/>
      <c r="WJK35" s="4812"/>
      <c r="WJL35" s="4812"/>
      <c r="WJM35" s="4812"/>
      <c r="WJN35" s="4812"/>
      <c r="WJO35" s="4812"/>
      <c r="WJP35" s="4812"/>
      <c r="WJQ35" s="4812"/>
      <c r="WJR35" s="4812"/>
      <c r="WJS35" s="4812"/>
      <c r="WJT35" s="4812"/>
      <c r="WJU35" s="4812"/>
      <c r="WJV35" s="4812"/>
      <c r="WJW35" s="4812"/>
      <c r="WJX35" s="4812"/>
      <c r="WJY35" s="4812"/>
      <c r="WJZ35" s="4812"/>
      <c r="WKA35" s="4812"/>
      <c r="WKB35" s="4812"/>
      <c r="WKC35" s="4812"/>
      <c r="WKD35" s="4812"/>
      <c r="WKE35" s="4812"/>
      <c r="WKF35" s="4812"/>
      <c r="WKG35" s="4812"/>
      <c r="WKH35" s="4812"/>
      <c r="WKI35" s="4812"/>
      <c r="WKJ35" s="4812"/>
      <c r="WKK35" s="4812"/>
      <c r="WKL35" s="4812"/>
      <c r="WKM35" s="4812"/>
      <c r="WKN35" s="4812"/>
      <c r="WKO35" s="4812"/>
      <c r="WKP35" s="4812"/>
      <c r="WKQ35" s="4812"/>
      <c r="WKR35" s="4812"/>
      <c r="WKS35" s="4812"/>
      <c r="WKT35" s="4812"/>
      <c r="WKU35" s="4812"/>
      <c r="WKV35" s="4812"/>
      <c r="WKW35" s="4812"/>
      <c r="WKX35" s="4812"/>
      <c r="WKY35" s="4812"/>
      <c r="WKZ35" s="4812"/>
      <c r="WLA35" s="4812"/>
      <c r="WLB35" s="4812"/>
      <c r="WLC35" s="4812"/>
      <c r="WLD35" s="4812"/>
      <c r="WLE35" s="4812"/>
      <c r="WLF35" s="4812"/>
      <c r="WLG35" s="4812"/>
      <c r="WLH35" s="4812"/>
      <c r="WLI35" s="4812"/>
      <c r="WLJ35" s="4812"/>
      <c r="WLK35" s="4812"/>
      <c r="WLL35" s="4812"/>
      <c r="WLM35" s="4812"/>
      <c r="WLN35" s="4812"/>
      <c r="WLO35" s="4812"/>
      <c r="WLP35" s="4812"/>
      <c r="WLQ35" s="4812"/>
      <c r="WLR35" s="4812"/>
      <c r="WLS35" s="4812"/>
      <c r="WLT35" s="4812"/>
      <c r="WLU35" s="4812"/>
      <c r="WLV35" s="4812"/>
      <c r="WLW35" s="4812"/>
      <c r="WLX35" s="4812"/>
      <c r="WLY35" s="4812"/>
      <c r="WLZ35" s="4812"/>
      <c r="WMA35" s="4812"/>
      <c r="WMB35" s="4812"/>
      <c r="WMC35" s="4812"/>
      <c r="WMD35" s="4812"/>
      <c r="WME35" s="4812"/>
      <c r="WMF35" s="4812"/>
      <c r="WMG35" s="4812"/>
      <c r="WMH35" s="4812"/>
      <c r="WMI35" s="4812"/>
      <c r="WMJ35" s="4812"/>
      <c r="WMK35" s="4812"/>
      <c r="WML35" s="4812"/>
      <c r="WMM35" s="4812"/>
      <c r="WMN35" s="4812"/>
      <c r="WMO35" s="4812"/>
      <c r="WMP35" s="4812"/>
      <c r="WMQ35" s="4812"/>
      <c r="WMR35" s="4812"/>
      <c r="WMS35" s="4812"/>
      <c r="WMT35" s="4812"/>
      <c r="WMU35" s="4812"/>
      <c r="WMV35" s="4812"/>
      <c r="WMW35" s="4812"/>
      <c r="WMX35" s="4812"/>
      <c r="WMY35" s="4812"/>
      <c r="WMZ35" s="4812"/>
      <c r="WNA35" s="4812"/>
      <c r="WNB35" s="4812"/>
      <c r="WNC35" s="4812"/>
      <c r="WND35" s="4812"/>
      <c r="WNE35" s="4812"/>
      <c r="WNF35" s="4812"/>
      <c r="WNG35" s="4812"/>
      <c r="WNH35" s="4812"/>
      <c r="WNI35" s="4812"/>
      <c r="WNJ35" s="4812"/>
      <c r="WNK35" s="4812"/>
      <c r="WNL35" s="4812"/>
      <c r="WNM35" s="4812"/>
      <c r="WNN35" s="4812"/>
      <c r="WNO35" s="4812"/>
      <c r="WNP35" s="4812"/>
      <c r="WNQ35" s="4812"/>
      <c r="WNR35" s="4812"/>
      <c r="WNS35" s="4812"/>
      <c r="WNT35" s="4812"/>
      <c r="WNU35" s="4812"/>
      <c r="WNV35" s="4812"/>
      <c r="WNW35" s="4812"/>
      <c r="WNX35" s="4812"/>
      <c r="WNY35" s="4812"/>
      <c r="WNZ35" s="4812"/>
      <c r="WOA35" s="4812"/>
      <c r="WOB35" s="4812"/>
      <c r="WOC35" s="4812"/>
      <c r="WOD35" s="4812"/>
      <c r="WOE35" s="4812"/>
      <c r="WOF35" s="4812"/>
      <c r="WOG35" s="4812"/>
      <c r="WOH35" s="4812"/>
      <c r="WOI35" s="4812"/>
      <c r="WOJ35" s="4812"/>
      <c r="WOK35" s="4812"/>
      <c r="WOL35" s="4812"/>
      <c r="WOM35" s="4812"/>
      <c r="WON35" s="4812"/>
      <c r="WOO35" s="4812"/>
      <c r="WOP35" s="4812"/>
      <c r="WOQ35" s="4812"/>
      <c r="WOR35" s="4812"/>
      <c r="WOS35" s="4812"/>
      <c r="WOT35" s="4812"/>
      <c r="WOU35" s="4812"/>
      <c r="WOV35" s="4812"/>
      <c r="WOW35" s="4812"/>
      <c r="WOX35" s="4812"/>
      <c r="WOY35" s="4812"/>
      <c r="WOZ35" s="4812"/>
      <c r="WPA35" s="4812"/>
      <c r="WPB35" s="4812"/>
      <c r="WPC35" s="4812"/>
      <c r="WPD35" s="4812"/>
      <c r="WPE35" s="4812"/>
      <c r="WPF35" s="4812"/>
      <c r="WPG35" s="4812"/>
      <c r="WPH35" s="4812"/>
      <c r="WPI35" s="4812"/>
      <c r="WPJ35" s="4812"/>
      <c r="WPK35" s="4812"/>
      <c r="WPL35" s="4812"/>
      <c r="WPM35" s="4812"/>
      <c r="WPN35" s="4812"/>
      <c r="WPO35" s="4812"/>
      <c r="WPP35" s="4812"/>
      <c r="WPQ35" s="4812"/>
      <c r="WPR35" s="4812"/>
      <c r="WPS35" s="4812"/>
      <c r="WPT35" s="4812"/>
      <c r="WPU35" s="4812"/>
      <c r="WPV35" s="4812"/>
      <c r="WPW35" s="4812"/>
      <c r="WPX35" s="4812"/>
      <c r="WPY35" s="4812"/>
      <c r="WPZ35" s="4812"/>
      <c r="WQA35" s="4812"/>
      <c r="WQB35" s="4812"/>
      <c r="WQC35" s="4812"/>
      <c r="WQD35" s="4812"/>
      <c r="WQE35" s="4812"/>
      <c r="WQF35" s="4812"/>
      <c r="WQG35" s="4812"/>
      <c r="WQH35" s="4812"/>
      <c r="WQI35" s="4812"/>
      <c r="WQJ35" s="4812"/>
      <c r="WQK35" s="4812"/>
      <c r="WQL35" s="4812"/>
      <c r="WQM35" s="4812"/>
      <c r="WQN35" s="4812"/>
      <c r="WQO35" s="4812"/>
      <c r="WQP35" s="4812"/>
      <c r="WQQ35" s="4812"/>
      <c r="WQR35" s="4812"/>
      <c r="WQS35" s="4812"/>
      <c r="WQT35" s="4812"/>
      <c r="WQU35" s="4812"/>
      <c r="WQV35" s="4812"/>
      <c r="WQW35" s="4812"/>
      <c r="WQX35" s="4812"/>
      <c r="WQY35" s="4812"/>
      <c r="WQZ35" s="4812"/>
      <c r="WRA35" s="4812"/>
      <c r="WRB35" s="4812"/>
      <c r="WRC35" s="4812"/>
      <c r="WRD35" s="4812"/>
      <c r="WRE35" s="4812"/>
      <c r="WRF35" s="4812"/>
      <c r="WRG35" s="4812"/>
      <c r="WRH35" s="4812"/>
      <c r="WRI35" s="4812"/>
      <c r="WRJ35" s="4812"/>
      <c r="WRK35" s="4812"/>
      <c r="WRL35" s="4812"/>
      <c r="WRM35" s="4812"/>
      <c r="WRN35" s="4812"/>
      <c r="WRO35" s="4812"/>
      <c r="WRP35" s="4812"/>
      <c r="WRQ35" s="4812"/>
      <c r="WRR35" s="4812"/>
      <c r="WRS35" s="4812"/>
      <c r="WRT35" s="4812"/>
      <c r="WRU35" s="4812"/>
      <c r="WRV35" s="4812"/>
      <c r="WRW35" s="4812"/>
      <c r="WRX35" s="4812"/>
      <c r="WRY35" s="4812"/>
      <c r="WRZ35" s="4812"/>
      <c r="WSA35" s="4812"/>
      <c r="WSB35" s="4812"/>
      <c r="WSC35" s="4812"/>
      <c r="WSD35" s="4812"/>
      <c r="WSE35" s="4812"/>
      <c r="WSF35" s="4812"/>
      <c r="WSG35" s="4812"/>
      <c r="WSH35" s="4812"/>
      <c r="WSI35" s="4812"/>
      <c r="WSJ35" s="4812"/>
      <c r="WSK35" s="4812"/>
      <c r="WSL35" s="4812"/>
      <c r="WSM35" s="4812"/>
      <c r="WSN35" s="4812"/>
      <c r="WSO35" s="4812"/>
      <c r="WSP35" s="4812"/>
      <c r="WSQ35" s="4812"/>
      <c r="WSR35" s="4812"/>
      <c r="WSS35" s="4812"/>
      <c r="WST35" s="4812"/>
      <c r="WSU35" s="4812"/>
      <c r="WSV35" s="4812"/>
      <c r="WSW35" s="4812"/>
      <c r="WSX35" s="4812"/>
      <c r="WSY35" s="4812"/>
      <c r="WSZ35" s="4812"/>
      <c r="WTA35" s="4812"/>
      <c r="WTB35" s="4812"/>
      <c r="WTC35" s="4812"/>
      <c r="WTD35" s="4812"/>
      <c r="WTE35" s="4812"/>
      <c r="WTF35" s="4812"/>
      <c r="WTG35" s="4812"/>
      <c r="WTH35" s="4812"/>
      <c r="WTI35" s="4812"/>
      <c r="WTJ35" s="4812"/>
      <c r="WTK35" s="4812"/>
      <c r="WTL35" s="4812"/>
      <c r="WTM35" s="4812"/>
      <c r="WTN35" s="4812"/>
      <c r="WTO35" s="4812"/>
      <c r="WTP35" s="4812"/>
      <c r="WTQ35" s="4812"/>
      <c r="WTR35" s="4812"/>
      <c r="WTS35" s="4812"/>
      <c r="WTT35" s="4812"/>
      <c r="WTU35" s="4812"/>
      <c r="WTV35" s="4812"/>
      <c r="WTW35" s="4812"/>
      <c r="WTX35" s="4812"/>
      <c r="WTY35" s="4812"/>
      <c r="WTZ35" s="4812"/>
      <c r="WUA35" s="4812"/>
      <c r="WUB35" s="4812"/>
      <c r="WUC35" s="4812"/>
      <c r="WUD35" s="4812"/>
      <c r="WUE35" s="4812"/>
      <c r="WUF35" s="4812"/>
      <c r="WUG35" s="4812"/>
      <c r="WUH35" s="4812"/>
      <c r="WUI35" s="4812"/>
      <c r="WUJ35" s="4812"/>
      <c r="WUK35" s="4812"/>
      <c r="WUL35" s="4812"/>
      <c r="WUM35" s="4812"/>
      <c r="WUN35" s="4812"/>
      <c r="WUO35" s="4812"/>
      <c r="WUP35" s="4812"/>
      <c r="WUQ35" s="4812"/>
      <c r="WUR35" s="4812"/>
      <c r="WUS35" s="4812"/>
      <c r="WUT35" s="4812"/>
      <c r="WUU35" s="4812"/>
      <c r="WUV35" s="4812"/>
      <c r="WUW35" s="4812"/>
      <c r="WUX35" s="4812"/>
      <c r="WUY35" s="4812"/>
      <c r="WUZ35" s="4812"/>
      <c r="WVA35" s="4812"/>
      <c r="WVB35" s="4812"/>
      <c r="WVC35" s="4812"/>
      <c r="WVD35" s="4812"/>
      <c r="WVE35" s="4812"/>
      <c r="WVF35" s="4812"/>
      <c r="WVG35" s="4812"/>
      <c r="WVH35" s="4812"/>
      <c r="WVI35" s="4812"/>
      <c r="WVJ35" s="4812"/>
      <c r="WVK35" s="4812"/>
      <c r="WVL35" s="4812"/>
      <c r="WVM35" s="4812"/>
      <c r="WVN35" s="4812"/>
      <c r="WVO35" s="4812"/>
      <c r="WVP35" s="4812"/>
      <c r="WVQ35" s="4812"/>
      <c r="WVR35" s="4812"/>
      <c r="WVS35" s="4812"/>
      <c r="WVT35" s="4812"/>
      <c r="WVU35" s="4812"/>
      <c r="WVV35" s="4812"/>
      <c r="WVW35" s="4812"/>
      <c r="WVX35" s="4812"/>
      <c r="WVY35" s="4812"/>
      <c r="WVZ35" s="4812"/>
      <c r="WWA35" s="4812"/>
      <c r="WWB35" s="4812"/>
      <c r="WWC35" s="4812"/>
      <c r="WWD35" s="4812"/>
      <c r="WWE35" s="4812"/>
      <c r="WWF35" s="4812"/>
      <c r="WWG35" s="4812"/>
      <c r="WWH35" s="4812"/>
      <c r="WWI35" s="4812"/>
      <c r="WWJ35" s="4812"/>
      <c r="WWK35" s="4812"/>
      <c r="WWL35" s="4812"/>
      <c r="WWM35" s="4812"/>
      <c r="WWN35" s="4812"/>
      <c r="WWO35" s="4812"/>
      <c r="WWP35" s="4812"/>
      <c r="WWQ35" s="4812"/>
      <c r="WWR35" s="4812"/>
      <c r="WWS35" s="4812"/>
      <c r="WWT35" s="4812"/>
      <c r="WWU35" s="4812"/>
      <c r="WWV35" s="4812"/>
      <c r="WWW35" s="4812"/>
      <c r="WWX35" s="4812"/>
      <c r="WWY35" s="4812"/>
      <c r="WWZ35" s="4812"/>
      <c r="WXA35" s="4812"/>
      <c r="WXB35" s="4812"/>
      <c r="WXC35" s="4812"/>
      <c r="WXD35" s="4812"/>
      <c r="WXE35" s="4812"/>
      <c r="WXF35" s="4812"/>
      <c r="WXG35" s="4812"/>
      <c r="WXH35" s="4812"/>
      <c r="WXI35" s="4812"/>
      <c r="WXJ35" s="4812"/>
      <c r="WXK35" s="4812"/>
      <c r="WXL35" s="4812"/>
      <c r="WXM35" s="4812"/>
      <c r="WXN35" s="4812"/>
      <c r="WXO35" s="4812"/>
      <c r="WXP35" s="4812"/>
      <c r="WXQ35" s="4812"/>
      <c r="WXR35" s="4812"/>
      <c r="WXS35" s="4812"/>
      <c r="WXT35" s="4812"/>
      <c r="WXU35" s="4812"/>
      <c r="WXV35" s="4812"/>
      <c r="WXW35" s="4812"/>
      <c r="WXX35" s="4812"/>
      <c r="WXY35" s="4812"/>
      <c r="WXZ35" s="4812"/>
      <c r="WYA35" s="4812"/>
      <c r="WYB35" s="4812"/>
      <c r="WYC35" s="4812"/>
      <c r="WYD35" s="4812"/>
      <c r="WYE35" s="4812"/>
      <c r="WYF35" s="4812"/>
      <c r="WYG35" s="4812"/>
      <c r="WYH35" s="4812"/>
      <c r="WYI35" s="4812"/>
      <c r="WYJ35" s="4812"/>
      <c r="WYK35" s="4812"/>
      <c r="WYL35" s="4812"/>
      <c r="WYM35" s="4812"/>
      <c r="WYN35" s="4812"/>
      <c r="WYO35" s="4812"/>
      <c r="WYP35" s="4812"/>
      <c r="WYQ35" s="4812"/>
      <c r="WYR35" s="4812"/>
      <c r="WYS35" s="4812"/>
      <c r="WYT35" s="4812"/>
      <c r="WYU35" s="4812"/>
      <c r="WYV35" s="4812"/>
      <c r="WYW35" s="4812"/>
      <c r="WYX35" s="4812"/>
      <c r="WYY35" s="4812"/>
      <c r="WYZ35" s="4812"/>
      <c r="WZA35" s="4812"/>
      <c r="WZB35" s="4812"/>
      <c r="WZC35" s="4812"/>
      <c r="WZD35" s="4812"/>
      <c r="WZE35" s="4812"/>
      <c r="WZF35" s="4812"/>
      <c r="WZG35" s="4812"/>
      <c r="WZH35" s="4812"/>
      <c r="WZI35" s="4812"/>
      <c r="WZJ35" s="4812"/>
      <c r="WZK35" s="4812"/>
      <c r="WZL35" s="4812"/>
      <c r="WZM35" s="4812"/>
      <c r="WZN35" s="4812"/>
      <c r="WZO35" s="4812"/>
      <c r="WZP35" s="4812"/>
      <c r="WZQ35" s="4812"/>
      <c r="WZR35" s="4812"/>
      <c r="WZS35" s="4812"/>
      <c r="WZT35" s="4812"/>
      <c r="WZU35" s="4812"/>
      <c r="WZV35" s="4812"/>
      <c r="WZW35" s="4812"/>
      <c r="WZX35" s="4812"/>
      <c r="WZY35" s="4812"/>
      <c r="WZZ35" s="4812"/>
      <c r="XAA35" s="4812"/>
      <c r="XAB35" s="4812"/>
      <c r="XAC35" s="4812"/>
      <c r="XAD35" s="4812"/>
      <c r="XAE35" s="4812"/>
      <c r="XAF35" s="4812"/>
      <c r="XAG35" s="4812"/>
      <c r="XAH35" s="4812"/>
      <c r="XAI35" s="4812"/>
      <c r="XAJ35" s="4812"/>
      <c r="XAK35" s="4812"/>
      <c r="XAL35" s="4812"/>
      <c r="XAM35" s="4812"/>
      <c r="XAN35" s="4812"/>
      <c r="XAO35" s="4812"/>
      <c r="XAP35" s="4812"/>
      <c r="XAQ35" s="4812"/>
      <c r="XAR35" s="4812"/>
      <c r="XAS35" s="4812"/>
      <c r="XAT35" s="4812"/>
      <c r="XAU35" s="4812"/>
      <c r="XAV35" s="4812"/>
      <c r="XAW35" s="4812"/>
      <c r="XAX35" s="4812"/>
      <c r="XAY35" s="4812"/>
      <c r="XAZ35" s="4812"/>
      <c r="XBA35" s="4812"/>
      <c r="XBB35" s="4812"/>
      <c r="XBC35" s="4812"/>
      <c r="XBD35" s="4812"/>
      <c r="XBE35" s="4812"/>
      <c r="XBF35" s="4812"/>
      <c r="XBG35" s="4812"/>
      <c r="XBH35" s="4812"/>
      <c r="XBI35" s="4812"/>
      <c r="XBJ35" s="4812"/>
      <c r="XBK35" s="4812"/>
      <c r="XBL35" s="4812"/>
      <c r="XBM35" s="4812"/>
      <c r="XBN35" s="4812"/>
      <c r="XBO35" s="4812"/>
      <c r="XBP35" s="4812"/>
      <c r="XBQ35" s="4812"/>
      <c r="XBR35" s="4812"/>
      <c r="XBS35" s="4812"/>
      <c r="XBT35" s="4812"/>
      <c r="XBU35" s="4812"/>
      <c r="XBV35" s="4812"/>
      <c r="XBW35" s="4812"/>
      <c r="XBX35" s="4812"/>
      <c r="XBY35" s="4812"/>
      <c r="XBZ35" s="4812"/>
      <c r="XCA35" s="4812"/>
      <c r="XCB35" s="4812"/>
      <c r="XCC35" s="4812"/>
      <c r="XCD35" s="4812"/>
      <c r="XCE35" s="4812"/>
      <c r="XCF35" s="4812"/>
      <c r="XCG35" s="4812"/>
      <c r="XCH35" s="4812"/>
      <c r="XCI35" s="4812"/>
      <c r="XCJ35" s="4812"/>
      <c r="XCK35" s="4812"/>
      <c r="XCL35" s="4812"/>
      <c r="XCM35" s="4812"/>
      <c r="XCN35" s="4812"/>
      <c r="XCO35" s="4812"/>
      <c r="XCP35" s="4812"/>
      <c r="XCQ35" s="4812"/>
      <c r="XCR35" s="4812"/>
      <c r="XCS35" s="4812"/>
      <c r="XCT35" s="4812"/>
      <c r="XCU35" s="4812"/>
      <c r="XCV35" s="4812"/>
      <c r="XCW35" s="4812"/>
      <c r="XCX35" s="4812"/>
      <c r="XCY35" s="4812"/>
      <c r="XCZ35" s="4812"/>
      <c r="XDA35" s="4812"/>
      <c r="XDB35" s="4812"/>
      <c r="XDC35" s="4812"/>
      <c r="XDD35" s="4812"/>
      <c r="XDE35" s="4812"/>
      <c r="XDF35" s="4812"/>
      <c r="XDG35" s="4812"/>
      <c r="XDH35" s="4812"/>
      <c r="XDI35" s="4812"/>
      <c r="XDJ35" s="4812"/>
      <c r="XDK35" s="4812"/>
      <c r="XDL35" s="4812"/>
      <c r="XDM35" s="4812"/>
      <c r="XDN35" s="4812"/>
      <c r="XDO35" s="4812"/>
      <c r="XDP35" s="4812"/>
      <c r="XDQ35" s="4812"/>
      <c r="XDR35" s="4812"/>
      <c r="XDS35" s="4812"/>
      <c r="XDT35" s="4812"/>
      <c r="XDU35" s="4812"/>
      <c r="XDV35" s="4812"/>
      <c r="XDW35" s="4812"/>
      <c r="XDX35" s="4812"/>
      <c r="XDY35" s="4812"/>
      <c r="XDZ35" s="4812"/>
      <c r="XEA35" s="4812"/>
      <c r="XEB35" s="4812"/>
      <c r="XEC35" s="4812"/>
      <c r="XED35" s="4812"/>
      <c r="XEE35" s="4812"/>
      <c r="XEF35" s="4812"/>
      <c r="XEG35" s="4812"/>
      <c r="XEH35" s="4812"/>
      <c r="XEI35" s="4812"/>
      <c r="XEJ35" s="4812"/>
      <c r="XEK35" s="4812"/>
      <c r="XEL35" s="4812"/>
      <c r="XEM35" s="4812"/>
      <c r="XEN35" s="4812"/>
      <c r="XEO35" s="4812"/>
      <c r="XEP35" s="4812"/>
      <c r="XEQ35" s="4812"/>
      <c r="XER35" s="4812"/>
      <c r="XES35" s="4812"/>
      <c r="XET35" s="4812"/>
      <c r="XEU35" s="4812"/>
      <c r="XEV35" s="4812"/>
      <c r="XEW35" s="4812"/>
      <c r="XEX35" s="4812"/>
      <c r="XEY35" s="4812"/>
      <c r="XEZ35" s="4812"/>
      <c r="XFA35" s="4812"/>
      <c r="XFB35" s="4812"/>
      <c r="XFC35" s="4812"/>
      <c r="XFD35" s="4812"/>
    </row>
    <row r="36" spans="1:16384" ht="10.5" customHeight="1">
      <c r="A36" s="4701"/>
      <c r="B36" s="4701"/>
      <c r="C36" s="4701"/>
      <c r="D36" s="4701"/>
      <c r="E36" s="4701"/>
      <c r="F36" s="4701"/>
      <c r="G36" s="4701"/>
      <c r="H36" s="4701"/>
      <c r="I36" s="4701"/>
      <c r="J36" s="4701"/>
      <c r="K36" s="4701"/>
      <c r="L36" s="4701"/>
      <c r="M36" s="4701"/>
      <c r="N36" s="4701"/>
      <c r="O36" s="4701"/>
      <c r="P36" s="4701"/>
      <c r="Q36" s="4701"/>
      <c r="R36" s="4701"/>
      <c r="S36" s="4701"/>
      <c r="T36" s="4701"/>
      <c r="U36" s="4701"/>
      <c r="V36" s="4701"/>
      <c r="W36" s="4701"/>
      <c r="X36" s="4701"/>
      <c r="Y36" s="4701"/>
      <c r="Z36" s="4701"/>
      <c r="AA36" s="4701"/>
      <c r="AB36" s="4701"/>
      <c r="AC36" s="4701"/>
      <c r="AD36" s="4701"/>
      <c r="AE36" s="4701"/>
      <c r="AF36" s="4701"/>
      <c r="AG36" s="4701"/>
      <c r="AH36" s="4701"/>
      <c r="AI36" s="4701"/>
      <c r="AJ36" s="4701"/>
      <c r="AK36" s="4701"/>
      <c r="AL36" s="4701"/>
      <c r="AM36" s="4701"/>
      <c r="AN36" s="4701"/>
      <c r="AO36" s="4701"/>
      <c r="AP36" s="4701"/>
      <c r="AQ36" s="4701"/>
      <c r="AR36" s="4701"/>
      <c r="AS36" s="4701"/>
      <c r="AT36" s="4701"/>
      <c r="AU36" s="4701"/>
      <c r="AV36" s="4701"/>
      <c r="AW36" s="4701"/>
      <c r="AX36" s="4701"/>
      <c r="AY36" s="4701"/>
      <c r="AZ36" s="4701"/>
      <c r="BA36" s="4701"/>
      <c r="BB36" s="4701"/>
      <c r="BC36" s="4701"/>
      <c r="BD36" s="4701"/>
      <c r="BE36" s="4701"/>
      <c r="BF36" s="4701"/>
      <c r="BG36" s="4701"/>
      <c r="BH36" s="4701"/>
      <c r="BI36" s="4701"/>
      <c r="BJ36" s="4701"/>
      <c r="BK36" s="4701"/>
      <c r="BL36" s="4701"/>
      <c r="BM36" s="4701"/>
      <c r="BN36" s="4701"/>
      <c r="BO36" s="4701"/>
      <c r="BP36" s="4701"/>
      <c r="BQ36" s="4701"/>
      <c r="BR36" s="4701"/>
      <c r="BS36" s="4701"/>
      <c r="BT36" s="4701"/>
      <c r="BU36" s="4701"/>
      <c r="BV36" s="4701"/>
      <c r="BW36" s="4701"/>
      <c r="BX36" s="4701"/>
      <c r="BY36" s="4701"/>
      <c r="BZ36" s="4701"/>
      <c r="CA36" s="4701"/>
      <c r="CB36" s="4701"/>
      <c r="CC36" s="4701"/>
      <c r="CD36" s="4701"/>
      <c r="CE36" s="4701"/>
      <c r="CF36" s="4701"/>
      <c r="CG36" s="4701"/>
      <c r="CH36" s="4701"/>
      <c r="CI36" s="4701"/>
      <c r="CJ36" s="4701"/>
      <c r="CK36" s="4701"/>
      <c r="CL36" s="4701"/>
      <c r="CM36" s="4701"/>
      <c r="CN36" s="4701"/>
      <c r="CO36" s="4701"/>
      <c r="CP36" s="4701"/>
      <c r="CQ36" s="4701"/>
      <c r="CR36" s="4701"/>
      <c r="CS36" s="4701"/>
      <c r="CT36" s="4701"/>
      <c r="CU36" s="4701"/>
      <c r="CV36" s="4701"/>
      <c r="CW36" s="4701"/>
      <c r="CX36" s="4701"/>
      <c r="CY36" s="4701"/>
      <c r="CZ36" s="4701"/>
      <c r="DA36" s="4701"/>
      <c r="DB36" s="4701"/>
      <c r="DC36" s="4701"/>
      <c r="DD36" s="4701"/>
      <c r="DE36" s="4701"/>
      <c r="DF36" s="4701"/>
      <c r="DG36" s="4701"/>
      <c r="DH36" s="4701"/>
      <c r="DI36" s="4701"/>
      <c r="DJ36" s="4701"/>
      <c r="DK36" s="4701"/>
      <c r="DL36" s="4701"/>
      <c r="DM36" s="4701"/>
      <c r="DN36" s="4701"/>
      <c r="DO36" s="4701"/>
      <c r="DP36" s="4701"/>
      <c r="DQ36" s="4701"/>
      <c r="DR36" s="4701"/>
      <c r="DS36" s="4701"/>
      <c r="DT36" s="4701"/>
      <c r="DU36" s="4701"/>
      <c r="DV36" s="4701"/>
      <c r="DW36" s="4701"/>
      <c r="DX36" s="4701"/>
      <c r="DY36" s="4701"/>
      <c r="DZ36" s="4701"/>
      <c r="EA36" s="4701"/>
      <c r="EB36" s="4701"/>
      <c r="EC36" s="4701"/>
      <c r="ED36" s="4701"/>
      <c r="EE36" s="4701"/>
      <c r="EF36" s="4701"/>
      <c r="EG36" s="4701"/>
      <c r="EH36" s="4701"/>
      <c r="EI36" s="4701"/>
      <c r="EJ36" s="4701"/>
      <c r="EK36" s="4701"/>
      <c r="EL36" s="4701"/>
      <c r="EM36" s="4701"/>
      <c r="EN36" s="4701"/>
      <c r="EO36" s="4701"/>
      <c r="EP36" s="4701"/>
      <c r="EQ36" s="4701"/>
      <c r="ER36" s="4701"/>
      <c r="ES36" s="4701"/>
      <c r="ET36" s="4701"/>
      <c r="EU36" s="4701"/>
      <c r="EV36" s="4701"/>
      <c r="EW36" s="4701"/>
      <c r="EX36" s="4701"/>
      <c r="EY36" s="4701"/>
      <c r="EZ36" s="4701"/>
      <c r="FA36" s="4701"/>
      <c r="FB36" s="4701"/>
      <c r="FC36" s="4701"/>
      <c r="FD36" s="4701"/>
      <c r="FE36" s="4701"/>
      <c r="FF36" s="4701"/>
      <c r="FG36" s="4701"/>
      <c r="FH36" s="4701"/>
      <c r="FI36" s="4701"/>
      <c r="FJ36" s="4701"/>
      <c r="FK36" s="4701"/>
      <c r="FL36" s="4701"/>
      <c r="FM36" s="4701"/>
      <c r="FN36" s="4701"/>
      <c r="FO36" s="4701"/>
      <c r="FP36" s="4701"/>
      <c r="FQ36" s="4701"/>
      <c r="FR36" s="4701"/>
      <c r="FS36" s="4701"/>
      <c r="FT36" s="4701"/>
      <c r="FU36" s="4701"/>
      <c r="FV36" s="4701"/>
      <c r="FW36" s="4701"/>
      <c r="FX36" s="4701"/>
      <c r="FY36" s="4701"/>
      <c r="FZ36" s="4701"/>
      <c r="GA36" s="4701"/>
      <c r="GB36" s="4701"/>
      <c r="GC36" s="4701"/>
      <c r="GD36" s="4701"/>
      <c r="GE36" s="4701"/>
      <c r="GF36" s="4701"/>
      <c r="GG36" s="4701"/>
      <c r="GH36" s="4701"/>
      <c r="GI36" s="4701"/>
      <c r="GJ36" s="4701"/>
      <c r="GK36" s="4701"/>
      <c r="GL36" s="4701"/>
      <c r="GM36" s="4701"/>
      <c r="GN36" s="4701"/>
      <c r="GO36" s="4701"/>
      <c r="GP36" s="4701"/>
      <c r="GQ36" s="4701"/>
      <c r="GR36" s="4701"/>
      <c r="GS36" s="4701"/>
      <c r="GT36" s="4701"/>
      <c r="GU36" s="4701"/>
      <c r="GV36" s="4701"/>
      <c r="GW36" s="4701"/>
      <c r="GX36" s="4701"/>
      <c r="GY36" s="4701"/>
      <c r="GZ36" s="4701"/>
      <c r="HA36" s="4701"/>
      <c r="HB36" s="4701"/>
      <c r="HC36" s="4701"/>
      <c r="HD36" s="4701"/>
      <c r="HE36" s="4701"/>
      <c r="HF36" s="4701"/>
      <c r="HG36" s="4701"/>
      <c r="HH36" s="4701"/>
      <c r="HI36" s="4701"/>
      <c r="HJ36" s="4701"/>
      <c r="HK36" s="4701"/>
      <c r="HL36" s="4701"/>
      <c r="HM36" s="4701"/>
      <c r="HN36" s="4701"/>
      <c r="HO36" s="4701"/>
      <c r="HP36" s="4701"/>
      <c r="HQ36" s="4701"/>
      <c r="HR36" s="4701"/>
      <c r="HS36" s="4701"/>
      <c r="HT36" s="4701"/>
      <c r="HU36" s="4701"/>
      <c r="HV36" s="4701"/>
      <c r="HW36" s="4701"/>
      <c r="HX36" s="4701"/>
      <c r="HY36" s="4701"/>
      <c r="HZ36" s="4701"/>
      <c r="IA36" s="4701"/>
      <c r="IB36" s="4701"/>
      <c r="IC36" s="4701"/>
      <c r="ID36" s="4701"/>
      <c r="IE36" s="4701"/>
      <c r="IF36" s="4701"/>
      <c r="IG36" s="4701"/>
      <c r="IH36" s="4701"/>
      <c r="II36" s="4701"/>
      <c r="IJ36" s="4701"/>
      <c r="IK36" s="4701"/>
      <c r="IL36" s="4701"/>
      <c r="IM36" s="4701"/>
      <c r="IN36" s="4701"/>
      <c r="IO36" s="4701"/>
      <c r="IP36" s="4701"/>
      <c r="IQ36" s="4701"/>
      <c r="IR36" s="4701"/>
      <c r="IS36" s="4701"/>
      <c r="IT36" s="4701"/>
      <c r="IU36" s="4701"/>
      <c r="IV36" s="4701"/>
      <c r="IW36" s="4701"/>
      <c r="IX36" s="4701"/>
      <c r="IY36" s="4701"/>
      <c r="IZ36" s="4701"/>
      <c r="JA36" s="4701"/>
      <c r="JB36" s="4701"/>
      <c r="JC36" s="4701"/>
      <c r="JD36" s="4701"/>
      <c r="JE36" s="4701"/>
      <c r="JF36" s="4701"/>
      <c r="JG36" s="4701"/>
      <c r="JH36" s="4701"/>
      <c r="JI36" s="4701"/>
      <c r="JJ36" s="4701"/>
      <c r="JK36" s="4701"/>
      <c r="JL36" s="4701"/>
      <c r="JM36" s="4701"/>
      <c r="JN36" s="4701"/>
      <c r="JO36" s="4701"/>
      <c r="JP36" s="4701"/>
      <c r="JQ36" s="4701"/>
      <c r="JR36" s="4701"/>
      <c r="JS36" s="4701"/>
      <c r="JT36" s="4701"/>
      <c r="JU36" s="4701"/>
      <c r="JV36" s="4701"/>
      <c r="JW36" s="4701"/>
      <c r="JX36" s="4701"/>
      <c r="JY36" s="4701"/>
      <c r="JZ36" s="4701"/>
      <c r="KA36" s="4701"/>
      <c r="KB36" s="4701"/>
      <c r="KC36" s="4701"/>
      <c r="KD36" s="4701"/>
      <c r="KE36" s="4701"/>
      <c r="KF36" s="4701"/>
      <c r="KG36" s="4701"/>
      <c r="KH36" s="4701"/>
      <c r="KI36" s="4701"/>
      <c r="KJ36" s="4701"/>
      <c r="KK36" s="4701"/>
      <c r="KL36" s="4701"/>
      <c r="KM36" s="4701"/>
      <c r="KN36" s="4701"/>
      <c r="KO36" s="4701"/>
      <c r="KP36" s="4701"/>
      <c r="KQ36" s="4701"/>
      <c r="KR36" s="4701"/>
      <c r="KS36" s="4701"/>
      <c r="KT36" s="4701"/>
      <c r="KU36" s="4701"/>
      <c r="KV36" s="4701"/>
      <c r="KW36" s="4701"/>
      <c r="KX36" s="4701"/>
      <c r="KY36" s="4701"/>
      <c r="KZ36" s="4701"/>
      <c r="LA36" s="4701"/>
      <c r="LB36" s="4701"/>
      <c r="LC36" s="4701"/>
      <c r="LD36" s="4701"/>
      <c r="LE36" s="4701"/>
      <c r="LF36" s="4701"/>
      <c r="LG36" s="4701"/>
      <c r="LH36" s="4701"/>
      <c r="LI36" s="4701"/>
      <c r="LJ36" s="4701"/>
      <c r="LK36" s="4701"/>
      <c r="LL36" s="4701"/>
      <c r="LM36" s="4701"/>
      <c r="LN36" s="4701"/>
      <c r="LO36" s="4701"/>
      <c r="LP36" s="4701"/>
      <c r="LQ36" s="4701"/>
      <c r="LR36" s="4701"/>
      <c r="LS36" s="4701"/>
      <c r="LT36" s="4701"/>
      <c r="LU36" s="4701"/>
      <c r="LV36" s="4701"/>
      <c r="LW36" s="4701"/>
      <c r="LX36" s="4701"/>
      <c r="LY36" s="4701"/>
      <c r="LZ36" s="4701"/>
      <c r="MA36" s="4701"/>
      <c r="MB36" s="4701"/>
      <c r="MC36" s="4701"/>
      <c r="MD36" s="4701"/>
      <c r="ME36" s="4701"/>
      <c r="MF36" s="4701"/>
      <c r="MG36" s="4701"/>
      <c r="MH36" s="4701"/>
      <c r="MI36" s="4701"/>
      <c r="MJ36" s="4701"/>
      <c r="MK36" s="4701"/>
      <c r="ML36" s="4701"/>
      <c r="MM36" s="4701"/>
      <c r="MN36" s="4701"/>
      <c r="MO36" s="4701"/>
      <c r="MP36" s="4701"/>
      <c r="MQ36" s="4701"/>
      <c r="MR36" s="4701"/>
      <c r="MS36" s="4701"/>
      <c r="MT36" s="4701"/>
      <c r="MU36" s="4701"/>
      <c r="MV36" s="4701"/>
      <c r="MW36" s="4701"/>
      <c r="MX36" s="4701"/>
      <c r="MY36" s="4701"/>
      <c r="MZ36" s="4701"/>
      <c r="NA36" s="4701"/>
      <c r="NB36" s="4701"/>
      <c r="NC36" s="4701"/>
      <c r="ND36" s="4701"/>
      <c r="NE36" s="4701"/>
      <c r="NF36" s="4701"/>
      <c r="NG36" s="4701"/>
      <c r="NH36" s="4701"/>
      <c r="NI36" s="4701"/>
      <c r="NJ36" s="4701"/>
      <c r="NK36" s="4701"/>
      <c r="NL36" s="4701"/>
      <c r="NM36" s="4701"/>
      <c r="NN36" s="4701"/>
      <c r="NO36" s="4701"/>
      <c r="NP36" s="4701"/>
      <c r="NQ36" s="4701"/>
      <c r="NR36" s="4701"/>
      <c r="NS36" s="4701"/>
      <c r="NT36" s="4701"/>
      <c r="NU36" s="4701"/>
      <c r="NV36" s="4701"/>
      <c r="NW36" s="4701"/>
      <c r="NX36" s="4701"/>
      <c r="NY36" s="4701"/>
      <c r="NZ36" s="4701"/>
      <c r="OA36" s="4701"/>
      <c r="OB36" s="4701"/>
      <c r="OC36" s="4701"/>
      <c r="OD36" s="4701"/>
      <c r="OE36" s="4701"/>
      <c r="OF36" s="4701"/>
      <c r="OG36" s="4701"/>
      <c r="OH36" s="4701"/>
      <c r="OI36" s="4701"/>
      <c r="OJ36" s="4701"/>
      <c r="OK36" s="4701"/>
      <c r="OL36" s="4701"/>
      <c r="OM36" s="4701"/>
      <c r="ON36" s="4701"/>
      <c r="OO36" s="4701"/>
      <c r="OP36" s="4701"/>
      <c r="OQ36" s="4701"/>
      <c r="OR36" s="4701"/>
      <c r="OS36" s="4701"/>
      <c r="OT36" s="4701"/>
      <c r="OU36" s="4701"/>
      <c r="OV36" s="4701"/>
      <c r="OW36" s="4701"/>
      <c r="OX36" s="4701"/>
      <c r="OY36" s="4701"/>
      <c r="OZ36" s="4701"/>
      <c r="PA36" s="4701"/>
      <c r="PB36" s="4701"/>
      <c r="PC36" s="4701"/>
      <c r="PD36" s="4701"/>
      <c r="PE36" s="4701"/>
      <c r="PF36" s="4701"/>
      <c r="PG36" s="4701"/>
      <c r="PH36" s="4701"/>
      <c r="PI36" s="4701"/>
      <c r="PJ36" s="4701"/>
      <c r="PK36" s="4701"/>
      <c r="PL36" s="4701"/>
      <c r="PM36" s="4701"/>
      <c r="PN36" s="4701"/>
      <c r="PO36" s="4701"/>
      <c r="PP36" s="4701"/>
      <c r="PQ36" s="4701"/>
      <c r="PR36" s="4701"/>
      <c r="PS36" s="4701"/>
      <c r="PT36" s="4701"/>
      <c r="PU36" s="4701"/>
      <c r="PV36" s="4701"/>
      <c r="PW36" s="4701"/>
      <c r="PX36" s="4701"/>
      <c r="PY36" s="4701"/>
      <c r="PZ36" s="4701"/>
      <c r="QA36" s="4701"/>
      <c r="QB36" s="4701"/>
      <c r="QC36" s="4701"/>
      <c r="QD36" s="4701"/>
      <c r="QE36" s="4701"/>
      <c r="QF36" s="4701"/>
      <c r="QG36" s="4701"/>
      <c r="QH36" s="4701"/>
      <c r="QI36" s="4701"/>
      <c r="QJ36" s="4701"/>
      <c r="QK36" s="4701"/>
      <c r="QL36" s="4701"/>
      <c r="QM36" s="4701"/>
      <c r="QN36" s="4701"/>
      <c r="QO36" s="4701"/>
      <c r="QP36" s="4701"/>
      <c r="QQ36" s="4701"/>
      <c r="QR36" s="4701"/>
      <c r="QS36" s="4701"/>
      <c r="QT36" s="4701"/>
      <c r="QU36" s="4701"/>
      <c r="QV36" s="4701"/>
      <c r="QW36" s="4701"/>
      <c r="QX36" s="4701"/>
      <c r="QY36" s="4701"/>
      <c r="QZ36" s="4701"/>
      <c r="RA36" s="4701"/>
      <c r="RB36" s="4701"/>
      <c r="RC36" s="4701"/>
      <c r="RD36" s="4701"/>
      <c r="RE36" s="4701"/>
      <c r="RF36" s="4701"/>
      <c r="RG36" s="4701"/>
      <c r="RH36" s="4701"/>
      <c r="RI36" s="4701"/>
      <c r="RJ36" s="4701"/>
      <c r="RK36" s="4701"/>
      <c r="RL36" s="4701"/>
      <c r="RM36" s="4701"/>
      <c r="RN36" s="4701"/>
      <c r="RO36" s="4701"/>
      <c r="RP36" s="4701"/>
      <c r="RQ36" s="4701"/>
      <c r="RR36" s="4701"/>
      <c r="RS36" s="4701"/>
      <c r="RT36" s="4701"/>
      <c r="RU36" s="4701"/>
      <c r="RV36" s="4701"/>
      <c r="RW36" s="4701"/>
      <c r="RX36" s="4701"/>
      <c r="RY36" s="4701"/>
      <c r="RZ36" s="4701"/>
      <c r="SA36" s="4701"/>
      <c r="SB36" s="4701"/>
      <c r="SC36" s="4701"/>
      <c r="SD36" s="4701"/>
      <c r="SE36" s="4701"/>
      <c r="SF36" s="4701"/>
      <c r="SG36" s="4701"/>
      <c r="SH36" s="4701"/>
      <c r="SI36" s="4701"/>
      <c r="SJ36" s="4701"/>
      <c r="SK36" s="4701"/>
      <c r="SL36" s="4701"/>
      <c r="SM36" s="4701"/>
      <c r="SN36" s="4701"/>
      <c r="SO36" s="4701"/>
      <c r="SP36" s="4701"/>
      <c r="SQ36" s="4701"/>
      <c r="SR36" s="4701"/>
      <c r="SS36" s="4701"/>
      <c r="ST36" s="4701"/>
      <c r="SU36" s="4701"/>
      <c r="SV36" s="4701"/>
      <c r="SW36" s="4701"/>
      <c r="SX36" s="4701"/>
      <c r="SY36" s="4701"/>
      <c r="SZ36" s="4701"/>
      <c r="TA36" s="4701"/>
      <c r="TB36" s="4701"/>
      <c r="TC36" s="4701"/>
      <c r="TD36" s="4701"/>
      <c r="TE36" s="4701"/>
      <c r="TF36" s="4701"/>
      <c r="TG36" s="4701"/>
      <c r="TH36" s="4701"/>
      <c r="TI36" s="4701"/>
      <c r="TJ36" s="4701"/>
      <c r="TK36" s="4701"/>
      <c r="TL36" s="4701"/>
      <c r="TM36" s="4701"/>
      <c r="TN36" s="4701"/>
      <c r="TO36" s="4701"/>
      <c r="TP36" s="4701"/>
      <c r="TQ36" s="4701"/>
      <c r="TR36" s="4701"/>
      <c r="TS36" s="4701"/>
      <c r="TT36" s="4701"/>
      <c r="TU36" s="4701"/>
      <c r="TV36" s="4701"/>
      <c r="TW36" s="4701"/>
      <c r="TX36" s="4701"/>
      <c r="TY36" s="4701"/>
      <c r="TZ36" s="4701"/>
      <c r="UA36" s="4701"/>
      <c r="UB36" s="4701"/>
      <c r="UC36" s="4701"/>
      <c r="UD36" s="4701"/>
      <c r="UE36" s="4701"/>
      <c r="UF36" s="4701"/>
      <c r="UG36" s="4701"/>
      <c r="UH36" s="4701"/>
      <c r="UI36" s="4701"/>
      <c r="UJ36" s="4701"/>
      <c r="UK36" s="4701"/>
      <c r="UL36" s="4701"/>
      <c r="UM36" s="4701"/>
      <c r="UN36" s="4701"/>
      <c r="UO36" s="4701"/>
      <c r="UP36" s="4701"/>
      <c r="UQ36" s="4701"/>
      <c r="UR36" s="4701"/>
      <c r="US36" s="4701"/>
      <c r="UT36" s="4701"/>
      <c r="UU36" s="4701"/>
      <c r="UV36" s="4701"/>
      <c r="UW36" s="4701"/>
      <c r="UX36" s="4701"/>
      <c r="UY36" s="4701"/>
      <c r="UZ36" s="4701"/>
      <c r="VA36" s="4701"/>
      <c r="VB36" s="4701"/>
      <c r="VC36" s="4701"/>
      <c r="VD36" s="4701"/>
      <c r="VE36" s="4701"/>
      <c r="VF36" s="4701"/>
      <c r="VG36" s="4701"/>
      <c r="VH36" s="4701"/>
      <c r="VI36" s="4701"/>
      <c r="VJ36" s="4701"/>
      <c r="VK36" s="4701"/>
      <c r="VL36" s="4701"/>
      <c r="VM36" s="4701"/>
      <c r="VN36" s="4701"/>
      <c r="VO36" s="4701"/>
      <c r="VP36" s="4701"/>
      <c r="VQ36" s="4701"/>
      <c r="VR36" s="4701"/>
      <c r="VS36" s="4701"/>
      <c r="VT36" s="4701"/>
      <c r="VU36" s="4701"/>
      <c r="VV36" s="4701"/>
      <c r="VW36" s="4701"/>
      <c r="VX36" s="4701"/>
      <c r="VY36" s="4701"/>
      <c r="VZ36" s="4701"/>
      <c r="WA36" s="4701"/>
      <c r="WB36" s="4701"/>
      <c r="WC36" s="4701"/>
      <c r="WD36" s="4701"/>
      <c r="WE36" s="4701"/>
      <c r="WF36" s="4701"/>
      <c r="WG36" s="4701"/>
      <c r="WH36" s="4701"/>
      <c r="WI36" s="4701"/>
      <c r="WJ36" s="4701"/>
      <c r="WK36" s="4701"/>
      <c r="WL36" s="4701"/>
      <c r="WM36" s="4701"/>
      <c r="WN36" s="4701"/>
      <c r="WO36" s="4701"/>
      <c r="WP36" s="4701"/>
      <c r="WQ36" s="4701"/>
      <c r="WR36" s="4701"/>
      <c r="WS36" s="4701"/>
      <c r="WT36" s="4701"/>
      <c r="WU36" s="4701"/>
      <c r="WV36" s="4701"/>
      <c r="WW36" s="4701"/>
      <c r="WX36" s="4701"/>
      <c r="WY36" s="4701"/>
      <c r="WZ36" s="4701"/>
      <c r="XA36" s="4701"/>
      <c r="XB36" s="4701"/>
      <c r="XC36" s="4701"/>
      <c r="XD36" s="4701"/>
      <c r="XE36" s="4701"/>
      <c r="XF36" s="4701"/>
      <c r="XG36" s="4701"/>
      <c r="XH36" s="4701"/>
      <c r="XI36" s="4701"/>
      <c r="XJ36" s="4701"/>
      <c r="XK36" s="4701"/>
      <c r="XL36" s="4701"/>
      <c r="XM36" s="4701"/>
      <c r="XN36" s="4701"/>
      <c r="XO36" s="4701"/>
      <c r="XP36" s="4701"/>
      <c r="XQ36" s="4701"/>
      <c r="XR36" s="4701"/>
      <c r="XS36" s="4701"/>
      <c r="XT36" s="4701"/>
      <c r="XU36" s="4701"/>
      <c r="XV36" s="4701"/>
      <c r="XW36" s="4701"/>
      <c r="XX36" s="4701"/>
      <c r="XY36" s="4701"/>
      <c r="XZ36" s="4701"/>
      <c r="YA36" s="4701"/>
      <c r="YB36" s="4701"/>
      <c r="YC36" s="4701"/>
      <c r="YD36" s="4701"/>
      <c r="YE36" s="4701"/>
      <c r="YF36" s="4701"/>
      <c r="YG36" s="4701"/>
      <c r="YH36" s="4701"/>
      <c r="YI36" s="4701"/>
      <c r="YJ36" s="4701"/>
      <c r="YK36" s="4701"/>
      <c r="YL36" s="4701"/>
      <c r="YM36" s="4701"/>
      <c r="YN36" s="4701"/>
      <c r="YO36" s="4701"/>
      <c r="YP36" s="4701"/>
      <c r="YQ36" s="4701"/>
      <c r="YR36" s="4701"/>
      <c r="YS36" s="4701"/>
      <c r="YT36" s="4701"/>
      <c r="YU36" s="4701"/>
      <c r="YV36" s="4701"/>
      <c r="YW36" s="4701"/>
      <c r="YX36" s="4701"/>
      <c r="YY36" s="4701"/>
      <c r="YZ36" s="4701"/>
      <c r="ZA36" s="4701"/>
      <c r="ZB36" s="4701"/>
      <c r="ZC36" s="4701"/>
      <c r="ZD36" s="4701"/>
      <c r="ZE36" s="4701"/>
      <c r="ZF36" s="4701"/>
      <c r="ZG36" s="4701"/>
      <c r="ZH36" s="4701"/>
      <c r="ZI36" s="4701"/>
      <c r="ZJ36" s="4701"/>
      <c r="ZK36" s="4701"/>
      <c r="ZL36" s="4701"/>
      <c r="ZM36" s="4701"/>
      <c r="ZN36" s="4701"/>
      <c r="ZO36" s="4701"/>
      <c r="ZP36" s="4701"/>
      <c r="ZQ36" s="4701"/>
      <c r="ZR36" s="4701"/>
      <c r="ZS36" s="4701"/>
      <c r="ZT36" s="4701"/>
      <c r="ZU36" s="4701"/>
      <c r="ZV36" s="4701"/>
      <c r="ZW36" s="4701"/>
      <c r="ZX36" s="4701"/>
      <c r="ZY36" s="4701"/>
      <c r="ZZ36" s="4701"/>
      <c r="AAA36" s="4701"/>
      <c r="AAB36" s="4701"/>
      <c r="AAC36" s="4701"/>
      <c r="AAD36" s="4701"/>
      <c r="AAE36" s="4701"/>
      <c r="AAF36" s="4701"/>
      <c r="AAG36" s="4701"/>
      <c r="AAH36" s="4701"/>
      <c r="AAI36" s="4701"/>
      <c r="AAJ36" s="4701"/>
      <c r="AAK36" s="4701"/>
      <c r="AAL36" s="4701"/>
      <c r="AAM36" s="4701"/>
      <c r="AAN36" s="4701"/>
      <c r="AAO36" s="4701"/>
      <c r="AAP36" s="4701"/>
      <c r="AAQ36" s="4701"/>
      <c r="AAR36" s="4701"/>
      <c r="AAS36" s="4701"/>
      <c r="AAT36" s="4701"/>
      <c r="AAU36" s="4701"/>
      <c r="AAV36" s="4701"/>
      <c r="AAW36" s="4701"/>
      <c r="AAX36" s="4701"/>
      <c r="AAY36" s="4701"/>
      <c r="AAZ36" s="4701"/>
      <c r="ABA36" s="4701"/>
      <c r="ABB36" s="4701"/>
      <c r="ABC36" s="4701"/>
      <c r="ABD36" s="4701"/>
      <c r="ABE36" s="4701"/>
      <c r="ABF36" s="4701"/>
      <c r="ABG36" s="4701"/>
      <c r="ABH36" s="4701"/>
      <c r="ABI36" s="4701"/>
      <c r="ABJ36" s="4701"/>
      <c r="ABK36" s="4701"/>
      <c r="ABL36" s="4701"/>
      <c r="ABM36" s="4701"/>
      <c r="ABN36" s="4701"/>
      <c r="ABO36" s="4701"/>
      <c r="ABP36" s="4701"/>
      <c r="ABQ36" s="4701"/>
      <c r="ABR36" s="4701"/>
      <c r="ABS36" s="4701"/>
      <c r="ABT36" s="4701"/>
      <c r="ABU36" s="4701"/>
      <c r="ABV36" s="4701"/>
      <c r="ABW36" s="4701"/>
      <c r="ABX36" s="4701"/>
      <c r="ABY36" s="4701"/>
      <c r="ABZ36" s="4701"/>
      <c r="ACA36" s="4701"/>
      <c r="ACB36" s="4701"/>
      <c r="ACC36" s="4701"/>
      <c r="ACD36" s="4701"/>
      <c r="ACE36" s="4701"/>
      <c r="ACF36" s="4701"/>
      <c r="ACG36" s="4701"/>
      <c r="ACH36" s="4701"/>
      <c r="ACI36" s="4701"/>
      <c r="ACJ36" s="4701"/>
      <c r="ACK36" s="4701"/>
      <c r="ACL36" s="4701"/>
      <c r="ACM36" s="4701"/>
      <c r="ACN36" s="4701"/>
      <c r="ACO36" s="4701"/>
      <c r="ACP36" s="4701"/>
      <c r="ACQ36" s="4701"/>
      <c r="ACR36" s="4701"/>
      <c r="ACS36" s="4701"/>
      <c r="ACT36" s="4701"/>
      <c r="ACU36" s="4701"/>
      <c r="ACV36" s="4701"/>
      <c r="ACW36" s="4701"/>
      <c r="ACX36" s="4701"/>
      <c r="ACY36" s="4701"/>
      <c r="ACZ36" s="4701"/>
      <c r="ADA36" s="4701"/>
      <c r="ADB36" s="4701"/>
      <c r="ADC36" s="4701"/>
      <c r="ADD36" s="4701"/>
      <c r="ADE36" s="4701"/>
      <c r="ADF36" s="4701"/>
      <c r="ADG36" s="4701"/>
      <c r="ADH36" s="4701"/>
      <c r="ADI36" s="4701"/>
      <c r="ADJ36" s="4701"/>
      <c r="ADK36" s="4701"/>
      <c r="ADL36" s="4701"/>
      <c r="ADM36" s="4701"/>
      <c r="ADN36" s="4701"/>
      <c r="ADO36" s="4701"/>
      <c r="ADP36" s="4701"/>
      <c r="ADQ36" s="4701"/>
      <c r="ADR36" s="4701"/>
      <c r="ADS36" s="4701"/>
      <c r="ADT36" s="4701"/>
      <c r="ADU36" s="4701"/>
      <c r="ADV36" s="4701"/>
      <c r="ADW36" s="4701"/>
      <c r="ADX36" s="4701"/>
      <c r="ADY36" s="4701"/>
      <c r="ADZ36" s="4701"/>
      <c r="AEA36" s="4701"/>
      <c r="AEB36" s="4701"/>
      <c r="AEC36" s="4701"/>
      <c r="AED36" s="4701"/>
      <c r="AEE36" s="4701"/>
      <c r="AEF36" s="4701"/>
      <c r="AEG36" s="4701"/>
      <c r="AEH36" s="4701"/>
      <c r="AEI36" s="4701"/>
      <c r="AEJ36" s="4701"/>
      <c r="AEK36" s="4701"/>
      <c r="AEL36" s="4701"/>
      <c r="AEM36" s="4701"/>
      <c r="AEN36" s="4701"/>
      <c r="AEO36" s="4701"/>
      <c r="AEP36" s="4701"/>
      <c r="AEQ36" s="4701"/>
      <c r="AER36" s="4701"/>
      <c r="AES36" s="4701"/>
      <c r="AET36" s="4701"/>
      <c r="AEU36" s="4701"/>
      <c r="AEV36" s="4701"/>
      <c r="AEW36" s="4701"/>
      <c r="AEX36" s="4701"/>
      <c r="AEY36" s="4701"/>
      <c r="AEZ36" s="4701"/>
      <c r="AFA36" s="4701"/>
      <c r="AFB36" s="4701"/>
      <c r="AFC36" s="4701"/>
      <c r="AFD36" s="4701"/>
      <c r="AFE36" s="4701"/>
      <c r="AFF36" s="4701"/>
      <c r="AFG36" s="4701"/>
      <c r="AFH36" s="4701"/>
      <c r="AFI36" s="4701"/>
      <c r="AFJ36" s="4701"/>
      <c r="AFK36" s="4701"/>
      <c r="AFL36" s="4701"/>
      <c r="AFM36" s="4701"/>
      <c r="AFN36" s="4701"/>
      <c r="AFO36" s="4701"/>
      <c r="AFP36" s="4701"/>
      <c r="AFQ36" s="4701"/>
      <c r="AFR36" s="4701"/>
      <c r="AFS36" s="4701"/>
      <c r="AFT36" s="4701"/>
      <c r="AFU36" s="4701"/>
      <c r="AFV36" s="4701"/>
      <c r="AFW36" s="4701"/>
      <c r="AFX36" s="4701"/>
      <c r="AFY36" s="4701"/>
      <c r="AFZ36" s="4701"/>
      <c r="AGA36" s="4701"/>
      <c r="AGB36" s="4701"/>
      <c r="AGC36" s="4701"/>
      <c r="AGD36" s="4701"/>
      <c r="AGE36" s="4701"/>
      <c r="AGF36" s="4701"/>
      <c r="AGG36" s="4701"/>
      <c r="AGH36" s="4701"/>
      <c r="AGI36" s="4701"/>
      <c r="AGJ36" s="4701"/>
      <c r="AGK36" s="4701"/>
      <c r="AGL36" s="4701"/>
      <c r="AGM36" s="4701"/>
      <c r="AGN36" s="4701"/>
      <c r="AGO36" s="4701"/>
      <c r="AGP36" s="4701"/>
      <c r="AGQ36" s="4701"/>
      <c r="AGR36" s="4701"/>
      <c r="AGS36" s="4701"/>
      <c r="AGT36" s="4701"/>
      <c r="AGU36" s="4701"/>
      <c r="AGV36" s="4701"/>
      <c r="AGW36" s="4701"/>
      <c r="AGX36" s="4701"/>
      <c r="AGY36" s="4701"/>
      <c r="AGZ36" s="4701"/>
      <c r="AHA36" s="4701"/>
      <c r="AHB36" s="4701"/>
      <c r="AHC36" s="4701"/>
      <c r="AHD36" s="4701"/>
      <c r="AHE36" s="4701"/>
      <c r="AHF36" s="4701"/>
      <c r="AHG36" s="4701"/>
      <c r="AHH36" s="4701"/>
      <c r="AHI36" s="4701"/>
      <c r="AHJ36" s="4701"/>
      <c r="AHK36" s="4701"/>
      <c r="AHL36" s="4701"/>
      <c r="AHM36" s="4701"/>
      <c r="AHN36" s="4701"/>
      <c r="AHO36" s="4701"/>
      <c r="AHP36" s="4701"/>
      <c r="AHQ36" s="4701"/>
      <c r="AHR36" s="4701"/>
      <c r="AHS36" s="4701"/>
      <c r="AHT36" s="4701"/>
      <c r="AHU36" s="4701"/>
      <c r="AHV36" s="4701"/>
      <c r="AHW36" s="4701"/>
      <c r="AHX36" s="4701"/>
      <c r="AHY36" s="4701"/>
      <c r="AHZ36" s="4701"/>
      <c r="AIA36" s="4701"/>
      <c r="AIB36" s="4701"/>
      <c r="AIC36" s="4701"/>
      <c r="AID36" s="4701"/>
      <c r="AIE36" s="4701"/>
      <c r="AIF36" s="4701"/>
      <c r="AIG36" s="4701"/>
      <c r="AIH36" s="4701"/>
      <c r="AII36" s="4701"/>
      <c r="AIJ36" s="4701"/>
      <c r="AIK36" s="4701"/>
      <c r="AIL36" s="4701"/>
      <c r="AIM36" s="4701"/>
      <c r="AIN36" s="4701"/>
      <c r="AIO36" s="4701"/>
      <c r="AIP36" s="4701"/>
      <c r="AIQ36" s="4701"/>
      <c r="AIR36" s="4701"/>
      <c r="AIS36" s="4701"/>
      <c r="AIT36" s="4701"/>
      <c r="AIU36" s="4701"/>
      <c r="AIV36" s="4701"/>
      <c r="AIW36" s="4701"/>
      <c r="AIX36" s="4701"/>
      <c r="AIY36" s="4701"/>
      <c r="AIZ36" s="4701"/>
      <c r="AJA36" s="4701"/>
      <c r="AJB36" s="4701"/>
      <c r="AJC36" s="4701"/>
      <c r="AJD36" s="4701"/>
      <c r="AJE36" s="4701"/>
      <c r="AJF36" s="4701"/>
      <c r="AJG36" s="4701"/>
      <c r="AJH36" s="4701"/>
      <c r="AJI36" s="4701"/>
      <c r="AJJ36" s="4701"/>
      <c r="AJK36" s="4701"/>
      <c r="AJL36" s="4701"/>
      <c r="AJM36" s="4701"/>
      <c r="AJN36" s="4701"/>
      <c r="AJO36" s="4701"/>
      <c r="AJP36" s="4701"/>
      <c r="AJQ36" s="4701"/>
      <c r="AJR36" s="4701"/>
      <c r="AJS36" s="4701"/>
      <c r="AJT36" s="4701"/>
      <c r="AJU36" s="4701"/>
      <c r="AJV36" s="4701"/>
      <c r="AJW36" s="4701"/>
      <c r="AJX36" s="4701"/>
      <c r="AJY36" s="4701"/>
      <c r="AJZ36" s="4701"/>
      <c r="AKA36" s="4701"/>
      <c r="AKB36" s="4701"/>
      <c r="AKC36" s="4701"/>
      <c r="AKD36" s="4701"/>
      <c r="AKE36" s="4701"/>
      <c r="AKF36" s="4701"/>
      <c r="AKG36" s="4701"/>
      <c r="AKH36" s="4701"/>
      <c r="AKI36" s="4701"/>
      <c r="AKJ36" s="4701"/>
      <c r="AKK36" s="4701"/>
      <c r="AKL36" s="4701"/>
      <c r="AKM36" s="4701"/>
      <c r="AKN36" s="4701"/>
      <c r="AKO36" s="4701"/>
      <c r="AKP36" s="4701"/>
      <c r="AKQ36" s="4701"/>
      <c r="AKR36" s="4701"/>
      <c r="AKS36" s="4701"/>
      <c r="AKT36" s="4701"/>
      <c r="AKU36" s="4701"/>
      <c r="AKV36" s="4701"/>
      <c r="AKW36" s="4701"/>
      <c r="AKX36" s="4701"/>
      <c r="AKY36" s="4701"/>
      <c r="AKZ36" s="4701"/>
      <c r="ALA36" s="4701"/>
      <c r="ALB36" s="4701"/>
      <c r="ALC36" s="4701"/>
      <c r="ALD36" s="4701"/>
      <c r="ALE36" s="4701"/>
      <c r="ALF36" s="4701"/>
      <c r="ALG36" s="4701"/>
      <c r="ALH36" s="4701"/>
      <c r="ALI36" s="4701"/>
      <c r="ALJ36" s="4701"/>
      <c r="ALK36" s="4701"/>
      <c r="ALL36" s="4701"/>
      <c r="ALM36" s="4701"/>
      <c r="ALN36" s="4701"/>
      <c r="ALO36" s="4701"/>
      <c r="ALP36" s="4701"/>
      <c r="ALQ36" s="4701"/>
      <c r="ALR36" s="4701"/>
      <c r="ALS36" s="4701"/>
      <c r="ALT36" s="4701"/>
      <c r="ALU36" s="4701"/>
      <c r="ALV36" s="4701"/>
      <c r="ALW36" s="4701"/>
      <c r="ALX36" s="4701"/>
      <c r="ALY36" s="4701"/>
      <c r="ALZ36" s="4701"/>
      <c r="AMA36" s="4701"/>
      <c r="AMB36" s="4701"/>
      <c r="AMC36" s="4701"/>
      <c r="AMD36" s="4701"/>
      <c r="AME36" s="4701"/>
      <c r="AMF36" s="4701"/>
      <c r="AMG36" s="4701"/>
      <c r="AMH36" s="4701"/>
      <c r="AMI36" s="4701"/>
      <c r="AMJ36" s="4701"/>
      <c r="AMK36" s="4701"/>
      <c r="AML36" s="4701"/>
      <c r="AMM36" s="4701"/>
      <c r="AMN36" s="4701"/>
      <c r="AMO36" s="4701"/>
      <c r="AMP36" s="4701"/>
      <c r="AMQ36" s="4701"/>
      <c r="AMR36" s="4701"/>
      <c r="AMS36" s="4701"/>
      <c r="AMT36" s="4701"/>
      <c r="AMU36" s="4701"/>
      <c r="AMV36" s="4701"/>
      <c r="AMW36" s="4701"/>
      <c r="AMX36" s="4701"/>
      <c r="AMY36" s="4701"/>
      <c r="AMZ36" s="4701"/>
      <c r="ANA36" s="4701"/>
      <c r="ANB36" s="4701"/>
      <c r="ANC36" s="4701"/>
      <c r="AND36" s="4701"/>
      <c r="ANE36" s="4701"/>
      <c r="ANF36" s="4701"/>
      <c r="ANG36" s="4701"/>
      <c r="ANH36" s="4701"/>
      <c r="ANI36" s="4701"/>
      <c r="ANJ36" s="4701"/>
      <c r="ANK36" s="4701"/>
      <c r="ANL36" s="4701"/>
      <c r="ANM36" s="4701"/>
      <c r="ANN36" s="4701"/>
      <c r="ANO36" s="4701"/>
      <c r="ANP36" s="4701"/>
      <c r="ANQ36" s="4701"/>
      <c r="ANR36" s="4701"/>
      <c r="ANS36" s="4701"/>
      <c r="ANT36" s="4701"/>
      <c r="ANU36" s="4701"/>
      <c r="ANV36" s="4701"/>
      <c r="ANW36" s="4701"/>
      <c r="ANX36" s="4701"/>
      <c r="ANY36" s="4701"/>
      <c r="ANZ36" s="4701"/>
      <c r="AOA36" s="4701"/>
      <c r="AOB36" s="4701"/>
      <c r="AOC36" s="4701"/>
      <c r="AOD36" s="4701"/>
      <c r="AOE36" s="4701"/>
      <c r="AOF36" s="4701"/>
      <c r="AOG36" s="4701"/>
      <c r="AOH36" s="4701"/>
      <c r="AOI36" s="4701"/>
      <c r="AOJ36" s="4701"/>
      <c r="AOK36" s="4701"/>
      <c r="AOL36" s="4701"/>
      <c r="AOM36" s="4701"/>
      <c r="AON36" s="4701"/>
      <c r="AOO36" s="4701"/>
      <c r="AOP36" s="4701"/>
      <c r="AOQ36" s="4701"/>
      <c r="AOR36" s="4701"/>
      <c r="AOS36" s="4701"/>
      <c r="AOT36" s="4701"/>
      <c r="AOU36" s="4701"/>
      <c r="AOV36" s="4701"/>
      <c r="AOW36" s="4701"/>
      <c r="AOX36" s="4701"/>
      <c r="AOY36" s="4701"/>
      <c r="AOZ36" s="4701"/>
      <c r="APA36" s="4701"/>
      <c r="APB36" s="4701"/>
      <c r="APC36" s="4701"/>
      <c r="APD36" s="4701"/>
      <c r="APE36" s="4701"/>
      <c r="APF36" s="4701"/>
      <c r="APG36" s="4701"/>
      <c r="APH36" s="4701"/>
      <c r="API36" s="4701"/>
      <c r="APJ36" s="4701"/>
      <c r="APK36" s="4701"/>
      <c r="APL36" s="4701"/>
      <c r="APM36" s="4701"/>
      <c r="APN36" s="4701"/>
      <c r="APO36" s="4701"/>
      <c r="APP36" s="4701"/>
      <c r="APQ36" s="4701"/>
      <c r="APR36" s="4701"/>
      <c r="APS36" s="4701"/>
      <c r="APT36" s="4701"/>
      <c r="APU36" s="4701"/>
      <c r="APV36" s="4701"/>
      <c r="APW36" s="4701"/>
      <c r="APX36" s="4701"/>
      <c r="APY36" s="4701"/>
      <c r="APZ36" s="4701"/>
      <c r="AQA36" s="4701"/>
      <c r="AQB36" s="4701"/>
      <c r="AQC36" s="4701"/>
      <c r="AQD36" s="4701"/>
      <c r="AQE36" s="4701"/>
      <c r="AQF36" s="4701"/>
      <c r="AQG36" s="4701"/>
      <c r="AQH36" s="4701"/>
      <c r="AQI36" s="4701"/>
      <c r="AQJ36" s="4701"/>
      <c r="AQK36" s="4701"/>
      <c r="AQL36" s="4701"/>
      <c r="AQM36" s="4701"/>
      <c r="AQN36" s="4701"/>
      <c r="AQO36" s="4701"/>
      <c r="AQP36" s="4701"/>
      <c r="AQQ36" s="4701"/>
      <c r="AQR36" s="4701"/>
      <c r="AQS36" s="4701"/>
      <c r="AQT36" s="4701"/>
      <c r="AQU36" s="4701"/>
      <c r="AQV36" s="4701"/>
      <c r="AQW36" s="4701"/>
      <c r="AQX36" s="4701"/>
      <c r="AQY36" s="4701"/>
      <c r="AQZ36" s="4701"/>
      <c r="ARA36" s="4701"/>
      <c r="ARB36" s="4701"/>
      <c r="ARC36" s="4701"/>
      <c r="ARD36" s="4701"/>
      <c r="ARE36" s="4701"/>
      <c r="ARF36" s="4701"/>
      <c r="ARG36" s="4701"/>
      <c r="ARH36" s="4701"/>
      <c r="ARI36" s="4701"/>
      <c r="ARJ36" s="4701"/>
      <c r="ARK36" s="4701"/>
      <c r="ARL36" s="4701"/>
      <c r="ARM36" s="4701"/>
      <c r="ARN36" s="4701"/>
      <c r="ARO36" s="4701"/>
      <c r="ARP36" s="4701"/>
      <c r="ARQ36" s="4701"/>
      <c r="ARR36" s="4701"/>
      <c r="ARS36" s="4701"/>
      <c r="ART36" s="4701"/>
      <c r="ARU36" s="4701"/>
      <c r="ARV36" s="4701"/>
      <c r="ARW36" s="4701"/>
      <c r="ARX36" s="4701"/>
      <c r="ARY36" s="4701"/>
      <c r="ARZ36" s="4701"/>
      <c r="ASA36" s="4701"/>
      <c r="ASB36" s="4701"/>
      <c r="ASC36" s="4701"/>
      <c r="ASD36" s="4701"/>
      <c r="ASE36" s="4701"/>
      <c r="ASF36" s="4701"/>
      <c r="ASG36" s="4701"/>
      <c r="ASH36" s="4701"/>
      <c r="ASI36" s="4701"/>
      <c r="ASJ36" s="4701"/>
      <c r="ASK36" s="4701"/>
      <c r="ASL36" s="4701"/>
      <c r="ASM36" s="4701"/>
      <c r="ASN36" s="4701"/>
      <c r="ASO36" s="4701"/>
      <c r="ASP36" s="4701"/>
      <c r="ASQ36" s="4701"/>
      <c r="ASR36" s="4701"/>
      <c r="ASS36" s="4701"/>
      <c r="AST36" s="4701"/>
      <c r="ASU36" s="4701"/>
      <c r="ASV36" s="4701"/>
      <c r="ASW36" s="4701"/>
      <c r="ASX36" s="4701"/>
      <c r="ASY36" s="4701"/>
      <c r="ASZ36" s="4701"/>
      <c r="ATA36" s="4701"/>
      <c r="ATB36" s="4701"/>
      <c r="ATC36" s="4701"/>
      <c r="ATD36" s="4701"/>
      <c r="ATE36" s="4701"/>
      <c r="ATF36" s="4701"/>
      <c r="ATG36" s="4701"/>
      <c r="ATH36" s="4701"/>
      <c r="ATI36" s="4701"/>
      <c r="ATJ36" s="4701"/>
      <c r="ATK36" s="4701"/>
      <c r="ATL36" s="4701"/>
      <c r="ATM36" s="4701"/>
      <c r="ATN36" s="4701"/>
      <c r="ATO36" s="4701"/>
      <c r="ATP36" s="4701"/>
      <c r="ATQ36" s="4701"/>
      <c r="ATR36" s="4701"/>
      <c r="ATS36" s="4701"/>
      <c r="ATT36" s="4701"/>
      <c r="ATU36" s="4701"/>
      <c r="ATV36" s="4701"/>
      <c r="ATW36" s="4701"/>
      <c r="ATX36" s="4701"/>
      <c r="ATY36" s="4701"/>
      <c r="ATZ36" s="4701"/>
      <c r="AUA36" s="4701"/>
      <c r="AUB36" s="4701"/>
      <c r="AUC36" s="4701"/>
      <c r="AUD36" s="4701"/>
      <c r="AUE36" s="4701"/>
      <c r="AUF36" s="4701"/>
      <c r="AUG36" s="4701"/>
      <c r="AUH36" s="4701"/>
      <c r="AUI36" s="4701"/>
      <c r="AUJ36" s="4701"/>
      <c r="AUK36" s="4701"/>
      <c r="AUL36" s="4701"/>
      <c r="AUM36" s="4701"/>
      <c r="AUN36" s="4701"/>
      <c r="AUO36" s="4701"/>
      <c r="AUP36" s="4701"/>
      <c r="AUQ36" s="4701"/>
      <c r="AUR36" s="4701"/>
      <c r="AUS36" s="4701"/>
      <c r="AUT36" s="4701"/>
      <c r="AUU36" s="4701"/>
      <c r="AUV36" s="4701"/>
      <c r="AUW36" s="4701"/>
      <c r="AUX36" s="4701"/>
      <c r="AUY36" s="4701"/>
      <c r="AUZ36" s="4701"/>
      <c r="AVA36" s="4701"/>
      <c r="AVB36" s="4701"/>
      <c r="AVC36" s="4701"/>
      <c r="AVD36" s="4701"/>
      <c r="AVE36" s="4701"/>
      <c r="AVF36" s="4701"/>
      <c r="AVG36" s="4701"/>
      <c r="AVH36" s="4701"/>
      <c r="AVI36" s="4701"/>
      <c r="AVJ36" s="4701"/>
      <c r="AVK36" s="4701"/>
      <c r="AVL36" s="4701"/>
      <c r="AVM36" s="4701"/>
      <c r="AVN36" s="4701"/>
      <c r="AVO36" s="4701"/>
      <c r="AVP36" s="4701"/>
      <c r="AVQ36" s="4701"/>
      <c r="AVR36" s="4701"/>
      <c r="AVS36" s="4701"/>
      <c r="AVT36" s="4701"/>
      <c r="AVU36" s="4701"/>
      <c r="AVV36" s="4701"/>
      <c r="AVW36" s="4701"/>
      <c r="AVX36" s="4701"/>
      <c r="AVY36" s="4701"/>
      <c r="AVZ36" s="4701"/>
      <c r="AWA36" s="4701"/>
      <c r="AWB36" s="4701"/>
      <c r="AWC36" s="4701"/>
      <c r="AWD36" s="4701"/>
      <c r="AWE36" s="4701"/>
      <c r="AWF36" s="4701"/>
      <c r="AWG36" s="4701"/>
      <c r="AWH36" s="4701"/>
      <c r="AWI36" s="4701"/>
      <c r="AWJ36" s="4701"/>
      <c r="AWK36" s="4701"/>
      <c r="AWL36" s="4701"/>
      <c r="AWM36" s="4701"/>
      <c r="AWN36" s="4701"/>
      <c r="AWO36" s="4701"/>
      <c r="AWP36" s="4701"/>
      <c r="AWQ36" s="4701"/>
      <c r="AWR36" s="4701"/>
      <c r="AWS36" s="4701"/>
      <c r="AWT36" s="4701"/>
      <c r="AWU36" s="4701"/>
      <c r="AWV36" s="4701"/>
      <c r="AWW36" s="4701"/>
      <c r="AWX36" s="4701"/>
      <c r="AWY36" s="4701"/>
      <c r="AWZ36" s="4701"/>
      <c r="AXA36" s="4701"/>
      <c r="AXB36" s="4701"/>
      <c r="AXC36" s="4701"/>
      <c r="AXD36" s="4701"/>
      <c r="AXE36" s="4701"/>
      <c r="AXF36" s="4701"/>
      <c r="AXG36" s="4701"/>
      <c r="AXH36" s="4701"/>
      <c r="AXI36" s="4701"/>
      <c r="AXJ36" s="4701"/>
      <c r="AXK36" s="4701"/>
      <c r="AXL36" s="4701"/>
      <c r="AXM36" s="4701"/>
      <c r="AXN36" s="4701"/>
      <c r="AXO36" s="4701"/>
      <c r="AXP36" s="4701"/>
      <c r="AXQ36" s="4701"/>
      <c r="AXR36" s="4701"/>
      <c r="AXS36" s="4701"/>
      <c r="AXT36" s="4701"/>
      <c r="AXU36" s="4701"/>
      <c r="AXV36" s="4701"/>
      <c r="AXW36" s="4701"/>
      <c r="AXX36" s="4701"/>
      <c r="AXY36" s="4701"/>
      <c r="AXZ36" s="4701"/>
      <c r="AYA36" s="4701"/>
      <c r="AYB36" s="4701"/>
      <c r="AYC36" s="4701"/>
      <c r="AYD36" s="4701"/>
      <c r="AYE36" s="4701"/>
      <c r="AYF36" s="4701"/>
      <c r="AYG36" s="4701"/>
      <c r="AYH36" s="4701"/>
      <c r="AYI36" s="4701"/>
      <c r="AYJ36" s="4701"/>
      <c r="AYK36" s="4701"/>
      <c r="AYL36" s="4701"/>
      <c r="AYM36" s="4701"/>
      <c r="AYN36" s="4701"/>
      <c r="AYO36" s="4701"/>
      <c r="AYP36" s="4701"/>
      <c r="AYQ36" s="4701"/>
      <c r="AYR36" s="4701"/>
      <c r="AYS36" s="4701"/>
      <c r="AYT36" s="4701"/>
      <c r="AYU36" s="4701"/>
      <c r="AYV36" s="4701"/>
      <c r="AYW36" s="4701"/>
      <c r="AYX36" s="4701"/>
      <c r="AYY36" s="4701"/>
      <c r="AYZ36" s="4701"/>
      <c r="AZA36" s="4701"/>
      <c r="AZB36" s="4701"/>
      <c r="AZC36" s="4701"/>
      <c r="AZD36" s="4701"/>
      <c r="AZE36" s="4701"/>
      <c r="AZF36" s="4701"/>
      <c r="AZG36" s="4701"/>
      <c r="AZH36" s="4701"/>
      <c r="AZI36" s="4701"/>
      <c r="AZJ36" s="4701"/>
      <c r="AZK36" s="4701"/>
      <c r="AZL36" s="4701"/>
      <c r="AZM36" s="4701"/>
      <c r="AZN36" s="4701"/>
      <c r="AZO36" s="4701"/>
      <c r="AZP36" s="4701"/>
      <c r="AZQ36" s="4701"/>
      <c r="AZR36" s="4701"/>
      <c r="AZS36" s="4701"/>
      <c r="AZT36" s="4701"/>
      <c r="AZU36" s="4701"/>
      <c r="AZV36" s="4701"/>
      <c r="AZW36" s="4701"/>
      <c r="AZX36" s="4701"/>
      <c r="AZY36" s="4701"/>
      <c r="AZZ36" s="4701"/>
      <c r="BAA36" s="4701"/>
      <c r="BAB36" s="4701"/>
      <c r="BAC36" s="4701"/>
      <c r="BAD36" s="4701"/>
      <c r="BAE36" s="4701"/>
      <c r="BAF36" s="4701"/>
      <c r="BAG36" s="4701"/>
      <c r="BAH36" s="4701"/>
      <c r="BAI36" s="4701"/>
      <c r="BAJ36" s="4701"/>
      <c r="BAK36" s="4701"/>
      <c r="BAL36" s="4701"/>
      <c r="BAM36" s="4701"/>
      <c r="BAN36" s="4701"/>
      <c r="BAO36" s="4701"/>
      <c r="BAP36" s="4701"/>
      <c r="BAQ36" s="4701"/>
      <c r="BAR36" s="4701"/>
      <c r="BAS36" s="4701"/>
      <c r="BAT36" s="4701"/>
      <c r="BAU36" s="4701"/>
      <c r="BAV36" s="4701"/>
      <c r="BAW36" s="4701"/>
      <c r="BAX36" s="4701"/>
      <c r="BAY36" s="4701"/>
      <c r="BAZ36" s="4701"/>
      <c r="BBA36" s="4701"/>
      <c r="BBB36" s="4701"/>
      <c r="BBC36" s="4701"/>
      <c r="BBD36" s="4701"/>
      <c r="BBE36" s="4701"/>
      <c r="BBF36" s="4701"/>
      <c r="BBG36" s="4701"/>
      <c r="BBH36" s="4701"/>
      <c r="BBI36" s="4701"/>
      <c r="BBJ36" s="4701"/>
      <c r="BBK36" s="4701"/>
      <c r="BBL36" s="4701"/>
      <c r="BBM36" s="4701"/>
      <c r="BBN36" s="4701"/>
      <c r="BBO36" s="4701"/>
      <c r="BBP36" s="4701"/>
      <c r="BBQ36" s="4701"/>
      <c r="BBR36" s="4701"/>
      <c r="BBS36" s="4701"/>
      <c r="BBT36" s="4701"/>
      <c r="BBU36" s="4701"/>
      <c r="BBV36" s="4701"/>
      <c r="BBW36" s="4701"/>
      <c r="BBX36" s="4701"/>
      <c r="BBY36" s="4701"/>
      <c r="BBZ36" s="4701"/>
      <c r="BCA36" s="4701"/>
      <c r="BCB36" s="4701"/>
      <c r="BCC36" s="4701"/>
      <c r="BCD36" s="4701"/>
      <c r="BCE36" s="4701"/>
      <c r="BCF36" s="4701"/>
      <c r="BCG36" s="4701"/>
      <c r="BCH36" s="4701"/>
      <c r="BCI36" s="4701"/>
      <c r="BCJ36" s="4701"/>
      <c r="BCK36" s="4701"/>
      <c r="BCL36" s="4701"/>
      <c r="BCM36" s="4701"/>
      <c r="BCN36" s="4701"/>
      <c r="BCO36" s="4701"/>
      <c r="BCP36" s="4701"/>
      <c r="BCQ36" s="4701"/>
      <c r="BCR36" s="4701"/>
      <c r="BCS36" s="4701"/>
      <c r="BCT36" s="4701"/>
      <c r="BCU36" s="4701"/>
      <c r="BCV36" s="4701"/>
      <c r="BCW36" s="4701"/>
      <c r="BCX36" s="4701"/>
      <c r="BCY36" s="4701"/>
      <c r="BCZ36" s="4701"/>
      <c r="BDA36" s="4701"/>
      <c r="BDB36" s="4701"/>
      <c r="BDC36" s="4701"/>
      <c r="BDD36" s="4701"/>
      <c r="BDE36" s="4701"/>
      <c r="BDF36" s="4701"/>
      <c r="BDG36" s="4701"/>
      <c r="BDH36" s="4701"/>
      <c r="BDI36" s="4701"/>
      <c r="BDJ36" s="4701"/>
      <c r="BDK36" s="4701"/>
      <c r="BDL36" s="4701"/>
      <c r="BDM36" s="4701"/>
      <c r="BDN36" s="4701"/>
      <c r="BDO36" s="4701"/>
      <c r="BDP36" s="4701"/>
      <c r="BDQ36" s="4701"/>
      <c r="BDR36" s="4701"/>
      <c r="BDS36" s="4701"/>
      <c r="BDT36" s="4701"/>
      <c r="BDU36" s="4701"/>
      <c r="BDV36" s="4701"/>
      <c r="BDW36" s="4701"/>
      <c r="BDX36" s="4701"/>
      <c r="BDY36" s="4701"/>
      <c r="BDZ36" s="4701"/>
      <c r="BEA36" s="4701"/>
      <c r="BEB36" s="4701"/>
      <c r="BEC36" s="4701"/>
      <c r="BED36" s="4701"/>
      <c r="BEE36" s="4701"/>
      <c r="BEF36" s="4701"/>
      <c r="BEG36" s="4701"/>
      <c r="BEH36" s="4701"/>
      <c r="BEI36" s="4701"/>
      <c r="BEJ36" s="4701"/>
      <c r="BEK36" s="4701"/>
      <c r="BEL36" s="4701"/>
      <c r="BEM36" s="4701"/>
      <c r="BEN36" s="4701"/>
      <c r="BEO36" s="4701"/>
      <c r="BEP36" s="4701"/>
      <c r="BEQ36" s="4701"/>
      <c r="BER36" s="4701"/>
      <c r="BES36" s="4701"/>
      <c r="BET36" s="4701"/>
      <c r="BEU36" s="4701"/>
      <c r="BEV36" s="4701"/>
      <c r="BEW36" s="4701"/>
      <c r="BEX36" s="4701"/>
      <c r="BEY36" s="4701"/>
      <c r="BEZ36" s="4701"/>
      <c r="BFA36" s="4701"/>
      <c r="BFB36" s="4701"/>
      <c r="BFC36" s="4701"/>
      <c r="BFD36" s="4701"/>
      <c r="BFE36" s="4701"/>
      <c r="BFF36" s="4701"/>
      <c r="BFG36" s="4701"/>
      <c r="BFH36" s="4701"/>
      <c r="BFI36" s="4701"/>
      <c r="BFJ36" s="4701"/>
      <c r="BFK36" s="4701"/>
      <c r="BFL36" s="4701"/>
      <c r="BFM36" s="4701"/>
      <c r="BFN36" s="4701"/>
      <c r="BFO36" s="4701"/>
      <c r="BFP36" s="4701"/>
      <c r="BFQ36" s="4701"/>
      <c r="BFR36" s="4701"/>
      <c r="BFS36" s="4701"/>
      <c r="BFT36" s="4701"/>
      <c r="BFU36" s="4701"/>
      <c r="BFV36" s="4701"/>
      <c r="BFW36" s="4701"/>
      <c r="BFX36" s="4701"/>
      <c r="BFY36" s="4701"/>
      <c r="BFZ36" s="4701"/>
      <c r="BGA36" s="4701"/>
      <c r="BGB36" s="4701"/>
      <c r="BGC36" s="4701"/>
      <c r="BGD36" s="4701"/>
      <c r="BGE36" s="4701"/>
      <c r="BGF36" s="4701"/>
      <c r="BGG36" s="4701"/>
      <c r="BGH36" s="4701"/>
      <c r="BGI36" s="4701"/>
      <c r="BGJ36" s="4701"/>
      <c r="BGK36" s="4701"/>
      <c r="BGL36" s="4701"/>
      <c r="BGM36" s="4701"/>
      <c r="BGN36" s="4701"/>
      <c r="BGO36" s="4701"/>
      <c r="BGP36" s="4701"/>
      <c r="BGQ36" s="4701"/>
      <c r="BGR36" s="4701"/>
      <c r="BGS36" s="4701"/>
      <c r="BGT36" s="4701"/>
      <c r="BGU36" s="4701"/>
      <c r="BGV36" s="4701"/>
      <c r="BGW36" s="4701"/>
      <c r="BGX36" s="4701"/>
      <c r="BGY36" s="4701"/>
      <c r="BGZ36" s="4701"/>
      <c r="BHA36" s="4701"/>
      <c r="BHB36" s="4701"/>
      <c r="BHC36" s="4701"/>
      <c r="BHD36" s="4701"/>
      <c r="BHE36" s="4701"/>
      <c r="BHF36" s="4701"/>
      <c r="BHG36" s="4701"/>
      <c r="BHH36" s="4701"/>
      <c r="BHI36" s="4701"/>
      <c r="BHJ36" s="4701"/>
      <c r="BHK36" s="4701"/>
      <c r="BHL36" s="4701"/>
      <c r="BHM36" s="4701"/>
      <c r="BHN36" s="4701"/>
      <c r="BHO36" s="4701"/>
      <c r="BHP36" s="4701"/>
      <c r="BHQ36" s="4701"/>
      <c r="BHR36" s="4701"/>
      <c r="BHS36" s="4701"/>
      <c r="BHT36" s="4701"/>
      <c r="BHU36" s="4701"/>
      <c r="BHV36" s="4701"/>
      <c r="BHW36" s="4701"/>
      <c r="BHX36" s="4701"/>
      <c r="BHY36" s="4701"/>
      <c r="BHZ36" s="4701"/>
      <c r="BIA36" s="4701"/>
      <c r="BIB36" s="4701"/>
      <c r="BIC36" s="4701"/>
      <c r="BID36" s="4701"/>
      <c r="BIE36" s="4701"/>
      <c r="BIF36" s="4701"/>
      <c r="BIG36" s="4701"/>
      <c r="BIH36" s="4701"/>
      <c r="BII36" s="4701"/>
      <c r="BIJ36" s="4701"/>
      <c r="BIK36" s="4701"/>
      <c r="BIL36" s="4701"/>
      <c r="BIM36" s="4701"/>
      <c r="BIN36" s="4701"/>
      <c r="BIO36" s="4701"/>
      <c r="BIP36" s="4701"/>
      <c r="BIQ36" s="4701"/>
      <c r="BIR36" s="4701"/>
      <c r="BIS36" s="4701"/>
      <c r="BIT36" s="4701"/>
      <c r="BIU36" s="4701"/>
      <c r="BIV36" s="4701"/>
      <c r="BIW36" s="4701"/>
      <c r="BIX36" s="4701"/>
      <c r="BIY36" s="4701"/>
      <c r="BIZ36" s="4701"/>
      <c r="BJA36" s="4701"/>
      <c r="BJB36" s="4701"/>
      <c r="BJC36" s="4701"/>
      <c r="BJD36" s="4701"/>
      <c r="BJE36" s="4701"/>
      <c r="BJF36" s="4701"/>
      <c r="BJG36" s="4701"/>
      <c r="BJH36" s="4701"/>
      <c r="BJI36" s="4701"/>
      <c r="BJJ36" s="4701"/>
      <c r="BJK36" s="4701"/>
      <c r="BJL36" s="4701"/>
      <c r="BJM36" s="4701"/>
      <c r="BJN36" s="4701"/>
      <c r="BJO36" s="4701"/>
      <c r="BJP36" s="4701"/>
      <c r="BJQ36" s="4701"/>
      <c r="BJR36" s="4701"/>
      <c r="BJS36" s="4701"/>
      <c r="BJT36" s="4701"/>
      <c r="BJU36" s="4701"/>
      <c r="BJV36" s="4701"/>
      <c r="BJW36" s="4701"/>
      <c r="BJX36" s="4701"/>
      <c r="BJY36" s="4701"/>
      <c r="BJZ36" s="4701"/>
      <c r="BKA36" s="4701"/>
      <c r="BKB36" s="4701"/>
      <c r="BKC36" s="4701"/>
      <c r="BKD36" s="4701"/>
      <c r="BKE36" s="4701"/>
      <c r="BKF36" s="4701"/>
      <c r="BKG36" s="4701"/>
      <c r="BKH36" s="4701"/>
      <c r="BKI36" s="4701"/>
      <c r="BKJ36" s="4701"/>
      <c r="BKK36" s="4701"/>
      <c r="BKL36" s="4701"/>
      <c r="BKM36" s="4701"/>
      <c r="BKN36" s="4701"/>
      <c r="BKO36" s="4701"/>
      <c r="BKP36" s="4701"/>
      <c r="BKQ36" s="4701"/>
      <c r="BKR36" s="4701"/>
      <c r="BKS36" s="4701"/>
      <c r="BKT36" s="4701"/>
      <c r="BKU36" s="4701"/>
      <c r="BKV36" s="4701"/>
      <c r="BKW36" s="4701"/>
      <c r="BKX36" s="4701"/>
      <c r="BKY36" s="4701"/>
      <c r="BKZ36" s="4701"/>
      <c r="BLA36" s="4701"/>
      <c r="BLB36" s="4701"/>
      <c r="BLC36" s="4701"/>
      <c r="BLD36" s="4701"/>
      <c r="BLE36" s="4701"/>
      <c r="BLF36" s="4701"/>
      <c r="BLG36" s="4701"/>
      <c r="BLH36" s="4701"/>
      <c r="BLI36" s="4701"/>
      <c r="BLJ36" s="4701"/>
      <c r="BLK36" s="4701"/>
      <c r="BLL36" s="4701"/>
      <c r="BLM36" s="4701"/>
      <c r="BLN36" s="4701"/>
      <c r="BLO36" s="4701"/>
      <c r="BLP36" s="4701"/>
      <c r="BLQ36" s="4701"/>
      <c r="BLR36" s="4701"/>
      <c r="BLS36" s="4701"/>
      <c r="BLT36" s="4701"/>
      <c r="BLU36" s="4701"/>
      <c r="BLV36" s="4701"/>
      <c r="BLW36" s="4701"/>
      <c r="BLX36" s="4701"/>
      <c r="BLY36" s="4701"/>
      <c r="BLZ36" s="4701"/>
      <c r="BMA36" s="4701"/>
      <c r="BMB36" s="4701"/>
      <c r="BMC36" s="4701"/>
      <c r="BMD36" s="4701"/>
      <c r="BME36" s="4701"/>
      <c r="BMF36" s="4701"/>
      <c r="BMG36" s="4701"/>
      <c r="BMH36" s="4701"/>
      <c r="BMI36" s="4701"/>
      <c r="BMJ36" s="4701"/>
      <c r="BMK36" s="4701"/>
      <c r="BML36" s="4701"/>
      <c r="BMM36" s="4701"/>
      <c r="BMN36" s="4701"/>
      <c r="BMO36" s="4701"/>
      <c r="BMP36" s="4701"/>
      <c r="BMQ36" s="4701"/>
      <c r="BMR36" s="4701"/>
      <c r="BMS36" s="4701"/>
      <c r="BMT36" s="4701"/>
      <c r="BMU36" s="4701"/>
      <c r="BMV36" s="4701"/>
      <c r="BMW36" s="4701"/>
      <c r="BMX36" s="4701"/>
      <c r="BMY36" s="4701"/>
      <c r="BMZ36" s="4701"/>
      <c r="BNA36" s="4701"/>
      <c r="BNB36" s="4701"/>
      <c r="BNC36" s="4701"/>
      <c r="BND36" s="4701"/>
      <c r="BNE36" s="4701"/>
      <c r="BNF36" s="4701"/>
      <c r="BNG36" s="4701"/>
      <c r="BNH36" s="4701"/>
      <c r="BNI36" s="4701"/>
      <c r="BNJ36" s="4701"/>
      <c r="BNK36" s="4701"/>
      <c r="BNL36" s="4701"/>
      <c r="BNM36" s="4701"/>
      <c r="BNN36" s="4701"/>
      <c r="BNO36" s="4701"/>
      <c r="BNP36" s="4701"/>
      <c r="BNQ36" s="4701"/>
      <c r="BNR36" s="4701"/>
      <c r="BNS36" s="4701"/>
      <c r="BNT36" s="4701"/>
      <c r="BNU36" s="4701"/>
      <c r="BNV36" s="4701"/>
      <c r="BNW36" s="4701"/>
      <c r="BNX36" s="4701"/>
      <c r="BNY36" s="4701"/>
      <c r="BNZ36" s="4701"/>
      <c r="BOA36" s="4701"/>
      <c r="BOB36" s="4701"/>
      <c r="BOC36" s="4701"/>
      <c r="BOD36" s="4701"/>
      <c r="BOE36" s="4701"/>
      <c r="BOF36" s="4701"/>
      <c r="BOG36" s="4701"/>
      <c r="BOH36" s="4701"/>
      <c r="BOI36" s="4701"/>
      <c r="BOJ36" s="4701"/>
      <c r="BOK36" s="4701"/>
      <c r="BOL36" s="4701"/>
      <c r="BOM36" s="4701"/>
      <c r="BON36" s="4701"/>
      <c r="BOO36" s="4701"/>
      <c r="BOP36" s="4701"/>
      <c r="BOQ36" s="4701"/>
      <c r="BOR36" s="4701"/>
      <c r="BOS36" s="4701"/>
      <c r="BOT36" s="4701"/>
      <c r="BOU36" s="4701"/>
      <c r="BOV36" s="4701"/>
      <c r="BOW36" s="4701"/>
      <c r="BOX36" s="4701"/>
      <c r="BOY36" s="4701"/>
      <c r="BOZ36" s="4701"/>
      <c r="BPA36" s="4701"/>
      <c r="BPB36" s="4701"/>
      <c r="BPC36" s="4701"/>
      <c r="BPD36" s="4701"/>
      <c r="BPE36" s="4701"/>
      <c r="BPF36" s="4701"/>
      <c r="BPG36" s="4701"/>
      <c r="BPH36" s="4701"/>
      <c r="BPI36" s="4701"/>
      <c r="BPJ36" s="4701"/>
      <c r="BPK36" s="4701"/>
      <c r="BPL36" s="4701"/>
      <c r="BPM36" s="4701"/>
      <c r="BPN36" s="4701"/>
      <c r="BPO36" s="4701"/>
      <c r="BPP36" s="4701"/>
      <c r="BPQ36" s="4701"/>
      <c r="BPR36" s="4701"/>
      <c r="BPS36" s="4701"/>
      <c r="BPT36" s="4701"/>
      <c r="BPU36" s="4701"/>
      <c r="BPV36" s="4701"/>
      <c r="BPW36" s="4701"/>
      <c r="BPX36" s="4701"/>
      <c r="BPY36" s="4701"/>
      <c r="BPZ36" s="4701"/>
      <c r="BQA36" s="4701"/>
      <c r="BQB36" s="4701"/>
      <c r="BQC36" s="4701"/>
      <c r="BQD36" s="4701"/>
      <c r="BQE36" s="4701"/>
      <c r="BQF36" s="4701"/>
      <c r="BQG36" s="4701"/>
      <c r="BQH36" s="4701"/>
      <c r="BQI36" s="4701"/>
      <c r="BQJ36" s="4701"/>
      <c r="BQK36" s="4701"/>
      <c r="BQL36" s="4701"/>
      <c r="BQM36" s="4701"/>
      <c r="BQN36" s="4701"/>
      <c r="BQO36" s="4701"/>
      <c r="BQP36" s="4701"/>
      <c r="BQQ36" s="4701"/>
      <c r="BQR36" s="4701"/>
      <c r="BQS36" s="4701"/>
      <c r="BQT36" s="4701"/>
      <c r="BQU36" s="4701"/>
      <c r="BQV36" s="4701"/>
      <c r="BQW36" s="4701"/>
      <c r="BQX36" s="4701"/>
      <c r="BQY36" s="4701"/>
      <c r="BQZ36" s="4701"/>
      <c r="BRA36" s="4701"/>
      <c r="BRB36" s="4701"/>
      <c r="BRC36" s="4701"/>
      <c r="BRD36" s="4701"/>
      <c r="BRE36" s="4701"/>
      <c r="BRF36" s="4701"/>
      <c r="BRG36" s="4701"/>
      <c r="BRH36" s="4701"/>
      <c r="BRI36" s="4701"/>
      <c r="BRJ36" s="4701"/>
      <c r="BRK36" s="4701"/>
      <c r="BRL36" s="4701"/>
      <c r="BRM36" s="4701"/>
      <c r="BRN36" s="4701"/>
      <c r="BRO36" s="4701"/>
      <c r="BRP36" s="4701"/>
      <c r="BRQ36" s="4701"/>
      <c r="BRR36" s="4701"/>
      <c r="BRS36" s="4701"/>
      <c r="BRT36" s="4701"/>
      <c r="BRU36" s="4701"/>
      <c r="BRV36" s="4701"/>
      <c r="BRW36" s="4701"/>
      <c r="BRX36" s="4701"/>
      <c r="BRY36" s="4701"/>
      <c r="BRZ36" s="4701"/>
      <c r="BSA36" s="4701"/>
      <c r="BSB36" s="4701"/>
      <c r="BSC36" s="4701"/>
      <c r="BSD36" s="4701"/>
      <c r="BSE36" s="4701"/>
      <c r="BSF36" s="4701"/>
      <c r="BSG36" s="4701"/>
      <c r="BSH36" s="4701"/>
      <c r="BSI36" s="4701"/>
      <c r="BSJ36" s="4701"/>
      <c r="BSK36" s="4701"/>
      <c r="BSL36" s="4701"/>
      <c r="BSM36" s="4701"/>
      <c r="BSN36" s="4701"/>
      <c r="BSO36" s="4701"/>
      <c r="BSP36" s="4701"/>
      <c r="BSQ36" s="4701"/>
      <c r="BSR36" s="4701"/>
      <c r="BSS36" s="4701"/>
      <c r="BST36" s="4701"/>
      <c r="BSU36" s="4701"/>
      <c r="BSV36" s="4701"/>
      <c r="BSW36" s="4701"/>
      <c r="BSX36" s="4701"/>
      <c r="BSY36" s="4701"/>
      <c r="BSZ36" s="4701"/>
      <c r="BTA36" s="4701"/>
      <c r="BTB36" s="4701"/>
      <c r="BTC36" s="4701"/>
      <c r="BTD36" s="4701"/>
      <c r="BTE36" s="4701"/>
      <c r="BTF36" s="4701"/>
      <c r="BTG36" s="4701"/>
      <c r="BTH36" s="4701"/>
      <c r="BTI36" s="4701"/>
      <c r="BTJ36" s="4701"/>
      <c r="BTK36" s="4701"/>
      <c r="BTL36" s="4701"/>
      <c r="BTM36" s="4701"/>
      <c r="BTN36" s="4701"/>
      <c r="BTO36" s="4701"/>
      <c r="BTP36" s="4701"/>
      <c r="BTQ36" s="4701"/>
      <c r="BTR36" s="4701"/>
      <c r="BTS36" s="4701"/>
      <c r="BTT36" s="4701"/>
      <c r="BTU36" s="4701"/>
      <c r="BTV36" s="4701"/>
      <c r="BTW36" s="4701"/>
      <c r="BTX36" s="4701"/>
      <c r="BTY36" s="4701"/>
      <c r="BTZ36" s="4701"/>
      <c r="BUA36" s="4701"/>
      <c r="BUB36" s="4701"/>
      <c r="BUC36" s="4701"/>
      <c r="BUD36" s="4701"/>
      <c r="BUE36" s="4701"/>
      <c r="BUF36" s="4701"/>
      <c r="BUG36" s="4701"/>
      <c r="BUH36" s="4701"/>
      <c r="BUI36" s="4701"/>
      <c r="BUJ36" s="4701"/>
      <c r="BUK36" s="4701"/>
      <c r="BUL36" s="4701"/>
      <c r="BUM36" s="4701"/>
      <c r="BUN36" s="4701"/>
      <c r="BUO36" s="4701"/>
      <c r="BUP36" s="4701"/>
      <c r="BUQ36" s="4701"/>
      <c r="BUR36" s="4701"/>
      <c r="BUS36" s="4701"/>
      <c r="BUT36" s="4701"/>
      <c r="BUU36" s="4701"/>
      <c r="BUV36" s="4701"/>
      <c r="BUW36" s="4701"/>
      <c r="BUX36" s="4701"/>
      <c r="BUY36" s="4701"/>
      <c r="BUZ36" s="4701"/>
      <c r="BVA36" s="4701"/>
      <c r="BVB36" s="4701"/>
      <c r="BVC36" s="4701"/>
      <c r="BVD36" s="4701"/>
      <c r="BVE36" s="4701"/>
      <c r="BVF36" s="4701"/>
      <c r="BVG36" s="4701"/>
      <c r="BVH36" s="4701"/>
      <c r="BVI36" s="4701"/>
      <c r="BVJ36" s="4701"/>
      <c r="BVK36" s="4701"/>
      <c r="BVL36" s="4701"/>
      <c r="BVM36" s="4701"/>
      <c r="BVN36" s="4701"/>
      <c r="BVO36" s="4701"/>
      <c r="BVP36" s="4701"/>
      <c r="BVQ36" s="4701"/>
      <c r="BVR36" s="4701"/>
      <c r="BVS36" s="4701"/>
      <c r="BVT36" s="4701"/>
      <c r="BVU36" s="4701"/>
      <c r="BVV36" s="4701"/>
      <c r="BVW36" s="4701"/>
      <c r="BVX36" s="4701"/>
      <c r="BVY36" s="4701"/>
      <c r="BVZ36" s="4701"/>
      <c r="BWA36" s="4701"/>
      <c r="BWB36" s="4701"/>
      <c r="BWC36" s="4701"/>
      <c r="BWD36" s="4701"/>
      <c r="BWE36" s="4701"/>
      <c r="BWF36" s="4701"/>
      <c r="BWG36" s="4701"/>
      <c r="BWH36" s="4701"/>
      <c r="BWI36" s="4701"/>
      <c r="BWJ36" s="4701"/>
      <c r="BWK36" s="4701"/>
      <c r="BWL36" s="4701"/>
      <c r="BWM36" s="4701"/>
      <c r="BWN36" s="4701"/>
      <c r="BWO36" s="4701"/>
      <c r="BWP36" s="4701"/>
      <c r="BWQ36" s="4701"/>
      <c r="BWR36" s="4701"/>
      <c r="BWS36" s="4701"/>
      <c r="BWT36" s="4701"/>
      <c r="BWU36" s="4701"/>
      <c r="BWV36" s="4701"/>
      <c r="BWW36" s="4701"/>
      <c r="BWX36" s="4701"/>
      <c r="BWY36" s="4701"/>
      <c r="BWZ36" s="4701"/>
      <c r="BXA36" s="4701"/>
      <c r="BXB36" s="4701"/>
      <c r="BXC36" s="4701"/>
      <c r="BXD36" s="4701"/>
      <c r="BXE36" s="4701"/>
      <c r="BXF36" s="4701"/>
      <c r="BXG36" s="4701"/>
      <c r="BXH36" s="4701"/>
      <c r="BXI36" s="4701"/>
      <c r="BXJ36" s="4701"/>
      <c r="BXK36" s="4701"/>
      <c r="BXL36" s="4701"/>
      <c r="BXM36" s="4701"/>
      <c r="BXN36" s="4701"/>
      <c r="BXO36" s="4701"/>
      <c r="BXP36" s="4701"/>
      <c r="BXQ36" s="4701"/>
      <c r="BXR36" s="4701"/>
      <c r="BXS36" s="4701"/>
      <c r="BXT36" s="4701"/>
      <c r="BXU36" s="4701"/>
      <c r="BXV36" s="4701"/>
      <c r="BXW36" s="4701"/>
      <c r="BXX36" s="4701"/>
      <c r="BXY36" s="4701"/>
      <c r="BXZ36" s="4701"/>
      <c r="BYA36" s="4701"/>
      <c r="BYB36" s="4701"/>
      <c r="BYC36" s="4701"/>
      <c r="BYD36" s="4701"/>
      <c r="BYE36" s="4701"/>
      <c r="BYF36" s="4701"/>
      <c r="BYG36" s="4701"/>
      <c r="BYH36" s="4701"/>
      <c r="BYI36" s="4701"/>
      <c r="BYJ36" s="4701"/>
      <c r="BYK36" s="4701"/>
      <c r="BYL36" s="4701"/>
      <c r="BYM36" s="4701"/>
      <c r="BYN36" s="4701"/>
      <c r="BYO36" s="4701"/>
      <c r="BYP36" s="4701"/>
      <c r="BYQ36" s="4701"/>
      <c r="BYR36" s="4701"/>
      <c r="BYS36" s="4701"/>
      <c r="BYT36" s="4701"/>
      <c r="BYU36" s="4701"/>
      <c r="BYV36" s="4701"/>
      <c r="BYW36" s="4701"/>
      <c r="BYX36" s="4701"/>
      <c r="BYY36" s="4701"/>
      <c r="BYZ36" s="4701"/>
      <c r="BZA36" s="4701"/>
      <c r="BZB36" s="4701"/>
      <c r="BZC36" s="4701"/>
      <c r="BZD36" s="4701"/>
      <c r="BZE36" s="4701"/>
      <c r="BZF36" s="4701"/>
      <c r="BZG36" s="4701"/>
      <c r="BZH36" s="4701"/>
      <c r="BZI36" s="4701"/>
      <c r="BZJ36" s="4701"/>
      <c r="BZK36" s="4701"/>
      <c r="BZL36" s="4701"/>
      <c r="BZM36" s="4701"/>
      <c r="BZN36" s="4701"/>
      <c r="BZO36" s="4701"/>
      <c r="BZP36" s="4701"/>
      <c r="BZQ36" s="4701"/>
      <c r="BZR36" s="4701"/>
      <c r="BZS36" s="4701"/>
      <c r="BZT36" s="4701"/>
      <c r="BZU36" s="4701"/>
      <c r="BZV36" s="4701"/>
      <c r="BZW36" s="4701"/>
      <c r="BZX36" s="4701"/>
      <c r="BZY36" s="4701"/>
      <c r="BZZ36" s="4701"/>
      <c r="CAA36" s="4701"/>
      <c r="CAB36" s="4701"/>
      <c r="CAC36" s="4701"/>
      <c r="CAD36" s="4701"/>
      <c r="CAE36" s="4701"/>
      <c r="CAF36" s="4701"/>
      <c r="CAG36" s="4701"/>
      <c r="CAH36" s="4701"/>
      <c r="CAI36" s="4701"/>
      <c r="CAJ36" s="4701"/>
      <c r="CAK36" s="4701"/>
      <c r="CAL36" s="4701"/>
      <c r="CAM36" s="4701"/>
      <c r="CAN36" s="4701"/>
      <c r="CAO36" s="4701"/>
      <c r="CAP36" s="4701"/>
      <c r="CAQ36" s="4701"/>
      <c r="CAR36" s="4701"/>
      <c r="CAS36" s="4701"/>
      <c r="CAT36" s="4701"/>
      <c r="CAU36" s="4701"/>
      <c r="CAV36" s="4701"/>
      <c r="CAW36" s="4701"/>
      <c r="CAX36" s="4701"/>
      <c r="CAY36" s="4701"/>
      <c r="CAZ36" s="4701"/>
      <c r="CBA36" s="4701"/>
      <c r="CBB36" s="4701"/>
      <c r="CBC36" s="4701"/>
      <c r="CBD36" s="4701"/>
      <c r="CBE36" s="4701"/>
      <c r="CBF36" s="4701"/>
      <c r="CBG36" s="4701"/>
      <c r="CBH36" s="4701"/>
      <c r="CBI36" s="4701"/>
      <c r="CBJ36" s="4701"/>
      <c r="CBK36" s="4701"/>
      <c r="CBL36" s="4701"/>
      <c r="CBM36" s="4701"/>
      <c r="CBN36" s="4701"/>
      <c r="CBO36" s="4701"/>
      <c r="CBP36" s="4701"/>
      <c r="CBQ36" s="4701"/>
      <c r="CBR36" s="4701"/>
      <c r="CBS36" s="4701"/>
      <c r="CBT36" s="4701"/>
      <c r="CBU36" s="4701"/>
      <c r="CBV36" s="4701"/>
      <c r="CBW36" s="4701"/>
      <c r="CBX36" s="4701"/>
      <c r="CBY36" s="4701"/>
      <c r="CBZ36" s="4701"/>
      <c r="CCA36" s="4701"/>
      <c r="CCB36" s="4701"/>
      <c r="CCC36" s="4701"/>
      <c r="CCD36" s="4701"/>
      <c r="CCE36" s="4701"/>
      <c r="CCF36" s="4701"/>
      <c r="CCG36" s="4701"/>
      <c r="CCH36" s="4701"/>
      <c r="CCI36" s="4701"/>
      <c r="CCJ36" s="4701"/>
      <c r="CCK36" s="4701"/>
      <c r="CCL36" s="4701"/>
      <c r="CCM36" s="4701"/>
      <c r="CCN36" s="4701"/>
      <c r="CCO36" s="4701"/>
      <c r="CCP36" s="4701"/>
      <c r="CCQ36" s="4701"/>
      <c r="CCR36" s="4701"/>
      <c r="CCS36" s="4701"/>
      <c r="CCT36" s="4701"/>
      <c r="CCU36" s="4701"/>
      <c r="CCV36" s="4701"/>
      <c r="CCW36" s="4701"/>
      <c r="CCX36" s="4701"/>
      <c r="CCY36" s="4701"/>
      <c r="CCZ36" s="4701"/>
      <c r="CDA36" s="4701"/>
      <c r="CDB36" s="4701"/>
      <c r="CDC36" s="4701"/>
      <c r="CDD36" s="4701"/>
      <c r="CDE36" s="4701"/>
      <c r="CDF36" s="4701"/>
      <c r="CDG36" s="4701"/>
      <c r="CDH36" s="4701"/>
      <c r="CDI36" s="4701"/>
      <c r="CDJ36" s="4701"/>
      <c r="CDK36" s="4701"/>
      <c r="CDL36" s="4701"/>
      <c r="CDM36" s="4701"/>
      <c r="CDN36" s="4701"/>
      <c r="CDO36" s="4701"/>
      <c r="CDP36" s="4701"/>
      <c r="CDQ36" s="4701"/>
      <c r="CDR36" s="4701"/>
      <c r="CDS36" s="4701"/>
      <c r="CDT36" s="4701"/>
      <c r="CDU36" s="4701"/>
      <c r="CDV36" s="4701"/>
      <c r="CDW36" s="4701"/>
      <c r="CDX36" s="4701"/>
      <c r="CDY36" s="4701"/>
      <c r="CDZ36" s="4701"/>
      <c r="CEA36" s="4701"/>
      <c r="CEB36" s="4701"/>
      <c r="CEC36" s="4701"/>
      <c r="CED36" s="4701"/>
      <c r="CEE36" s="4701"/>
      <c r="CEF36" s="4701"/>
      <c r="CEG36" s="4701"/>
      <c r="CEH36" s="4701"/>
      <c r="CEI36" s="4701"/>
      <c r="CEJ36" s="4701"/>
      <c r="CEK36" s="4701"/>
      <c r="CEL36" s="4701"/>
      <c r="CEM36" s="4701"/>
      <c r="CEN36" s="4701"/>
      <c r="CEO36" s="4701"/>
      <c r="CEP36" s="4701"/>
      <c r="CEQ36" s="4701"/>
      <c r="CER36" s="4701"/>
      <c r="CES36" s="4701"/>
      <c r="CET36" s="4701"/>
      <c r="CEU36" s="4701"/>
      <c r="CEV36" s="4701"/>
      <c r="CEW36" s="4701"/>
      <c r="CEX36" s="4701"/>
      <c r="CEY36" s="4701"/>
      <c r="CEZ36" s="4701"/>
      <c r="CFA36" s="4701"/>
      <c r="CFB36" s="4701"/>
      <c r="CFC36" s="4701"/>
      <c r="CFD36" s="4701"/>
      <c r="CFE36" s="4701"/>
      <c r="CFF36" s="4701"/>
      <c r="CFG36" s="4701"/>
      <c r="CFH36" s="4701"/>
      <c r="CFI36" s="4701"/>
      <c r="CFJ36" s="4701"/>
      <c r="CFK36" s="4701"/>
      <c r="CFL36" s="4701"/>
      <c r="CFM36" s="4701"/>
      <c r="CFN36" s="4701"/>
      <c r="CFO36" s="4701"/>
      <c r="CFP36" s="4701"/>
      <c r="CFQ36" s="4701"/>
      <c r="CFR36" s="4701"/>
      <c r="CFS36" s="4701"/>
      <c r="CFT36" s="4701"/>
      <c r="CFU36" s="4701"/>
      <c r="CFV36" s="4701"/>
      <c r="CFW36" s="4701"/>
      <c r="CFX36" s="4701"/>
      <c r="CFY36" s="4701"/>
      <c r="CFZ36" s="4701"/>
      <c r="CGA36" s="4701"/>
      <c r="CGB36" s="4701"/>
      <c r="CGC36" s="4701"/>
      <c r="CGD36" s="4701"/>
      <c r="CGE36" s="4701"/>
      <c r="CGF36" s="4701"/>
      <c r="CGG36" s="4701"/>
      <c r="CGH36" s="4701"/>
      <c r="CGI36" s="4701"/>
      <c r="CGJ36" s="4701"/>
      <c r="CGK36" s="4701"/>
      <c r="CGL36" s="4701"/>
      <c r="CGM36" s="4701"/>
      <c r="CGN36" s="4701"/>
      <c r="CGO36" s="4701"/>
      <c r="CGP36" s="4701"/>
      <c r="CGQ36" s="4701"/>
      <c r="CGR36" s="4701"/>
      <c r="CGS36" s="4701"/>
      <c r="CGT36" s="4701"/>
      <c r="CGU36" s="4701"/>
      <c r="CGV36" s="4701"/>
      <c r="CGW36" s="4701"/>
      <c r="CGX36" s="4701"/>
      <c r="CGY36" s="4701"/>
      <c r="CGZ36" s="4701"/>
      <c r="CHA36" s="4701"/>
      <c r="CHB36" s="4701"/>
      <c r="CHC36" s="4701"/>
      <c r="CHD36" s="4701"/>
      <c r="CHE36" s="4701"/>
      <c r="CHF36" s="4701"/>
      <c r="CHG36" s="4701"/>
      <c r="CHH36" s="4701"/>
      <c r="CHI36" s="4701"/>
      <c r="CHJ36" s="4701"/>
      <c r="CHK36" s="4701"/>
      <c r="CHL36" s="4701"/>
      <c r="CHM36" s="4701"/>
      <c r="CHN36" s="4701"/>
      <c r="CHO36" s="4701"/>
      <c r="CHP36" s="4701"/>
      <c r="CHQ36" s="4701"/>
      <c r="CHR36" s="4701"/>
      <c r="CHS36" s="4701"/>
      <c r="CHT36" s="4701"/>
      <c r="CHU36" s="4701"/>
      <c r="CHV36" s="4701"/>
      <c r="CHW36" s="4701"/>
      <c r="CHX36" s="4701"/>
      <c r="CHY36" s="4701"/>
      <c r="CHZ36" s="4701"/>
      <c r="CIA36" s="4701"/>
      <c r="CIB36" s="4701"/>
      <c r="CIC36" s="4701"/>
      <c r="CID36" s="4701"/>
      <c r="CIE36" s="4701"/>
      <c r="CIF36" s="4701"/>
      <c r="CIG36" s="4701"/>
      <c r="CIH36" s="4701"/>
      <c r="CII36" s="4701"/>
      <c r="CIJ36" s="4701"/>
      <c r="CIK36" s="4701"/>
      <c r="CIL36" s="4701"/>
      <c r="CIM36" s="4701"/>
      <c r="CIN36" s="4701"/>
      <c r="CIO36" s="4701"/>
      <c r="CIP36" s="4701"/>
      <c r="CIQ36" s="4701"/>
      <c r="CIR36" s="4701"/>
      <c r="CIS36" s="4701"/>
      <c r="CIT36" s="4701"/>
      <c r="CIU36" s="4701"/>
      <c r="CIV36" s="4701"/>
      <c r="CIW36" s="4701"/>
      <c r="CIX36" s="4701"/>
      <c r="CIY36" s="4701"/>
      <c r="CIZ36" s="4701"/>
      <c r="CJA36" s="4701"/>
      <c r="CJB36" s="4701"/>
      <c r="CJC36" s="4701"/>
      <c r="CJD36" s="4701"/>
      <c r="CJE36" s="4701"/>
      <c r="CJF36" s="4701"/>
      <c r="CJG36" s="4701"/>
      <c r="CJH36" s="4701"/>
      <c r="CJI36" s="4701"/>
      <c r="CJJ36" s="4701"/>
      <c r="CJK36" s="4701"/>
      <c r="CJL36" s="4701"/>
      <c r="CJM36" s="4701"/>
      <c r="CJN36" s="4701"/>
      <c r="CJO36" s="4701"/>
      <c r="CJP36" s="4701"/>
      <c r="CJQ36" s="4701"/>
      <c r="CJR36" s="4701"/>
      <c r="CJS36" s="4701"/>
      <c r="CJT36" s="4701"/>
      <c r="CJU36" s="4701"/>
      <c r="CJV36" s="4701"/>
      <c r="CJW36" s="4701"/>
      <c r="CJX36" s="4701"/>
      <c r="CJY36" s="4701"/>
      <c r="CJZ36" s="4701"/>
      <c r="CKA36" s="4701"/>
      <c r="CKB36" s="4701"/>
      <c r="CKC36" s="4701"/>
      <c r="CKD36" s="4701"/>
      <c r="CKE36" s="4701"/>
      <c r="CKF36" s="4701"/>
      <c r="CKG36" s="4701"/>
      <c r="CKH36" s="4701"/>
      <c r="CKI36" s="4701"/>
      <c r="CKJ36" s="4701"/>
      <c r="CKK36" s="4701"/>
      <c r="CKL36" s="4701"/>
      <c r="CKM36" s="4701"/>
      <c r="CKN36" s="4701"/>
      <c r="CKO36" s="4701"/>
      <c r="CKP36" s="4701"/>
      <c r="CKQ36" s="4701"/>
      <c r="CKR36" s="4701"/>
      <c r="CKS36" s="4701"/>
      <c r="CKT36" s="4701"/>
      <c r="CKU36" s="4701"/>
      <c r="CKV36" s="4701"/>
      <c r="CKW36" s="4701"/>
      <c r="CKX36" s="4701"/>
      <c r="CKY36" s="4701"/>
      <c r="CKZ36" s="4701"/>
      <c r="CLA36" s="4701"/>
      <c r="CLB36" s="4701"/>
      <c r="CLC36" s="4701"/>
      <c r="CLD36" s="4701"/>
      <c r="CLE36" s="4701"/>
      <c r="CLF36" s="4701"/>
      <c r="CLG36" s="4701"/>
      <c r="CLH36" s="4701"/>
      <c r="CLI36" s="4701"/>
      <c r="CLJ36" s="4701"/>
      <c r="CLK36" s="4701"/>
      <c r="CLL36" s="4701"/>
      <c r="CLM36" s="4701"/>
      <c r="CLN36" s="4701"/>
      <c r="CLO36" s="4701"/>
      <c r="CLP36" s="4701"/>
      <c r="CLQ36" s="4701"/>
      <c r="CLR36" s="4701"/>
      <c r="CLS36" s="4701"/>
      <c r="CLT36" s="4701"/>
      <c r="CLU36" s="4701"/>
      <c r="CLV36" s="4701"/>
      <c r="CLW36" s="4701"/>
      <c r="CLX36" s="4701"/>
      <c r="CLY36" s="4701"/>
      <c r="CLZ36" s="4701"/>
      <c r="CMA36" s="4701"/>
      <c r="CMB36" s="4701"/>
      <c r="CMC36" s="4701"/>
      <c r="CMD36" s="4701"/>
      <c r="CME36" s="4701"/>
      <c r="CMF36" s="4701"/>
      <c r="CMG36" s="4701"/>
      <c r="CMH36" s="4701"/>
      <c r="CMI36" s="4701"/>
      <c r="CMJ36" s="4701"/>
      <c r="CMK36" s="4701"/>
      <c r="CML36" s="4701"/>
      <c r="CMM36" s="4701"/>
      <c r="CMN36" s="4701"/>
      <c r="CMO36" s="4701"/>
      <c r="CMP36" s="4701"/>
      <c r="CMQ36" s="4701"/>
      <c r="CMR36" s="4701"/>
      <c r="CMS36" s="4701"/>
      <c r="CMT36" s="4701"/>
      <c r="CMU36" s="4701"/>
      <c r="CMV36" s="4701"/>
      <c r="CMW36" s="4701"/>
      <c r="CMX36" s="4701"/>
      <c r="CMY36" s="4701"/>
      <c r="CMZ36" s="4701"/>
      <c r="CNA36" s="4701"/>
      <c r="CNB36" s="4701"/>
      <c r="CNC36" s="4701"/>
      <c r="CND36" s="4701"/>
      <c r="CNE36" s="4701"/>
      <c r="CNF36" s="4701"/>
      <c r="CNG36" s="4701"/>
      <c r="CNH36" s="4701"/>
      <c r="CNI36" s="4701"/>
      <c r="CNJ36" s="4701"/>
      <c r="CNK36" s="4701"/>
      <c r="CNL36" s="4701"/>
      <c r="CNM36" s="4701"/>
      <c r="CNN36" s="4701"/>
      <c r="CNO36" s="4701"/>
      <c r="CNP36" s="4701"/>
      <c r="CNQ36" s="4701"/>
      <c r="CNR36" s="4701"/>
      <c r="CNS36" s="4701"/>
      <c r="CNT36" s="4701"/>
      <c r="CNU36" s="4701"/>
      <c r="CNV36" s="4701"/>
      <c r="CNW36" s="4701"/>
      <c r="CNX36" s="4701"/>
      <c r="CNY36" s="4701"/>
      <c r="CNZ36" s="4701"/>
      <c r="COA36" s="4701"/>
      <c r="COB36" s="4701"/>
      <c r="COC36" s="4701"/>
      <c r="COD36" s="4701"/>
      <c r="COE36" s="4701"/>
      <c r="COF36" s="4701"/>
      <c r="COG36" s="4701"/>
      <c r="COH36" s="4701"/>
      <c r="COI36" s="4701"/>
      <c r="COJ36" s="4701"/>
      <c r="COK36" s="4701"/>
      <c r="COL36" s="4701"/>
      <c r="COM36" s="4701"/>
      <c r="CON36" s="4701"/>
      <c r="COO36" s="4701"/>
      <c r="COP36" s="4701"/>
      <c r="COQ36" s="4701"/>
      <c r="COR36" s="4701"/>
      <c r="COS36" s="4701"/>
      <c r="COT36" s="4701"/>
      <c r="COU36" s="4701"/>
      <c r="COV36" s="4701"/>
      <c r="COW36" s="4701"/>
      <c r="COX36" s="4701"/>
      <c r="COY36" s="4701"/>
      <c r="COZ36" s="4701"/>
      <c r="CPA36" s="4701"/>
      <c r="CPB36" s="4701"/>
      <c r="CPC36" s="4701"/>
      <c r="CPD36" s="4701"/>
      <c r="CPE36" s="4701"/>
      <c r="CPF36" s="4701"/>
      <c r="CPG36" s="4701"/>
      <c r="CPH36" s="4701"/>
      <c r="CPI36" s="4701"/>
      <c r="CPJ36" s="4701"/>
      <c r="CPK36" s="4701"/>
      <c r="CPL36" s="4701"/>
      <c r="CPM36" s="4701"/>
      <c r="CPN36" s="4701"/>
      <c r="CPO36" s="4701"/>
      <c r="CPP36" s="4701"/>
      <c r="CPQ36" s="4701"/>
      <c r="CPR36" s="4701"/>
      <c r="CPS36" s="4701"/>
      <c r="CPT36" s="4701"/>
      <c r="CPU36" s="4701"/>
      <c r="CPV36" s="4701"/>
      <c r="CPW36" s="4701"/>
      <c r="CPX36" s="4701"/>
      <c r="CPY36" s="4701"/>
      <c r="CPZ36" s="4701"/>
      <c r="CQA36" s="4701"/>
      <c r="CQB36" s="4701"/>
      <c r="CQC36" s="4701"/>
      <c r="CQD36" s="4701"/>
      <c r="CQE36" s="4701"/>
      <c r="CQF36" s="4701"/>
      <c r="CQG36" s="4701"/>
      <c r="CQH36" s="4701"/>
      <c r="CQI36" s="4701"/>
      <c r="CQJ36" s="4701"/>
      <c r="CQK36" s="4701"/>
      <c r="CQL36" s="4701"/>
      <c r="CQM36" s="4701"/>
      <c r="CQN36" s="4701"/>
      <c r="CQO36" s="4701"/>
      <c r="CQP36" s="4701"/>
      <c r="CQQ36" s="4701"/>
      <c r="CQR36" s="4701"/>
      <c r="CQS36" s="4701"/>
      <c r="CQT36" s="4701"/>
      <c r="CQU36" s="4701"/>
      <c r="CQV36" s="4701"/>
      <c r="CQW36" s="4701"/>
      <c r="CQX36" s="4701"/>
      <c r="CQY36" s="4701"/>
      <c r="CQZ36" s="4701"/>
      <c r="CRA36" s="4701"/>
      <c r="CRB36" s="4701"/>
      <c r="CRC36" s="4701"/>
      <c r="CRD36" s="4701"/>
      <c r="CRE36" s="4701"/>
      <c r="CRF36" s="4701"/>
      <c r="CRG36" s="4701"/>
      <c r="CRH36" s="4701"/>
      <c r="CRI36" s="4701"/>
      <c r="CRJ36" s="4701"/>
      <c r="CRK36" s="4701"/>
      <c r="CRL36" s="4701"/>
      <c r="CRM36" s="4701"/>
      <c r="CRN36" s="4701"/>
      <c r="CRO36" s="4701"/>
      <c r="CRP36" s="4701"/>
      <c r="CRQ36" s="4701"/>
      <c r="CRR36" s="4701"/>
      <c r="CRS36" s="4701"/>
      <c r="CRT36" s="4701"/>
      <c r="CRU36" s="4701"/>
      <c r="CRV36" s="4701"/>
      <c r="CRW36" s="4701"/>
      <c r="CRX36" s="4701"/>
      <c r="CRY36" s="4701"/>
      <c r="CRZ36" s="4701"/>
      <c r="CSA36" s="4701"/>
      <c r="CSB36" s="4701"/>
      <c r="CSC36" s="4701"/>
      <c r="CSD36" s="4701"/>
      <c r="CSE36" s="4701"/>
      <c r="CSF36" s="4701"/>
      <c r="CSG36" s="4701"/>
      <c r="CSH36" s="4701"/>
      <c r="CSI36" s="4701"/>
      <c r="CSJ36" s="4701"/>
      <c r="CSK36" s="4701"/>
      <c r="CSL36" s="4701"/>
      <c r="CSM36" s="4701"/>
      <c r="CSN36" s="4701"/>
      <c r="CSO36" s="4701"/>
      <c r="CSP36" s="4701"/>
      <c r="CSQ36" s="4701"/>
      <c r="CSR36" s="4701"/>
      <c r="CSS36" s="4701"/>
      <c r="CST36" s="4701"/>
      <c r="CSU36" s="4701"/>
      <c r="CSV36" s="4701"/>
      <c r="CSW36" s="4701"/>
      <c r="CSX36" s="4701"/>
      <c r="CSY36" s="4701"/>
      <c r="CSZ36" s="4701"/>
      <c r="CTA36" s="4701"/>
      <c r="CTB36" s="4701"/>
      <c r="CTC36" s="4701"/>
      <c r="CTD36" s="4701"/>
      <c r="CTE36" s="4701"/>
      <c r="CTF36" s="4701"/>
      <c r="CTG36" s="4701"/>
      <c r="CTH36" s="4701"/>
      <c r="CTI36" s="4701"/>
      <c r="CTJ36" s="4701"/>
      <c r="CTK36" s="4701"/>
      <c r="CTL36" s="4701"/>
      <c r="CTM36" s="4701"/>
      <c r="CTN36" s="4701"/>
      <c r="CTO36" s="4701"/>
      <c r="CTP36" s="4701"/>
      <c r="CTQ36" s="4701"/>
      <c r="CTR36" s="4701"/>
      <c r="CTS36" s="4701"/>
      <c r="CTT36" s="4701"/>
      <c r="CTU36" s="4701"/>
      <c r="CTV36" s="4701"/>
      <c r="CTW36" s="4701"/>
      <c r="CTX36" s="4701"/>
      <c r="CTY36" s="4701"/>
      <c r="CTZ36" s="4701"/>
      <c r="CUA36" s="4701"/>
      <c r="CUB36" s="4701"/>
      <c r="CUC36" s="4701"/>
      <c r="CUD36" s="4701"/>
      <c r="CUE36" s="4701"/>
      <c r="CUF36" s="4701"/>
      <c r="CUG36" s="4701"/>
      <c r="CUH36" s="4701"/>
      <c r="CUI36" s="4701"/>
      <c r="CUJ36" s="4701"/>
      <c r="CUK36" s="4701"/>
      <c r="CUL36" s="4701"/>
      <c r="CUM36" s="4701"/>
      <c r="CUN36" s="4701"/>
      <c r="CUO36" s="4701"/>
      <c r="CUP36" s="4701"/>
      <c r="CUQ36" s="4701"/>
      <c r="CUR36" s="4701"/>
      <c r="CUS36" s="4701"/>
      <c r="CUT36" s="4701"/>
      <c r="CUU36" s="4701"/>
      <c r="CUV36" s="4701"/>
      <c r="CUW36" s="4701"/>
      <c r="CUX36" s="4701"/>
      <c r="CUY36" s="4701"/>
      <c r="CUZ36" s="4701"/>
      <c r="CVA36" s="4701"/>
      <c r="CVB36" s="4701"/>
      <c r="CVC36" s="4701"/>
      <c r="CVD36" s="4701"/>
      <c r="CVE36" s="4701"/>
      <c r="CVF36" s="4701"/>
      <c r="CVG36" s="4701"/>
      <c r="CVH36" s="4701"/>
      <c r="CVI36" s="4701"/>
      <c r="CVJ36" s="4701"/>
      <c r="CVK36" s="4701"/>
      <c r="CVL36" s="4701"/>
      <c r="CVM36" s="4701"/>
      <c r="CVN36" s="4701"/>
      <c r="CVO36" s="4701"/>
      <c r="CVP36" s="4701"/>
      <c r="CVQ36" s="4701"/>
      <c r="CVR36" s="4701"/>
      <c r="CVS36" s="4701"/>
      <c r="CVT36" s="4701"/>
      <c r="CVU36" s="4701"/>
      <c r="CVV36" s="4701"/>
      <c r="CVW36" s="4701"/>
      <c r="CVX36" s="4701"/>
      <c r="CVY36" s="4701"/>
      <c r="CVZ36" s="4701"/>
      <c r="CWA36" s="4701"/>
      <c r="CWB36" s="4701"/>
      <c r="CWC36" s="4701"/>
      <c r="CWD36" s="4701"/>
      <c r="CWE36" s="4701"/>
      <c r="CWF36" s="4701"/>
      <c r="CWG36" s="4701"/>
      <c r="CWH36" s="4701"/>
      <c r="CWI36" s="4701"/>
      <c r="CWJ36" s="4701"/>
      <c r="CWK36" s="4701"/>
      <c r="CWL36" s="4701"/>
      <c r="CWM36" s="4701"/>
      <c r="CWN36" s="4701"/>
      <c r="CWO36" s="4701"/>
      <c r="CWP36" s="4701"/>
      <c r="CWQ36" s="4701"/>
      <c r="CWR36" s="4701"/>
      <c r="CWS36" s="4701"/>
      <c r="CWT36" s="4701"/>
      <c r="CWU36" s="4701"/>
      <c r="CWV36" s="4701"/>
      <c r="CWW36" s="4701"/>
      <c r="CWX36" s="4701"/>
      <c r="CWY36" s="4701"/>
      <c r="CWZ36" s="4701"/>
      <c r="CXA36" s="4701"/>
      <c r="CXB36" s="4701"/>
      <c r="CXC36" s="4701"/>
      <c r="CXD36" s="4701"/>
      <c r="CXE36" s="4701"/>
      <c r="CXF36" s="4701"/>
      <c r="CXG36" s="4701"/>
      <c r="CXH36" s="4701"/>
      <c r="CXI36" s="4701"/>
      <c r="CXJ36" s="4701"/>
      <c r="CXK36" s="4701"/>
      <c r="CXL36" s="4701"/>
      <c r="CXM36" s="4701"/>
      <c r="CXN36" s="4701"/>
      <c r="CXO36" s="4701"/>
      <c r="CXP36" s="4701"/>
      <c r="CXQ36" s="4701"/>
      <c r="CXR36" s="4701"/>
      <c r="CXS36" s="4701"/>
      <c r="CXT36" s="4701"/>
      <c r="CXU36" s="4701"/>
      <c r="CXV36" s="4701"/>
      <c r="CXW36" s="4701"/>
      <c r="CXX36" s="4701"/>
      <c r="CXY36" s="4701"/>
      <c r="CXZ36" s="4701"/>
      <c r="CYA36" s="4701"/>
      <c r="CYB36" s="4701"/>
      <c r="CYC36" s="4701"/>
      <c r="CYD36" s="4701"/>
      <c r="CYE36" s="4701"/>
      <c r="CYF36" s="4701"/>
      <c r="CYG36" s="4701"/>
      <c r="CYH36" s="4701"/>
      <c r="CYI36" s="4701"/>
      <c r="CYJ36" s="4701"/>
      <c r="CYK36" s="4701"/>
      <c r="CYL36" s="4701"/>
      <c r="CYM36" s="4701"/>
      <c r="CYN36" s="4701"/>
      <c r="CYO36" s="4701"/>
      <c r="CYP36" s="4701"/>
      <c r="CYQ36" s="4701"/>
      <c r="CYR36" s="4701"/>
      <c r="CYS36" s="4701"/>
      <c r="CYT36" s="4701"/>
      <c r="CYU36" s="4701"/>
      <c r="CYV36" s="4701"/>
      <c r="CYW36" s="4701"/>
      <c r="CYX36" s="4701"/>
      <c r="CYY36" s="4701"/>
      <c r="CYZ36" s="4701"/>
      <c r="CZA36" s="4701"/>
      <c r="CZB36" s="4701"/>
      <c r="CZC36" s="4701"/>
      <c r="CZD36" s="4701"/>
      <c r="CZE36" s="4701"/>
      <c r="CZF36" s="4701"/>
      <c r="CZG36" s="4701"/>
      <c r="CZH36" s="4701"/>
      <c r="CZI36" s="4701"/>
      <c r="CZJ36" s="4701"/>
      <c r="CZK36" s="4701"/>
      <c r="CZL36" s="4701"/>
      <c r="CZM36" s="4701"/>
      <c r="CZN36" s="4701"/>
      <c r="CZO36" s="4701"/>
      <c r="CZP36" s="4701"/>
      <c r="CZQ36" s="4701"/>
      <c r="CZR36" s="4701"/>
      <c r="CZS36" s="4701"/>
      <c r="CZT36" s="4701"/>
      <c r="CZU36" s="4701"/>
      <c r="CZV36" s="4701"/>
      <c r="CZW36" s="4701"/>
      <c r="CZX36" s="4701"/>
      <c r="CZY36" s="4701"/>
      <c r="CZZ36" s="4701"/>
      <c r="DAA36" s="4701"/>
      <c r="DAB36" s="4701"/>
      <c r="DAC36" s="4701"/>
      <c r="DAD36" s="4701"/>
      <c r="DAE36" s="4701"/>
      <c r="DAF36" s="4701"/>
      <c r="DAG36" s="4701"/>
      <c r="DAH36" s="4701"/>
      <c r="DAI36" s="4701"/>
      <c r="DAJ36" s="4701"/>
      <c r="DAK36" s="4701"/>
      <c r="DAL36" s="4701"/>
      <c r="DAM36" s="4701"/>
      <c r="DAN36" s="4701"/>
      <c r="DAO36" s="4701"/>
      <c r="DAP36" s="4701"/>
      <c r="DAQ36" s="4701"/>
      <c r="DAR36" s="4701"/>
      <c r="DAS36" s="4701"/>
      <c r="DAT36" s="4701"/>
      <c r="DAU36" s="4701"/>
      <c r="DAV36" s="4701"/>
      <c r="DAW36" s="4701"/>
      <c r="DAX36" s="4701"/>
      <c r="DAY36" s="4701"/>
      <c r="DAZ36" s="4701"/>
      <c r="DBA36" s="4701"/>
      <c r="DBB36" s="4701"/>
      <c r="DBC36" s="4701"/>
      <c r="DBD36" s="4701"/>
      <c r="DBE36" s="4701"/>
      <c r="DBF36" s="4701"/>
      <c r="DBG36" s="4701"/>
      <c r="DBH36" s="4701"/>
      <c r="DBI36" s="4701"/>
      <c r="DBJ36" s="4701"/>
      <c r="DBK36" s="4701"/>
      <c r="DBL36" s="4701"/>
      <c r="DBM36" s="4701"/>
      <c r="DBN36" s="4701"/>
      <c r="DBO36" s="4701"/>
      <c r="DBP36" s="4701"/>
      <c r="DBQ36" s="4701"/>
      <c r="DBR36" s="4701"/>
      <c r="DBS36" s="4701"/>
      <c r="DBT36" s="4701"/>
      <c r="DBU36" s="4701"/>
      <c r="DBV36" s="4701"/>
      <c r="DBW36" s="4701"/>
      <c r="DBX36" s="4701"/>
      <c r="DBY36" s="4701"/>
      <c r="DBZ36" s="4701"/>
      <c r="DCA36" s="4701"/>
      <c r="DCB36" s="4701"/>
      <c r="DCC36" s="4701"/>
      <c r="DCD36" s="4701"/>
      <c r="DCE36" s="4701"/>
      <c r="DCF36" s="4701"/>
      <c r="DCG36" s="4701"/>
      <c r="DCH36" s="4701"/>
      <c r="DCI36" s="4701"/>
      <c r="DCJ36" s="4701"/>
      <c r="DCK36" s="4701"/>
      <c r="DCL36" s="4701"/>
      <c r="DCM36" s="4701"/>
      <c r="DCN36" s="4701"/>
      <c r="DCO36" s="4701"/>
      <c r="DCP36" s="4701"/>
      <c r="DCQ36" s="4701"/>
      <c r="DCR36" s="4701"/>
      <c r="DCS36" s="4701"/>
      <c r="DCT36" s="4701"/>
      <c r="DCU36" s="4701"/>
      <c r="DCV36" s="4701"/>
      <c r="DCW36" s="4701"/>
      <c r="DCX36" s="4701"/>
      <c r="DCY36" s="4701"/>
      <c r="DCZ36" s="4701"/>
      <c r="DDA36" s="4701"/>
      <c r="DDB36" s="4701"/>
      <c r="DDC36" s="4701"/>
      <c r="DDD36" s="4701"/>
      <c r="DDE36" s="4701"/>
      <c r="DDF36" s="4701"/>
      <c r="DDG36" s="4701"/>
      <c r="DDH36" s="4701"/>
      <c r="DDI36" s="4701"/>
      <c r="DDJ36" s="4701"/>
      <c r="DDK36" s="4701"/>
      <c r="DDL36" s="4701"/>
      <c r="DDM36" s="4701"/>
      <c r="DDN36" s="4701"/>
      <c r="DDO36" s="4701"/>
      <c r="DDP36" s="4701"/>
      <c r="DDQ36" s="4701"/>
      <c r="DDR36" s="4701"/>
      <c r="DDS36" s="4701"/>
      <c r="DDT36" s="4701"/>
      <c r="DDU36" s="4701"/>
      <c r="DDV36" s="4701"/>
      <c r="DDW36" s="4701"/>
      <c r="DDX36" s="4701"/>
      <c r="DDY36" s="4701"/>
      <c r="DDZ36" s="4701"/>
      <c r="DEA36" s="4701"/>
      <c r="DEB36" s="4701"/>
      <c r="DEC36" s="4701"/>
      <c r="DED36" s="4701"/>
      <c r="DEE36" s="4701"/>
      <c r="DEF36" s="4701"/>
      <c r="DEG36" s="4701"/>
      <c r="DEH36" s="4701"/>
      <c r="DEI36" s="4701"/>
      <c r="DEJ36" s="4701"/>
      <c r="DEK36" s="4701"/>
      <c r="DEL36" s="4701"/>
      <c r="DEM36" s="4701"/>
      <c r="DEN36" s="4701"/>
      <c r="DEO36" s="4701"/>
      <c r="DEP36" s="4701"/>
      <c r="DEQ36" s="4701"/>
      <c r="DER36" s="4701"/>
      <c r="DES36" s="4701"/>
      <c r="DET36" s="4701"/>
      <c r="DEU36" s="4701"/>
      <c r="DEV36" s="4701"/>
      <c r="DEW36" s="4701"/>
      <c r="DEX36" s="4701"/>
      <c r="DEY36" s="4701"/>
      <c r="DEZ36" s="4701"/>
      <c r="DFA36" s="4701"/>
      <c r="DFB36" s="4701"/>
      <c r="DFC36" s="4701"/>
      <c r="DFD36" s="4701"/>
      <c r="DFE36" s="4701"/>
      <c r="DFF36" s="4701"/>
      <c r="DFG36" s="4701"/>
      <c r="DFH36" s="4701"/>
      <c r="DFI36" s="4701"/>
      <c r="DFJ36" s="4701"/>
      <c r="DFK36" s="4701"/>
      <c r="DFL36" s="4701"/>
      <c r="DFM36" s="4701"/>
      <c r="DFN36" s="4701"/>
      <c r="DFO36" s="4701"/>
      <c r="DFP36" s="4701"/>
      <c r="DFQ36" s="4701"/>
      <c r="DFR36" s="4701"/>
      <c r="DFS36" s="4701"/>
      <c r="DFT36" s="4701"/>
      <c r="DFU36" s="4701"/>
      <c r="DFV36" s="4701"/>
      <c r="DFW36" s="4701"/>
      <c r="DFX36" s="4701"/>
      <c r="DFY36" s="4701"/>
      <c r="DFZ36" s="4701"/>
      <c r="DGA36" s="4701"/>
      <c r="DGB36" s="4701"/>
      <c r="DGC36" s="4701"/>
      <c r="DGD36" s="4701"/>
      <c r="DGE36" s="4701"/>
      <c r="DGF36" s="4701"/>
      <c r="DGG36" s="4701"/>
      <c r="DGH36" s="4701"/>
      <c r="DGI36" s="4701"/>
      <c r="DGJ36" s="4701"/>
      <c r="DGK36" s="4701"/>
      <c r="DGL36" s="4701"/>
      <c r="DGM36" s="4701"/>
      <c r="DGN36" s="4701"/>
      <c r="DGO36" s="4701"/>
      <c r="DGP36" s="4701"/>
      <c r="DGQ36" s="4701"/>
      <c r="DGR36" s="4701"/>
      <c r="DGS36" s="4701"/>
      <c r="DGT36" s="4701"/>
      <c r="DGU36" s="4701"/>
      <c r="DGV36" s="4701"/>
      <c r="DGW36" s="4701"/>
      <c r="DGX36" s="4701"/>
      <c r="DGY36" s="4701"/>
      <c r="DGZ36" s="4701"/>
      <c r="DHA36" s="4701"/>
      <c r="DHB36" s="4701"/>
      <c r="DHC36" s="4701"/>
      <c r="DHD36" s="4701"/>
      <c r="DHE36" s="4701"/>
      <c r="DHF36" s="4701"/>
      <c r="DHG36" s="4701"/>
      <c r="DHH36" s="4701"/>
      <c r="DHI36" s="4701"/>
      <c r="DHJ36" s="4701"/>
      <c r="DHK36" s="4701"/>
      <c r="DHL36" s="4701"/>
      <c r="DHM36" s="4701"/>
      <c r="DHN36" s="4701"/>
      <c r="DHO36" s="4701"/>
      <c r="DHP36" s="4701"/>
      <c r="DHQ36" s="4701"/>
      <c r="DHR36" s="4701"/>
      <c r="DHS36" s="4701"/>
      <c r="DHT36" s="4701"/>
      <c r="DHU36" s="4701"/>
      <c r="DHV36" s="4701"/>
      <c r="DHW36" s="4701"/>
      <c r="DHX36" s="4701"/>
      <c r="DHY36" s="4701"/>
      <c r="DHZ36" s="4701"/>
      <c r="DIA36" s="4701"/>
      <c r="DIB36" s="4701"/>
      <c r="DIC36" s="4701"/>
      <c r="DID36" s="4701"/>
      <c r="DIE36" s="4701"/>
      <c r="DIF36" s="4701"/>
      <c r="DIG36" s="4701"/>
      <c r="DIH36" s="4701"/>
      <c r="DII36" s="4701"/>
      <c r="DIJ36" s="4701"/>
      <c r="DIK36" s="4701"/>
      <c r="DIL36" s="4701"/>
      <c r="DIM36" s="4701"/>
      <c r="DIN36" s="4701"/>
      <c r="DIO36" s="4701"/>
      <c r="DIP36" s="4701"/>
      <c r="DIQ36" s="4701"/>
      <c r="DIR36" s="4701"/>
      <c r="DIS36" s="4701"/>
      <c r="DIT36" s="4701"/>
      <c r="DIU36" s="4701"/>
      <c r="DIV36" s="4701"/>
      <c r="DIW36" s="4701"/>
      <c r="DIX36" s="4701"/>
      <c r="DIY36" s="4701"/>
      <c r="DIZ36" s="4701"/>
      <c r="DJA36" s="4701"/>
      <c r="DJB36" s="4701"/>
      <c r="DJC36" s="4701"/>
      <c r="DJD36" s="4701"/>
      <c r="DJE36" s="4701"/>
      <c r="DJF36" s="4701"/>
      <c r="DJG36" s="4701"/>
      <c r="DJH36" s="4701"/>
      <c r="DJI36" s="4701"/>
      <c r="DJJ36" s="4701"/>
      <c r="DJK36" s="4701"/>
      <c r="DJL36" s="4701"/>
      <c r="DJM36" s="4701"/>
      <c r="DJN36" s="4701"/>
      <c r="DJO36" s="4701"/>
      <c r="DJP36" s="4701"/>
      <c r="DJQ36" s="4701"/>
      <c r="DJR36" s="4701"/>
      <c r="DJS36" s="4701"/>
      <c r="DJT36" s="4701"/>
      <c r="DJU36" s="4701"/>
      <c r="DJV36" s="4701"/>
      <c r="DJW36" s="4701"/>
      <c r="DJX36" s="4701"/>
      <c r="DJY36" s="4701"/>
      <c r="DJZ36" s="4701"/>
      <c r="DKA36" s="4701"/>
      <c r="DKB36" s="4701"/>
      <c r="DKC36" s="4701"/>
      <c r="DKD36" s="4701"/>
      <c r="DKE36" s="4701"/>
      <c r="DKF36" s="4701"/>
      <c r="DKG36" s="4701"/>
      <c r="DKH36" s="4701"/>
      <c r="DKI36" s="4701"/>
      <c r="DKJ36" s="4701"/>
      <c r="DKK36" s="4701"/>
      <c r="DKL36" s="4701"/>
      <c r="DKM36" s="4701"/>
      <c r="DKN36" s="4701"/>
      <c r="DKO36" s="4701"/>
      <c r="DKP36" s="4701"/>
      <c r="DKQ36" s="4701"/>
      <c r="DKR36" s="4701"/>
      <c r="DKS36" s="4701"/>
      <c r="DKT36" s="4701"/>
      <c r="DKU36" s="4701"/>
      <c r="DKV36" s="4701"/>
      <c r="DKW36" s="4701"/>
      <c r="DKX36" s="4701"/>
      <c r="DKY36" s="4701"/>
      <c r="DKZ36" s="4701"/>
      <c r="DLA36" s="4701"/>
      <c r="DLB36" s="4701"/>
      <c r="DLC36" s="4701"/>
      <c r="DLD36" s="4701"/>
      <c r="DLE36" s="4701"/>
      <c r="DLF36" s="4701"/>
      <c r="DLG36" s="4701"/>
      <c r="DLH36" s="4701"/>
      <c r="DLI36" s="4701"/>
      <c r="DLJ36" s="4701"/>
      <c r="DLK36" s="4701"/>
      <c r="DLL36" s="4701"/>
      <c r="DLM36" s="4701"/>
      <c r="DLN36" s="4701"/>
      <c r="DLO36" s="4701"/>
      <c r="DLP36" s="4701"/>
      <c r="DLQ36" s="4701"/>
      <c r="DLR36" s="4701"/>
      <c r="DLS36" s="4701"/>
      <c r="DLT36" s="4701"/>
      <c r="DLU36" s="4701"/>
      <c r="DLV36" s="4701"/>
      <c r="DLW36" s="4701"/>
      <c r="DLX36" s="4701"/>
      <c r="DLY36" s="4701"/>
      <c r="DLZ36" s="4701"/>
      <c r="DMA36" s="4701"/>
      <c r="DMB36" s="4701"/>
      <c r="DMC36" s="4701"/>
      <c r="DMD36" s="4701"/>
      <c r="DME36" s="4701"/>
      <c r="DMF36" s="4701"/>
      <c r="DMG36" s="4701"/>
      <c r="DMH36" s="4701"/>
      <c r="DMI36" s="4701"/>
      <c r="DMJ36" s="4701"/>
      <c r="DMK36" s="4701"/>
      <c r="DML36" s="4701"/>
      <c r="DMM36" s="4701"/>
      <c r="DMN36" s="4701"/>
      <c r="DMO36" s="4701"/>
      <c r="DMP36" s="4701"/>
      <c r="DMQ36" s="4701"/>
      <c r="DMR36" s="4701"/>
      <c r="DMS36" s="4701"/>
      <c r="DMT36" s="4701"/>
      <c r="DMU36" s="4701"/>
      <c r="DMV36" s="4701"/>
      <c r="DMW36" s="4701"/>
      <c r="DMX36" s="4701"/>
      <c r="DMY36" s="4701"/>
      <c r="DMZ36" s="4701"/>
      <c r="DNA36" s="4701"/>
      <c r="DNB36" s="4701"/>
      <c r="DNC36" s="4701"/>
      <c r="DND36" s="4701"/>
      <c r="DNE36" s="4701"/>
      <c r="DNF36" s="4701"/>
      <c r="DNG36" s="4701"/>
      <c r="DNH36" s="4701"/>
      <c r="DNI36" s="4701"/>
      <c r="DNJ36" s="4701"/>
      <c r="DNK36" s="4701"/>
      <c r="DNL36" s="4701"/>
      <c r="DNM36" s="4701"/>
      <c r="DNN36" s="4701"/>
      <c r="DNO36" s="4701"/>
      <c r="DNP36" s="4701"/>
      <c r="DNQ36" s="4701"/>
      <c r="DNR36" s="4701"/>
      <c r="DNS36" s="4701"/>
      <c r="DNT36" s="4701"/>
      <c r="DNU36" s="4701"/>
      <c r="DNV36" s="4701"/>
      <c r="DNW36" s="4701"/>
      <c r="DNX36" s="4701"/>
      <c r="DNY36" s="4701"/>
      <c r="DNZ36" s="4701"/>
      <c r="DOA36" s="4701"/>
      <c r="DOB36" s="4701"/>
      <c r="DOC36" s="4701"/>
      <c r="DOD36" s="4701"/>
      <c r="DOE36" s="4701"/>
      <c r="DOF36" s="4701"/>
      <c r="DOG36" s="4701"/>
      <c r="DOH36" s="4701"/>
      <c r="DOI36" s="4701"/>
      <c r="DOJ36" s="4701"/>
      <c r="DOK36" s="4701"/>
      <c r="DOL36" s="4701"/>
      <c r="DOM36" s="4701"/>
      <c r="DON36" s="4701"/>
      <c r="DOO36" s="4701"/>
      <c r="DOP36" s="4701"/>
      <c r="DOQ36" s="4701"/>
      <c r="DOR36" s="4701"/>
      <c r="DOS36" s="4701"/>
      <c r="DOT36" s="4701"/>
      <c r="DOU36" s="4701"/>
      <c r="DOV36" s="4701"/>
      <c r="DOW36" s="4701"/>
      <c r="DOX36" s="4701"/>
      <c r="DOY36" s="4701"/>
      <c r="DOZ36" s="4701"/>
      <c r="DPA36" s="4701"/>
      <c r="DPB36" s="4701"/>
      <c r="DPC36" s="4701"/>
      <c r="DPD36" s="4701"/>
      <c r="DPE36" s="4701"/>
      <c r="DPF36" s="4701"/>
      <c r="DPG36" s="4701"/>
      <c r="DPH36" s="4701"/>
      <c r="DPI36" s="4701"/>
      <c r="DPJ36" s="4701"/>
      <c r="DPK36" s="4701"/>
      <c r="DPL36" s="4701"/>
      <c r="DPM36" s="4701"/>
      <c r="DPN36" s="4701"/>
      <c r="DPO36" s="4701"/>
      <c r="DPP36" s="4701"/>
      <c r="DPQ36" s="4701"/>
      <c r="DPR36" s="4701"/>
      <c r="DPS36" s="4701"/>
      <c r="DPT36" s="4701"/>
      <c r="DPU36" s="4701"/>
      <c r="DPV36" s="4701"/>
      <c r="DPW36" s="4701"/>
      <c r="DPX36" s="4701"/>
      <c r="DPY36" s="4701"/>
      <c r="DPZ36" s="4701"/>
      <c r="DQA36" s="4701"/>
      <c r="DQB36" s="4701"/>
      <c r="DQC36" s="4701"/>
      <c r="DQD36" s="4701"/>
      <c r="DQE36" s="4701"/>
      <c r="DQF36" s="4701"/>
      <c r="DQG36" s="4701"/>
      <c r="DQH36" s="4701"/>
      <c r="DQI36" s="4701"/>
      <c r="DQJ36" s="4701"/>
      <c r="DQK36" s="4701"/>
      <c r="DQL36" s="4701"/>
      <c r="DQM36" s="4701"/>
      <c r="DQN36" s="4701"/>
      <c r="DQO36" s="4701"/>
      <c r="DQP36" s="4701"/>
      <c r="DQQ36" s="4701"/>
      <c r="DQR36" s="4701"/>
      <c r="DQS36" s="4701"/>
      <c r="DQT36" s="4701"/>
      <c r="DQU36" s="4701"/>
      <c r="DQV36" s="4701"/>
      <c r="DQW36" s="4701"/>
      <c r="DQX36" s="4701"/>
      <c r="DQY36" s="4701"/>
      <c r="DQZ36" s="4701"/>
      <c r="DRA36" s="4701"/>
      <c r="DRB36" s="4701"/>
      <c r="DRC36" s="4701"/>
      <c r="DRD36" s="4701"/>
      <c r="DRE36" s="4701"/>
      <c r="DRF36" s="4701"/>
      <c r="DRG36" s="4701"/>
      <c r="DRH36" s="4701"/>
      <c r="DRI36" s="4701"/>
      <c r="DRJ36" s="4701"/>
      <c r="DRK36" s="4701"/>
      <c r="DRL36" s="4701"/>
      <c r="DRM36" s="4701"/>
      <c r="DRN36" s="4701"/>
      <c r="DRO36" s="4701"/>
      <c r="DRP36" s="4701"/>
      <c r="DRQ36" s="4701"/>
      <c r="DRR36" s="4701"/>
      <c r="DRS36" s="4701"/>
      <c r="DRT36" s="4701"/>
      <c r="DRU36" s="4701"/>
      <c r="DRV36" s="4701"/>
      <c r="DRW36" s="4701"/>
      <c r="DRX36" s="4701"/>
      <c r="DRY36" s="4701"/>
      <c r="DRZ36" s="4701"/>
      <c r="DSA36" s="4701"/>
      <c r="DSB36" s="4701"/>
      <c r="DSC36" s="4701"/>
      <c r="DSD36" s="4701"/>
      <c r="DSE36" s="4701"/>
      <c r="DSF36" s="4701"/>
      <c r="DSG36" s="4701"/>
      <c r="DSH36" s="4701"/>
      <c r="DSI36" s="4701"/>
      <c r="DSJ36" s="4701"/>
      <c r="DSK36" s="4701"/>
      <c r="DSL36" s="4701"/>
      <c r="DSM36" s="4701"/>
      <c r="DSN36" s="4701"/>
      <c r="DSO36" s="4701"/>
      <c r="DSP36" s="4701"/>
      <c r="DSQ36" s="4701"/>
      <c r="DSR36" s="4701"/>
      <c r="DSS36" s="4701"/>
      <c r="DST36" s="4701"/>
      <c r="DSU36" s="4701"/>
      <c r="DSV36" s="4701"/>
      <c r="DSW36" s="4701"/>
      <c r="DSX36" s="4701"/>
      <c r="DSY36" s="4701"/>
      <c r="DSZ36" s="4701"/>
      <c r="DTA36" s="4701"/>
      <c r="DTB36" s="4701"/>
      <c r="DTC36" s="4701"/>
      <c r="DTD36" s="4701"/>
      <c r="DTE36" s="4701"/>
      <c r="DTF36" s="4701"/>
      <c r="DTG36" s="4701"/>
      <c r="DTH36" s="4701"/>
      <c r="DTI36" s="4701"/>
      <c r="DTJ36" s="4701"/>
      <c r="DTK36" s="4701"/>
      <c r="DTL36" s="4701"/>
      <c r="DTM36" s="4701"/>
      <c r="DTN36" s="4701"/>
      <c r="DTO36" s="4701"/>
      <c r="DTP36" s="4701"/>
      <c r="DTQ36" s="4701"/>
      <c r="DTR36" s="4701"/>
      <c r="DTS36" s="4701"/>
      <c r="DTT36" s="4701"/>
      <c r="DTU36" s="4701"/>
      <c r="DTV36" s="4701"/>
      <c r="DTW36" s="4701"/>
      <c r="DTX36" s="4701"/>
      <c r="DTY36" s="4701"/>
      <c r="DTZ36" s="4701"/>
      <c r="DUA36" s="4701"/>
      <c r="DUB36" s="4701"/>
      <c r="DUC36" s="4701"/>
      <c r="DUD36" s="4701"/>
      <c r="DUE36" s="4701"/>
      <c r="DUF36" s="4701"/>
      <c r="DUG36" s="4701"/>
      <c r="DUH36" s="4701"/>
      <c r="DUI36" s="4701"/>
      <c r="DUJ36" s="4701"/>
      <c r="DUK36" s="4701"/>
      <c r="DUL36" s="4701"/>
      <c r="DUM36" s="4701"/>
      <c r="DUN36" s="4701"/>
      <c r="DUO36" s="4701"/>
      <c r="DUP36" s="4701"/>
      <c r="DUQ36" s="4701"/>
      <c r="DUR36" s="4701"/>
      <c r="DUS36" s="4701"/>
      <c r="DUT36" s="4701"/>
      <c r="DUU36" s="4701"/>
      <c r="DUV36" s="4701"/>
      <c r="DUW36" s="4701"/>
      <c r="DUX36" s="4701"/>
      <c r="DUY36" s="4701"/>
      <c r="DUZ36" s="4701"/>
      <c r="DVA36" s="4701"/>
      <c r="DVB36" s="4701"/>
      <c r="DVC36" s="4701"/>
      <c r="DVD36" s="4701"/>
      <c r="DVE36" s="4701"/>
      <c r="DVF36" s="4701"/>
      <c r="DVG36" s="4701"/>
      <c r="DVH36" s="4701"/>
      <c r="DVI36" s="4701"/>
      <c r="DVJ36" s="4701"/>
      <c r="DVK36" s="4701"/>
      <c r="DVL36" s="4701"/>
      <c r="DVM36" s="4701"/>
      <c r="DVN36" s="4701"/>
      <c r="DVO36" s="4701"/>
      <c r="DVP36" s="4701"/>
      <c r="DVQ36" s="4701"/>
      <c r="DVR36" s="4701"/>
      <c r="DVS36" s="4701"/>
      <c r="DVT36" s="4701"/>
      <c r="DVU36" s="4701"/>
      <c r="DVV36" s="4701"/>
      <c r="DVW36" s="4701"/>
      <c r="DVX36" s="4701"/>
      <c r="DVY36" s="4701"/>
      <c r="DVZ36" s="4701"/>
      <c r="DWA36" s="4701"/>
      <c r="DWB36" s="4701"/>
      <c r="DWC36" s="4701"/>
      <c r="DWD36" s="4701"/>
      <c r="DWE36" s="4701"/>
      <c r="DWF36" s="4701"/>
      <c r="DWG36" s="4701"/>
      <c r="DWH36" s="4701"/>
      <c r="DWI36" s="4701"/>
      <c r="DWJ36" s="4701"/>
      <c r="DWK36" s="4701"/>
      <c r="DWL36" s="4701"/>
      <c r="DWM36" s="4701"/>
      <c r="DWN36" s="4701"/>
      <c r="DWO36" s="4701"/>
      <c r="DWP36" s="4701"/>
      <c r="DWQ36" s="4701"/>
      <c r="DWR36" s="4701"/>
      <c r="DWS36" s="4701"/>
      <c r="DWT36" s="4701"/>
      <c r="DWU36" s="4701"/>
      <c r="DWV36" s="4701"/>
      <c r="DWW36" s="4701"/>
      <c r="DWX36" s="4701"/>
      <c r="DWY36" s="4701"/>
      <c r="DWZ36" s="4701"/>
      <c r="DXA36" s="4701"/>
      <c r="DXB36" s="4701"/>
      <c r="DXC36" s="4701"/>
      <c r="DXD36" s="4701"/>
      <c r="DXE36" s="4701"/>
      <c r="DXF36" s="4701"/>
      <c r="DXG36" s="4701"/>
      <c r="DXH36" s="4701"/>
      <c r="DXI36" s="4701"/>
      <c r="DXJ36" s="4701"/>
      <c r="DXK36" s="4701"/>
      <c r="DXL36" s="4701"/>
      <c r="DXM36" s="4701"/>
      <c r="DXN36" s="4701"/>
      <c r="DXO36" s="4701"/>
      <c r="DXP36" s="4701"/>
      <c r="DXQ36" s="4701"/>
      <c r="DXR36" s="4701"/>
      <c r="DXS36" s="4701"/>
      <c r="DXT36" s="4701"/>
      <c r="DXU36" s="4701"/>
      <c r="DXV36" s="4701"/>
      <c r="DXW36" s="4701"/>
      <c r="DXX36" s="4701"/>
      <c r="DXY36" s="4701"/>
      <c r="DXZ36" s="4701"/>
      <c r="DYA36" s="4701"/>
      <c r="DYB36" s="4701"/>
      <c r="DYC36" s="4701"/>
      <c r="DYD36" s="4701"/>
      <c r="DYE36" s="4701"/>
      <c r="DYF36" s="4701"/>
      <c r="DYG36" s="4701"/>
      <c r="DYH36" s="4701"/>
      <c r="DYI36" s="4701"/>
      <c r="DYJ36" s="4701"/>
      <c r="DYK36" s="4701"/>
      <c r="DYL36" s="4701"/>
      <c r="DYM36" s="4701"/>
      <c r="DYN36" s="4701"/>
      <c r="DYO36" s="4701"/>
      <c r="DYP36" s="4701"/>
      <c r="DYQ36" s="4701"/>
      <c r="DYR36" s="4701"/>
      <c r="DYS36" s="4701"/>
      <c r="DYT36" s="4701"/>
      <c r="DYU36" s="4701"/>
      <c r="DYV36" s="4701"/>
      <c r="DYW36" s="4701"/>
      <c r="DYX36" s="4701"/>
      <c r="DYY36" s="4701"/>
      <c r="DYZ36" s="4701"/>
      <c r="DZA36" s="4701"/>
      <c r="DZB36" s="4701"/>
      <c r="DZC36" s="4701"/>
      <c r="DZD36" s="4701"/>
      <c r="DZE36" s="4701"/>
      <c r="DZF36" s="4701"/>
      <c r="DZG36" s="4701"/>
      <c r="DZH36" s="4701"/>
      <c r="DZI36" s="4701"/>
      <c r="DZJ36" s="4701"/>
      <c r="DZK36" s="4701"/>
      <c r="DZL36" s="4701"/>
      <c r="DZM36" s="4701"/>
      <c r="DZN36" s="4701"/>
      <c r="DZO36" s="4701"/>
      <c r="DZP36" s="4701"/>
      <c r="DZQ36" s="4701"/>
      <c r="DZR36" s="4701"/>
      <c r="DZS36" s="4701"/>
      <c r="DZT36" s="4701"/>
      <c r="DZU36" s="4701"/>
      <c r="DZV36" s="4701"/>
      <c r="DZW36" s="4701"/>
      <c r="DZX36" s="4701"/>
      <c r="DZY36" s="4701"/>
      <c r="DZZ36" s="4701"/>
      <c r="EAA36" s="4701"/>
      <c r="EAB36" s="4701"/>
      <c r="EAC36" s="4701"/>
      <c r="EAD36" s="4701"/>
      <c r="EAE36" s="4701"/>
      <c r="EAF36" s="4701"/>
      <c r="EAG36" s="4701"/>
      <c r="EAH36" s="4701"/>
      <c r="EAI36" s="4701"/>
      <c r="EAJ36" s="4701"/>
      <c r="EAK36" s="4701"/>
      <c r="EAL36" s="4701"/>
      <c r="EAM36" s="4701"/>
      <c r="EAN36" s="4701"/>
      <c r="EAO36" s="4701"/>
      <c r="EAP36" s="4701"/>
      <c r="EAQ36" s="4701"/>
      <c r="EAR36" s="4701"/>
      <c r="EAS36" s="4701"/>
      <c r="EAT36" s="4701"/>
      <c r="EAU36" s="4701"/>
      <c r="EAV36" s="4701"/>
      <c r="EAW36" s="4701"/>
      <c r="EAX36" s="4701"/>
      <c r="EAY36" s="4701"/>
      <c r="EAZ36" s="4701"/>
      <c r="EBA36" s="4701"/>
      <c r="EBB36" s="4701"/>
      <c r="EBC36" s="4701"/>
      <c r="EBD36" s="4701"/>
      <c r="EBE36" s="4701"/>
      <c r="EBF36" s="4701"/>
      <c r="EBG36" s="4701"/>
      <c r="EBH36" s="4701"/>
      <c r="EBI36" s="4701"/>
      <c r="EBJ36" s="4701"/>
      <c r="EBK36" s="4701"/>
      <c r="EBL36" s="4701"/>
      <c r="EBM36" s="4701"/>
      <c r="EBN36" s="4701"/>
      <c r="EBO36" s="4701"/>
      <c r="EBP36" s="4701"/>
      <c r="EBQ36" s="4701"/>
      <c r="EBR36" s="4701"/>
      <c r="EBS36" s="4701"/>
      <c r="EBT36" s="4701"/>
      <c r="EBU36" s="4701"/>
      <c r="EBV36" s="4701"/>
      <c r="EBW36" s="4701"/>
      <c r="EBX36" s="4701"/>
      <c r="EBY36" s="4701"/>
      <c r="EBZ36" s="4701"/>
      <c r="ECA36" s="4701"/>
      <c r="ECB36" s="4701"/>
      <c r="ECC36" s="4701"/>
      <c r="ECD36" s="4701"/>
      <c r="ECE36" s="4701"/>
      <c r="ECF36" s="4701"/>
      <c r="ECG36" s="4701"/>
      <c r="ECH36" s="4701"/>
      <c r="ECI36" s="4701"/>
      <c r="ECJ36" s="4701"/>
      <c r="ECK36" s="4701"/>
      <c r="ECL36" s="4701"/>
      <c r="ECM36" s="4701"/>
      <c r="ECN36" s="4701"/>
      <c r="ECO36" s="4701"/>
      <c r="ECP36" s="4701"/>
      <c r="ECQ36" s="4701"/>
      <c r="ECR36" s="4701"/>
      <c r="ECS36" s="4701"/>
      <c r="ECT36" s="4701"/>
      <c r="ECU36" s="4701"/>
      <c r="ECV36" s="4701"/>
      <c r="ECW36" s="4701"/>
      <c r="ECX36" s="4701"/>
      <c r="ECY36" s="4701"/>
      <c r="ECZ36" s="4701"/>
      <c r="EDA36" s="4701"/>
      <c r="EDB36" s="4701"/>
      <c r="EDC36" s="4701"/>
      <c r="EDD36" s="4701"/>
      <c r="EDE36" s="4701"/>
      <c r="EDF36" s="4701"/>
      <c r="EDG36" s="4701"/>
      <c r="EDH36" s="4701"/>
      <c r="EDI36" s="4701"/>
      <c r="EDJ36" s="4701"/>
      <c r="EDK36" s="4701"/>
      <c r="EDL36" s="4701"/>
      <c r="EDM36" s="4701"/>
      <c r="EDN36" s="4701"/>
      <c r="EDO36" s="4701"/>
      <c r="EDP36" s="4701"/>
      <c r="EDQ36" s="4701"/>
      <c r="EDR36" s="4701"/>
      <c r="EDS36" s="4701"/>
      <c r="EDT36" s="4701"/>
      <c r="EDU36" s="4701"/>
      <c r="EDV36" s="4701"/>
      <c r="EDW36" s="4701"/>
      <c r="EDX36" s="4701"/>
      <c r="EDY36" s="4701"/>
      <c r="EDZ36" s="4701"/>
      <c r="EEA36" s="4701"/>
      <c r="EEB36" s="4701"/>
      <c r="EEC36" s="4701"/>
      <c r="EED36" s="4701"/>
      <c r="EEE36" s="4701"/>
      <c r="EEF36" s="4701"/>
      <c r="EEG36" s="4701"/>
      <c r="EEH36" s="4701"/>
      <c r="EEI36" s="4701"/>
      <c r="EEJ36" s="4701"/>
      <c r="EEK36" s="4701"/>
      <c r="EEL36" s="4701"/>
      <c r="EEM36" s="4701"/>
      <c r="EEN36" s="4701"/>
      <c r="EEO36" s="4701"/>
      <c r="EEP36" s="4701"/>
      <c r="EEQ36" s="4701"/>
      <c r="EER36" s="4701"/>
      <c r="EES36" s="4701"/>
      <c r="EET36" s="4701"/>
      <c r="EEU36" s="4701"/>
      <c r="EEV36" s="4701"/>
      <c r="EEW36" s="4701"/>
      <c r="EEX36" s="4701"/>
      <c r="EEY36" s="4701"/>
      <c r="EEZ36" s="4701"/>
      <c r="EFA36" s="4701"/>
      <c r="EFB36" s="4701"/>
      <c r="EFC36" s="4701"/>
      <c r="EFD36" s="4701"/>
      <c r="EFE36" s="4701"/>
      <c r="EFF36" s="4701"/>
      <c r="EFG36" s="4701"/>
      <c r="EFH36" s="4701"/>
      <c r="EFI36" s="4701"/>
      <c r="EFJ36" s="4701"/>
      <c r="EFK36" s="4701"/>
      <c r="EFL36" s="4701"/>
      <c r="EFM36" s="4701"/>
      <c r="EFN36" s="4701"/>
      <c r="EFO36" s="4701"/>
      <c r="EFP36" s="4701"/>
      <c r="EFQ36" s="4701"/>
      <c r="EFR36" s="4701"/>
      <c r="EFS36" s="4701"/>
      <c r="EFT36" s="4701"/>
      <c r="EFU36" s="4701"/>
      <c r="EFV36" s="4701"/>
      <c r="EFW36" s="4701"/>
      <c r="EFX36" s="4701"/>
      <c r="EFY36" s="4701"/>
      <c r="EFZ36" s="4701"/>
      <c r="EGA36" s="4701"/>
      <c r="EGB36" s="4701"/>
      <c r="EGC36" s="4701"/>
      <c r="EGD36" s="4701"/>
      <c r="EGE36" s="4701"/>
      <c r="EGF36" s="4701"/>
      <c r="EGG36" s="4701"/>
      <c r="EGH36" s="4701"/>
      <c r="EGI36" s="4701"/>
      <c r="EGJ36" s="4701"/>
      <c r="EGK36" s="4701"/>
      <c r="EGL36" s="4701"/>
      <c r="EGM36" s="4701"/>
      <c r="EGN36" s="4701"/>
      <c r="EGO36" s="4701"/>
      <c r="EGP36" s="4701"/>
      <c r="EGQ36" s="4701"/>
      <c r="EGR36" s="4701"/>
      <c r="EGS36" s="4701"/>
      <c r="EGT36" s="4701"/>
      <c r="EGU36" s="4701"/>
      <c r="EGV36" s="4701"/>
      <c r="EGW36" s="4701"/>
      <c r="EGX36" s="4701"/>
      <c r="EGY36" s="4701"/>
      <c r="EGZ36" s="4701"/>
      <c r="EHA36" s="4701"/>
      <c r="EHB36" s="4701"/>
      <c r="EHC36" s="4701"/>
      <c r="EHD36" s="4701"/>
      <c r="EHE36" s="4701"/>
      <c r="EHF36" s="4701"/>
      <c r="EHG36" s="4701"/>
      <c r="EHH36" s="4701"/>
      <c r="EHI36" s="4701"/>
      <c r="EHJ36" s="4701"/>
      <c r="EHK36" s="4701"/>
      <c r="EHL36" s="4701"/>
      <c r="EHM36" s="4701"/>
      <c r="EHN36" s="4701"/>
      <c r="EHO36" s="4701"/>
      <c r="EHP36" s="4701"/>
      <c r="EHQ36" s="4701"/>
      <c r="EHR36" s="4701"/>
      <c r="EHS36" s="4701"/>
      <c r="EHT36" s="4701"/>
      <c r="EHU36" s="4701"/>
      <c r="EHV36" s="4701"/>
      <c r="EHW36" s="4701"/>
      <c r="EHX36" s="4701"/>
      <c r="EHY36" s="4701"/>
      <c r="EHZ36" s="4701"/>
      <c r="EIA36" s="4701"/>
      <c r="EIB36" s="4701"/>
      <c r="EIC36" s="4701"/>
      <c r="EID36" s="4701"/>
      <c r="EIE36" s="4701"/>
      <c r="EIF36" s="4701"/>
      <c r="EIG36" s="4701"/>
      <c r="EIH36" s="4701"/>
      <c r="EII36" s="4701"/>
      <c r="EIJ36" s="4701"/>
      <c r="EIK36" s="4701"/>
      <c r="EIL36" s="4701"/>
      <c r="EIM36" s="4701"/>
      <c r="EIN36" s="4701"/>
      <c r="EIO36" s="4701"/>
      <c r="EIP36" s="4701"/>
      <c r="EIQ36" s="4701"/>
      <c r="EIR36" s="4701"/>
      <c r="EIS36" s="4701"/>
      <c r="EIT36" s="4701"/>
      <c r="EIU36" s="4701"/>
      <c r="EIV36" s="4701"/>
      <c r="EIW36" s="4701"/>
      <c r="EIX36" s="4701"/>
      <c r="EIY36" s="4701"/>
      <c r="EIZ36" s="4701"/>
      <c r="EJA36" s="4701"/>
      <c r="EJB36" s="4701"/>
      <c r="EJC36" s="4701"/>
      <c r="EJD36" s="4701"/>
      <c r="EJE36" s="4701"/>
      <c r="EJF36" s="4701"/>
      <c r="EJG36" s="4701"/>
      <c r="EJH36" s="4701"/>
      <c r="EJI36" s="4701"/>
      <c r="EJJ36" s="4701"/>
      <c r="EJK36" s="4701"/>
      <c r="EJL36" s="4701"/>
      <c r="EJM36" s="4701"/>
      <c r="EJN36" s="4701"/>
      <c r="EJO36" s="4701"/>
      <c r="EJP36" s="4701"/>
      <c r="EJQ36" s="4701"/>
      <c r="EJR36" s="4701"/>
      <c r="EJS36" s="4701"/>
      <c r="EJT36" s="4701"/>
      <c r="EJU36" s="4701"/>
      <c r="EJV36" s="4701"/>
      <c r="EJW36" s="4701"/>
      <c r="EJX36" s="4701"/>
      <c r="EJY36" s="4701"/>
      <c r="EJZ36" s="4701"/>
      <c r="EKA36" s="4701"/>
      <c r="EKB36" s="4701"/>
      <c r="EKC36" s="4701"/>
      <c r="EKD36" s="4701"/>
      <c r="EKE36" s="4701"/>
      <c r="EKF36" s="4701"/>
      <c r="EKG36" s="4701"/>
      <c r="EKH36" s="4701"/>
      <c r="EKI36" s="4701"/>
      <c r="EKJ36" s="4701"/>
      <c r="EKK36" s="4701"/>
      <c r="EKL36" s="4701"/>
      <c r="EKM36" s="4701"/>
      <c r="EKN36" s="4701"/>
      <c r="EKO36" s="4701"/>
      <c r="EKP36" s="4701"/>
      <c r="EKQ36" s="4701"/>
      <c r="EKR36" s="4701"/>
      <c r="EKS36" s="4701"/>
      <c r="EKT36" s="4701"/>
      <c r="EKU36" s="4701"/>
      <c r="EKV36" s="4701"/>
      <c r="EKW36" s="4701"/>
      <c r="EKX36" s="4701"/>
      <c r="EKY36" s="4701"/>
      <c r="EKZ36" s="4701"/>
      <c r="ELA36" s="4701"/>
      <c r="ELB36" s="4701"/>
      <c r="ELC36" s="4701"/>
      <c r="ELD36" s="4701"/>
      <c r="ELE36" s="4701"/>
      <c r="ELF36" s="4701"/>
      <c r="ELG36" s="4701"/>
      <c r="ELH36" s="4701"/>
      <c r="ELI36" s="4701"/>
      <c r="ELJ36" s="4701"/>
      <c r="ELK36" s="4701"/>
      <c r="ELL36" s="4701"/>
      <c r="ELM36" s="4701"/>
      <c r="ELN36" s="4701"/>
      <c r="ELO36" s="4701"/>
      <c r="ELP36" s="4701"/>
      <c r="ELQ36" s="4701"/>
      <c r="ELR36" s="4701"/>
      <c r="ELS36" s="4701"/>
      <c r="ELT36" s="4701"/>
      <c r="ELU36" s="4701"/>
      <c r="ELV36" s="4701"/>
      <c r="ELW36" s="4701"/>
      <c r="ELX36" s="4701"/>
      <c r="ELY36" s="4701"/>
      <c r="ELZ36" s="4701"/>
      <c r="EMA36" s="4701"/>
      <c r="EMB36" s="4701"/>
      <c r="EMC36" s="4701"/>
      <c r="EMD36" s="4701"/>
      <c r="EME36" s="4701"/>
      <c r="EMF36" s="4701"/>
      <c r="EMG36" s="4701"/>
      <c r="EMH36" s="4701"/>
      <c r="EMI36" s="4701"/>
      <c r="EMJ36" s="4701"/>
      <c r="EMK36" s="4701"/>
      <c r="EML36" s="4701"/>
      <c r="EMM36" s="4701"/>
      <c r="EMN36" s="4701"/>
      <c r="EMO36" s="4701"/>
      <c r="EMP36" s="4701"/>
      <c r="EMQ36" s="4701"/>
      <c r="EMR36" s="4701"/>
      <c r="EMS36" s="4701"/>
      <c r="EMT36" s="4701"/>
      <c r="EMU36" s="4701"/>
      <c r="EMV36" s="4701"/>
      <c r="EMW36" s="4701"/>
      <c r="EMX36" s="4701"/>
      <c r="EMY36" s="4701"/>
      <c r="EMZ36" s="4701"/>
      <c r="ENA36" s="4701"/>
      <c r="ENB36" s="4701"/>
      <c r="ENC36" s="4701"/>
      <c r="END36" s="4701"/>
      <c r="ENE36" s="4701"/>
      <c r="ENF36" s="4701"/>
      <c r="ENG36" s="4701"/>
      <c r="ENH36" s="4701"/>
      <c r="ENI36" s="4701"/>
      <c r="ENJ36" s="4701"/>
      <c r="ENK36" s="4701"/>
      <c r="ENL36" s="4701"/>
      <c r="ENM36" s="4701"/>
      <c r="ENN36" s="4701"/>
      <c r="ENO36" s="4701"/>
      <c r="ENP36" s="4701"/>
      <c r="ENQ36" s="4701"/>
      <c r="ENR36" s="4701"/>
      <c r="ENS36" s="4701"/>
      <c r="ENT36" s="4701"/>
      <c r="ENU36" s="4701"/>
      <c r="ENV36" s="4701"/>
      <c r="ENW36" s="4701"/>
      <c r="ENX36" s="4701"/>
      <c r="ENY36" s="4701"/>
      <c r="ENZ36" s="4701"/>
      <c r="EOA36" s="4701"/>
      <c r="EOB36" s="4701"/>
      <c r="EOC36" s="4701"/>
      <c r="EOD36" s="4701"/>
      <c r="EOE36" s="4701"/>
      <c r="EOF36" s="4701"/>
      <c r="EOG36" s="4701"/>
      <c r="EOH36" s="4701"/>
      <c r="EOI36" s="4701"/>
      <c r="EOJ36" s="4701"/>
      <c r="EOK36" s="4701"/>
      <c r="EOL36" s="4701"/>
      <c r="EOM36" s="4701"/>
      <c r="EON36" s="4701"/>
      <c r="EOO36" s="4701"/>
      <c r="EOP36" s="4701"/>
      <c r="EOQ36" s="4701"/>
      <c r="EOR36" s="4701"/>
      <c r="EOS36" s="4701"/>
      <c r="EOT36" s="4701"/>
      <c r="EOU36" s="4701"/>
      <c r="EOV36" s="4701"/>
      <c r="EOW36" s="4701"/>
      <c r="EOX36" s="4701"/>
      <c r="EOY36" s="4701"/>
      <c r="EOZ36" s="4701"/>
      <c r="EPA36" s="4701"/>
      <c r="EPB36" s="4701"/>
      <c r="EPC36" s="4701"/>
      <c r="EPD36" s="4701"/>
      <c r="EPE36" s="4701"/>
      <c r="EPF36" s="4701"/>
      <c r="EPG36" s="4701"/>
      <c r="EPH36" s="4701"/>
      <c r="EPI36" s="4701"/>
      <c r="EPJ36" s="4701"/>
      <c r="EPK36" s="4701"/>
      <c r="EPL36" s="4701"/>
      <c r="EPM36" s="4701"/>
      <c r="EPN36" s="4701"/>
      <c r="EPO36" s="4701"/>
      <c r="EPP36" s="4701"/>
      <c r="EPQ36" s="4701"/>
      <c r="EPR36" s="4701"/>
      <c r="EPS36" s="4701"/>
      <c r="EPT36" s="4701"/>
      <c r="EPU36" s="4701"/>
      <c r="EPV36" s="4701"/>
      <c r="EPW36" s="4701"/>
      <c r="EPX36" s="4701"/>
      <c r="EPY36" s="4701"/>
      <c r="EPZ36" s="4701"/>
      <c r="EQA36" s="4701"/>
      <c r="EQB36" s="4701"/>
      <c r="EQC36" s="4701"/>
      <c r="EQD36" s="4701"/>
      <c r="EQE36" s="4701"/>
      <c r="EQF36" s="4701"/>
      <c r="EQG36" s="4701"/>
      <c r="EQH36" s="4701"/>
      <c r="EQI36" s="4701"/>
      <c r="EQJ36" s="4701"/>
      <c r="EQK36" s="4701"/>
      <c r="EQL36" s="4701"/>
      <c r="EQM36" s="4701"/>
      <c r="EQN36" s="4701"/>
      <c r="EQO36" s="4701"/>
      <c r="EQP36" s="4701"/>
      <c r="EQQ36" s="4701"/>
      <c r="EQR36" s="4701"/>
      <c r="EQS36" s="4701"/>
      <c r="EQT36" s="4701"/>
      <c r="EQU36" s="4701"/>
      <c r="EQV36" s="4701"/>
      <c r="EQW36" s="4701"/>
      <c r="EQX36" s="4701"/>
      <c r="EQY36" s="4701"/>
      <c r="EQZ36" s="4701"/>
      <c r="ERA36" s="4701"/>
      <c r="ERB36" s="4701"/>
      <c r="ERC36" s="4701"/>
      <c r="ERD36" s="4701"/>
      <c r="ERE36" s="4701"/>
      <c r="ERF36" s="4701"/>
      <c r="ERG36" s="4701"/>
      <c r="ERH36" s="4701"/>
      <c r="ERI36" s="4701"/>
      <c r="ERJ36" s="4701"/>
      <c r="ERK36" s="4701"/>
      <c r="ERL36" s="4701"/>
      <c r="ERM36" s="4701"/>
      <c r="ERN36" s="4701"/>
      <c r="ERO36" s="4701"/>
      <c r="ERP36" s="4701"/>
      <c r="ERQ36" s="4701"/>
      <c r="ERR36" s="4701"/>
      <c r="ERS36" s="4701"/>
      <c r="ERT36" s="4701"/>
      <c r="ERU36" s="4701"/>
      <c r="ERV36" s="4701"/>
      <c r="ERW36" s="4701"/>
      <c r="ERX36" s="4701"/>
      <c r="ERY36" s="4701"/>
      <c r="ERZ36" s="4701"/>
      <c r="ESA36" s="4701"/>
      <c r="ESB36" s="4701"/>
      <c r="ESC36" s="4701"/>
      <c r="ESD36" s="4701"/>
      <c r="ESE36" s="4701"/>
      <c r="ESF36" s="4701"/>
      <c r="ESG36" s="4701"/>
      <c r="ESH36" s="4701"/>
      <c r="ESI36" s="4701"/>
      <c r="ESJ36" s="4701"/>
      <c r="ESK36" s="4701"/>
      <c r="ESL36" s="4701"/>
      <c r="ESM36" s="4701"/>
      <c r="ESN36" s="4701"/>
      <c r="ESO36" s="4701"/>
      <c r="ESP36" s="4701"/>
      <c r="ESQ36" s="4701"/>
      <c r="ESR36" s="4701"/>
      <c r="ESS36" s="4701"/>
      <c r="EST36" s="4701"/>
      <c r="ESU36" s="4701"/>
      <c r="ESV36" s="4701"/>
      <c r="ESW36" s="4701"/>
      <c r="ESX36" s="4701"/>
      <c r="ESY36" s="4701"/>
      <c r="ESZ36" s="4701"/>
      <c r="ETA36" s="4701"/>
      <c r="ETB36" s="4701"/>
      <c r="ETC36" s="4701"/>
      <c r="ETD36" s="4701"/>
      <c r="ETE36" s="4701"/>
      <c r="ETF36" s="4701"/>
      <c r="ETG36" s="4701"/>
      <c r="ETH36" s="4701"/>
      <c r="ETI36" s="4701"/>
      <c r="ETJ36" s="4701"/>
      <c r="ETK36" s="4701"/>
      <c r="ETL36" s="4701"/>
      <c r="ETM36" s="4701"/>
      <c r="ETN36" s="4701"/>
      <c r="ETO36" s="4701"/>
      <c r="ETP36" s="4701"/>
      <c r="ETQ36" s="4701"/>
      <c r="ETR36" s="4701"/>
      <c r="ETS36" s="4701"/>
      <c r="ETT36" s="4701"/>
      <c r="ETU36" s="4701"/>
      <c r="ETV36" s="4701"/>
      <c r="ETW36" s="4701"/>
      <c r="ETX36" s="4701"/>
      <c r="ETY36" s="4701"/>
      <c r="ETZ36" s="4701"/>
      <c r="EUA36" s="4701"/>
      <c r="EUB36" s="4701"/>
      <c r="EUC36" s="4701"/>
      <c r="EUD36" s="4701"/>
      <c r="EUE36" s="4701"/>
      <c r="EUF36" s="4701"/>
      <c r="EUG36" s="4701"/>
      <c r="EUH36" s="4701"/>
      <c r="EUI36" s="4701"/>
      <c r="EUJ36" s="4701"/>
      <c r="EUK36" s="4701"/>
      <c r="EUL36" s="4701"/>
      <c r="EUM36" s="4701"/>
      <c r="EUN36" s="4701"/>
      <c r="EUO36" s="4701"/>
      <c r="EUP36" s="4701"/>
      <c r="EUQ36" s="4701"/>
      <c r="EUR36" s="4701"/>
      <c r="EUS36" s="4701"/>
      <c r="EUT36" s="4701"/>
      <c r="EUU36" s="4701"/>
      <c r="EUV36" s="4701"/>
      <c r="EUW36" s="4701"/>
      <c r="EUX36" s="4701"/>
      <c r="EUY36" s="4701"/>
      <c r="EUZ36" s="4701"/>
      <c r="EVA36" s="4701"/>
      <c r="EVB36" s="4701"/>
      <c r="EVC36" s="4701"/>
      <c r="EVD36" s="4701"/>
      <c r="EVE36" s="4701"/>
      <c r="EVF36" s="4701"/>
      <c r="EVG36" s="4701"/>
      <c r="EVH36" s="4701"/>
      <c r="EVI36" s="4701"/>
      <c r="EVJ36" s="4701"/>
      <c r="EVK36" s="4701"/>
      <c r="EVL36" s="4701"/>
      <c r="EVM36" s="4701"/>
      <c r="EVN36" s="4701"/>
      <c r="EVO36" s="4701"/>
      <c r="EVP36" s="4701"/>
      <c r="EVQ36" s="4701"/>
      <c r="EVR36" s="4701"/>
      <c r="EVS36" s="4701"/>
      <c r="EVT36" s="4701"/>
      <c r="EVU36" s="4701"/>
      <c r="EVV36" s="4701"/>
      <c r="EVW36" s="4701"/>
      <c r="EVX36" s="4701"/>
      <c r="EVY36" s="4701"/>
      <c r="EVZ36" s="4701"/>
      <c r="EWA36" s="4701"/>
      <c r="EWB36" s="4701"/>
      <c r="EWC36" s="4701"/>
      <c r="EWD36" s="4701"/>
      <c r="EWE36" s="4701"/>
      <c r="EWF36" s="4701"/>
      <c r="EWG36" s="4701"/>
      <c r="EWH36" s="4701"/>
      <c r="EWI36" s="4701"/>
      <c r="EWJ36" s="4701"/>
      <c r="EWK36" s="4701"/>
      <c r="EWL36" s="4701"/>
      <c r="EWM36" s="4701"/>
      <c r="EWN36" s="4701"/>
      <c r="EWO36" s="4701"/>
      <c r="EWP36" s="4701"/>
      <c r="EWQ36" s="4701"/>
      <c r="EWR36" s="4701"/>
      <c r="EWS36" s="4701"/>
      <c r="EWT36" s="4701"/>
      <c r="EWU36" s="4701"/>
      <c r="EWV36" s="4701"/>
      <c r="EWW36" s="4701"/>
      <c r="EWX36" s="4701"/>
      <c r="EWY36" s="4701"/>
      <c r="EWZ36" s="4701"/>
      <c r="EXA36" s="4701"/>
      <c r="EXB36" s="4701"/>
      <c r="EXC36" s="4701"/>
      <c r="EXD36" s="4701"/>
      <c r="EXE36" s="4701"/>
      <c r="EXF36" s="4701"/>
      <c r="EXG36" s="4701"/>
      <c r="EXH36" s="4701"/>
      <c r="EXI36" s="4701"/>
      <c r="EXJ36" s="4701"/>
      <c r="EXK36" s="4701"/>
      <c r="EXL36" s="4701"/>
      <c r="EXM36" s="4701"/>
      <c r="EXN36" s="4701"/>
      <c r="EXO36" s="4701"/>
      <c r="EXP36" s="4701"/>
      <c r="EXQ36" s="4701"/>
      <c r="EXR36" s="4701"/>
      <c r="EXS36" s="4701"/>
      <c r="EXT36" s="4701"/>
      <c r="EXU36" s="4701"/>
      <c r="EXV36" s="4701"/>
      <c r="EXW36" s="4701"/>
      <c r="EXX36" s="4701"/>
      <c r="EXY36" s="4701"/>
      <c r="EXZ36" s="4701"/>
      <c r="EYA36" s="4701"/>
      <c r="EYB36" s="4701"/>
      <c r="EYC36" s="4701"/>
      <c r="EYD36" s="4701"/>
      <c r="EYE36" s="4701"/>
      <c r="EYF36" s="4701"/>
      <c r="EYG36" s="4701"/>
      <c r="EYH36" s="4701"/>
      <c r="EYI36" s="4701"/>
      <c r="EYJ36" s="4701"/>
      <c r="EYK36" s="4701"/>
      <c r="EYL36" s="4701"/>
      <c r="EYM36" s="4701"/>
      <c r="EYN36" s="4701"/>
      <c r="EYO36" s="4701"/>
      <c r="EYP36" s="4701"/>
      <c r="EYQ36" s="4701"/>
      <c r="EYR36" s="4701"/>
      <c r="EYS36" s="4701"/>
      <c r="EYT36" s="4701"/>
      <c r="EYU36" s="4701"/>
      <c r="EYV36" s="4701"/>
      <c r="EYW36" s="4701"/>
      <c r="EYX36" s="4701"/>
      <c r="EYY36" s="4701"/>
      <c r="EYZ36" s="4701"/>
      <c r="EZA36" s="4701"/>
      <c r="EZB36" s="4701"/>
      <c r="EZC36" s="4701"/>
      <c r="EZD36" s="4701"/>
      <c r="EZE36" s="4701"/>
      <c r="EZF36" s="4701"/>
      <c r="EZG36" s="4701"/>
      <c r="EZH36" s="4701"/>
      <c r="EZI36" s="4701"/>
      <c r="EZJ36" s="4701"/>
      <c r="EZK36" s="4701"/>
      <c r="EZL36" s="4701"/>
      <c r="EZM36" s="4701"/>
      <c r="EZN36" s="4701"/>
      <c r="EZO36" s="4701"/>
      <c r="EZP36" s="4701"/>
      <c r="EZQ36" s="4701"/>
      <c r="EZR36" s="4701"/>
      <c r="EZS36" s="4701"/>
      <c r="EZT36" s="4701"/>
      <c r="EZU36" s="4701"/>
      <c r="EZV36" s="4701"/>
      <c r="EZW36" s="4701"/>
      <c r="EZX36" s="4701"/>
      <c r="EZY36" s="4701"/>
      <c r="EZZ36" s="4701"/>
      <c r="FAA36" s="4701"/>
      <c r="FAB36" s="4701"/>
      <c r="FAC36" s="4701"/>
      <c r="FAD36" s="4701"/>
      <c r="FAE36" s="4701"/>
      <c r="FAF36" s="4701"/>
      <c r="FAG36" s="4701"/>
      <c r="FAH36" s="4701"/>
      <c r="FAI36" s="4701"/>
      <c r="FAJ36" s="4701"/>
      <c r="FAK36" s="4701"/>
      <c r="FAL36" s="4701"/>
      <c r="FAM36" s="4701"/>
      <c r="FAN36" s="4701"/>
      <c r="FAO36" s="4701"/>
      <c r="FAP36" s="4701"/>
      <c r="FAQ36" s="4701"/>
      <c r="FAR36" s="4701"/>
      <c r="FAS36" s="4701"/>
      <c r="FAT36" s="4701"/>
      <c r="FAU36" s="4701"/>
      <c r="FAV36" s="4701"/>
      <c r="FAW36" s="4701"/>
      <c r="FAX36" s="4701"/>
      <c r="FAY36" s="4701"/>
      <c r="FAZ36" s="4701"/>
      <c r="FBA36" s="4701"/>
      <c r="FBB36" s="4701"/>
      <c r="FBC36" s="4701"/>
      <c r="FBD36" s="4701"/>
      <c r="FBE36" s="4701"/>
      <c r="FBF36" s="4701"/>
      <c r="FBG36" s="4701"/>
      <c r="FBH36" s="4701"/>
      <c r="FBI36" s="4701"/>
      <c r="FBJ36" s="4701"/>
      <c r="FBK36" s="4701"/>
      <c r="FBL36" s="4701"/>
      <c r="FBM36" s="4701"/>
      <c r="FBN36" s="4701"/>
      <c r="FBO36" s="4701"/>
      <c r="FBP36" s="4701"/>
      <c r="FBQ36" s="4701"/>
      <c r="FBR36" s="4701"/>
      <c r="FBS36" s="4701"/>
      <c r="FBT36" s="4701"/>
      <c r="FBU36" s="4701"/>
      <c r="FBV36" s="4701"/>
      <c r="FBW36" s="4701"/>
      <c r="FBX36" s="4701"/>
      <c r="FBY36" s="4701"/>
      <c r="FBZ36" s="4701"/>
      <c r="FCA36" s="4701"/>
      <c r="FCB36" s="4701"/>
      <c r="FCC36" s="4701"/>
      <c r="FCD36" s="4701"/>
      <c r="FCE36" s="4701"/>
      <c r="FCF36" s="4701"/>
      <c r="FCG36" s="4701"/>
      <c r="FCH36" s="4701"/>
      <c r="FCI36" s="4701"/>
      <c r="FCJ36" s="4701"/>
      <c r="FCK36" s="4701"/>
      <c r="FCL36" s="4701"/>
      <c r="FCM36" s="4701"/>
      <c r="FCN36" s="4701"/>
      <c r="FCO36" s="4701"/>
      <c r="FCP36" s="4701"/>
      <c r="FCQ36" s="4701"/>
      <c r="FCR36" s="4701"/>
      <c r="FCS36" s="4701"/>
      <c r="FCT36" s="4701"/>
      <c r="FCU36" s="4701"/>
      <c r="FCV36" s="4701"/>
      <c r="FCW36" s="4701"/>
      <c r="FCX36" s="4701"/>
      <c r="FCY36" s="4701"/>
      <c r="FCZ36" s="4701"/>
      <c r="FDA36" s="4701"/>
      <c r="FDB36" s="4701"/>
      <c r="FDC36" s="4701"/>
      <c r="FDD36" s="4701"/>
      <c r="FDE36" s="4701"/>
      <c r="FDF36" s="4701"/>
      <c r="FDG36" s="4701"/>
      <c r="FDH36" s="4701"/>
      <c r="FDI36" s="4701"/>
      <c r="FDJ36" s="4701"/>
      <c r="FDK36" s="4701"/>
      <c r="FDL36" s="4701"/>
      <c r="FDM36" s="4701"/>
      <c r="FDN36" s="4701"/>
      <c r="FDO36" s="4701"/>
      <c r="FDP36" s="4701"/>
      <c r="FDQ36" s="4701"/>
      <c r="FDR36" s="4701"/>
      <c r="FDS36" s="4701"/>
      <c r="FDT36" s="4701"/>
      <c r="FDU36" s="4701"/>
      <c r="FDV36" s="4701"/>
      <c r="FDW36" s="4701"/>
      <c r="FDX36" s="4701"/>
      <c r="FDY36" s="4701"/>
      <c r="FDZ36" s="4701"/>
      <c r="FEA36" s="4701"/>
      <c r="FEB36" s="4701"/>
      <c r="FEC36" s="4701"/>
      <c r="FED36" s="4701"/>
      <c r="FEE36" s="4701"/>
      <c r="FEF36" s="4701"/>
      <c r="FEG36" s="4701"/>
      <c r="FEH36" s="4701"/>
      <c r="FEI36" s="4701"/>
      <c r="FEJ36" s="4701"/>
      <c r="FEK36" s="4701"/>
      <c r="FEL36" s="4701"/>
      <c r="FEM36" s="4701"/>
      <c r="FEN36" s="4701"/>
      <c r="FEO36" s="4701"/>
      <c r="FEP36" s="4701"/>
      <c r="FEQ36" s="4701"/>
      <c r="FER36" s="4701"/>
      <c r="FES36" s="4701"/>
      <c r="FET36" s="4701"/>
      <c r="FEU36" s="4701"/>
      <c r="FEV36" s="4701"/>
      <c r="FEW36" s="4701"/>
      <c r="FEX36" s="4701"/>
      <c r="FEY36" s="4701"/>
      <c r="FEZ36" s="4701"/>
      <c r="FFA36" s="4701"/>
      <c r="FFB36" s="4701"/>
      <c r="FFC36" s="4701"/>
      <c r="FFD36" s="4701"/>
      <c r="FFE36" s="4701"/>
      <c r="FFF36" s="4701"/>
      <c r="FFG36" s="4701"/>
      <c r="FFH36" s="4701"/>
      <c r="FFI36" s="4701"/>
      <c r="FFJ36" s="4701"/>
      <c r="FFK36" s="4701"/>
      <c r="FFL36" s="4701"/>
      <c r="FFM36" s="4701"/>
      <c r="FFN36" s="4701"/>
      <c r="FFO36" s="4701"/>
      <c r="FFP36" s="4701"/>
      <c r="FFQ36" s="4701"/>
      <c r="FFR36" s="4701"/>
      <c r="FFS36" s="4701"/>
      <c r="FFT36" s="4701"/>
      <c r="FFU36" s="4701"/>
      <c r="FFV36" s="4701"/>
      <c r="FFW36" s="4701"/>
      <c r="FFX36" s="4701"/>
      <c r="FFY36" s="4701"/>
      <c r="FFZ36" s="4701"/>
      <c r="FGA36" s="4701"/>
      <c r="FGB36" s="4701"/>
      <c r="FGC36" s="4701"/>
      <c r="FGD36" s="4701"/>
      <c r="FGE36" s="4701"/>
      <c r="FGF36" s="4701"/>
      <c r="FGG36" s="4701"/>
      <c r="FGH36" s="4701"/>
      <c r="FGI36" s="4701"/>
      <c r="FGJ36" s="4701"/>
      <c r="FGK36" s="4701"/>
      <c r="FGL36" s="4701"/>
      <c r="FGM36" s="4701"/>
      <c r="FGN36" s="4701"/>
      <c r="FGO36" s="4701"/>
      <c r="FGP36" s="4701"/>
      <c r="FGQ36" s="4701"/>
      <c r="FGR36" s="4701"/>
      <c r="FGS36" s="4701"/>
      <c r="FGT36" s="4701"/>
      <c r="FGU36" s="4701"/>
      <c r="FGV36" s="4701"/>
      <c r="FGW36" s="4701"/>
      <c r="FGX36" s="4701"/>
      <c r="FGY36" s="4701"/>
      <c r="FGZ36" s="4701"/>
      <c r="FHA36" s="4701"/>
      <c r="FHB36" s="4701"/>
      <c r="FHC36" s="4701"/>
      <c r="FHD36" s="4701"/>
      <c r="FHE36" s="4701"/>
      <c r="FHF36" s="4701"/>
      <c r="FHG36" s="4701"/>
      <c r="FHH36" s="4701"/>
      <c r="FHI36" s="4701"/>
      <c r="FHJ36" s="4701"/>
      <c r="FHK36" s="4701"/>
      <c r="FHL36" s="4701"/>
      <c r="FHM36" s="4701"/>
      <c r="FHN36" s="4701"/>
      <c r="FHO36" s="4701"/>
      <c r="FHP36" s="4701"/>
      <c r="FHQ36" s="4701"/>
      <c r="FHR36" s="4701"/>
      <c r="FHS36" s="4701"/>
      <c r="FHT36" s="4701"/>
      <c r="FHU36" s="4701"/>
      <c r="FHV36" s="4701"/>
      <c r="FHW36" s="4701"/>
      <c r="FHX36" s="4701"/>
      <c r="FHY36" s="4701"/>
      <c r="FHZ36" s="4701"/>
      <c r="FIA36" s="4701"/>
      <c r="FIB36" s="4701"/>
      <c r="FIC36" s="4701"/>
      <c r="FID36" s="4701"/>
      <c r="FIE36" s="4701"/>
      <c r="FIF36" s="4701"/>
      <c r="FIG36" s="4701"/>
      <c r="FIH36" s="4701"/>
      <c r="FII36" s="4701"/>
      <c r="FIJ36" s="4701"/>
      <c r="FIK36" s="4701"/>
      <c r="FIL36" s="4701"/>
      <c r="FIM36" s="4701"/>
      <c r="FIN36" s="4701"/>
      <c r="FIO36" s="4701"/>
      <c r="FIP36" s="4701"/>
      <c r="FIQ36" s="4701"/>
      <c r="FIR36" s="4701"/>
      <c r="FIS36" s="4701"/>
      <c r="FIT36" s="4701"/>
      <c r="FIU36" s="4701"/>
      <c r="FIV36" s="4701"/>
      <c r="FIW36" s="4701"/>
      <c r="FIX36" s="4701"/>
      <c r="FIY36" s="4701"/>
      <c r="FIZ36" s="4701"/>
      <c r="FJA36" s="4701"/>
      <c r="FJB36" s="4701"/>
      <c r="FJC36" s="4701"/>
      <c r="FJD36" s="4701"/>
      <c r="FJE36" s="4701"/>
      <c r="FJF36" s="4701"/>
      <c r="FJG36" s="4701"/>
      <c r="FJH36" s="4701"/>
      <c r="FJI36" s="4701"/>
      <c r="FJJ36" s="4701"/>
      <c r="FJK36" s="4701"/>
      <c r="FJL36" s="4701"/>
      <c r="FJM36" s="4701"/>
      <c r="FJN36" s="4701"/>
      <c r="FJO36" s="4701"/>
      <c r="FJP36" s="4701"/>
      <c r="FJQ36" s="4701"/>
      <c r="FJR36" s="4701"/>
      <c r="FJS36" s="4701"/>
      <c r="FJT36" s="4701"/>
      <c r="FJU36" s="4701"/>
      <c r="FJV36" s="4701"/>
      <c r="FJW36" s="4701"/>
      <c r="FJX36" s="4701"/>
      <c r="FJY36" s="4701"/>
      <c r="FJZ36" s="4701"/>
      <c r="FKA36" s="4701"/>
      <c r="FKB36" s="4701"/>
      <c r="FKC36" s="4701"/>
      <c r="FKD36" s="4701"/>
      <c r="FKE36" s="4701"/>
      <c r="FKF36" s="4701"/>
      <c r="FKG36" s="4701"/>
      <c r="FKH36" s="4701"/>
      <c r="FKI36" s="4701"/>
      <c r="FKJ36" s="4701"/>
      <c r="FKK36" s="4701"/>
      <c r="FKL36" s="4701"/>
      <c r="FKM36" s="4701"/>
      <c r="FKN36" s="4701"/>
      <c r="FKO36" s="4701"/>
      <c r="FKP36" s="4701"/>
      <c r="FKQ36" s="4701"/>
      <c r="FKR36" s="4701"/>
      <c r="FKS36" s="4701"/>
      <c r="FKT36" s="4701"/>
      <c r="FKU36" s="4701"/>
      <c r="FKV36" s="4701"/>
      <c r="FKW36" s="4701"/>
      <c r="FKX36" s="4701"/>
      <c r="FKY36" s="4701"/>
      <c r="FKZ36" s="4701"/>
      <c r="FLA36" s="4701"/>
      <c r="FLB36" s="4701"/>
      <c r="FLC36" s="4701"/>
      <c r="FLD36" s="4701"/>
      <c r="FLE36" s="4701"/>
      <c r="FLF36" s="4701"/>
      <c r="FLG36" s="4701"/>
      <c r="FLH36" s="4701"/>
      <c r="FLI36" s="4701"/>
      <c r="FLJ36" s="4701"/>
      <c r="FLK36" s="4701"/>
      <c r="FLL36" s="4701"/>
      <c r="FLM36" s="4701"/>
      <c r="FLN36" s="4701"/>
      <c r="FLO36" s="4701"/>
      <c r="FLP36" s="4701"/>
      <c r="FLQ36" s="4701"/>
      <c r="FLR36" s="4701"/>
      <c r="FLS36" s="4701"/>
      <c r="FLT36" s="4701"/>
      <c r="FLU36" s="4701"/>
      <c r="FLV36" s="4701"/>
      <c r="FLW36" s="4701"/>
      <c r="FLX36" s="4701"/>
      <c r="FLY36" s="4701"/>
      <c r="FLZ36" s="4701"/>
      <c r="FMA36" s="4701"/>
      <c r="FMB36" s="4701"/>
      <c r="FMC36" s="4701"/>
      <c r="FMD36" s="4701"/>
      <c r="FME36" s="4701"/>
      <c r="FMF36" s="4701"/>
      <c r="FMG36" s="4701"/>
      <c r="FMH36" s="4701"/>
      <c r="FMI36" s="4701"/>
      <c r="FMJ36" s="4701"/>
      <c r="FMK36" s="4701"/>
      <c r="FML36" s="4701"/>
      <c r="FMM36" s="4701"/>
      <c r="FMN36" s="4701"/>
      <c r="FMO36" s="4701"/>
      <c r="FMP36" s="4701"/>
      <c r="FMQ36" s="4701"/>
      <c r="FMR36" s="4701"/>
      <c r="FMS36" s="4701"/>
      <c r="FMT36" s="4701"/>
      <c r="FMU36" s="4701"/>
      <c r="FMV36" s="4701"/>
      <c r="FMW36" s="4701"/>
      <c r="FMX36" s="4701"/>
      <c r="FMY36" s="4701"/>
      <c r="FMZ36" s="4701"/>
      <c r="FNA36" s="4701"/>
      <c r="FNB36" s="4701"/>
      <c r="FNC36" s="4701"/>
      <c r="FND36" s="4701"/>
      <c r="FNE36" s="4701"/>
      <c r="FNF36" s="4701"/>
      <c r="FNG36" s="4701"/>
      <c r="FNH36" s="4701"/>
      <c r="FNI36" s="4701"/>
      <c r="FNJ36" s="4701"/>
      <c r="FNK36" s="4701"/>
      <c r="FNL36" s="4701"/>
      <c r="FNM36" s="4701"/>
      <c r="FNN36" s="4701"/>
      <c r="FNO36" s="4701"/>
      <c r="FNP36" s="4701"/>
      <c r="FNQ36" s="4701"/>
      <c r="FNR36" s="4701"/>
      <c r="FNS36" s="4701"/>
      <c r="FNT36" s="4701"/>
      <c r="FNU36" s="4701"/>
      <c r="FNV36" s="4701"/>
      <c r="FNW36" s="4701"/>
      <c r="FNX36" s="4701"/>
      <c r="FNY36" s="4701"/>
      <c r="FNZ36" s="4701"/>
      <c r="FOA36" s="4701"/>
      <c r="FOB36" s="4701"/>
      <c r="FOC36" s="4701"/>
      <c r="FOD36" s="4701"/>
      <c r="FOE36" s="4701"/>
      <c r="FOF36" s="4701"/>
      <c r="FOG36" s="4701"/>
      <c r="FOH36" s="4701"/>
      <c r="FOI36" s="4701"/>
      <c r="FOJ36" s="4701"/>
      <c r="FOK36" s="4701"/>
      <c r="FOL36" s="4701"/>
      <c r="FOM36" s="4701"/>
      <c r="FON36" s="4701"/>
      <c r="FOO36" s="4701"/>
      <c r="FOP36" s="4701"/>
      <c r="FOQ36" s="4701"/>
      <c r="FOR36" s="4701"/>
      <c r="FOS36" s="4701"/>
      <c r="FOT36" s="4701"/>
      <c r="FOU36" s="4701"/>
      <c r="FOV36" s="4701"/>
      <c r="FOW36" s="4701"/>
      <c r="FOX36" s="4701"/>
      <c r="FOY36" s="4701"/>
      <c r="FOZ36" s="4701"/>
      <c r="FPA36" s="4701"/>
      <c r="FPB36" s="4701"/>
      <c r="FPC36" s="4701"/>
      <c r="FPD36" s="4701"/>
      <c r="FPE36" s="4701"/>
      <c r="FPF36" s="4701"/>
      <c r="FPG36" s="4701"/>
      <c r="FPH36" s="4701"/>
      <c r="FPI36" s="4701"/>
      <c r="FPJ36" s="4701"/>
      <c r="FPK36" s="4701"/>
      <c r="FPL36" s="4701"/>
      <c r="FPM36" s="4701"/>
      <c r="FPN36" s="4701"/>
      <c r="FPO36" s="4701"/>
      <c r="FPP36" s="4701"/>
      <c r="FPQ36" s="4701"/>
      <c r="FPR36" s="4701"/>
      <c r="FPS36" s="4701"/>
      <c r="FPT36" s="4701"/>
      <c r="FPU36" s="4701"/>
      <c r="FPV36" s="4701"/>
      <c r="FPW36" s="4701"/>
      <c r="FPX36" s="4701"/>
      <c r="FPY36" s="4701"/>
      <c r="FPZ36" s="4701"/>
      <c r="FQA36" s="4701"/>
      <c r="FQB36" s="4701"/>
      <c r="FQC36" s="4701"/>
      <c r="FQD36" s="4701"/>
      <c r="FQE36" s="4701"/>
      <c r="FQF36" s="4701"/>
      <c r="FQG36" s="4701"/>
      <c r="FQH36" s="4701"/>
      <c r="FQI36" s="4701"/>
      <c r="FQJ36" s="4701"/>
      <c r="FQK36" s="4701"/>
      <c r="FQL36" s="4701"/>
      <c r="FQM36" s="4701"/>
      <c r="FQN36" s="4701"/>
      <c r="FQO36" s="4701"/>
      <c r="FQP36" s="4701"/>
      <c r="FQQ36" s="4701"/>
      <c r="FQR36" s="4701"/>
      <c r="FQS36" s="4701"/>
      <c r="FQT36" s="4701"/>
      <c r="FQU36" s="4701"/>
      <c r="FQV36" s="4701"/>
      <c r="FQW36" s="4701"/>
      <c r="FQX36" s="4701"/>
      <c r="FQY36" s="4701"/>
      <c r="FQZ36" s="4701"/>
      <c r="FRA36" s="4701"/>
      <c r="FRB36" s="4701"/>
      <c r="FRC36" s="4701"/>
      <c r="FRD36" s="4701"/>
      <c r="FRE36" s="4701"/>
      <c r="FRF36" s="4701"/>
      <c r="FRG36" s="4701"/>
      <c r="FRH36" s="4701"/>
      <c r="FRI36" s="4701"/>
      <c r="FRJ36" s="4701"/>
      <c r="FRK36" s="4701"/>
      <c r="FRL36" s="4701"/>
      <c r="FRM36" s="4701"/>
      <c r="FRN36" s="4701"/>
      <c r="FRO36" s="4701"/>
      <c r="FRP36" s="4701"/>
      <c r="FRQ36" s="4701"/>
      <c r="FRR36" s="4701"/>
      <c r="FRS36" s="4701"/>
      <c r="FRT36" s="4701"/>
      <c r="FRU36" s="4701"/>
      <c r="FRV36" s="4701"/>
      <c r="FRW36" s="4701"/>
      <c r="FRX36" s="4701"/>
      <c r="FRY36" s="4701"/>
      <c r="FRZ36" s="4701"/>
      <c r="FSA36" s="4701"/>
      <c r="FSB36" s="4701"/>
      <c r="FSC36" s="4701"/>
      <c r="FSD36" s="4701"/>
      <c r="FSE36" s="4701"/>
      <c r="FSF36" s="4701"/>
      <c r="FSG36" s="4701"/>
      <c r="FSH36" s="4701"/>
      <c r="FSI36" s="4701"/>
      <c r="FSJ36" s="4701"/>
      <c r="FSK36" s="4701"/>
      <c r="FSL36" s="4701"/>
      <c r="FSM36" s="4701"/>
      <c r="FSN36" s="4701"/>
      <c r="FSO36" s="4701"/>
      <c r="FSP36" s="4701"/>
      <c r="FSQ36" s="4701"/>
      <c r="FSR36" s="4701"/>
      <c r="FSS36" s="4701"/>
      <c r="FST36" s="4701"/>
      <c r="FSU36" s="4701"/>
      <c r="FSV36" s="4701"/>
      <c r="FSW36" s="4701"/>
      <c r="FSX36" s="4701"/>
      <c r="FSY36" s="4701"/>
      <c r="FSZ36" s="4701"/>
      <c r="FTA36" s="4701"/>
      <c r="FTB36" s="4701"/>
      <c r="FTC36" s="4701"/>
      <c r="FTD36" s="4701"/>
      <c r="FTE36" s="4701"/>
      <c r="FTF36" s="4701"/>
      <c r="FTG36" s="4701"/>
      <c r="FTH36" s="4701"/>
      <c r="FTI36" s="4701"/>
      <c r="FTJ36" s="4701"/>
      <c r="FTK36" s="4701"/>
      <c r="FTL36" s="4701"/>
      <c r="FTM36" s="4701"/>
      <c r="FTN36" s="4701"/>
      <c r="FTO36" s="4701"/>
      <c r="FTP36" s="4701"/>
      <c r="FTQ36" s="4701"/>
      <c r="FTR36" s="4701"/>
      <c r="FTS36" s="4701"/>
      <c r="FTT36" s="4701"/>
      <c r="FTU36" s="4701"/>
      <c r="FTV36" s="4701"/>
      <c r="FTW36" s="4701"/>
      <c r="FTX36" s="4701"/>
      <c r="FTY36" s="4701"/>
      <c r="FTZ36" s="4701"/>
      <c r="FUA36" s="4701"/>
      <c r="FUB36" s="4701"/>
      <c r="FUC36" s="4701"/>
      <c r="FUD36" s="4701"/>
      <c r="FUE36" s="4701"/>
      <c r="FUF36" s="4701"/>
      <c r="FUG36" s="4701"/>
      <c r="FUH36" s="4701"/>
      <c r="FUI36" s="4701"/>
      <c r="FUJ36" s="4701"/>
      <c r="FUK36" s="4701"/>
      <c r="FUL36" s="4701"/>
      <c r="FUM36" s="4701"/>
      <c r="FUN36" s="4701"/>
      <c r="FUO36" s="4701"/>
      <c r="FUP36" s="4701"/>
      <c r="FUQ36" s="4701"/>
      <c r="FUR36" s="4701"/>
      <c r="FUS36" s="4701"/>
      <c r="FUT36" s="4701"/>
      <c r="FUU36" s="4701"/>
      <c r="FUV36" s="4701"/>
      <c r="FUW36" s="4701"/>
      <c r="FUX36" s="4701"/>
      <c r="FUY36" s="4701"/>
      <c r="FUZ36" s="4701"/>
      <c r="FVA36" s="4701"/>
      <c r="FVB36" s="4701"/>
      <c r="FVC36" s="4701"/>
      <c r="FVD36" s="4701"/>
      <c r="FVE36" s="4701"/>
      <c r="FVF36" s="4701"/>
      <c r="FVG36" s="4701"/>
      <c r="FVH36" s="4701"/>
      <c r="FVI36" s="4701"/>
      <c r="FVJ36" s="4701"/>
      <c r="FVK36" s="4701"/>
      <c r="FVL36" s="4701"/>
      <c r="FVM36" s="4701"/>
      <c r="FVN36" s="4701"/>
      <c r="FVO36" s="4701"/>
      <c r="FVP36" s="4701"/>
      <c r="FVQ36" s="4701"/>
      <c r="FVR36" s="4701"/>
      <c r="FVS36" s="4701"/>
      <c r="FVT36" s="4701"/>
      <c r="FVU36" s="4701"/>
      <c r="FVV36" s="4701"/>
      <c r="FVW36" s="4701"/>
      <c r="FVX36" s="4701"/>
      <c r="FVY36" s="4701"/>
      <c r="FVZ36" s="4701"/>
      <c r="FWA36" s="4701"/>
      <c r="FWB36" s="4701"/>
      <c r="FWC36" s="4701"/>
      <c r="FWD36" s="4701"/>
      <c r="FWE36" s="4701"/>
      <c r="FWF36" s="4701"/>
      <c r="FWG36" s="4701"/>
      <c r="FWH36" s="4701"/>
      <c r="FWI36" s="4701"/>
      <c r="FWJ36" s="4701"/>
      <c r="FWK36" s="4701"/>
      <c r="FWL36" s="4701"/>
      <c r="FWM36" s="4701"/>
      <c r="FWN36" s="4701"/>
      <c r="FWO36" s="4701"/>
      <c r="FWP36" s="4701"/>
      <c r="FWQ36" s="4701"/>
      <c r="FWR36" s="4701"/>
      <c r="FWS36" s="4701"/>
      <c r="FWT36" s="4701"/>
      <c r="FWU36" s="4701"/>
      <c r="FWV36" s="4701"/>
      <c r="FWW36" s="4701"/>
      <c r="FWX36" s="4701"/>
      <c r="FWY36" s="4701"/>
      <c r="FWZ36" s="4701"/>
      <c r="FXA36" s="4701"/>
      <c r="FXB36" s="4701"/>
      <c r="FXC36" s="4701"/>
      <c r="FXD36" s="4701"/>
      <c r="FXE36" s="4701"/>
      <c r="FXF36" s="4701"/>
      <c r="FXG36" s="4701"/>
      <c r="FXH36" s="4701"/>
      <c r="FXI36" s="4701"/>
      <c r="FXJ36" s="4701"/>
      <c r="FXK36" s="4701"/>
      <c r="FXL36" s="4701"/>
      <c r="FXM36" s="4701"/>
      <c r="FXN36" s="4701"/>
      <c r="FXO36" s="4701"/>
      <c r="FXP36" s="4701"/>
      <c r="FXQ36" s="4701"/>
      <c r="FXR36" s="4701"/>
      <c r="FXS36" s="4701"/>
      <c r="FXT36" s="4701"/>
      <c r="FXU36" s="4701"/>
      <c r="FXV36" s="4701"/>
      <c r="FXW36" s="4701"/>
      <c r="FXX36" s="4701"/>
      <c r="FXY36" s="4701"/>
      <c r="FXZ36" s="4701"/>
      <c r="FYA36" s="4701"/>
      <c r="FYB36" s="4701"/>
      <c r="FYC36" s="4701"/>
      <c r="FYD36" s="4701"/>
      <c r="FYE36" s="4701"/>
      <c r="FYF36" s="4701"/>
      <c r="FYG36" s="4701"/>
      <c r="FYH36" s="4701"/>
      <c r="FYI36" s="4701"/>
      <c r="FYJ36" s="4701"/>
      <c r="FYK36" s="4701"/>
      <c r="FYL36" s="4701"/>
      <c r="FYM36" s="4701"/>
      <c r="FYN36" s="4701"/>
      <c r="FYO36" s="4701"/>
      <c r="FYP36" s="4701"/>
      <c r="FYQ36" s="4701"/>
      <c r="FYR36" s="4701"/>
      <c r="FYS36" s="4701"/>
      <c r="FYT36" s="4701"/>
      <c r="FYU36" s="4701"/>
      <c r="FYV36" s="4701"/>
      <c r="FYW36" s="4701"/>
      <c r="FYX36" s="4701"/>
      <c r="FYY36" s="4701"/>
      <c r="FYZ36" s="4701"/>
      <c r="FZA36" s="4701"/>
      <c r="FZB36" s="4701"/>
      <c r="FZC36" s="4701"/>
      <c r="FZD36" s="4701"/>
      <c r="FZE36" s="4701"/>
      <c r="FZF36" s="4701"/>
      <c r="FZG36" s="4701"/>
      <c r="FZH36" s="4701"/>
      <c r="FZI36" s="4701"/>
      <c r="FZJ36" s="4701"/>
      <c r="FZK36" s="4701"/>
      <c r="FZL36" s="4701"/>
      <c r="FZM36" s="4701"/>
      <c r="FZN36" s="4701"/>
      <c r="FZO36" s="4701"/>
      <c r="FZP36" s="4701"/>
      <c r="FZQ36" s="4701"/>
      <c r="FZR36" s="4701"/>
      <c r="FZS36" s="4701"/>
      <c r="FZT36" s="4701"/>
      <c r="FZU36" s="4701"/>
      <c r="FZV36" s="4701"/>
      <c r="FZW36" s="4701"/>
      <c r="FZX36" s="4701"/>
      <c r="FZY36" s="4701"/>
      <c r="FZZ36" s="4701"/>
      <c r="GAA36" s="4701"/>
      <c r="GAB36" s="4701"/>
      <c r="GAC36" s="4701"/>
      <c r="GAD36" s="4701"/>
      <c r="GAE36" s="4701"/>
      <c r="GAF36" s="4701"/>
      <c r="GAG36" s="4701"/>
      <c r="GAH36" s="4701"/>
      <c r="GAI36" s="4701"/>
      <c r="GAJ36" s="4701"/>
      <c r="GAK36" s="4701"/>
      <c r="GAL36" s="4701"/>
      <c r="GAM36" s="4701"/>
      <c r="GAN36" s="4701"/>
      <c r="GAO36" s="4701"/>
      <c r="GAP36" s="4701"/>
      <c r="GAQ36" s="4701"/>
      <c r="GAR36" s="4701"/>
      <c r="GAS36" s="4701"/>
      <c r="GAT36" s="4701"/>
      <c r="GAU36" s="4701"/>
      <c r="GAV36" s="4701"/>
      <c r="GAW36" s="4701"/>
      <c r="GAX36" s="4701"/>
      <c r="GAY36" s="4701"/>
      <c r="GAZ36" s="4701"/>
      <c r="GBA36" s="4701"/>
      <c r="GBB36" s="4701"/>
      <c r="GBC36" s="4701"/>
      <c r="GBD36" s="4701"/>
      <c r="GBE36" s="4701"/>
      <c r="GBF36" s="4701"/>
      <c r="GBG36" s="4701"/>
      <c r="GBH36" s="4701"/>
      <c r="GBI36" s="4701"/>
      <c r="GBJ36" s="4701"/>
      <c r="GBK36" s="4701"/>
      <c r="GBL36" s="4701"/>
      <c r="GBM36" s="4701"/>
      <c r="GBN36" s="4701"/>
      <c r="GBO36" s="4701"/>
      <c r="GBP36" s="4701"/>
      <c r="GBQ36" s="4701"/>
      <c r="GBR36" s="4701"/>
      <c r="GBS36" s="4701"/>
      <c r="GBT36" s="4701"/>
      <c r="GBU36" s="4701"/>
      <c r="GBV36" s="4701"/>
      <c r="GBW36" s="4701"/>
      <c r="GBX36" s="4701"/>
      <c r="GBY36" s="4701"/>
      <c r="GBZ36" s="4701"/>
      <c r="GCA36" s="4701"/>
      <c r="GCB36" s="4701"/>
      <c r="GCC36" s="4701"/>
      <c r="GCD36" s="4701"/>
      <c r="GCE36" s="4701"/>
      <c r="GCF36" s="4701"/>
      <c r="GCG36" s="4701"/>
      <c r="GCH36" s="4701"/>
      <c r="GCI36" s="4701"/>
      <c r="GCJ36" s="4701"/>
      <c r="GCK36" s="4701"/>
      <c r="GCL36" s="4701"/>
      <c r="GCM36" s="4701"/>
      <c r="GCN36" s="4701"/>
      <c r="GCO36" s="4701"/>
      <c r="GCP36" s="4701"/>
      <c r="GCQ36" s="4701"/>
      <c r="GCR36" s="4701"/>
      <c r="GCS36" s="4701"/>
      <c r="GCT36" s="4701"/>
      <c r="GCU36" s="4701"/>
      <c r="GCV36" s="4701"/>
      <c r="GCW36" s="4701"/>
      <c r="GCX36" s="4701"/>
      <c r="GCY36" s="4701"/>
      <c r="GCZ36" s="4701"/>
      <c r="GDA36" s="4701"/>
      <c r="GDB36" s="4701"/>
      <c r="GDC36" s="4701"/>
      <c r="GDD36" s="4701"/>
      <c r="GDE36" s="4701"/>
      <c r="GDF36" s="4701"/>
      <c r="GDG36" s="4701"/>
      <c r="GDH36" s="4701"/>
      <c r="GDI36" s="4701"/>
      <c r="GDJ36" s="4701"/>
      <c r="GDK36" s="4701"/>
      <c r="GDL36" s="4701"/>
      <c r="GDM36" s="4701"/>
      <c r="GDN36" s="4701"/>
      <c r="GDO36" s="4701"/>
      <c r="GDP36" s="4701"/>
      <c r="GDQ36" s="4701"/>
      <c r="GDR36" s="4701"/>
      <c r="GDS36" s="4701"/>
      <c r="GDT36" s="4701"/>
      <c r="GDU36" s="4701"/>
      <c r="GDV36" s="4701"/>
      <c r="GDW36" s="4701"/>
      <c r="GDX36" s="4701"/>
      <c r="GDY36" s="4701"/>
      <c r="GDZ36" s="4701"/>
      <c r="GEA36" s="4701"/>
      <c r="GEB36" s="4701"/>
      <c r="GEC36" s="4701"/>
      <c r="GED36" s="4701"/>
      <c r="GEE36" s="4701"/>
      <c r="GEF36" s="4701"/>
      <c r="GEG36" s="4701"/>
      <c r="GEH36" s="4701"/>
      <c r="GEI36" s="4701"/>
      <c r="GEJ36" s="4701"/>
      <c r="GEK36" s="4701"/>
      <c r="GEL36" s="4701"/>
      <c r="GEM36" s="4701"/>
      <c r="GEN36" s="4701"/>
      <c r="GEO36" s="4701"/>
      <c r="GEP36" s="4701"/>
      <c r="GEQ36" s="4701"/>
      <c r="GER36" s="4701"/>
      <c r="GES36" s="4701"/>
      <c r="GET36" s="4701"/>
      <c r="GEU36" s="4701"/>
      <c r="GEV36" s="4701"/>
      <c r="GEW36" s="4701"/>
      <c r="GEX36" s="4701"/>
      <c r="GEY36" s="4701"/>
      <c r="GEZ36" s="4701"/>
      <c r="GFA36" s="4701"/>
      <c r="GFB36" s="4701"/>
      <c r="GFC36" s="4701"/>
      <c r="GFD36" s="4701"/>
      <c r="GFE36" s="4701"/>
      <c r="GFF36" s="4701"/>
      <c r="GFG36" s="4701"/>
      <c r="GFH36" s="4701"/>
      <c r="GFI36" s="4701"/>
      <c r="GFJ36" s="4701"/>
      <c r="GFK36" s="4701"/>
      <c r="GFL36" s="4701"/>
      <c r="GFM36" s="4701"/>
      <c r="GFN36" s="4701"/>
      <c r="GFO36" s="4701"/>
      <c r="GFP36" s="4701"/>
      <c r="GFQ36" s="4701"/>
      <c r="GFR36" s="4701"/>
      <c r="GFS36" s="4701"/>
      <c r="GFT36" s="4701"/>
      <c r="GFU36" s="4701"/>
      <c r="GFV36" s="4701"/>
      <c r="GFW36" s="4701"/>
      <c r="GFX36" s="4701"/>
      <c r="GFY36" s="4701"/>
      <c r="GFZ36" s="4701"/>
      <c r="GGA36" s="4701"/>
      <c r="GGB36" s="4701"/>
      <c r="GGC36" s="4701"/>
      <c r="GGD36" s="4701"/>
      <c r="GGE36" s="4701"/>
      <c r="GGF36" s="4701"/>
      <c r="GGG36" s="4701"/>
      <c r="GGH36" s="4701"/>
      <c r="GGI36" s="4701"/>
      <c r="GGJ36" s="4701"/>
      <c r="GGK36" s="4701"/>
      <c r="GGL36" s="4701"/>
      <c r="GGM36" s="4701"/>
      <c r="GGN36" s="4701"/>
      <c r="GGO36" s="4701"/>
      <c r="GGP36" s="4701"/>
      <c r="GGQ36" s="4701"/>
      <c r="GGR36" s="4701"/>
      <c r="GGS36" s="4701"/>
      <c r="GGT36" s="4701"/>
      <c r="GGU36" s="4701"/>
      <c r="GGV36" s="4701"/>
      <c r="GGW36" s="4701"/>
      <c r="GGX36" s="4701"/>
      <c r="GGY36" s="4701"/>
      <c r="GGZ36" s="4701"/>
      <c r="GHA36" s="4701"/>
      <c r="GHB36" s="4701"/>
      <c r="GHC36" s="4701"/>
      <c r="GHD36" s="4701"/>
      <c r="GHE36" s="4701"/>
      <c r="GHF36" s="4701"/>
      <c r="GHG36" s="4701"/>
      <c r="GHH36" s="4701"/>
      <c r="GHI36" s="4701"/>
      <c r="GHJ36" s="4701"/>
      <c r="GHK36" s="4701"/>
      <c r="GHL36" s="4701"/>
      <c r="GHM36" s="4701"/>
      <c r="GHN36" s="4701"/>
      <c r="GHO36" s="4701"/>
      <c r="GHP36" s="4701"/>
      <c r="GHQ36" s="4701"/>
      <c r="GHR36" s="4701"/>
      <c r="GHS36" s="4701"/>
      <c r="GHT36" s="4701"/>
      <c r="GHU36" s="4701"/>
      <c r="GHV36" s="4701"/>
      <c r="GHW36" s="4701"/>
      <c r="GHX36" s="4701"/>
      <c r="GHY36" s="4701"/>
      <c r="GHZ36" s="4701"/>
      <c r="GIA36" s="4701"/>
      <c r="GIB36" s="4701"/>
      <c r="GIC36" s="4701"/>
      <c r="GID36" s="4701"/>
      <c r="GIE36" s="4701"/>
      <c r="GIF36" s="4701"/>
      <c r="GIG36" s="4701"/>
      <c r="GIH36" s="4701"/>
      <c r="GII36" s="4701"/>
      <c r="GIJ36" s="4701"/>
      <c r="GIK36" s="4701"/>
      <c r="GIL36" s="4701"/>
      <c r="GIM36" s="4701"/>
      <c r="GIN36" s="4701"/>
      <c r="GIO36" s="4701"/>
      <c r="GIP36" s="4701"/>
      <c r="GIQ36" s="4701"/>
      <c r="GIR36" s="4701"/>
      <c r="GIS36" s="4701"/>
      <c r="GIT36" s="4701"/>
      <c r="GIU36" s="4701"/>
      <c r="GIV36" s="4701"/>
      <c r="GIW36" s="4701"/>
      <c r="GIX36" s="4701"/>
      <c r="GIY36" s="4701"/>
      <c r="GIZ36" s="4701"/>
      <c r="GJA36" s="4701"/>
      <c r="GJB36" s="4701"/>
      <c r="GJC36" s="4701"/>
      <c r="GJD36" s="4701"/>
      <c r="GJE36" s="4701"/>
      <c r="GJF36" s="4701"/>
      <c r="GJG36" s="4701"/>
      <c r="GJH36" s="4701"/>
      <c r="GJI36" s="4701"/>
      <c r="GJJ36" s="4701"/>
      <c r="GJK36" s="4701"/>
      <c r="GJL36" s="4701"/>
      <c r="GJM36" s="4701"/>
      <c r="GJN36" s="4701"/>
      <c r="GJO36" s="4701"/>
      <c r="GJP36" s="4701"/>
      <c r="GJQ36" s="4701"/>
      <c r="GJR36" s="4701"/>
      <c r="GJS36" s="4701"/>
      <c r="GJT36" s="4701"/>
      <c r="GJU36" s="4701"/>
      <c r="GJV36" s="4701"/>
      <c r="GJW36" s="4701"/>
      <c r="GJX36" s="4701"/>
      <c r="GJY36" s="4701"/>
      <c r="GJZ36" s="4701"/>
      <c r="GKA36" s="4701"/>
      <c r="GKB36" s="4701"/>
      <c r="GKC36" s="4701"/>
      <c r="GKD36" s="4701"/>
      <c r="GKE36" s="4701"/>
      <c r="GKF36" s="4701"/>
      <c r="GKG36" s="4701"/>
      <c r="GKH36" s="4701"/>
      <c r="GKI36" s="4701"/>
      <c r="GKJ36" s="4701"/>
      <c r="GKK36" s="4701"/>
      <c r="GKL36" s="4701"/>
      <c r="GKM36" s="4701"/>
      <c r="GKN36" s="4701"/>
      <c r="GKO36" s="4701"/>
      <c r="GKP36" s="4701"/>
      <c r="GKQ36" s="4701"/>
      <c r="GKR36" s="4701"/>
      <c r="GKS36" s="4701"/>
      <c r="GKT36" s="4701"/>
      <c r="GKU36" s="4701"/>
      <c r="GKV36" s="4701"/>
      <c r="GKW36" s="4701"/>
      <c r="GKX36" s="4701"/>
      <c r="GKY36" s="4701"/>
      <c r="GKZ36" s="4701"/>
      <c r="GLA36" s="4701"/>
      <c r="GLB36" s="4701"/>
      <c r="GLC36" s="4701"/>
      <c r="GLD36" s="4701"/>
      <c r="GLE36" s="4701"/>
      <c r="GLF36" s="4701"/>
      <c r="GLG36" s="4701"/>
      <c r="GLH36" s="4701"/>
      <c r="GLI36" s="4701"/>
      <c r="GLJ36" s="4701"/>
      <c r="GLK36" s="4701"/>
      <c r="GLL36" s="4701"/>
      <c r="GLM36" s="4701"/>
      <c r="GLN36" s="4701"/>
      <c r="GLO36" s="4701"/>
      <c r="GLP36" s="4701"/>
      <c r="GLQ36" s="4701"/>
      <c r="GLR36" s="4701"/>
      <c r="GLS36" s="4701"/>
      <c r="GLT36" s="4701"/>
      <c r="GLU36" s="4701"/>
      <c r="GLV36" s="4701"/>
      <c r="GLW36" s="4701"/>
      <c r="GLX36" s="4701"/>
      <c r="GLY36" s="4701"/>
      <c r="GLZ36" s="4701"/>
      <c r="GMA36" s="4701"/>
      <c r="GMB36" s="4701"/>
      <c r="GMC36" s="4701"/>
      <c r="GMD36" s="4701"/>
      <c r="GME36" s="4701"/>
      <c r="GMF36" s="4701"/>
      <c r="GMG36" s="4701"/>
      <c r="GMH36" s="4701"/>
      <c r="GMI36" s="4701"/>
      <c r="GMJ36" s="4701"/>
      <c r="GMK36" s="4701"/>
      <c r="GML36" s="4701"/>
      <c r="GMM36" s="4701"/>
      <c r="GMN36" s="4701"/>
      <c r="GMO36" s="4701"/>
      <c r="GMP36" s="4701"/>
      <c r="GMQ36" s="4701"/>
      <c r="GMR36" s="4701"/>
      <c r="GMS36" s="4701"/>
      <c r="GMT36" s="4701"/>
      <c r="GMU36" s="4701"/>
      <c r="GMV36" s="4701"/>
      <c r="GMW36" s="4701"/>
      <c r="GMX36" s="4701"/>
      <c r="GMY36" s="4701"/>
      <c r="GMZ36" s="4701"/>
      <c r="GNA36" s="4701"/>
      <c r="GNB36" s="4701"/>
      <c r="GNC36" s="4701"/>
      <c r="GND36" s="4701"/>
      <c r="GNE36" s="4701"/>
      <c r="GNF36" s="4701"/>
      <c r="GNG36" s="4701"/>
      <c r="GNH36" s="4701"/>
      <c r="GNI36" s="4701"/>
      <c r="GNJ36" s="4701"/>
      <c r="GNK36" s="4701"/>
      <c r="GNL36" s="4701"/>
      <c r="GNM36" s="4701"/>
      <c r="GNN36" s="4701"/>
      <c r="GNO36" s="4701"/>
      <c r="GNP36" s="4701"/>
      <c r="GNQ36" s="4701"/>
      <c r="GNR36" s="4701"/>
      <c r="GNS36" s="4701"/>
      <c r="GNT36" s="4701"/>
      <c r="GNU36" s="4701"/>
      <c r="GNV36" s="4701"/>
      <c r="GNW36" s="4701"/>
      <c r="GNX36" s="4701"/>
      <c r="GNY36" s="4701"/>
      <c r="GNZ36" s="4701"/>
      <c r="GOA36" s="4701"/>
      <c r="GOB36" s="4701"/>
      <c r="GOC36" s="4701"/>
      <c r="GOD36" s="4701"/>
      <c r="GOE36" s="4701"/>
      <c r="GOF36" s="4701"/>
      <c r="GOG36" s="4701"/>
      <c r="GOH36" s="4701"/>
      <c r="GOI36" s="4701"/>
      <c r="GOJ36" s="4701"/>
      <c r="GOK36" s="4701"/>
      <c r="GOL36" s="4701"/>
      <c r="GOM36" s="4701"/>
      <c r="GON36" s="4701"/>
      <c r="GOO36" s="4701"/>
      <c r="GOP36" s="4701"/>
      <c r="GOQ36" s="4701"/>
      <c r="GOR36" s="4701"/>
      <c r="GOS36" s="4701"/>
      <c r="GOT36" s="4701"/>
      <c r="GOU36" s="4701"/>
      <c r="GOV36" s="4701"/>
      <c r="GOW36" s="4701"/>
      <c r="GOX36" s="4701"/>
      <c r="GOY36" s="4701"/>
      <c r="GOZ36" s="4701"/>
      <c r="GPA36" s="4701"/>
      <c r="GPB36" s="4701"/>
      <c r="GPC36" s="4701"/>
      <c r="GPD36" s="4701"/>
      <c r="GPE36" s="4701"/>
      <c r="GPF36" s="4701"/>
      <c r="GPG36" s="4701"/>
      <c r="GPH36" s="4701"/>
      <c r="GPI36" s="4701"/>
      <c r="GPJ36" s="4701"/>
      <c r="GPK36" s="4701"/>
      <c r="GPL36" s="4701"/>
      <c r="GPM36" s="4701"/>
      <c r="GPN36" s="4701"/>
      <c r="GPO36" s="4701"/>
      <c r="GPP36" s="4701"/>
      <c r="GPQ36" s="4701"/>
      <c r="GPR36" s="4701"/>
      <c r="GPS36" s="4701"/>
      <c r="GPT36" s="4701"/>
      <c r="GPU36" s="4701"/>
      <c r="GPV36" s="4701"/>
      <c r="GPW36" s="4701"/>
      <c r="GPX36" s="4701"/>
      <c r="GPY36" s="4701"/>
      <c r="GPZ36" s="4701"/>
      <c r="GQA36" s="4701"/>
      <c r="GQB36" s="4701"/>
      <c r="GQC36" s="4701"/>
      <c r="GQD36" s="4701"/>
      <c r="GQE36" s="4701"/>
      <c r="GQF36" s="4701"/>
      <c r="GQG36" s="4701"/>
      <c r="GQH36" s="4701"/>
      <c r="GQI36" s="4701"/>
      <c r="GQJ36" s="4701"/>
      <c r="GQK36" s="4701"/>
      <c r="GQL36" s="4701"/>
      <c r="GQM36" s="4701"/>
      <c r="GQN36" s="4701"/>
      <c r="GQO36" s="4701"/>
      <c r="GQP36" s="4701"/>
      <c r="GQQ36" s="4701"/>
      <c r="GQR36" s="4701"/>
      <c r="GQS36" s="4701"/>
      <c r="GQT36" s="4701"/>
      <c r="GQU36" s="4701"/>
      <c r="GQV36" s="4701"/>
      <c r="GQW36" s="4701"/>
      <c r="GQX36" s="4701"/>
      <c r="GQY36" s="4701"/>
      <c r="GQZ36" s="4701"/>
      <c r="GRA36" s="4701"/>
      <c r="GRB36" s="4701"/>
      <c r="GRC36" s="4701"/>
      <c r="GRD36" s="4701"/>
      <c r="GRE36" s="4701"/>
      <c r="GRF36" s="4701"/>
      <c r="GRG36" s="4701"/>
      <c r="GRH36" s="4701"/>
      <c r="GRI36" s="4701"/>
      <c r="GRJ36" s="4701"/>
      <c r="GRK36" s="4701"/>
      <c r="GRL36" s="4701"/>
      <c r="GRM36" s="4701"/>
      <c r="GRN36" s="4701"/>
      <c r="GRO36" s="4701"/>
      <c r="GRP36" s="4701"/>
      <c r="GRQ36" s="4701"/>
      <c r="GRR36" s="4701"/>
      <c r="GRS36" s="4701"/>
      <c r="GRT36" s="4701"/>
      <c r="GRU36" s="4701"/>
      <c r="GRV36" s="4701"/>
      <c r="GRW36" s="4701"/>
      <c r="GRX36" s="4701"/>
      <c r="GRY36" s="4701"/>
      <c r="GRZ36" s="4701"/>
      <c r="GSA36" s="4701"/>
      <c r="GSB36" s="4701"/>
      <c r="GSC36" s="4701"/>
      <c r="GSD36" s="4701"/>
      <c r="GSE36" s="4701"/>
      <c r="GSF36" s="4701"/>
      <c r="GSG36" s="4701"/>
      <c r="GSH36" s="4701"/>
      <c r="GSI36" s="4701"/>
      <c r="GSJ36" s="4701"/>
      <c r="GSK36" s="4701"/>
      <c r="GSL36" s="4701"/>
      <c r="GSM36" s="4701"/>
      <c r="GSN36" s="4701"/>
      <c r="GSO36" s="4701"/>
      <c r="GSP36" s="4701"/>
      <c r="GSQ36" s="4701"/>
      <c r="GSR36" s="4701"/>
      <c r="GSS36" s="4701"/>
      <c r="GST36" s="4701"/>
      <c r="GSU36" s="4701"/>
      <c r="GSV36" s="4701"/>
      <c r="GSW36" s="4701"/>
      <c r="GSX36" s="4701"/>
      <c r="GSY36" s="4701"/>
      <c r="GSZ36" s="4701"/>
      <c r="GTA36" s="4701"/>
      <c r="GTB36" s="4701"/>
      <c r="GTC36" s="4701"/>
      <c r="GTD36" s="4701"/>
      <c r="GTE36" s="4701"/>
      <c r="GTF36" s="4701"/>
      <c r="GTG36" s="4701"/>
      <c r="GTH36" s="4701"/>
      <c r="GTI36" s="4701"/>
      <c r="GTJ36" s="4701"/>
      <c r="GTK36" s="4701"/>
      <c r="GTL36" s="4701"/>
      <c r="GTM36" s="4701"/>
      <c r="GTN36" s="4701"/>
      <c r="GTO36" s="4701"/>
      <c r="GTP36" s="4701"/>
      <c r="GTQ36" s="4701"/>
      <c r="GTR36" s="4701"/>
      <c r="GTS36" s="4701"/>
      <c r="GTT36" s="4701"/>
      <c r="GTU36" s="4701"/>
      <c r="GTV36" s="4701"/>
      <c r="GTW36" s="4701"/>
      <c r="GTX36" s="4701"/>
      <c r="GTY36" s="4701"/>
      <c r="GTZ36" s="4701"/>
      <c r="GUA36" s="4701"/>
      <c r="GUB36" s="4701"/>
      <c r="GUC36" s="4701"/>
      <c r="GUD36" s="4701"/>
      <c r="GUE36" s="4701"/>
      <c r="GUF36" s="4701"/>
      <c r="GUG36" s="4701"/>
      <c r="GUH36" s="4701"/>
      <c r="GUI36" s="4701"/>
      <c r="GUJ36" s="4701"/>
      <c r="GUK36" s="4701"/>
      <c r="GUL36" s="4701"/>
      <c r="GUM36" s="4701"/>
      <c r="GUN36" s="4701"/>
      <c r="GUO36" s="4701"/>
      <c r="GUP36" s="4701"/>
      <c r="GUQ36" s="4701"/>
      <c r="GUR36" s="4701"/>
      <c r="GUS36" s="4701"/>
      <c r="GUT36" s="4701"/>
      <c r="GUU36" s="4701"/>
      <c r="GUV36" s="4701"/>
      <c r="GUW36" s="4701"/>
      <c r="GUX36" s="4701"/>
      <c r="GUY36" s="4701"/>
      <c r="GUZ36" s="4701"/>
      <c r="GVA36" s="4701"/>
      <c r="GVB36" s="4701"/>
      <c r="GVC36" s="4701"/>
      <c r="GVD36" s="4701"/>
      <c r="GVE36" s="4701"/>
      <c r="GVF36" s="4701"/>
      <c r="GVG36" s="4701"/>
      <c r="GVH36" s="4701"/>
      <c r="GVI36" s="4701"/>
      <c r="GVJ36" s="4701"/>
      <c r="GVK36" s="4701"/>
      <c r="GVL36" s="4701"/>
      <c r="GVM36" s="4701"/>
      <c r="GVN36" s="4701"/>
      <c r="GVO36" s="4701"/>
      <c r="GVP36" s="4701"/>
      <c r="GVQ36" s="4701"/>
      <c r="GVR36" s="4701"/>
      <c r="GVS36" s="4701"/>
      <c r="GVT36" s="4701"/>
      <c r="GVU36" s="4701"/>
      <c r="GVV36" s="4701"/>
      <c r="GVW36" s="4701"/>
      <c r="GVX36" s="4701"/>
      <c r="GVY36" s="4701"/>
      <c r="GVZ36" s="4701"/>
      <c r="GWA36" s="4701"/>
      <c r="GWB36" s="4701"/>
      <c r="GWC36" s="4701"/>
      <c r="GWD36" s="4701"/>
      <c r="GWE36" s="4701"/>
      <c r="GWF36" s="4701"/>
      <c r="GWG36" s="4701"/>
      <c r="GWH36" s="4701"/>
      <c r="GWI36" s="4701"/>
      <c r="GWJ36" s="4701"/>
      <c r="GWK36" s="4701"/>
      <c r="GWL36" s="4701"/>
      <c r="GWM36" s="4701"/>
      <c r="GWN36" s="4701"/>
      <c r="GWO36" s="4701"/>
      <c r="GWP36" s="4701"/>
      <c r="GWQ36" s="4701"/>
      <c r="GWR36" s="4701"/>
      <c r="GWS36" s="4701"/>
      <c r="GWT36" s="4701"/>
      <c r="GWU36" s="4701"/>
      <c r="GWV36" s="4701"/>
      <c r="GWW36" s="4701"/>
      <c r="GWX36" s="4701"/>
      <c r="GWY36" s="4701"/>
      <c r="GWZ36" s="4701"/>
      <c r="GXA36" s="4701"/>
      <c r="GXB36" s="4701"/>
      <c r="GXC36" s="4701"/>
      <c r="GXD36" s="4701"/>
      <c r="GXE36" s="4701"/>
      <c r="GXF36" s="4701"/>
      <c r="GXG36" s="4701"/>
      <c r="GXH36" s="4701"/>
      <c r="GXI36" s="4701"/>
      <c r="GXJ36" s="4701"/>
      <c r="GXK36" s="4701"/>
      <c r="GXL36" s="4701"/>
      <c r="GXM36" s="4701"/>
      <c r="GXN36" s="4701"/>
      <c r="GXO36" s="4701"/>
      <c r="GXP36" s="4701"/>
      <c r="GXQ36" s="4701"/>
      <c r="GXR36" s="4701"/>
      <c r="GXS36" s="4701"/>
      <c r="GXT36" s="4701"/>
      <c r="GXU36" s="4701"/>
      <c r="GXV36" s="4701"/>
      <c r="GXW36" s="4701"/>
      <c r="GXX36" s="4701"/>
      <c r="GXY36" s="4701"/>
      <c r="GXZ36" s="4701"/>
      <c r="GYA36" s="4701"/>
      <c r="GYB36" s="4701"/>
      <c r="GYC36" s="4701"/>
      <c r="GYD36" s="4701"/>
      <c r="GYE36" s="4701"/>
      <c r="GYF36" s="4701"/>
      <c r="GYG36" s="4701"/>
      <c r="GYH36" s="4701"/>
      <c r="GYI36" s="4701"/>
      <c r="GYJ36" s="4701"/>
      <c r="GYK36" s="4701"/>
      <c r="GYL36" s="4701"/>
      <c r="GYM36" s="4701"/>
      <c r="GYN36" s="4701"/>
      <c r="GYO36" s="4701"/>
      <c r="GYP36" s="4701"/>
      <c r="GYQ36" s="4701"/>
      <c r="GYR36" s="4701"/>
      <c r="GYS36" s="4701"/>
      <c r="GYT36" s="4701"/>
      <c r="GYU36" s="4701"/>
      <c r="GYV36" s="4701"/>
      <c r="GYW36" s="4701"/>
      <c r="GYX36" s="4701"/>
      <c r="GYY36" s="4701"/>
      <c r="GYZ36" s="4701"/>
      <c r="GZA36" s="4701"/>
      <c r="GZB36" s="4701"/>
      <c r="GZC36" s="4701"/>
      <c r="GZD36" s="4701"/>
      <c r="GZE36" s="4701"/>
      <c r="GZF36" s="4701"/>
      <c r="GZG36" s="4701"/>
      <c r="GZH36" s="4701"/>
      <c r="GZI36" s="4701"/>
      <c r="GZJ36" s="4701"/>
      <c r="GZK36" s="4701"/>
      <c r="GZL36" s="4701"/>
      <c r="GZM36" s="4701"/>
      <c r="GZN36" s="4701"/>
      <c r="GZO36" s="4701"/>
      <c r="GZP36" s="4701"/>
      <c r="GZQ36" s="4701"/>
      <c r="GZR36" s="4701"/>
      <c r="GZS36" s="4701"/>
      <c r="GZT36" s="4701"/>
      <c r="GZU36" s="4701"/>
      <c r="GZV36" s="4701"/>
      <c r="GZW36" s="4701"/>
      <c r="GZX36" s="4701"/>
      <c r="GZY36" s="4701"/>
      <c r="GZZ36" s="4701"/>
      <c r="HAA36" s="4701"/>
      <c r="HAB36" s="4701"/>
      <c r="HAC36" s="4701"/>
      <c r="HAD36" s="4701"/>
      <c r="HAE36" s="4701"/>
      <c r="HAF36" s="4701"/>
      <c r="HAG36" s="4701"/>
      <c r="HAH36" s="4701"/>
      <c r="HAI36" s="4701"/>
      <c r="HAJ36" s="4701"/>
      <c r="HAK36" s="4701"/>
      <c r="HAL36" s="4701"/>
      <c r="HAM36" s="4701"/>
      <c r="HAN36" s="4701"/>
      <c r="HAO36" s="4701"/>
      <c r="HAP36" s="4701"/>
      <c r="HAQ36" s="4701"/>
      <c r="HAR36" s="4701"/>
      <c r="HAS36" s="4701"/>
      <c r="HAT36" s="4701"/>
      <c r="HAU36" s="4701"/>
      <c r="HAV36" s="4701"/>
      <c r="HAW36" s="4701"/>
      <c r="HAX36" s="4701"/>
      <c r="HAY36" s="4701"/>
      <c r="HAZ36" s="4701"/>
      <c r="HBA36" s="4701"/>
      <c r="HBB36" s="4701"/>
      <c r="HBC36" s="4701"/>
      <c r="HBD36" s="4701"/>
      <c r="HBE36" s="4701"/>
      <c r="HBF36" s="4701"/>
      <c r="HBG36" s="4701"/>
      <c r="HBH36" s="4701"/>
      <c r="HBI36" s="4701"/>
      <c r="HBJ36" s="4701"/>
      <c r="HBK36" s="4701"/>
      <c r="HBL36" s="4701"/>
      <c r="HBM36" s="4701"/>
      <c r="HBN36" s="4701"/>
      <c r="HBO36" s="4701"/>
      <c r="HBP36" s="4701"/>
      <c r="HBQ36" s="4701"/>
      <c r="HBR36" s="4701"/>
      <c r="HBS36" s="4701"/>
      <c r="HBT36" s="4701"/>
      <c r="HBU36" s="4701"/>
      <c r="HBV36" s="4701"/>
      <c r="HBW36" s="4701"/>
      <c r="HBX36" s="4701"/>
      <c r="HBY36" s="4701"/>
      <c r="HBZ36" s="4701"/>
      <c r="HCA36" s="4701"/>
      <c r="HCB36" s="4701"/>
      <c r="HCC36" s="4701"/>
      <c r="HCD36" s="4701"/>
      <c r="HCE36" s="4701"/>
      <c r="HCF36" s="4701"/>
      <c r="HCG36" s="4701"/>
      <c r="HCH36" s="4701"/>
      <c r="HCI36" s="4701"/>
      <c r="HCJ36" s="4701"/>
      <c r="HCK36" s="4701"/>
      <c r="HCL36" s="4701"/>
      <c r="HCM36" s="4701"/>
      <c r="HCN36" s="4701"/>
      <c r="HCO36" s="4701"/>
      <c r="HCP36" s="4701"/>
      <c r="HCQ36" s="4701"/>
      <c r="HCR36" s="4701"/>
      <c r="HCS36" s="4701"/>
      <c r="HCT36" s="4701"/>
      <c r="HCU36" s="4701"/>
      <c r="HCV36" s="4701"/>
      <c r="HCW36" s="4701"/>
      <c r="HCX36" s="4701"/>
      <c r="HCY36" s="4701"/>
      <c r="HCZ36" s="4701"/>
      <c r="HDA36" s="4701"/>
      <c r="HDB36" s="4701"/>
      <c r="HDC36" s="4701"/>
      <c r="HDD36" s="4701"/>
      <c r="HDE36" s="4701"/>
      <c r="HDF36" s="4701"/>
      <c r="HDG36" s="4701"/>
      <c r="HDH36" s="4701"/>
      <c r="HDI36" s="4701"/>
      <c r="HDJ36" s="4701"/>
      <c r="HDK36" s="4701"/>
      <c r="HDL36" s="4701"/>
      <c r="HDM36" s="4701"/>
      <c r="HDN36" s="4701"/>
      <c r="HDO36" s="4701"/>
      <c r="HDP36" s="4701"/>
      <c r="HDQ36" s="4701"/>
      <c r="HDR36" s="4701"/>
      <c r="HDS36" s="4701"/>
      <c r="HDT36" s="4701"/>
      <c r="HDU36" s="4701"/>
      <c r="HDV36" s="4701"/>
      <c r="HDW36" s="4701"/>
      <c r="HDX36" s="4701"/>
      <c r="HDY36" s="4701"/>
      <c r="HDZ36" s="4701"/>
      <c r="HEA36" s="4701"/>
      <c r="HEB36" s="4701"/>
      <c r="HEC36" s="4701"/>
      <c r="HED36" s="4701"/>
      <c r="HEE36" s="4701"/>
      <c r="HEF36" s="4701"/>
      <c r="HEG36" s="4701"/>
      <c r="HEH36" s="4701"/>
      <c r="HEI36" s="4701"/>
      <c r="HEJ36" s="4701"/>
      <c r="HEK36" s="4701"/>
      <c r="HEL36" s="4701"/>
      <c r="HEM36" s="4701"/>
      <c r="HEN36" s="4701"/>
      <c r="HEO36" s="4701"/>
      <c r="HEP36" s="4701"/>
      <c r="HEQ36" s="4701"/>
      <c r="HER36" s="4701"/>
      <c r="HES36" s="4701"/>
      <c r="HET36" s="4701"/>
      <c r="HEU36" s="4701"/>
      <c r="HEV36" s="4701"/>
      <c r="HEW36" s="4701"/>
      <c r="HEX36" s="4701"/>
      <c r="HEY36" s="4701"/>
      <c r="HEZ36" s="4701"/>
      <c r="HFA36" s="4701"/>
      <c r="HFB36" s="4701"/>
      <c r="HFC36" s="4701"/>
      <c r="HFD36" s="4701"/>
      <c r="HFE36" s="4701"/>
      <c r="HFF36" s="4701"/>
      <c r="HFG36" s="4701"/>
      <c r="HFH36" s="4701"/>
      <c r="HFI36" s="4701"/>
      <c r="HFJ36" s="4701"/>
      <c r="HFK36" s="4701"/>
      <c r="HFL36" s="4701"/>
      <c r="HFM36" s="4701"/>
      <c r="HFN36" s="4701"/>
      <c r="HFO36" s="4701"/>
      <c r="HFP36" s="4701"/>
      <c r="HFQ36" s="4701"/>
      <c r="HFR36" s="4701"/>
      <c r="HFS36" s="4701"/>
      <c r="HFT36" s="4701"/>
      <c r="HFU36" s="4701"/>
      <c r="HFV36" s="4701"/>
      <c r="HFW36" s="4701"/>
      <c r="HFX36" s="4701"/>
      <c r="HFY36" s="4701"/>
      <c r="HFZ36" s="4701"/>
      <c r="HGA36" s="4701"/>
      <c r="HGB36" s="4701"/>
      <c r="HGC36" s="4701"/>
      <c r="HGD36" s="4701"/>
      <c r="HGE36" s="4701"/>
      <c r="HGF36" s="4701"/>
      <c r="HGG36" s="4701"/>
      <c r="HGH36" s="4701"/>
      <c r="HGI36" s="4701"/>
      <c r="HGJ36" s="4701"/>
      <c r="HGK36" s="4701"/>
      <c r="HGL36" s="4701"/>
      <c r="HGM36" s="4701"/>
      <c r="HGN36" s="4701"/>
      <c r="HGO36" s="4701"/>
      <c r="HGP36" s="4701"/>
      <c r="HGQ36" s="4701"/>
      <c r="HGR36" s="4701"/>
      <c r="HGS36" s="4701"/>
      <c r="HGT36" s="4701"/>
      <c r="HGU36" s="4701"/>
      <c r="HGV36" s="4701"/>
      <c r="HGW36" s="4701"/>
      <c r="HGX36" s="4701"/>
      <c r="HGY36" s="4701"/>
      <c r="HGZ36" s="4701"/>
      <c r="HHA36" s="4701"/>
      <c r="HHB36" s="4701"/>
      <c r="HHC36" s="4701"/>
      <c r="HHD36" s="4701"/>
      <c r="HHE36" s="4701"/>
      <c r="HHF36" s="4701"/>
      <c r="HHG36" s="4701"/>
      <c r="HHH36" s="4701"/>
      <c r="HHI36" s="4701"/>
      <c r="HHJ36" s="4701"/>
      <c r="HHK36" s="4701"/>
      <c r="HHL36" s="4701"/>
      <c r="HHM36" s="4701"/>
      <c r="HHN36" s="4701"/>
      <c r="HHO36" s="4701"/>
      <c r="HHP36" s="4701"/>
      <c r="HHQ36" s="4701"/>
      <c r="HHR36" s="4701"/>
      <c r="HHS36" s="4701"/>
      <c r="HHT36" s="4701"/>
      <c r="HHU36" s="4701"/>
      <c r="HHV36" s="4701"/>
      <c r="HHW36" s="4701"/>
      <c r="HHX36" s="4701"/>
      <c r="HHY36" s="4701"/>
      <c r="HHZ36" s="4701"/>
      <c r="HIA36" s="4701"/>
      <c r="HIB36" s="4701"/>
      <c r="HIC36" s="4701"/>
      <c r="HID36" s="4701"/>
      <c r="HIE36" s="4701"/>
      <c r="HIF36" s="4701"/>
      <c r="HIG36" s="4701"/>
      <c r="HIH36" s="4701"/>
      <c r="HII36" s="4701"/>
      <c r="HIJ36" s="4701"/>
      <c r="HIK36" s="4701"/>
      <c r="HIL36" s="4701"/>
      <c r="HIM36" s="4701"/>
      <c r="HIN36" s="4701"/>
      <c r="HIO36" s="4701"/>
      <c r="HIP36" s="4701"/>
      <c r="HIQ36" s="4701"/>
      <c r="HIR36" s="4701"/>
      <c r="HIS36" s="4701"/>
      <c r="HIT36" s="4701"/>
      <c r="HIU36" s="4701"/>
      <c r="HIV36" s="4701"/>
      <c r="HIW36" s="4701"/>
      <c r="HIX36" s="4701"/>
      <c r="HIY36" s="4701"/>
      <c r="HIZ36" s="4701"/>
      <c r="HJA36" s="4701"/>
      <c r="HJB36" s="4701"/>
      <c r="HJC36" s="4701"/>
      <c r="HJD36" s="4701"/>
      <c r="HJE36" s="4701"/>
      <c r="HJF36" s="4701"/>
      <c r="HJG36" s="4701"/>
      <c r="HJH36" s="4701"/>
      <c r="HJI36" s="4701"/>
      <c r="HJJ36" s="4701"/>
      <c r="HJK36" s="4701"/>
      <c r="HJL36" s="4701"/>
      <c r="HJM36" s="4701"/>
      <c r="HJN36" s="4701"/>
      <c r="HJO36" s="4701"/>
      <c r="HJP36" s="4701"/>
      <c r="HJQ36" s="4701"/>
      <c r="HJR36" s="4701"/>
      <c r="HJS36" s="4701"/>
      <c r="HJT36" s="4701"/>
      <c r="HJU36" s="4701"/>
      <c r="HJV36" s="4701"/>
      <c r="HJW36" s="4701"/>
      <c r="HJX36" s="4701"/>
      <c r="HJY36" s="4701"/>
      <c r="HJZ36" s="4701"/>
      <c r="HKA36" s="4701"/>
      <c r="HKB36" s="4701"/>
      <c r="HKC36" s="4701"/>
      <c r="HKD36" s="4701"/>
      <c r="HKE36" s="4701"/>
      <c r="HKF36" s="4701"/>
      <c r="HKG36" s="4701"/>
      <c r="HKH36" s="4701"/>
      <c r="HKI36" s="4701"/>
      <c r="HKJ36" s="4701"/>
      <c r="HKK36" s="4701"/>
      <c r="HKL36" s="4701"/>
      <c r="HKM36" s="4701"/>
      <c r="HKN36" s="4701"/>
      <c r="HKO36" s="4701"/>
      <c r="HKP36" s="4701"/>
      <c r="HKQ36" s="4701"/>
      <c r="HKR36" s="4701"/>
      <c r="HKS36" s="4701"/>
      <c r="HKT36" s="4701"/>
      <c r="HKU36" s="4701"/>
      <c r="HKV36" s="4701"/>
      <c r="HKW36" s="4701"/>
      <c r="HKX36" s="4701"/>
      <c r="HKY36" s="4701"/>
      <c r="HKZ36" s="4701"/>
      <c r="HLA36" s="4701"/>
      <c r="HLB36" s="4701"/>
      <c r="HLC36" s="4701"/>
      <c r="HLD36" s="4701"/>
      <c r="HLE36" s="4701"/>
      <c r="HLF36" s="4701"/>
      <c r="HLG36" s="4701"/>
      <c r="HLH36" s="4701"/>
      <c r="HLI36" s="4701"/>
      <c r="HLJ36" s="4701"/>
      <c r="HLK36" s="4701"/>
      <c r="HLL36" s="4701"/>
      <c r="HLM36" s="4701"/>
      <c r="HLN36" s="4701"/>
      <c r="HLO36" s="4701"/>
      <c r="HLP36" s="4701"/>
      <c r="HLQ36" s="4701"/>
      <c r="HLR36" s="4701"/>
      <c r="HLS36" s="4701"/>
      <c r="HLT36" s="4701"/>
      <c r="HLU36" s="4701"/>
      <c r="HLV36" s="4701"/>
      <c r="HLW36" s="4701"/>
      <c r="HLX36" s="4701"/>
      <c r="HLY36" s="4701"/>
      <c r="HLZ36" s="4701"/>
      <c r="HMA36" s="4701"/>
      <c r="HMB36" s="4701"/>
      <c r="HMC36" s="4701"/>
      <c r="HMD36" s="4701"/>
      <c r="HME36" s="4701"/>
      <c r="HMF36" s="4701"/>
      <c r="HMG36" s="4701"/>
      <c r="HMH36" s="4701"/>
      <c r="HMI36" s="4701"/>
      <c r="HMJ36" s="4701"/>
      <c r="HMK36" s="4701"/>
      <c r="HML36" s="4701"/>
      <c r="HMM36" s="4701"/>
      <c r="HMN36" s="4701"/>
      <c r="HMO36" s="4701"/>
      <c r="HMP36" s="4701"/>
      <c r="HMQ36" s="4701"/>
      <c r="HMR36" s="4701"/>
      <c r="HMS36" s="4701"/>
      <c r="HMT36" s="4701"/>
      <c r="HMU36" s="4701"/>
      <c r="HMV36" s="4701"/>
      <c r="HMW36" s="4701"/>
      <c r="HMX36" s="4701"/>
      <c r="HMY36" s="4701"/>
      <c r="HMZ36" s="4701"/>
      <c r="HNA36" s="4701"/>
      <c r="HNB36" s="4701"/>
      <c r="HNC36" s="4701"/>
      <c r="HND36" s="4701"/>
      <c r="HNE36" s="4701"/>
      <c r="HNF36" s="4701"/>
      <c r="HNG36" s="4701"/>
      <c r="HNH36" s="4701"/>
      <c r="HNI36" s="4701"/>
      <c r="HNJ36" s="4701"/>
      <c r="HNK36" s="4701"/>
      <c r="HNL36" s="4701"/>
      <c r="HNM36" s="4701"/>
      <c r="HNN36" s="4701"/>
      <c r="HNO36" s="4701"/>
      <c r="HNP36" s="4701"/>
      <c r="HNQ36" s="4701"/>
      <c r="HNR36" s="4701"/>
      <c r="HNS36" s="4701"/>
      <c r="HNT36" s="4701"/>
      <c r="HNU36" s="4701"/>
      <c r="HNV36" s="4701"/>
      <c r="HNW36" s="4701"/>
      <c r="HNX36" s="4701"/>
      <c r="HNY36" s="4701"/>
      <c r="HNZ36" s="4701"/>
      <c r="HOA36" s="4701"/>
      <c r="HOB36" s="4701"/>
      <c r="HOC36" s="4701"/>
      <c r="HOD36" s="4701"/>
      <c r="HOE36" s="4701"/>
      <c r="HOF36" s="4701"/>
      <c r="HOG36" s="4701"/>
      <c r="HOH36" s="4701"/>
      <c r="HOI36" s="4701"/>
      <c r="HOJ36" s="4701"/>
      <c r="HOK36" s="4701"/>
      <c r="HOL36" s="4701"/>
      <c r="HOM36" s="4701"/>
      <c r="HON36" s="4701"/>
      <c r="HOO36" s="4701"/>
      <c r="HOP36" s="4701"/>
      <c r="HOQ36" s="4701"/>
      <c r="HOR36" s="4701"/>
      <c r="HOS36" s="4701"/>
      <c r="HOT36" s="4701"/>
      <c r="HOU36" s="4701"/>
      <c r="HOV36" s="4701"/>
      <c r="HOW36" s="4701"/>
      <c r="HOX36" s="4701"/>
      <c r="HOY36" s="4701"/>
      <c r="HOZ36" s="4701"/>
      <c r="HPA36" s="4701"/>
      <c r="HPB36" s="4701"/>
      <c r="HPC36" s="4701"/>
      <c r="HPD36" s="4701"/>
      <c r="HPE36" s="4701"/>
      <c r="HPF36" s="4701"/>
      <c r="HPG36" s="4701"/>
      <c r="HPH36" s="4701"/>
      <c r="HPI36" s="4701"/>
      <c r="HPJ36" s="4701"/>
      <c r="HPK36" s="4701"/>
      <c r="HPL36" s="4701"/>
      <c r="HPM36" s="4701"/>
      <c r="HPN36" s="4701"/>
      <c r="HPO36" s="4701"/>
      <c r="HPP36" s="4701"/>
      <c r="HPQ36" s="4701"/>
      <c r="HPR36" s="4701"/>
      <c r="HPS36" s="4701"/>
      <c r="HPT36" s="4701"/>
      <c r="HPU36" s="4701"/>
      <c r="HPV36" s="4701"/>
      <c r="HPW36" s="4701"/>
      <c r="HPX36" s="4701"/>
      <c r="HPY36" s="4701"/>
      <c r="HPZ36" s="4701"/>
      <c r="HQA36" s="4701"/>
      <c r="HQB36" s="4701"/>
      <c r="HQC36" s="4701"/>
      <c r="HQD36" s="4701"/>
      <c r="HQE36" s="4701"/>
      <c r="HQF36" s="4701"/>
      <c r="HQG36" s="4701"/>
      <c r="HQH36" s="4701"/>
      <c r="HQI36" s="4701"/>
      <c r="HQJ36" s="4701"/>
      <c r="HQK36" s="4701"/>
      <c r="HQL36" s="4701"/>
      <c r="HQM36" s="4701"/>
      <c r="HQN36" s="4701"/>
      <c r="HQO36" s="4701"/>
      <c r="HQP36" s="4701"/>
      <c r="HQQ36" s="4701"/>
      <c r="HQR36" s="4701"/>
      <c r="HQS36" s="4701"/>
      <c r="HQT36" s="4701"/>
      <c r="HQU36" s="4701"/>
      <c r="HQV36" s="4701"/>
      <c r="HQW36" s="4701"/>
      <c r="HQX36" s="4701"/>
      <c r="HQY36" s="4701"/>
      <c r="HQZ36" s="4701"/>
      <c r="HRA36" s="4701"/>
      <c r="HRB36" s="4701"/>
      <c r="HRC36" s="4701"/>
      <c r="HRD36" s="4701"/>
      <c r="HRE36" s="4701"/>
      <c r="HRF36" s="4701"/>
      <c r="HRG36" s="4701"/>
      <c r="HRH36" s="4701"/>
      <c r="HRI36" s="4701"/>
      <c r="HRJ36" s="4701"/>
      <c r="HRK36" s="4701"/>
      <c r="HRL36" s="4701"/>
      <c r="HRM36" s="4701"/>
      <c r="HRN36" s="4701"/>
      <c r="HRO36" s="4701"/>
      <c r="HRP36" s="4701"/>
      <c r="HRQ36" s="4701"/>
      <c r="HRR36" s="4701"/>
      <c r="HRS36" s="4701"/>
      <c r="HRT36" s="4701"/>
      <c r="HRU36" s="4701"/>
      <c r="HRV36" s="4701"/>
      <c r="HRW36" s="4701"/>
      <c r="HRX36" s="4701"/>
      <c r="HRY36" s="4701"/>
      <c r="HRZ36" s="4701"/>
      <c r="HSA36" s="4701"/>
      <c r="HSB36" s="4701"/>
      <c r="HSC36" s="4701"/>
      <c r="HSD36" s="4701"/>
      <c r="HSE36" s="4701"/>
      <c r="HSF36" s="4701"/>
      <c r="HSG36" s="4701"/>
      <c r="HSH36" s="4701"/>
      <c r="HSI36" s="4701"/>
      <c r="HSJ36" s="4701"/>
      <c r="HSK36" s="4701"/>
      <c r="HSL36" s="4701"/>
      <c r="HSM36" s="4701"/>
      <c r="HSN36" s="4701"/>
      <c r="HSO36" s="4701"/>
      <c r="HSP36" s="4701"/>
      <c r="HSQ36" s="4701"/>
      <c r="HSR36" s="4701"/>
      <c r="HSS36" s="4701"/>
      <c r="HST36" s="4701"/>
      <c r="HSU36" s="4701"/>
      <c r="HSV36" s="4701"/>
      <c r="HSW36" s="4701"/>
      <c r="HSX36" s="4701"/>
      <c r="HSY36" s="4701"/>
      <c r="HSZ36" s="4701"/>
      <c r="HTA36" s="4701"/>
      <c r="HTB36" s="4701"/>
      <c r="HTC36" s="4701"/>
      <c r="HTD36" s="4701"/>
      <c r="HTE36" s="4701"/>
      <c r="HTF36" s="4701"/>
      <c r="HTG36" s="4701"/>
      <c r="HTH36" s="4701"/>
      <c r="HTI36" s="4701"/>
      <c r="HTJ36" s="4701"/>
      <c r="HTK36" s="4701"/>
      <c r="HTL36" s="4701"/>
      <c r="HTM36" s="4701"/>
      <c r="HTN36" s="4701"/>
      <c r="HTO36" s="4701"/>
      <c r="HTP36" s="4701"/>
      <c r="HTQ36" s="4701"/>
      <c r="HTR36" s="4701"/>
      <c r="HTS36" s="4701"/>
      <c r="HTT36" s="4701"/>
      <c r="HTU36" s="4701"/>
      <c r="HTV36" s="4701"/>
      <c r="HTW36" s="4701"/>
      <c r="HTX36" s="4701"/>
      <c r="HTY36" s="4701"/>
      <c r="HTZ36" s="4701"/>
      <c r="HUA36" s="4701"/>
      <c r="HUB36" s="4701"/>
      <c r="HUC36" s="4701"/>
      <c r="HUD36" s="4701"/>
      <c r="HUE36" s="4701"/>
      <c r="HUF36" s="4701"/>
      <c r="HUG36" s="4701"/>
      <c r="HUH36" s="4701"/>
      <c r="HUI36" s="4701"/>
      <c r="HUJ36" s="4701"/>
      <c r="HUK36" s="4701"/>
      <c r="HUL36" s="4701"/>
      <c r="HUM36" s="4701"/>
      <c r="HUN36" s="4701"/>
      <c r="HUO36" s="4701"/>
      <c r="HUP36" s="4701"/>
      <c r="HUQ36" s="4701"/>
      <c r="HUR36" s="4701"/>
      <c r="HUS36" s="4701"/>
      <c r="HUT36" s="4701"/>
      <c r="HUU36" s="4701"/>
      <c r="HUV36" s="4701"/>
      <c r="HUW36" s="4701"/>
      <c r="HUX36" s="4701"/>
      <c r="HUY36" s="4701"/>
      <c r="HUZ36" s="4701"/>
      <c r="HVA36" s="4701"/>
      <c r="HVB36" s="4701"/>
      <c r="HVC36" s="4701"/>
      <c r="HVD36" s="4701"/>
      <c r="HVE36" s="4701"/>
      <c r="HVF36" s="4701"/>
      <c r="HVG36" s="4701"/>
      <c r="HVH36" s="4701"/>
      <c r="HVI36" s="4701"/>
      <c r="HVJ36" s="4701"/>
      <c r="HVK36" s="4701"/>
      <c r="HVL36" s="4701"/>
      <c r="HVM36" s="4701"/>
      <c r="HVN36" s="4701"/>
      <c r="HVO36" s="4701"/>
      <c r="HVP36" s="4701"/>
      <c r="HVQ36" s="4701"/>
      <c r="HVR36" s="4701"/>
      <c r="HVS36" s="4701"/>
      <c r="HVT36" s="4701"/>
      <c r="HVU36" s="4701"/>
      <c r="HVV36" s="4701"/>
      <c r="HVW36" s="4701"/>
      <c r="HVX36" s="4701"/>
      <c r="HVY36" s="4701"/>
      <c r="HVZ36" s="4701"/>
      <c r="HWA36" s="4701"/>
      <c r="HWB36" s="4701"/>
      <c r="HWC36" s="4701"/>
      <c r="HWD36" s="4701"/>
      <c r="HWE36" s="4701"/>
      <c r="HWF36" s="4701"/>
      <c r="HWG36" s="4701"/>
      <c r="HWH36" s="4701"/>
      <c r="HWI36" s="4701"/>
      <c r="HWJ36" s="4701"/>
      <c r="HWK36" s="4701"/>
      <c r="HWL36" s="4701"/>
      <c r="HWM36" s="4701"/>
      <c r="HWN36" s="4701"/>
      <c r="HWO36" s="4701"/>
      <c r="HWP36" s="4701"/>
      <c r="HWQ36" s="4701"/>
      <c r="HWR36" s="4701"/>
      <c r="HWS36" s="4701"/>
      <c r="HWT36" s="4701"/>
      <c r="HWU36" s="4701"/>
      <c r="HWV36" s="4701"/>
      <c r="HWW36" s="4701"/>
      <c r="HWX36" s="4701"/>
      <c r="HWY36" s="4701"/>
      <c r="HWZ36" s="4701"/>
      <c r="HXA36" s="4701"/>
      <c r="HXB36" s="4701"/>
      <c r="HXC36" s="4701"/>
      <c r="HXD36" s="4701"/>
      <c r="HXE36" s="4701"/>
      <c r="HXF36" s="4701"/>
      <c r="HXG36" s="4701"/>
      <c r="HXH36" s="4701"/>
      <c r="HXI36" s="4701"/>
      <c r="HXJ36" s="4701"/>
      <c r="HXK36" s="4701"/>
      <c r="HXL36" s="4701"/>
      <c r="HXM36" s="4701"/>
      <c r="HXN36" s="4701"/>
      <c r="HXO36" s="4701"/>
      <c r="HXP36" s="4701"/>
      <c r="HXQ36" s="4701"/>
      <c r="HXR36" s="4701"/>
      <c r="HXS36" s="4701"/>
      <c r="HXT36" s="4701"/>
      <c r="HXU36" s="4701"/>
      <c r="HXV36" s="4701"/>
      <c r="HXW36" s="4701"/>
      <c r="HXX36" s="4701"/>
      <c r="HXY36" s="4701"/>
      <c r="HXZ36" s="4701"/>
      <c r="HYA36" s="4701"/>
      <c r="HYB36" s="4701"/>
      <c r="HYC36" s="4701"/>
      <c r="HYD36" s="4701"/>
      <c r="HYE36" s="4701"/>
      <c r="HYF36" s="4701"/>
      <c r="HYG36" s="4701"/>
      <c r="HYH36" s="4701"/>
      <c r="HYI36" s="4701"/>
      <c r="HYJ36" s="4701"/>
      <c r="HYK36" s="4701"/>
      <c r="HYL36" s="4701"/>
      <c r="HYM36" s="4701"/>
      <c r="HYN36" s="4701"/>
      <c r="HYO36" s="4701"/>
      <c r="HYP36" s="4701"/>
      <c r="HYQ36" s="4701"/>
      <c r="HYR36" s="4701"/>
      <c r="HYS36" s="4701"/>
      <c r="HYT36" s="4701"/>
      <c r="HYU36" s="4701"/>
      <c r="HYV36" s="4701"/>
      <c r="HYW36" s="4701"/>
      <c r="HYX36" s="4701"/>
      <c r="HYY36" s="4701"/>
      <c r="HYZ36" s="4701"/>
      <c r="HZA36" s="4701"/>
      <c r="HZB36" s="4701"/>
      <c r="HZC36" s="4701"/>
      <c r="HZD36" s="4701"/>
      <c r="HZE36" s="4701"/>
      <c r="HZF36" s="4701"/>
      <c r="HZG36" s="4701"/>
      <c r="HZH36" s="4701"/>
      <c r="HZI36" s="4701"/>
      <c r="HZJ36" s="4701"/>
      <c r="HZK36" s="4701"/>
      <c r="HZL36" s="4701"/>
      <c r="HZM36" s="4701"/>
      <c r="HZN36" s="4701"/>
      <c r="HZO36" s="4701"/>
      <c r="HZP36" s="4701"/>
      <c r="HZQ36" s="4701"/>
      <c r="HZR36" s="4701"/>
      <c r="HZS36" s="4701"/>
      <c r="HZT36" s="4701"/>
      <c r="HZU36" s="4701"/>
      <c r="HZV36" s="4701"/>
      <c r="HZW36" s="4701"/>
      <c r="HZX36" s="4701"/>
      <c r="HZY36" s="4701"/>
      <c r="HZZ36" s="4701"/>
      <c r="IAA36" s="4701"/>
      <c r="IAB36" s="4701"/>
      <c r="IAC36" s="4701"/>
      <c r="IAD36" s="4701"/>
      <c r="IAE36" s="4701"/>
      <c r="IAF36" s="4701"/>
      <c r="IAG36" s="4701"/>
      <c r="IAH36" s="4701"/>
      <c r="IAI36" s="4701"/>
      <c r="IAJ36" s="4701"/>
      <c r="IAK36" s="4701"/>
      <c r="IAL36" s="4701"/>
      <c r="IAM36" s="4701"/>
      <c r="IAN36" s="4701"/>
      <c r="IAO36" s="4701"/>
      <c r="IAP36" s="4701"/>
      <c r="IAQ36" s="4701"/>
      <c r="IAR36" s="4701"/>
      <c r="IAS36" s="4701"/>
      <c r="IAT36" s="4701"/>
      <c r="IAU36" s="4701"/>
      <c r="IAV36" s="4701"/>
      <c r="IAW36" s="4701"/>
      <c r="IAX36" s="4701"/>
      <c r="IAY36" s="4701"/>
      <c r="IAZ36" s="4701"/>
      <c r="IBA36" s="4701"/>
      <c r="IBB36" s="4701"/>
      <c r="IBC36" s="4701"/>
      <c r="IBD36" s="4701"/>
      <c r="IBE36" s="4701"/>
      <c r="IBF36" s="4701"/>
      <c r="IBG36" s="4701"/>
      <c r="IBH36" s="4701"/>
      <c r="IBI36" s="4701"/>
      <c r="IBJ36" s="4701"/>
      <c r="IBK36" s="4701"/>
      <c r="IBL36" s="4701"/>
      <c r="IBM36" s="4701"/>
      <c r="IBN36" s="4701"/>
      <c r="IBO36" s="4701"/>
      <c r="IBP36" s="4701"/>
      <c r="IBQ36" s="4701"/>
      <c r="IBR36" s="4701"/>
      <c r="IBS36" s="4701"/>
      <c r="IBT36" s="4701"/>
      <c r="IBU36" s="4701"/>
      <c r="IBV36" s="4701"/>
      <c r="IBW36" s="4701"/>
      <c r="IBX36" s="4701"/>
      <c r="IBY36" s="4701"/>
      <c r="IBZ36" s="4701"/>
      <c r="ICA36" s="4701"/>
      <c r="ICB36" s="4701"/>
      <c r="ICC36" s="4701"/>
      <c r="ICD36" s="4701"/>
      <c r="ICE36" s="4701"/>
      <c r="ICF36" s="4701"/>
      <c r="ICG36" s="4701"/>
      <c r="ICH36" s="4701"/>
      <c r="ICI36" s="4701"/>
      <c r="ICJ36" s="4701"/>
      <c r="ICK36" s="4701"/>
      <c r="ICL36" s="4701"/>
      <c r="ICM36" s="4701"/>
      <c r="ICN36" s="4701"/>
      <c r="ICO36" s="4701"/>
      <c r="ICP36" s="4701"/>
      <c r="ICQ36" s="4701"/>
      <c r="ICR36" s="4701"/>
      <c r="ICS36" s="4701"/>
      <c r="ICT36" s="4701"/>
      <c r="ICU36" s="4701"/>
      <c r="ICV36" s="4701"/>
      <c r="ICW36" s="4701"/>
      <c r="ICX36" s="4701"/>
      <c r="ICY36" s="4701"/>
      <c r="ICZ36" s="4701"/>
      <c r="IDA36" s="4701"/>
      <c r="IDB36" s="4701"/>
      <c r="IDC36" s="4701"/>
      <c r="IDD36" s="4701"/>
      <c r="IDE36" s="4701"/>
      <c r="IDF36" s="4701"/>
      <c r="IDG36" s="4701"/>
      <c r="IDH36" s="4701"/>
      <c r="IDI36" s="4701"/>
      <c r="IDJ36" s="4701"/>
      <c r="IDK36" s="4701"/>
      <c r="IDL36" s="4701"/>
      <c r="IDM36" s="4701"/>
      <c r="IDN36" s="4701"/>
      <c r="IDO36" s="4701"/>
      <c r="IDP36" s="4701"/>
      <c r="IDQ36" s="4701"/>
      <c r="IDR36" s="4701"/>
      <c r="IDS36" s="4701"/>
      <c r="IDT36" s="4701"/>
      <c r="IDU36" s="4701"/>
      <c r="IDV36" s="4701"/>
      <c r="IDW36" s="4701"/>
      <c r="IDX36" s="4701"/>
      <c r="IDY36" s="4701"/>
      <c r="IDZ36" s="4701"/>
      <c r="IEA36" s="4701"/>
      <c r="IEB36" s="4701"/>
      <c r="IEC36" s="4701"/>
      <c r="IED36" s="4701"/>
      <c r="IEE36" s="4701"/>
      <c r="IEF36" s="4701"/>
      <c r="IEG36" s="4701"/>
      <c r="IEH36" s="4701"/>
      <c r="IEI36" s="4701"/>
      <c r="IEJ36" s="4701"/>
      <c r="IEK36" s="4701"/>
      <c r="IEL36" s="4701"/>
      <c r="IEM36" s="4701"/>
      <c r="IEN36" s="4701"/>
      <c r="IEO36" s="4701"/>
      <c r="IEP36" s="4701"/>
      <c r="IEQ36" s="4701"/>
      <c r="IER36" s="4701"/>
      <c r="IES36" s="4701"/>
      <c r="IET36" s="4701"/>
      <c r="IEU36" s="4701"/>
      <c r="IEV36" s="4701"/>
      <c r="IEW36" s="4701"/>
      <c r="IEX36" s="4701"/>
      <c r="IEY36" s="4701"/>
      <c r="IEZ36" s="4701"/>
      <c r="IFA36" s="4701"/>
      <c r="IFB36" s="4701"/>
      <c r="IFC36" s="4701"/>
      <c r="IFD36" s="4701"/>
      <c r="IFE36" s="4701"/>
      <c r="IFF36" s="4701"/>
      <c r="IFG36" s="4701"/>
      <c r="IFH36" s="4701"/>
      <c r="IFI36" s="4701"/>
      <c r="IFJ36" s="4701"/>
      <c r="IFK36" s="4701"/>
      <c r="IFL36" s="4701"/>
      <c r="IFM36" s="4701"/>
      <c r="IFN36" s="4701"/>
      <c r="IFO36" s="4701"/>
      <c r="IFP36" s="4701"/>
      <c r="IFQ36" s="4701"/>
      <c r="IFR36" s="4701"/>
      <c r="IFS36" s="4701"/>
      <c r="IFT36" s="4701"/>
      <c r="IFU36" s="4701"/>
      <c r="IFV36" s="4701"/>
      <c r="IFW36" s="4701"/>
      <c r="IFX36" s="4701"/>
      <c r="IFY36" s="4701"/>
      <c r="IFZ36" s="4701"/>
      <c r="IGA36" s="4701"/>
      <c r="IGB36" s="4701"/>
      <c r="IGC36" s="4701"/>
      <c r="IGD36" s="4701"/>
      <c r="IGE36" s="4701"/>
      <c r="IGF36" s="4701"/>
      <c r="IGG36" s="4701"/>
      <c r="IGH36" s="4701"/>
      <c r="IGI36" s="4701"/>
      <c r="IGJ36" s="4701"/>
      <c r="IGK36" s="4701"/>
      <c r="IGL36" s="4701"/>
      <c r="IGM36" s="4701"/>
      <c r="IGN36" s="4701"/>
      <c r="IGO36" s="4701"/>
      <c r="IGP36" s="4701"/>
      <c r="IGQ36" s="4701"/>
      <c r="IGR36" s="4701"/>
      <c r="IGS36" s="4701"/>
      <c r="IGT36" s="4701"/>
      <c r="IGU36" s="4701"/>
      <c r="IGV36" s="4701"/>
      <c r="IGW36" s="4701"/>
      <c r="IGX36" s="4701"/>
      <c r="IGY36" s="4701"/>
      <c r="IGZ36" s="4701"/>
      <c r="IHA36" s="4701"/>
      <c r="IHB36" s="4701"/>
      <c r="IHC36" s="4701"/>
      <c r="IHD36" s="4701"/>
      <c r="IHE36" s="4701"/>
      <c r="IHF36" s="4701"/>
      <c r="IHG36" s="4701"/>
      <c r="IHH36" s="4701"/>
      <c r="IHI36" s="4701"/>
      <c r="IHJ36" s="4701"/>
      <c r="IHK36" s="4701"/>
      <c r="IHL36" s="4701"/>
      <c r="IHM36" s="4701"/>
      <c r="IHN36" s="4701"/>
      <c r="IHO36" s="4701"/>
      <c r="IHP36" s="4701"/>
      <c r="IHQ36" s="4701"/>
      <c r="IHR36" s="4701"/>
      <c r="IHS36" s="4701"/>
      <c r="IHT36" s="4701"/>
      <c r="IHU36" s="4701"/>
      <c r="IHV36" s="4701"/>
      <c r="IHW36" s="4701"/>
      <c r="IHX36" s="4701"/>
      <c r="IHY36" s="4701"/>
      <c r="IHZ36" s="4701"/>
      <c r="IIA36" s="4701"/>
      <c r="IIB36" s="4701"/>
      <c r="IIC36" s="4701"/>
      <c r="IID36" s="4701"/>
      <c r="IIE36" s="4701"/>
      <c r="IIF36" s="4701"/>
      <c r="IIG36" s="4701"/>
      <c r="IIH36" s="4701"/>
      <c r="III36" s="4701"/>
      <c r="IIJ36" s="4701"/>
      <c r="IIK36" s="4701"/>
      <c r="IIL36" s="4701"/>
      <c r="IIM36" s="4701"/>
      <c r="IIN36" s="4701"/>
      <c r="IIO36" s="4701"/>
      <c r="IIP36" s="4701"/>
      <c r="IIQ36" s="4701"/>
      <c r="IIR36" s="4701"/>
      <c r="IIS36" s="4701"/>
      <c r="IIT36" s="4701"/>
      <c r="IIU36" s="4701"/>
      <c r="IIV36" s="4701"/>
      <c r="IIW36" s="4701"/>
      <c r="IIX36" s="4701"/>
      <c r="IIY36" s="4701"/>
      <c r="IIZ36" s="4701"/>
      <c r="IJA36" s="4701"/>
      <c r="IJB36" s="4701"/>
      <c r="IJC36" s="4701"/>
      <c r="IJD36" s="4701"/>
      <c r="IJE36" s="4701"/>
      <c r="IJF36" s="4701"/>
      <c r="IJG36" s="4701"/>
      <c r="IJH36" s="4701"/>
      <c r="IJI36" s="4701"/>
      <c r="IJJ36" s="4701"/>
      <c r="IJK36" s="4701"/>
      <c r="IJL36" s="4701"/>
      <c r="IJM36" s="4701"/>
      <c r="IJN36" s="4701"/>
      <c r="IJO36" s="4701"/>
      <c r="IJP36" s="4701"/>
      <c r="IJQ36" s="4701"/>
      <c r="IJR36" s="4701"/>
      <c r="IJS36" s="4701"/>
      <c r="IJT36" s="4701"/>
      <c r="IJU36" s="4701"/>
      <c r="IJV36" s="4701"/>
      <c r="IJW36" s="4701"/>
      <c r="IJX36" s="4701"/>
      <c r="IJY36" s="4701"/>
      <c r="IJZ36" s="4701"/>
      <c r="IKA36" s="4701"/>
      <c r="IKB36" s="4701"/>
      <c r="IKC36" s="4701"/>
      <c r="IKD36" s="4701"/>
      <c r="IKE36" s="4701"/>
      <c r="IKF36" s="4701"/>
      <c r="IKG36" s="4701"/>
      <c r="IKH36" s="4701"/>
      <c r="IKI36" s="4701"/>
      <c r="IKJ36" s="4701"/>
      <c r="IKK36" s="4701"/>
      <c r="IKL36" s="4701"/>
      <c r="IKM36" s="4701"/>
      <c r="IKN36" s="4701"/>
      <c r="IKO36" s="4701"/>
      <c r="IKP36" s="4701"/>
      <c r="IKQ36" s="4701"/>
      <c r="IKR36" s="4701"/>
      <c r="IKS36" s="4701"/>
      <c r="IKT36" s="4701"/>
      <c r="IKU36" s="4701"/>
      <c r="IKV36" s="4701"/>
      <c r="IKW36" s="4701"/>
      <c r="IKX36" s="4701"/>
      <c r="IKY36" s="4701"/>
      <c r="IKZ36" s="4701"/>
      <c r="ILA36" s="4701"/>
      <c r="ILB36" s="4701"/>
      <c r="ILC36" s="4701"/>
      <c r="ILD36" s="4701"/>
      <c r="ILE36" s="4701"/>
      <c r="ILF36" s="4701"/>
      <c r="ILG36" s="4701"/>
      <c r="ILH36" s="4701"/>
      <c r="ILI36" s="4701"/>
      <c r="ILJ36" s="4701"/>
      <c r="ILK36" s="4701"/>
      <c r="ILL36" s="4701"/>
      <c r="ILM36" s="4701"/>
      <c r="ILN36" s="4701"/>
      <c r="ILO36" s="4701"/>
      <c r="ILP36" s="4701"/>
      <c r="ILQ36" s="4701"/>
      <c r="ILR36" s="4701"/>
      <c r="ILS36" s="4701"/>
      <c r="ILT36" s="4701"/>
      <c r="ILU36" s="4701"/>
      <c r="ILV36" s="4701"/>
      <c r="ILW36" s="4701"/>
      <c r="ILX36" s="4701"/>
      <c r="ILY36" s="4701"/>
      <c r="ILZ36" s="4701"/>
      <c r="IMA36" s="4701"/>
      <c r="IMB36" s="4701"/>
      <c r="IMC36" s="4701"/>
      <c r="IMD36" s="4701"/>
      <c r="IME36" s="4701"/>
      <c r="IMF36" s="4701"/>
      <c r="IMG36" s="4701"/>
      <c r="IMH36" s="4701"/>
      <c r="IMI36" s="4701"/>
      <c r="IMJ36" s="4701"/>
      <c r="IMK36" s="4701"/>
      <c r="IML36" s="4701"/>
      <c r="IMM36" s="4701"/>
      <c r="IMN36" s="4701"/>
      <c r="IMO36" s="4701"/>
      <c r="IMP36" s="4701"/>
      <c r="IMQ36" s="4701"/>
      <c r="IMR36" s="4701"/>
      <c r="IMS36" s="4701"/>
      <c r="IMT36" s="4701"/>
      <c r="IMU36" s="4701"/>
      <c r="IMV36" s="4701"/>
      <c r="IMW36" s="4701"/>
      <c r="IMX36" s="4701"/>
      <c r="IMY36" s="4701"/>
      <c r="IMZ36" s="4701"/>
      <c r="INA36" s="4701"/>
      <c r="INB36" s="4701"/>
      <c r="INC36" s="4701"/>
      <c r="IND36" s="4701"/>
      <c r="INE36" s="4701"/>
      <c r="INF36" s="4701"/>
      <c r="ING36" s="4701"/>
      <c r="INH36" s="4701"/>
      <c r="INI36" s="4701"/>
      <c r="INJ36" s="4701"/>
      <c r="INK36" s="4701"/>
      <c r="INL36" s="4701"/>
      <c r="INM36" s="4701"/>
      <c r="INN36" s="4701"/>
      <c r="INO36" s="4701"/>
      <c r="INP36" s="4701"/>
      <c r="INQ36" s="4701"/>
      <c r="INR36" s="4701"/>
      <c r="INS36" s="4701"/>
      <c r="INT36" s="4701"/>
      <c r="INU36" s="4701"/>
      <c r="INV36" s="4701"/>
      <c r="INW36" s="4701"/>
      <c r="INX36" s="4701"/>
      <c r="INY36" s="4701"/>
      <c r="INZ36" s="4701"/>
      <c r="IOA36" s="4701"/>
      <c r="IOB36" s="4701"/>
      <c r="IOC36" s="4701"/>
      <c r="IOD36" s="4701"/>
      <c r="IOE36" s="4701"/>
      <c r="IOF36" s="4701"/>
      <c r="IOG36" s="4701"/>
      <c r="IOH36" s="4701"/>
      <c r="IOI36" s="4701"/>
      <c r="IOJ36" s="4701"/>
      <c r="IOK36" s="4701"/>
      <c r="IOL36" s="4701"/>
      <c r="IOM36" s="4701"/>
      <c r="ION36" s="4701"/>
      <c r="IOO36" s="4701"/>
      <c r="IOP36" s="4701"/>
      <c r="IOQ36" s="4701"/>
      <c r="IOR36" s="4701"/>
      <c r="IOS36" s="4701"/>
      <c r="IOT36" s="4701"/>
      <c r="IOU36" s="4701"/>
      <c r="IOV36" s="4701"/>
      <c r="IOW36" s="4701"/>
      <c r="IOX36" s="4701"/>
      <c r="IOY36" s="4701"/>
      <c r="IOZ36" s="4701"/>
      <c r="IPA36" s="4701"/>
      <c r="IPB36" s="4701"/>
      <c r="IPC36" s="4701"/>
      <c r="IPD36" s="4701"/>
      <c r="IPE36" s="4701"/>
      <c r="IPF36" s="4701"/>
      <c r="IPG36" s="4701"/>
      <c r="IPH36" s="4701"/>
      <c r="IPI36" s="4701"/>
      <c r="IPJ36" s="4701"/>
      <c r="IPK36" s="4701"/>
      <c r="IPL36" s="4701"/>
      <c r="IPM36" s="4701"/>
      <c r="IPN36" s="4701"/>
      <c r="IPO36" s="4701"/>
      <c r="IPP36" s="4701"/>
      <c r="IPQ36" s="4701"/>
      <c r="IPR36" s="4701"/>
      <c r="IPS36" s="4701"/>
      <c r="IPT36" s="4701"/>
      <c r="IPU36" s="4701"/>
      <c r="IPV36" s="4701"/>
      <c r="IPW36" s="4701"/>
      <c r="IPX36" s="4701"/>
      <c r="IPY36" s="4701"/>
      <c r="IPZ36" s="4701"/>
      <c r="IQA36" s="4701"/>
      <c r="IQB36" s="4701"/>
      <c r="IQC36" s="4701"/>
      <c r="IQD36" s="4701"/>
      <c r="IQE36" s="4701"/>
      <c r="IQF36" s="4701"/>
      <c r="IQG36" s="4701"/>
      <c r="IQH36" s="4701"/>
      <c r="IQI36" s="4701"/>
      <c r="IQJ36" s="4701"/>
      <c r="IQK36" s="4701"/>
      <c r="IQL36" s="4701"/>
      <c r="IQM36" s="4701"/>
      <c r="IQN36" s="4701"/>
      <c r="IQO36" s="4701"/>
      <c r="IQP36" s="4701"/>
      <c r="IQQ36" s="4701"/>
      <c r="IQR36" s="4701"/>
      <c r="IQS36" s="4701"/>
      <c r="IQT36" s="4701"/>
      <c r="IQU36" s="4701"/>
      <c r="IQV36" s="4701"/>
      <c r="IQW36" s="4701"/>
      <c r="IQX36" s="4701"/>
      <c r="IQY36" s="4701"/>
      <c r="IQZ36" s="4701"/>
      <c r="IRA36" s="4701"/>
      <c r="IRB36" s="4701"/>
      <c r="IRC36" s="4701"/>
      <c r="IRD36" s="4701"/>
      <c r="IRE36" s="4701"/>
      <c r="IRF36" s="4701"/>
      <c r="IRG36" s="4701"/>
      <c r="IRH36" s="4701"/>
      <c r="IRI36" s="4701"/>
      <c r="IRJ36" s="4701"/>
      <c r="IRK36" s="4701"/>
      <c r="IRL36" s="4701"/>
      <c r="IRM36" s="4701"/>
      <c r="IRN36" s="4701"/>
      <c r="IRO36" s="4701"/>
      <c r="IRP36" s="4701"/>
      <c r="IRQ36" s="4701"/>
      <c r="IRR36" s="4701"/>
      <c r="IRS36" s="4701"/>
      <c r="IRT36" s="4701"/>
      <c r="IRU36" s="4701"/>
      <c r="IRV36" s="4701"/>
      <c r="IRW36" s="4701"/>
      <c r="IRX36" s="4701"/>
      <c r="IRY36" s="4701"/>
      <c r="IRZ36" s="4701"/>
      <c r="ISA36" s="4701"/>
      <c r="ISB36" s="4701"/>
      <c r="ISC36" s="4701"/>
      <c r="ISD36" s="4701"/>
      <c r="ISE36" s="4701"/>
      <c r="ISF36" s="4701"/>
      <c r="ISG36" s="4701"/>
      <c r="ISH36" s="4701"/>
      <c r="ISI36" s="4701"/>
      <c r="ISJ36" s="4701"/>
      <c r="ISK36" s="4701"/>
      <c r="ISL36" s="4701"/>
      <c r="ISM36" s="4701"/>
      <c r="ISN36" s="4701"/>
      <c r="ISO36" s="4701"/>
      <c r="ISP36" s="4701"/>
      <c r="ISQ36" s="4701"/>
      <c r="ISR36" s="4701"/>
      <c r="ISS36" s="4701"/>
      <c r="IST36" s="4701"/>
      <c r="ISU36" s="4701"/>
      <c r="ISV36" s="4701"/>
      <c r="ISW36" s="4701"/>
      <c r="ISX36" s="4701"/>
      <c r="ISY36" s="4701"/>
      <c r="ISZ36" s="4701"/>
      <c r="ITA36" s="4701"/>
      <c r="ITB36" s="4701"/>
      <c r="ITC36" s="4701"/>
      <c r="ITD36" s="4701"/>
      <c r="ITE36" s="4701"/>
      <c r="ITF36" s="4701"/>
      <c r="ITG36" s="4701"/>
      <c r="ITH36" s="4701"/>
      <c r="ITI36" s="4701"/>
      <c r="ITJ36" s="4701"/>
      <c r="ITK36" s="4701"/>
      <c r="ITL36" s="4701"/>
      <c r="ITM36" s="4701"/>
      <c r="ITN36" s="4701"/>
      <c r="ITO36" s="4701"/>
      <c r="ITP36" s="4701"/>
      <c r="ITQ36" s="4701"/>
      <c r="ITR36" s="4701"/>
      <c r="ITS36" s="4701"/>
      <c r="ITT36" s="4701"/>
      <c r="ITU36" s="4701"/>
      <c r="ITV36" s="4701"/>
      <c r="ITW36" s="4701"/>
      <c r="ITX36" s="4701"/>
      <c r="ITY36" s="4701"/>
      <c r="ITZ36" s="4701"/>
      <c r="IUA36" s="4701"/>
      <c r="IUB36" s="4701"/>
      <c r="IUC36" s="4701"/>
      <c r="IUD36" s="4701"/>
      <c r="IUE36" s="4701"/>
      <c r="IUF36" s="4701"/>
      <c r="IUG36" s="4701"/>
      <c r="IUH36" s="4701"/>
      <c r="IUI36" s="4701"/>
      <c r="IUJ36" s="4701"/>
      <c r="IUK36" s="4701"/>
      <c r="IUL36" s="4701"/>
      <c r="IUM36" s="4701"/>
      <c r="IUN36" s="4701"/>
      <c r="IUO36" s="4701"/>
      <c r="IUP36" s="4701"/>
      <c r="IUQ36" s="4701"/>
      <c r="IUR36" s="4701"/>
      <c r="IUS36" s="4701"/>
      <c r="IUT36" s="4701"/>
      <c r="IUU36" s="4701"/>
      <c r="IUV36" s="4701"/>
      <c r="IUW36" s="4701"/>
      <c r="IUX36" s="4701"/>
      <c r="IUY36" s="4701"/>
      <c r="IUZ36" s="4701"/>
      <c r="IVA36" s="4701"/>
      <c r="IVB36" s="4701"/>
      <c r="IVC36" s="4701"/>
      <c r="IVD36" s="4701"/>
      <c r="IVE36" s="4701"/>
      <c r="IVF36" s="4701"/>
      <c r="IVG36" s="4701"/>
      <c r="IVH36" s="4701"/>
      <c r="IVI36" s="4701"/>
      <c r="IVJ36" s="4701"/>
      <c r="IVK36" s="4701"/>
      <c r="IVL36" s="4701"/>
      <c r="IVM36" s="4701"/>
      <c r="IVN36" s="4701"/>
      <c r="IVO36" s="4701"/>
      <c r="IVP36" s="4701"/>
      <c r="IVQ36" s="4701"/>
      <c r="IVR36" s="4701"/>
      <c r="IVS36" s="4701"/>
      <c r="IVT36" s="4701"/>
      <c r="IVU36" s="4701"/>
      <c r="IVV36" s="4701"/>
      <c r="IVW36" s="4701"/>
      <c r="IVX36" s="4701"/>
      <c r="IVY36" s="4701"/>
      <c r="IVZ36" s="4701"/>
      <c r="IWA36" s="4701"/>
      <c r="IWB36" s="4701"/>
      <c r="IWC36" s="4701"/>
      <c r="IWD36" s="4701"/>
      <c r="IWE36" s="4701"/>
      <c r="IWF36" s="4701"/>
      <c r="IWG36" s="4701"/>
      <c r="IWH36" s="4701"/>
      <c r="IWI36" s="4701"/>
      <c r="IWJ36" s="4701"/>
      <c r="IWK36" s="4701"/>
      <c r="IWL36" s="4701"/>
      <c r="IWM36" s="4701"/>
      <c r="IWN36" s="4701"/>
      <c r="IWO36" s="4701"/>
      <c r="IWP36" s="4701"/>
      <c r="IWQ36" s="4701"/>
      <c r="IWR36" s="4701"/>
      <c r="IWS36" s="4701"/>
      <c r="IWT36" s="4701"/>
      <c r="IWU36" s="4701"/>
      <c r="IWV36" s="4701"/>
      <c r="IWW36" s="4701"/>
      <c r="IWX36" s="4701"/>
      <c r="IWY36" s="4701"/>
      <c r="IWZ36" s="4701"/>
      <c r="IXA36" s="4701"/>
      <c r="IXB36" s="4701"/>
      <c r="IXC36" s="4701"/>
      <c r="IXD36" s="4701"/>
      <c r="IXE36" s="4701"/>
      <c r="IXF36" s="4701"/>
      <c r="IXG36" s="4701"/>
      <c r="IXH36" s="4701"/>
      <c r="IXI36" s="4701"/>
      <c r="IXJ36" s="4701"/>
      <c r="IXK36" s="4701"/>
      <c r="IXL36" s="4701"/>
      <c r="IXM36" s="4701"/>
      <c r="IXN36" s="4701"/>
      <c r="IXO36" s="4701"/>
      <c r="IXP36" s="4701"/>
      <c r="IXQ36" s="4701"/>
      <c r="IXR36" s="4701"/>
      <c r="IXS36" s="4701"/>
      <c r="IXT36" s="4701"/>
      <c r="IXU36" s="4701"/>
      <c r="IXV36" s="4701"/>
      <c r="IXW36" s="4701"/>
      <c r="IXX36" s="4701"/>
      <c r="IXY36" s="4701"/>
      <c r="IXZ36" s="4701"/>
      <c r="IYA36" s="4701"/>
      <c r="IYB36" s="4701"/>
      <c r="IYC36" s="4701"/>
      <c r="IYD36" s="4701"/>
      <c r="IYE36" s="4701"/>
      <c r="IYF36" s="4701"/>
      <c r="IYG36" s="4701"/>
      <c r="IYH36" s="4701"/>
      <c r="IYI36" s="4701"/>
      <c r="IYJ36" s="4701"/>
      <c r="IYK36" s="4701"/>
      <c r="IYL36" s="4701"/>
      <c r="IYM36" s="4701"/>
      <c r="IYN36" s="4701"/>
      <c r="IYO36" s="4701"/>
      <c r="IYP36" s="4701"/>
      <c r="IYQ36" s="4701"/>
      <c r="IYR36" s="4701"/>
      <c r="IYS36" s="4701"/>
      <c r="IYT36" s="4701"/>
      <c r="IYU36" s="4701"/>
      <c r="IYV36" s="4701"/>
      <c r="IYW36" s="4701"/>
      <c r="IYX36" s="4701"/>
      <c r="IYY36" s="4701"/>
      <c r="IYZ36" s="4701"/>
      <c r="IZA36" s="4701"/>
      <c r="IZB36" s="4701"/>
      <c r="IZC36" s="4701"/>
      <c r="IZD36" s="4701"/>
      <c r="IZE36" s="4701"/>
      <c r="IZF36" s="4701"/>
      <c r="IZG36" s="4701"/>
      <c r="IZH36" s="4701"/>
      <c r="IZI36" s="4701"/>
      <c r="IZJ36" s="4701"/>
      <c r="IZK36" s="4701"/>
      <c r="IZL36" s="4701"/>
      <c r="IZM36" s="4701"/>
      <c r="IZN36" s="4701"/>
      <c r="IZO36" s="4701"/>
      <c r="IZP36" s="4701"/>
      <c r="IZQ36" s="4701"/>
      <c r="IZR36" s="4701"/>
      <c r="IZS36" s="4701"/>
      <c r="IZT36" s="4701"/>
      <c r="IZU36" s="4701"/>
      <c r="IZV36" s="4701"/>
      <c r="IZW36" s="4701"/>
      <c r="IZX36" s="4701"/>
      <c r="IZY36" s="4701"/>
      <c r="IZZ36" s="4701"/>
      <c r="JAA36" s="4701"/>
      <c r="JAB36" s="4701"/>
      <c r="JAC36" s="4701"/>
      <c r="JAD36" s="4701"/>
      <c r="JAE36" s="4701"/>
      <c r="JAF36" s="4701"/>
      <c r="JAG36" s="4701"/>
      <c r="JAH36" s="4701"/>
      <c r="JAI36" s="4701"/>
      <c r="JAJ36" s="4701"/>
      <c r="JAK36" s="4701"/>
      <c r="JAL36" s="4701"/>
      <c r="JAM36" s="4701"/>
      <c r="JAN36" s="4701"/>
      <c r="JAO36" s="4701"/>
      <c r="JAP36" s="4701"/>
      <c r="JAQ36" s="4701"/>
      <c r="JAR36" s="4701"/>
      <c r="JAS36" s="4701"/>
      <c r="JAT36" s="4701"/>
      <c r="JAU36" s="4701"/>
      <c r="JAV36" s="4701"/>
      <c r="JAW36" s="4701"/>
      <c r="JAX36" s="4701"/>
      <c r="JAY36" s="4701"/>
      <c r="JAZ36" s="4701"/>
      <c r="JBA36" s="4701"/>
      <c r="JBB36" s="4701"/>
      <c r="JBC36" s="4701"/>
      <c r="JBD36" s="4701"/>
      <c r="JBE36" s="4701"/>
      <c r="JBF36" s="4701"/>
      <c r="JBG36" s="4701"/>
      <c r="JBH36" s="4701"/>
      <c r="JBI36" s="4701"/>
      <c r="JBJ36" s="4701"/>
      <c r="JBK36" s="4701"/>
      <c r="JBL36" s="4701"/>
      <c r="JBM36" s="4701"/>
      <c r="JBN36" s="4701"/>
      <c r="JBO36" s="4701"/>
      <c r="JBP36" s="4701"/>
      <c r="JBQ36" s="4701"/>
      <c r="JBR36" s="4701"/>
      <c r="JBS36" s="4701"/>
      <c r="JBT36" s="4701"/>
      <c r="JBU36" s="4701"/>
      <c r="JBV36" s="4701"/>
      <c r="JBW36" s="4701"/>
      <c r="JBX36" s="4701"/>
      <c r="JBY36" s="4701"/>
      <c r="JBZ36" s="4701"/>
      <c r="JCA36" s="4701"/>
      <c r="JCB36" s="4701"/>
      <c r="JCC36" s="4701"/>
      <c r="JCD36" s="4701"/>
      <c r="JCE36" s="4701"/>
      <c r="JCF36" s="4701"/>
      <c r="JCG36" s="4701"/>
      <c r="JCH36" s="4701"/>
      <c r="JCI36" s="4701"/>
      <c r="JCJ36" s="4701"/>
      <c r="JCK36" s="4701"/>
      <c r="JCL36" s="4701"/>
      <c r="JCM36" s="4701"/>
      <c r="JCN36" s="4701"/>
      <c r="JCO36" s="4701"/>
      <c r="JCP36" s="4701"/>
      <c r="JCQ36" s="4701"/>
      <c r="JCR36" s="4701"/>
      <c r="JCS36" s="4701"/>
      <c r="JCT36" s="4701"/>
      <c r="JCU36" s="4701"/>
      <c r="JCV36" s="4701"/>
      <c r="JCW36" s="4701"/>
      <c r="JCX36" s="4701"/>
      <c r="JCY36" s="4701"/>
      <c r="JCZ36" s="4701"/>
      <c r="JDA36" s="4701"/>
      <c r="JDB36" s="4701"/>
      <c r="JDC36" s="4701"/>
      <c r="JDD36" s="4701"/>
      <c r="JDE36" s="4701"/>
      <c r="JDF36" s="4701"/>
      <c r="JDG36" s="4701"/>
      <c r="JDH36" s="4701"/>
      <c r="JDI36" s="4701"/>
      <c r="JDJ36" s="4701"/>
      <c r="JDK36" s="4701"/>
      <c r="JDL36" s="4701"/>
      <c r="JDM36" s="4701"/>
      <c r="JDN36" s="4701"/>
      <c r="JDO36" s="4701"/>
      <c r="JDP36" s="4701"/>
      <c r="JDQ36" s="4701"/>
      <c r="JDR36" s="4701"/>
      <c r="JDS36" s="4701"/>
      <c r="JDT36" s="4701"/>
      <c r="JDU36" s="4701"/>
      <c r="JDV36" s="4701"/>
      <c r="JDW36" s="4701"/>
      <c r="JDX36" s="4701"/>
      <c r="JDY36" s="4701"/>
      <c r="JDZ36" s="4701"/>
      <c r="JEA36" s="4701"/>
      <c r="JEB36" s="4701"/>
      <c r="JEC36" s="4701"/>
      <c r="JED36" s="4701"/>
      <c r="JEE36" s="4701"/>
      <c r="JEF36" s="4701"/>
      <c r="JEG36" s="4701"/>
      <c r="JEH36" s="4701"/>
      <c r="JEI36" s="4701"/>
      <c r="JEJ36" s="4701"/>
      <c r="JEK36" s="4701"/>
      <c r="JEL36" s="4701"/>
      <c r="JEM36" s="4701"/>
      <c r="JEN36" s="4701"/>
      <c r="JEO36" s="4701"/>
      <c r="JEP36" s="4701"/>
      <c r="JEQ36" s="4701"/>
      <c r="JER36" s="4701"/>
      <c r="JES36" s="4701"/>
      <c r="JET36" s="4701"/>
      <c r="JEU36" s="4701"/>
      <c r="JEV36" s="4701"/>
      <c r="JEW36" s="4701"/>
      <c r="JEX36" s="4701"/>
      <c r="JEY36" s="4701"/>
      <c r="JEZ36" s="4701"/>
      <c r="JFA36" s="4701"/>
      <c r="JFB36" s="4701"/>
      <c r="JFC36" s="4701"/>
      <c r="JFD36" s="4701"/>
      <c r="JFE36" s="4701"/>
      <c r="JFF36" s="4701"/>
      <c r="JFG36" s="4701"/>
      <c r="JFH36" s="4701"/>
      <c r="JFI36" s="4701"/>
      <c r="JFJ36" s="4701"/>
      <c r="JFK36" s="4701"/>
      <c r="JFL36" s="4701"/>
      <c r="JFM36" s="4701"/>
      <c r="JFN36" s="4701"/>
      <c r="JFO36" s="4701"/>
      <c r="JFP36" s="4701"/>
      <c r="JFQ36" s="4701"/>
      <c r="JFR36" s="4701"/>
      <c r="JFS36" s="4701"/>
      <c r="JFT36" s="4701"/>
      <c r="JFU36" s="4701"/>
      <c r="JFV36" s="4701"/>
      <c r="JFW36" s="4701"/>
      <c r="JFX36" s="4701"/>
      <c r="JFY36" s="4701"/>
      <c r="JFZ36" s="4701"/>
      <c r="JGA36" s="4701"/>
      <c r="JGB36" s="4701"/>
      <c r="JGC36" s="4701"/>
      <c r="JGD36" s="4701"/>
      <c r="JGE36" s="4701"/>
      <c r="JGF36" s="4701"/>
      <c r="JGG36" s="4701"/>
      <c r="JGH36" s="4701"/>
      <c r="JGI36" s="4701"/>
      <c r="JGJ36" s="4701"/>
      <c r="JGK36" s="4701"/>
      <c r="JGL36" s="4701"/>
      <c r="JGM36" s="4701"/>
      <c r="JGN36" s="4701"/>
      <c r="JGO36" s="4701"/>
      <c r="JGP36" s="4701"/>
      <c r="JGQ36" s="4701"/>
      <c r="JGR36" s="4701"/>
      <c r="JGS36" s="4701"/>
      <c r="JGT36" s="4701"/>
      <c r="JGU36" s="4701"/>
      <c r="JGV36" s="4701"/>
      <c r="JGW36" s="4701"/>
      <c r="JGX36" s="4701"/>
      <c r="JGY36" s="4701"/>
      <c r="JGZ36" s="4701"/>
      <c r="JHA36" s="4701"/>
      <c r="JHB36" s="4701"/>
      <c r="JHC36" s="4701"/>
      <c r="JHD36" s="4701"/>
      <c r="JHE36" s="4701"/>
      <c r="JHF36" s="4701"/>
      <c r="JHG36" s="4701"/>
      <c r="JHH36" s="4701"/>
      <c r="JHI36" s="4701"/>
      <c r="JHJ36" s="4701"/>
      <c r="JHK36" s="4701"/>
      <c r="JHL36" s="4701"/>
      <c r="JHM36" s="4701"/>
      <c r="JHN36" s="4701"/>
      <c r="JHO36" s="4701"/>
      <c r="JHP36" s="4701"/>
      <c r="JHQ36" s="4701"/>
      <c r="JHR36" s="4701"/>
      <c r="JHS36" s="4701"/>
      <c r="JHT36" s="4701"/>
      <c r="JHU36" s="4701"/>
      <c r="JHV36" s="4701"/>
      <c r="JHW36" s="4701"/>
      <c r="JHX36" s="4701"/>
      <c r="JHY36" s="4701"/>
      <c r="JHZ36" s="4701"/>
      <c r="JIA36" s="4701"/>
      <c r="JIB36" s="4701"/>
      <c r="JIC36" s="4701"/>
      <c r="JID36" s="4701"/>
      <c r="JIE36" s="4701"/>
      <c r="JIF36" s="4701"/>
      <c r="JIG36" s="4701"/>
      <c r="JIH36" s="4701"/>
      <c r="JII36" s="4701"/>
      <c r="JIJ36" s="4701"/>
      <c r="JIK36" s="4701"/>
      <c r="JIL36" s="4701"/>
      <c r="JIM36" s="4701"/>
      <c r="JIN36" s="4701"/>
      <c r="JIO36" s="4701"/>
      <c r="JIP36" s="4701"/>
      <c r="JIQ36" s="4701"/>
      <c r="JIR36" s="4701"/>
      <c r="JIS36" s="4701"/>
      <c r="JIT36" s="4701"/>
      <c r="JIU36" s="4701"/>
      <c r="JIV36" s="4701"/>
      <c r="JIW36" s="4701"/>
      <c r="JIX36" s="4701"/>
      <c r="JIY36" s="4701"/>
      <c r="JIZ36" s="4701"/>
      <c r="JJA36" s="4701"/>
      <c r="JJB36" s="4701"/>
      <c r="JJC36" s="4701"/>
      <c r="JJD36" s="4701"/>
      <c r="JJE36" s="4701"/>
      <c r="JJF36" s="4701"/>
      <c r="JJG36" s="4701"/>
      <c r="JJH36" s="4701"/>
      <c r="JJI36" s="4701"/>
      <c r="JJJ36" s="4701"/>
      <c r="JJK36" s="4701"/>
      <c r="JJL36" s="4701"/>
      <c r="JJM36" s="4701"/>
      <c r="JJN36" s="4701"/>
      <c r="JJO36" s="4701"/>
      <c r="JJP36" s="4701"/>
      <c r="JJQ36" s="4701"/>
      <c r="JJR36" s="4701"/>
      <c r="JJS36" s="4701"/>
      <c r="JJT36" s="4701"/>
      <c r="JJU36" s="4701"/>
      <c r="JJV36" s="4701"/>
      <c r="JJW36" s="4701"/>
      <c r="JJX36" s="4701"/>
      <c r="JJY36" s="4701"/>
      <c r="JJZ36" s="4701"/>
      <c r="JKA36" s="4701"/>
      <c r="JKB36" s="4701"/>
      <c r="JKC36" s="4701"/>
      <c r="JKD36" s="4701"/>
      <c r="JKE36" s="4701"/>
      <c r="JKF36" s="4701"/>
      <c r="JKG36" s="4701"/>
      <c r="JKH36" s="4701"/>
      <c r="JKI36" s="4701"/>
      <c r="JKJ36" s="4701"/>
      <c r="JKK36" s="4701"/>
      <c r="JKL36" s="4701"/>
      <c r="JKM36" s="4701"/>
      <c r="JKN36" s="4701"/>
      <c r="JKO36" s="4701"/>
      <c r="JKP36" s="4701"/>
      <c r="JKQ36" s="4701"/>
      <c r="JKR36" s="4701"/>
      <c r="JKS36" s="4701"/>
      <c r="JKT36" s="4701"/>
      <c r="JKU36" s="4701"/>
      <c r="JKV36" s="4701"/>
      <c r="JKW36" s="4701"/>
      <c r="JKX36" s="4701"/>
      <c r="JKY36" s="4701"/>
      <c r="JKZ36" s="4701"/>
      <c r="JLA36" s="4701"/>
      <c r="JLB36" s="4701"/>
      <c r="JLC36" s="4701"/>
      <c r="JLD36" s="4701"/>
      <c r="JLE36" s="4701"/>
      <c r="JLF36" s="4701"/>
      <c r="JLG36" s="4701"/>
      <c r="JLH36" s="4701"/>
      <c r="JLI36" s="4701"/>
      <c r="JLJ36" s="4701"/>
      <c r="JLK36" s="4701"/>
      <c r="JLL36" s="4701"/>
      <c r="JLM36" s="4701"/>
      <c r="JLN36" s="4701"/>
      <c r="JLO36" s="4701"/>
      <c r="JLP36" s="4701"/>
      <c r="JLQ36" s="4701"/>
      <c r="JLR36" s="4701"/>
      <c r="JLS36" s="4701"/>
      <c r="JLT36" s="4701"/>
      <c r="JLU36" s="4701"/>
      <c r="JLV36" s="4701"/>
      <c r="JLW36" s="4701"/>
      <c r="JLX36" s="4701"/>
      <c r="JLY36" s="4701"/>
      <c r="JLZ36" s="4701"/>
      <c r="JMA36" s="4701"/>
      <c r="JMB36" s="4701"/>
      <c r="JMC36" s="4701"/>
      <c r="JMD36" s="4701"/>
      <c r="JME36" s="4701"/>
      <c r="JMF36" s="4701"/>
      <c r="JMG36" s="4701"/>
      <c r="JMH36" s="4701"/>
      <c r="JMI36" s="4701"/>
      <c r="JMJ36" s="4701"/>
      <c r="JMK36" s="4701"/>
      <c r="JML36" s="4701"/>
      <c r="JMM36" s="4701"/>
      <c r="JMN36" s="4701"/>
      <c r="JMO36" s="4701"/>
      <c r="JMP36" s="4701"/>
      <c r="JMQ36" s="4701"/>
      <c r="JMR36" s="4701"/>
      <c r="JMS36" s="4701"/>
      <c r="JMT36" s="4701"/>
      <c r="JMU36" s="4701"/>
      <c r="JMV36" s="4701"/>
      <c r="JMW36" s="4701"/>
      <c r="JMX36" s="4701"/>
      <c r="JMY36" s="4701"/>
      <c r="JMZ36" s="4701"/>
      <c r="JNA36" s="4701"/>
      <c r="JNB36" s="4701"/>
      <c r="JNC36" s="4701"/>
      <c r="JND36" s="4701"/>
      <c r="JNE36" s="4701"/>
      <c r="JNF36" s="4701"/>
      <c r="JNG36" s="4701"/>
      <c r="JNH36" s="4701"/>
      <c r="JNI36" s="4701"/>
      <c r="JNJ36" s="4701"/>
      <c r="JNK36" s="4701"/>
      <c r="JNL36" s="4701"/>
      <c r="JNM36" s="4701"/>
      <c r="JNN36" s="4701"/>
      <c r="JNO36" s="4701"/>
      <c r="JNP36" s="4701"/>
      <c r="JNQ36" s="4701"/>
      <c r="JNR36" s="4701"/>
      <c r="JNS36" s="4701"/>
      <c r="JNT36" s="4701"/>
      <c r="JNU36" s="4701"/>
      <c r="JNV36" s="4701"/>
      <c r="JNW36" s="4701"/>
      <c r="JNX36" s="4701"/>
      <c r="JNY36" s="4701"/>
      <c r="JNZ36" s="4701"/>
      <c r="JOA36" s="4701"/>
      <c r="JOB36" s="4701"/>
      <c r="JOC36" s="4701"/>
      <c r="JOD36" s="4701"/>
      <c r="JOE36" s="4701"/>
      <c r="JOF36" s="4701"/>
      <c r="JOG36" s="4701"/>
      <c r="JOH36" s="4701"/>
      <c r="JOI36" s="4701"/>
      <c r="JOJ36" s="4701"/>
      <c r="JOK36" s="4701"/>
      <c r="JOL36" s="4701"/>
      <c r="JOM36" s="4701"/>
      <c r="JON36" s="4701"/>
      <c r="JOO36" s="4701"/>
      <c r="JOP36" s="4701"/>
      <c r="JOQ36" s="4701"/>
      <c r="JOR36" s="4701"/>
      <c r="JOS36" s="4701"/>
      <c r="JOT36" s="4701"/>
      <c r="JOU36" s="4701"/>
      <c r="JOV36" s="4701"/>
      <c r="JOW36" s="4701"/>
      <c r="JOX36" s="4701"/>
      <c r="JOY36" s="4701"/>
      <c r="JOZ36" s="4701"/>
      <c r="JPA36" s="4701"/>
      <c r="JPB36" s="4701"/>
      <c r="JPC36" s="4701"/>
      <c r="JPD36" s="4701"/>
      <c r="JPE36" s="4701"/>
      <c r="JPF36" s="4701"/>
      <c r="JPG36" s="4701"/>
      <c r="JPH36" s="4701"/>
      <c r="JPI36" s="4701"/>
      <c r="JPJ36" s="4701"/>
      <c r="JPK36" s="4701"/>
      <c r="JPL36" s="4701"/>
      <c r="JPM36" s="4701"/>
      <c r="JPN36" s="4701"/>
      <c r="JPO36" s="4701"/>
      <c r="JPP36" s="4701"/>
      <c r="JPQ36" s="4701"/>
      <c r="JPR36" s="4701"/>
      <c r="JPS36" s="4701"/>
      <c r="JPT36" s="4701"/>
      <c r="JPU36" s="4701"/>
      <c r="JPV36" s="4701"/>
      <c r="JPW36" s="4701"/>
      <c r="JPX36" s="4701"/>
      <c r="JPY36" s="4701"/>
      <c r="JPZ36" s="4701"/>
      <c r="JQA36" s="4701"/>
      <c r="JQB36" s="4701"/>
      <c r="JQC36" s="4701"/>
      <c r="JQD36" s="4701"/>
      <c r="JQE36" s="4701"/>
      <c r="JQF36" s="4701"/>
      <c r="JQG36" s="4701"/>
      <c r="JQH36" s="4701"/>
      <c r="JQI36" s="4701"/>
      <c r="JQJ36" s="4701"/>
      <c r="JQK36" s="4701"/>
      <c r="JQL36" s="4701"/>
      <c r="JQM36" s="4701"/>
      <c r="JQN36" s="4701"/>
      <c r="JQO36" s="4701"/>
      <c r="JQP36" s="4701"/>
      <c r="JQQ36" s="4701"/>
      <c r="JQR36" s="4701"/>
      <c r="JQS36" s="4701"/>
      <c r="JQT36" s="4701"/>
      <c r="JQU36" s="4701"/>
      <c r="JQV36" s="4701"/>
      <c r="JQW36" s="4701"/>
      <c r="JQX36" s="4701"/>
      <c r="JQY36" s="4701"/>
      <c r="JQZ36" s="4701"/>
      <c r="JRA36" s="4701"/>
      <c r="JRB36" s="4701"/>
      <c r="JRC36" s="4701"/>
      <c r="JRD36" s="4701"/>
      <c r="JRE36" s="4701"/>
      <c r="JRF36" s="4701"/>
      <c r="JRG36" s="4701"/>
      <c r="JRH36" s="4701"/>
      <c r="JRI36" s="4701"/>
      <c r="JRJ36" s="4701"/>
      <c r="JRK36" s="4701"/>
      <c r="JRL36" s="4701"/>
      <c r="JRM36" s="4701"/>
      <c r="JRN36" s="4701"/>
      <c r="JRO36" s="4701"/>
      <c r="JRP36" s="4701"/>
      <c r="JRQ36" s="4701"/>
      <c r="JRR36" s="4701"/>
      <c r="JRS36" s="4701"/>
      <c r="JRT36" s="4701"/>
      <c r="JRU36" s="4701"/>
      <c r="JRV36" s="4701"/>
      <c r="JRW36" s="4701"/>
      <c r="JRX36" s="4701"/>
      <c r="JRY36" s="4701"/>
      <c r="JRZ36" s="4701"/>
      <c r="JSA36" s="4701"/>
      <c r="JSB36" s="4701"/>
      <c r="JSC36" s="4701"/>
      <c r="JSD36" s="4701"/>
      <c r="JSE36" s="4701"/>
      <c r="JSF36" s="4701"/>
      <c r="JSG36" s="4701"/>
      <c r="JSH36" s="4701"/>
      <c r="JSI36" s="4701"/>
      <c r="JSJ36" s="4701"/>
      <c r="JSK36" s="4701"/>
      <c r="JSL36" s="4701"/>
      <c r="JSM36" s="4701"/>
      <c r="JSN36" s="4701"/>
      <c r="JSO36" s="4701"/>
      <c r="JSP36" s="4701"/>
      <c r="JSQ36" s="4701"/>
      <c r="JSR36" s="4701"/>
      <c r="JSS36" s="4701"/>
      <c r="JST36" s="4701"/>
      <c r="JSU36" s="4701"/>
      <c r="JSV36" s="4701"/>
      <c r="JSW36" s="4701"/>
      <c r="JSX36" s="4701"/>
      <c r="JSY36" s="4701"/>
      <c r="JSZ36" s="4701"/>
      <c r="JTA36" s="4701"/>
      <c r="JTB36" s="4701"/>
      <c r="JTC36" s="4701"/>
      <c r="JTD36" s="4701"/>
      <c r="JTE36" s="4701"/>
      <c r="JTF36" s="4701"/>
      <c r="JTG36" s="4701"/>
      <c r="JTH36" s="4701"/>
      <c r="JTI36" s="4701"/>
      <c r="JTJ36" s="4701"/>
      <c r="JTK36" s="4701"/>
      <c r="JTL36" s="4701"/>
      <c r="JTM36" s="4701"/>
      <c r="JTN36" s="4701"/>
      <c r="JTO36" s="4701"/>
      <c r="JTP36" s="4701"/>
      <c r="JTQ36" s="4701"/>
      <c r="JTR36" s="4701"/>
      <c r="JTS36" s="4701"/>
      <c r="JTT36" s="4701"/>
      <c r="JTU36" s="4701"/>
      <c r="JTV36" s="4701"/>
      <c r="JTW36" s="4701"/>
      <c r="JTX36" s="4701"/>
      <c r="JTY36" s="4701"/>
      <c r="JTZ36" s="4701"/>
      <c r="JUA36" s="4701"/>
      <c r="JUB36" s="4701"/>
      <c r="JUC36" s="4701"/>
      <c r="JUD36" s="4701"/>
      <c r="JUE36" s="4701"/>
      <c r="JUF36" s="4701"/>
      <c r="JUG36" s="4701"/>
      <c r="JUH36" s="4701"/>
      <c r="JUI36" s="4701"/>
      <c r="JUJ36" s="4701"/>
      <c r="JUK36" s="4701"/>
      <c r="JUL36" s="4701"/>
      <c r="JUM36" s="4701"/>
      <c r="JUN36" s="4701"/>
      <c r="JUO36" s="4701"/>
      <c r="JUP36" s="4701"/>
      <c r="JUQ36" s="4701"/>
      <c r="JUR36" s="4701"/>
      <c r="JUS36" s="4701"/>
      <c r="JUT36" s="4701"/>
      <c r="JUU36" s="4701"/>
      <c r="JUV36" s="4701"/>
      <c r="JUW36" s="4701"/>
      <c r="JUX36" s="4701"/>
      <c r="JUY36" s="4701"/>
      <c r="JUZ36" s="4701"/>
      <c r="JVA36" s="4701"/>
      <c r="JVB36" s="4701"/>
      <c r="JVC36" s="4701"/>
      <c r="JVD36" s="4701"/>
      <c r="JVE36" s="4701"/>
      <c r="JVF36" s="4701"/>
      <c r="JVG36" s="4701"/>
      <c r="JVH36" s="4701"/>
      <c r="JVI36" s="4701"/>
      <c r="JVJ36" s="4701"/>
      <c r="JVK36" s="4701"/>
      <c r="JVL36" s="4701"/>
      <c r="JVM36" s="4701"/>
      <c r="JVN36" s="4701"/>
      <c r="JVO36" s="4701"/>
      <c r="JVP36" s="4701"/>
      <c r="JVQ36" s="4701"/>
      <c r="JVR36" s="4701"/>
      <c r="JVS36" s="4701"/>
      <c r="JVT36" s="4701"/>
      <c r="JVU36" s="4701"/>
      <c r="JVV36" s="4701"/>
      <c r="JVW36" s="4701"/>
      <c r="JVX36" s="4701"/>
      <c r="JVY36" s="4701"/>
      <c r="JVZ36" s="4701"/>
      <c r="JWA36" s="4701"/>
      <c r="JWB36" s="4701"/>
      <c r="JWC36" s="4701"/>
      <c r="JWD36" s="4701"/>
      <c r="JWE36" s="4701"/>
      <c r="JWF36" s="4701"/>
      <c r="JWG36" s="4701"/>
      <c r="JWH36" s="4701"/>
      <c r="JWI36" s="4701"/>
      <c r="JWJ36" s="4701"/>
      <c r="JWK36" s="4701"/>
      <c r="JWL36" s="4701"/>
      <c r="JWM36" s="4701"/>
      <c r="JWN36" s="4701"/>
      <c r="JWO36" s="4701"/>
      <c r="JWP36" s="4701"/>
      <c r="JWQ36" s="4701"/>
      <c r="JWR36" s="4701"/>
      <c r="JWS36" s="4701"/>
      <c r="JWT36" s="4701"/>
      <c r="JWU36" s="4701"/>
      <c r="JWV36" s="4701"/>
      <c r="JWW36" s="4701"/>
      <c r="JWX36" s="4701"/>
      <c r="JWY36" s="4701"/>
      <c r="JWZ36" s="4701"/>
      <c r="JXA36" s="4701"/>
      <c r="JXB36" s="4701"/>
      <c r="JXC36" s="4701"/>
      <c r="JXD36" s="4701"/>
      <c r="JXE36" s="4701"/>
      <c r="JXF36" s="4701"/>
      <c r="JXG36" s="4701"/>
      <c r="JXH36" s="4701"/>
      <c r="JXI36" s="4701"/>
      <c r="JXJ36" s="4701"/>
      <c r="JXK36" s="4701"/>
      <c r="JXL36" s="4701"/>
      <c r="JXM36" s="4701"/>
      <c r="JXN36" s="4701"/>
      <c r="JXO36" s="4701"/>
      <c r="JXP36" s="4701"/>
      <c r="JXQ36" s="4701"/>
      <c r="JXR36" s="4701"/>
      <c r="JXS36" s="4701"/>
      <c r="JXT36" s="4701"/>
      <c r="JXU36" s="4701"/>
      <c r="JXV36" s="4701"/>
      <c r="JXW36" s="4701"/>
      <c r="JXX36" s="4701"/>
      <c r="JXY36" s="4701"/>
      <c r="JXZ36" s="4701"/>
      <c r="JYA36" s="4701"/>
      <c r="JYB36" s="4701"/>
      <c r="JYC36" s="4701"/>
      <c r="JYD36" s="4701"/>
      <c r="JYE36" s="4701"/>
      <c r="JYF36" s="4701"/>
      <c r="JYG36" s="4701"/>
      <c r="JYH36" s="4701"/>
      <c r="JYI36" s="4701"/>
      <c r="JYJ36" s="4701"/>
      <c r="JYK36" s="4701"/>
      <c r="JYL36" s="4701"/>
      <c r="JYM36" s="4701"/>
      <c r="JYN36" s="4701"/>
      <c r="JYO36" s="4701"/>
      <c r="JYP36" s="4701"/>
      <c r="JYQ36" s="4701"/>
      <c r="JYR36" s="4701"/>
      <c r="JYS36" s="4701"/>
      <c r="JYT36" s="4701"/>
      <c r="JYU36" s="4701"/>
      <c r="JYV36" s="4701"/>
      <c r="JYW36" s="4701"/>
      <c r="JYX36" s="4701"/>
      <c r="JYY36" s="4701"/>
      <c r="JYZ36" s="4701"/>
      <c r="JZA36" s="4701"/>
      <c r="JZB36" s="4701"/>
      <c r="JZC36" s="4701"/>
      <c r="JZD36" s="4701"/>
      <c r="JZE36" s="4701"/>
      <c r="JZF36" s="4701"/>
      <c r="JZG36" s="4701"/>
      <c r="JZH36" s="4701"/>
      <c r="JZI36" s="4701"/>
      <c r="JZJ36" s="4701"/>
      <c r="JZK36" s="4701"/>
      <c r="JZL36" s="4701"/>
      <c r="JZM36" s="4701"/>
      <c r="JZN36" s="4701"/>
      <c r="JZO36" s="4701"/>
      <c r="JZP36" s="4701"/>
      <c r="JZQ36" s="4701"/>
      <c r="JZR36" s="4701"/>
      <c r="JZS36" s="4701"/>
      <c r="JZT36" s="4701"/>
      <c r="JZU36" s="4701"/>
      <c r="JZV36" s="4701"/>
      <c r="JZW36" s="4701"/>
      <c r="JZX36" s="4701"/>
      <c r="JZY36" s="4701"/>
      <c r="JZZ36" s="4701"/>
      <c r="KAA36" s="4701"/>
      <c r="KAB36" s="4701"/>
      <c r="KAC36" s="4701"/>
      <c r="KAD36" s="4701"/>
      <c r="KAE36" s="4701"/>
      <c r="KAF36" s="4701"/>
      <c r="KAG36" s="4701"/>
      <c r="KAH36" s="4701"/>
      <c r="KAI36" s="4701"/>
      <c r="KAJ36" s="4701"/>
      <c r="KAK36" s="4701"/>
      <c r="KAL36" s="4701"/>
      <c r="KAM36" s="4701"/>
      <c r="KAN36" s="4701"/>
      <c r="KAO36" s="4701"/>
      <c r="KAP36" s="4701"/>
      <c r="KAQ36" s="4701"/>
      <c r="KAR36" s="4701"/>
      <c r="KAS36" s="4701"/>
      <c r="KAT36" s="4701"/>
      <c r="KAU36" s="4701"/>
      <c r="KAV36" s="4701"/>
      <c r="KAW36" s="4701"/>
      <c r="KAX36" s="4701"/>
      <c r="KAY36" s="4701"/>
      <c r="KAZ36" s="4701"/>
      <c r="KBA36" s="4701"/>
      <c r="KBB36" s="4701"/>
      <c r="KBC36" s="4701"/>
      <c r="KBD36" s="4701"/>
      <c r="KBE36" s="4701"/>
      <c r="KBF36" s="4701"/>
      <c r="KBG36" s="4701"/>
      <c r="KBH36" s="4701"/>
      <c r="KBI36" s="4701"/>
      <c r="KBJ36" s="4701"/>
      <c r="KBK36" s="4701"/>
      <c r="KBL36" s="4701"/>
      <c r="KBM36" s="4701"/>
      <c r="KBN36" s="4701"/>
      <c r="KBO36" s="4701"/>
      <c r="KBP36" s="4701"/>
      <c r="KBQ36" s="4701"/>
      <c r="KBR36" s="4701"/>
      <c r="KBS36" s="4701"/>
      <c r="KBT36" s="4701"/>
      <c r="KBU36" s="4701"/>
      <c r="KBV36" s="4701"/>
      <c r="KBW36" s="4701"/>
      <c r="KBX36" s="4701"/>
      <c r="KBY36" s="4701"/>
      <c r="KBZ36" s="4701"/>
      <c r="KCA36" s="4701"/>
      <c r="KCB36" s="4701"/>
      <c r="KCC36" s="4701"/>
      <c r="KCD36" s="4701"/>
      <c r="KCE36" s="4701"/>
      <c r="KCF36" s="4701"/>
      <c r="KCG36" s="4701"/>
      <c r="KCH36" s="4701"/>
      <c r="KCI36" s="4701"/>
      <c r="KCJ36" s="4701"/>
      <c r="KCK36" s="4701"/>
      <c r="KCL36" s="4701"/>
      <c r="KCM36" s="4701"/>
      <c r="KCN36" s="4701"/>
      <c r="KCO36" s="4701"/>
      <c r="KCP36" s="4701"/>
      <c r="KCQ36" s="4701"/>
      <c r="KCR36" s="4701"/>
      <c r="KCS36" s="4701"/>
      <c r="KCT36" s="4701"/>
      <c r="KCU36" s="4701"/>
      <c r="KCV36" s="4701"/>
      <c r="KCW36" s="4701"/>
      <c r="KCX36" s="4701"/>
      <c r="KCY36" s="4701"/>
      <c r="KCZ36" s="4701"/>
      <c r="KDA36" s="4701"/>
      <c r="KDB36" s="4701"/>
      <c r="KDC36" s="4701"/>
      <c r="KDD36" s="4701"/>
      <c r="KDE36" s="4701"/>
      <c r="KDF36" s="4701"/>
      <c r="KDG36" s="4701"/>
      <c r="KDH36" s="4701"/>
      <c r="KDI36" s="4701"/>
      <c r="KDJ36" s="4701"/>
      <c r="KDK36" s="4701"/>
      <c r="KDL36" s="4701"/>
      <c r="KDM36" s="4701"/>
      <c r="KDN36" s="4701"/>
      <c r="KDO36" s="4701"/>
      <c r="KDP36" s="4701"/>
      <c r="KDQ36" s="4701"/>
      <c r="KDR36" s="4701"/>
      <c r="KDS36" s="4701"/>
      <c r="KDT36" s="4701"/>
      <c r="KDU36" s="4701"/>
      <c r="KDV36" s="4701"/>
      <c r="KDW36" s="4701"/>
      <c r="KDX36" s="4701"/>
      <c r="KDY36" s="4701"/>
      <c r="KDZ36" s="4701"/>
      <c r="KEA36" s="4701"/>
      <c r="KEB36" s="4701"/>
      <c r="KEC36" s="4701"/>
      <c r="KED36" s="4701"/>
      <c r="KEE36" s="4701"/>
      <c r="KEF36" s="4701"/>
      <c r="KEG36" s="4701"/>
      <c r="KEH36" s="4701"/>
      <c r="KEI36" s="4701"/>
      <c r="KEJ36" s="4701"/>
      <c r="KEK36" s="4701"/>
      <c r="KEL36" s="4701"/>
      <c r="KEM36" s="4701"/>
      <c r="KEN36" s="4701"/>
      <c r="KEO36" s="4701"/>
      <c r="KEP36" s="4701"/>
      <c r="KEQ36" s="4701"/>
      <c r="KER36" s="4701"/>
      <c r="KES36" s="4701"/>
      <c r="KET36" s="4701"/>
      <c r="KEU36" s="4701"/>
      <c r="KEV36" s="4701"/>
      <c r="KEW36" s="4701"/>
      <c r="KEX36" s="4701"/>
      <c r="KEY36" s="4701"/>
      <c r="KEZ36" s="4701"/>
      <c r="KFA36" s="4701"/>
      <c r="KFB36" s="4701"/>
      <c r="KFC36" s="4701"/>
      <c r="KFD36" s="4701"/>
      <c r="KFE36" s="4701"/>
      <c r="KFF36" s="4701"/>
      <c r="KFG36" s="4701"/>
      <c r="KFH36" s="4701"/>
      <c r="KFI36" s="4701"/>
      <c r="KFJ36" s="4701"/>
      <c r="KFK36" s="4701"/>
      <c r="KFL36" s="4701"/>
      <c r="KFM36" s="4701"/>
      <c r="KFN36" s="4701"/>
      <c r="KFO36" s="4701"/>
      <c r="KFP36" s="4701"/>
      <c r="KFQ36" s="4701"/>
      <c r="KFR36" s="4701"/>
      <c r="KFS36" s="4701"/>
      <c r="KFT36" s="4701"/>
      <c r="KFU36" s="4701"/>
      <c r="KFV36" s="4701"/>
      <c r="KFW36" s="4701"/>
      <c r="KFX36" s="4701"/>
      <c r="KFY36" s="4701"/>
      <c r="KFZ36" s="4701"/>
      <c r="KGA36" s="4701"/>
      <c r="KGB36" s="4701"/>
      <c r="KGC36" s="4701"/>
      <c r="KGD36" s="4701"/>
      <c r="KGE36" s="4701"/>
      <c r="KGF36" s="4701"/>
      <c r="KGG36" s="4701"/>
      <c r="KGH36" s="4701"/>
      <c r="KGI36" s="4701"/>
      <c r="KGJ36" s="4701"/>
      <c r="KGK36" s="4701"/>
      <c r="KGL36" s="4701"/>
      <c r="KGM36" s="4701"/>
      <c r="KGN36" s="4701"/>
      <c r="KGO36" s="4701"/>
      <c r="KGP36" s="4701"/>
      <c r="KGQ36" s="4701"/>
      <c r="KGR36" s="4701"/>
      <c r="KGS36" s="4701"/>
      <c r="KGT36" s="4701"/>
      <c r="KGU36" s="4701"/>
      <c r="KGV36" s="4701"/>
      <c r="KGW36" s="4701"/>
      <c r="KGX36" s="4701"/>
      <c r="KGY36" s="4701"/>
      <c r="KGZ36" s="4701"/>
      <c r="KHA36" s="4701"/>
      <c r="KHB36" s="4701"/>
      <c r="KHC36" s="4701"/>
      <c r="KHD36" s="4701"/>
      <c r="KHE36" s="4701"/>
      <c r="KHF36" s="4701"/>
      <c r="KHG36" s="4701"/>
      <c r="KHH36" s="4701"/>
      <c r="KHI36" s="4701"/>
      <c r="KHJ36" s="4701"/>
      <c r="KHK36" s="4701"/>
      <c r="KHL36" s="4701"/>
      <c r="KHM36" s="4701"/>
      <c r="KHN36" s="4701"/>
      <c r="KHO36" s="4701"/>
      <c r="KHP36" s="4701"/>
      <c r="KHQ36" s="4701"/>
      <c r="KHR36" s="4701"/>
      <c r="KHS36" s="4701"/>
      <c r="KHT36" s="4701"/>
      <c r="KHU36" s="4701"/>
      <c r="KHV36" s="4701"/>
      <c r="KHW36" s="4701"/>
      <c r="KHX36" s="4701"/>
      <c r="KHY36" s="4701"/>
      <c r="KHZ36" s="4701"/>
      <c r="KIA36" s="4701"/>
      <c r="KIB36" s="4701"/>
      <c r="KIC36" s="4701"/>
      <c r="KID36" s="4701"/>
      <c r="KIE36" s="4701"/>
      <c r="KIF36" s="4701"/>
      <c r="KIG36" s="4701"/>
      <c r="KIH36" s="4701"/>
      <c r="KII36" s="4701"/>
      <c r="KIJ36" s="4701"/>
      <c r="KIK36" s="4701"/>
      <c r="KIL36" s="4701"/>
      <c r="KIM36" s="4701"/>
      <c r="KIN36" s="4701"/>
      <c r="KIO36" s="4701"/>
      <c r="KIP36" s="4701"/>
      <c r="KIQ36" s="4701"/>
      <c r="KIR36" s="4701"/>
      <c r="KIS36" s="4701"/>
      <c r="KIT36" s="4701"/>
      <c r="KIU36" s="4701"/>
      <c r="KIV36" s="4701"/>
      <c r="KIW36" s="4701"/>
      <c r="KIX36" s="4701"/>
      <c r="KIY36" s="4701"/>
      <c r="KIZ36" s="4701"/>
      <c r="KJA36" s="4701"/>
      <c r="KJB36" s="4701"/>
      <c r="KJC36" s="4701"/>
      <c r="KJD36" s="4701"/>
      <c r="KJE36" s="4701"/>
      <c r="KJF36" s="4701"/>
      <c r="KJG36" s="4701"/>
      <c r="KJH36" s="4701"/>
      <c r="KJI36" s="4701"/>
      <c r="KJJ36" s="4701"/>
      <c r="KJK36" s="4701"/>
      <c r="KJL36" s="4701"/>
      <c r="KJM36" s="4701"/>
      <c r="KJN36" s="4701"/>
      <c r="KJO36" s="4701"/>
      <c r="KJP36" s="4701"/>
      <c r="KJQ36" s="4701"/>
      <c r="KJR36" s="4701"/>
      <c r="KJS36" s="4701"/>
      <c r="KJT36" s="4701"/>
      <c r="KJU36" s="4701"/>
      <c r="KJV36" s="4701"/>
      <c r="KJW36" s="4701"/>
      <c r="KJX36" s="4701"/>
      <c r="KJY36" s="4701"/>
      <c r="KJZ36" s="4701"/>
      <c r="KKA36" s="4701"/>
      <c r="KKB36" s="4701"/>
      <c r="KKC36" s="4701"/>
      <c r="KKD36" s="4701"/>
      <c r="KKE36" s="4701"/>
      <c r="KKF36" s="4701"/>
      <c r="KKG36" s="4701"/>
      <c r="KKH36" s="4701"/>
      <c r="KKI36" s="4701"/>
      <c r="KKJ36" s="4701"/>
      <c r="KKK36" s="4701"/>
      <c r="KKL36" s="4701"/>
      <c r="KKM36" s="4701"/>
      <c r="KKN36" s="4701"/>
      <c r="KKO36" s="4701"/>
      <c r="KKP36" s="4701"/>
      <c r="KKQ36" s="4701"/>
      <c r="KKR36" s="4701"/>
      <c r="KKS36" s="4701"/>
      <c r="KKT36" s="4701"/>
      <c r="KKU36" s="4701"/>
      <c r="KKV36" s="4701"/>
      <c r="KKW36" s="4701"/>
      <c r="KKX36" s="4701"/>
      <c r="KKY36" s="4701"/>
      <c r="KKZ36" s="4701"/>
      <c r="KLA36" s="4701"/>
      <c r="KLB36" s="4701"/>
      <c r="KLC36" s="4701"/>
      <c r="KLD36" s="4701"/>
      <c r="KLE36" s="4701"/>
      <c r="KLF36" s="4701"/>
      <c r="KLG36" s="4701"/>
      <c r="KLH36" s="4701"/>
      <c r="KLI36" s="4701"/>
      <c r="KLJ36" s="4701"/>
      <c r="KLK36" s="4701"/>
      <c r="KLL36" s="4701"/>
      <c r="KLM36" s="4701"/>
      <c r="KLN36" s="4701"/>
      <c r="KLO36" s="4701"/>
      <c r="KLP36" s="4701"/>
      <c r="KLQ36" s="4701"/>
      <c r="KLR36" s="4701"/>
      <c r="KLS36" s="4701"/>
      <c r="KLT36" s="4701"/>
      <c r="KLU36" s="4701"/>
      <c r="KLV36" s="4701"/>
      <c r="KLW36" s="4701"/>
      <c r="KLX36" s="4701"/>
      <c r="KLY36" s="4701"/>
      <c r="KLZ36" s="4701"/>
      <c r="KMA36" s="4701"/>
      <c r="KMB36" s="4701"/>
      <c r="KMC36" s="4701"/>
      <c r="KMD36" s="4701"/>
      <c r="KME36" s="4701"/>
      <c r="KMF36" s="4701"/>
      <c r="KMG36" s="4701"/>
      <c r="KMH36" s="4701"/>
      <c r="KMI36" s="4701"/>
      <c r="KMJ36" s="4701"/>
      <c r="KMK36" s="4701"/>
      <c r="KML36" s="4701"/>
      <c r="KMM36" s="4701"/>
      <c r="KMN36" s="4701"/>
      <c r="KMO36" s="4701"/>
      <c r="KMP36" s="4701"/>
      <c r="KMQ36" s="4701"/>
      <c r="KMR36" s="4701"/>
      <c r="KMS36" s="4701"/>
      <c r="KMT36" s="4701"/>
      <c r="KMU36" s="4701"/>
      <c r="KMV36" s="4701"/>
      <c r="KMW36" s="4701"/>
      <c r="KMX36" s="4701"/>
      <c r="KMY36" s="4701"/>
      <c r="KMZ36" s="4701"/>
      <c r="KNA36" s="4701"/>
      <c r="KNB36" s="4701"/>
      <c r="KNC36" s="4701"/>
      <c r="KND36" s="4701"/>
      <c r="KNE36" s="4701"/>
      <c r="KNF36" s="4701"/>
      <c r="KNG36" s="4701"/>
      <c r="KNH36" s="4701"/>
      <c r="KNI36" s="4701"/>
      <c r="KNJ36" s="4701"/>
      <c r="KNK36" s="4701"/>
      <c r="KNL36" s="4701"/>
      <c r="KNM36" s="4701"/>
      <c r="KNN36" s="4701"/>
      <c r="KNO36" s="4701"/>
      <c r="KNP36" s="4701"/>
      <c r="KNQ36" s="4701"/>
      <c r="KNR36" s="4701"/>
      <c r="KNS36" s="4701"/>
      <c r="KNT36" s="4701"/>
      <c r="KNU36" s="4701"/>
      <c r="KNV36" s="4701"/>
      <c r="KNW36" s="4701"/>
      <c r="KNX36" s="4701"/>
      <c r="KNY36" s="4701"/>
      <c r="KNZ36" s="4701"/>
      <c r="KOA36" s="4701"/>
      <c r="KOB36" s="4701"/>
      <c r="KOC36" s="4701"/>
      <c r="KOD36" s="4701"/>
      <c r="KOE36" s="4701"/>
      <c r="KOF36" s="4701"/>
      <c r="KOG36" s="4701"/>
      <c r="KOH36" s="4701"/>
      <c r="KOI36" s="4701"/>
      <c r="KOJ36" s="4701"/>
      <c r="KOK36" s="4701"/>
      <c r="KOL36" s="4701"/>
      <c r="KOM36" s="4701"/>
      <c r="KON36" s="4701"/>
      <c r="KOO36" s="4701"/>
      <c r="KOP36" s="4701"/>
      <c r="KOQ36" s="4701"/>
      <c r="KOR36" s="4701"/>
      <c r="KOS36" s="4701"/>
      <c r="KOT36" s="4701"/>
      <c r="KOU36" s="4701"/>
      <c r="KOV36" s="4701"/>
      <c r="KOW36" s="4701"/>
      <c r="KOX36" s="4701"/>
      <c r="KOY36" s="4701"/>
      <c r="KOZ36" s="4701"/>
      <c r="KPA36" s="4701"/>
      <c r="KPB36" s="4701"/>
      <c r="KPC36" s="4701"/>
      <c r="KPD36" s="4701"/>
      <c r="KPE36" s="4701"/>
      <c r="KPF36" s="4701"/>
      <c r="KPG36" s="4701"/>
      <c r="KPH36" s="4701"/>
      <c r="KPI36" s="4701"/>
      <c r="KPJ36" s="4701"/>
      <c r="KPK36" s="4701"/>
      <c r="KPL36" s="4701"/>
      <c r="KPM36" s="4701"/>
      <c r="KPN36" s="4701"/>
      <c r="KPO36" s="4701"/>
      <c r="KPP36" s="4701"/>
      <c r="KPQ36" s="4701"/>
      <c r="KPR36" s="4701"/>
      <c r="KPS36" s="4701"/>
      <c r="KPT36" s="4701"/>
      <c r="KPU36" s="4701"/>
      <c r="KPV36" s="4701"/>
      <c r="KPW36" s="4701"/>
      <c r="KPX36" s="4701"/>
      <c r="KPY36" s="4701"/>
      <c r="KPZ36" s="4701"/>
      <c r="KQA36" s="4701"/>
      <c r="KQB36" s="4701"/>
      <c r="KQC36" s="4701"/>
      <c r="KQD36" s="4701"/>
      <c r="KQE36" s="4701"/>
      <c r="KQF36" s="4701"/>
      <c r="KQG36" s="4701"/>
      <c r="KQH36" s="4701"/>
      <c r="KQI36" s="4701"/>
      <c r="KQJ36" s="4701"/>
      <c r="KQK36" s="4701"/>
      <c r="KQL36" s="4701"/>
      <c r="KQM36" s="4701"/>
      <c r="KQN36" s="4701"/>
      <c r="KQO36" s="4701"/>
      <c r="KQP36" s="4701"/>
      <c r="KQQ36" s="4701"/>
      <c r="KQR36" s="4701"/>
      <c r="KQS36" s="4701"/>
      <c r="KQT36" s="4701"/>
      <c r="KQU36" s="4701"/>
      <c r="KQV36" s="4701"/>
      <c r="KQW36" s="4701"/>
      <c r="KQX36" s="4701"/>
      <c r="KQY36" s="4701"/>
      <c r="KQZ36" s="4701"/>
      <c r="KRA36" s="4701"/>
      <c r="KRB36" s="4701"/>
      <c r="KRC36" s="4701"/>
      <c r="KRD36" s="4701"/>
      <c r="KRE36" s="4701"/>
      <c r="KRF36" s="4701"/>
      <c r="KRG36" s="4701"/>
      <c r="KRH36" s="4701"/>
      <c r="KRI36" s="4701"/>
      <c r="KRJ36" s="4701"/>
      <c r="KRK36" s="4701"/>
      <c r="KRL36" s="4701"/>
      <c r="KRM36" s="4701"/>
      <c r="KRN36" s="4701"/>
      <c r="KRO36" s="4701"/>
      <c r="KRP36" s="4701"/>
      <c r="KRQ36" s="4701"/>
      <c r="KRR36" s="4701"/>
      <c r="KRS36" s="4701"/>
      <c r="KRT36" s="4701"/>
      <c r="KRU36" s="4701"/>
      <c r="KRV36" s="4701"/>
      <c r="KRW36" s="4701"/>
      <c r="KRX36" s="4701"/>
      <c r="KRY36" s="4701"/>
      <c r="KRZ36" s="4701"/>
      <c r="KSA36" s="4701"/>
      <c r="KSB36" s="4701"/>
      <c r="KSC36" s="4701"/>
      <c r="KSD36" s="4701"/>
      <c r="KSE36" s="4701"/>
      <c r="KSF36" s="4701"/>
      <c r="KSG36" s="4701"/>
      <c r="KSH36" s="4701"/>
      <c r="KSI36" s="4701"/>
      <c r="KSJ36" s="4701"/>
      <c r="KSK36" s="4701"/>
      <c r="KSL36" s="4701"/>
      <c r="KSM36" s="4701"/>
      <c r="KSN36" s="4701"/>
      <c r="KSO36" s="4701"/>
      <c r="KSP36" s="4701"/>
      <c r="KSQ36" s="4701"/>
      <c r="KSR36" s="4701"/>
      <c r="KSS36" s="4701"/>
      <c r="KST36" s="4701"/>
      <c r="KSU36" s="4701"/>
      <c r="KSV36" s="4701"/>
      <c r="KSW36" s="4701"/>
      <c r="KSX36" s="4701"/>
      <c r="KSY36" s="4701"/>
      <c r="KSZ36" s="4701"/>
      <c r="KTA36" s="4701"/>
      <c r="KTB36" s="4701"/>
      <c r="KTC36" s="4701"/>
      <c r="KTD36" s="4701"/>
      <c r="KTE36" s="4701"/>
      <c r="KTF36" s="4701"/>
      <c r="KTG36" s="4701"/>
      <c r="KTH36" s="4701"/>
      <c r="KTI36" s="4701"/>
      <c r="KTJ36" s="4701"/>
      <c r="KTK36" s="4701"/>
      <c r="KTL36" s="4701"/>
      <c r="KTM36" s="4701"/>
      <c r="KTN36" s="4701"/>
      <c r="KTO36" s="4701"/>
      <c r="KTP36" s="4701"/>
      <c r="KTQ36" s="4701"/>
      <c r="KTR36" s="4701"/>
      <c r="KTS36" s="4701"/>
      <c r="KTT36" s="4701"/>
      <c r="KTU36" s="4701"/>
      <c r="KTV36" s="4701"/>
      <c r="KTW36" s="4701"/>
      <c r="KTX36" s="4701"/>
      <c r="KTY36" s="4701"/>
      <c r="KTZ36" s="4701"/>
      <c r="KUA36" s="4701"/>
      <c r="KUB36" s="4701"/>
      <c r="KUC36" s="4701"/>
      <c r="KUD36" s="4701"/>
      <c r="KUE36" s="4701"/>
      <c r="KUF36" s="4701"/>
      <c r="KUG36" s="4701"/>
      <c r="KUH36" s="4701"/>
      <c r="KUI36" s="4701"/>
      <c r="KUJ36" s="4701"/>
      <c r="KUK36" s="4701"/>
      <c r="KUL36" s="4701"/>
      <c r="KUM36" s="4701"/>
      <c r="KUN36" s="4701"/>
      <c r="KUO36" s="4701"/>
      <c r="KUP36" s="4701"/>
      <c r="KUQ36" s="4701"/>
      <c r="KUR36" s="4701"/>
      <c r="KUS36" s="4701"/>
      <c r="KUT36" s="4701"/>
      <c r="KUU36" s="4701"/>
      <c r="KUV36" s="4701"/>
      <c r="KUW36" s="4701"/>
      <c r="KUX36" s="4701"/>
      <c r="KUY36" s="4701"/>
      <c r="KUZ36" s="4701"/>
      <c r="KVA36" s="4701"/>
      <c r="KVB36" s="4701"/>
      <c r="KVC36" s="4701"/>
      <c r="KVD36" s="4701"/>
      <c r="KVE36" s="4701"/>
      <c r="KVF36" s="4701"/>
      <c r="KVG36" s="4701"/>
      <c r="KVH36" s="4701"/>
      <c r="KVI36" s="4701"/>
      <c r="KVJ36" s="4701"/>
      <c r="KVK36" s="4701"/>
      <c r="KVL36" s="4701"/>
      <c r="KVM36" s="4701"/>
      <c r="KVN36" s="4701"/>
      <c r="KVO36" s="4701"/>
      <c r="KVP36" s="4701"/>
      <c r="KVQ36" s="4701"/>
      <c r="KVR36" s="4701"/>
      <c r="KVS36" s="4701"/>
      <c r="KVT36" s="4701"/>
      <c r="KVU36" s="4701"/>
      <c r="KVV36" s="4701"/>
      <c r="KVW36" s="4701"/>
      <c r="KVX36" s="4701"/>
      <c r="KVY36" s="4701"/>
      <c r="KVZ36" s="4701"/>
      <c r="KWA36" s="4701"/>
      <c r="KWB36" s="4701"/>
      <c r="KWC36" s="4701"/>
      <c r="KWD36" s="4701"/>
      <c r="KWE36" s="4701"/>
      <c r="KWF36" s="4701"/>
      <c r="KWG36" s="4701"/>
      <c r="KWH36" s="4701"/>
      <c r="KWI36" s="4701"/>
      <c r="KWJ36" s="4701"/>
      <c r="KWK36" s="4701"/>
      <c r="KWL36" s="4701"/>
      <c r="KWM36" s="4701"/>
      <c r="KWN36" s="4701"/>
      <c r="KWO36" s="4701"/>
      <c r="KWP36" s="4701"/>
      <c r="KWQ36" s="4701"/>
      <c r="KWR36" s="4701"/>
      <c r="KWS36" s="4701"/>
      <c r="KWT36" s="4701"/>
      <c r="KWU36" s="4701"/>
      <c r="KWV36" s="4701"/>
      <c r="KWW36" s="4701"/>
      <c r="KWX36" s="4701"/>
      <c r="KWY36" s="4701"/>
      <c r="KWZ36" s="4701"/>
      <c r="KXA36" s="4701"/>
      <c r="KXB36" s="4701"/>
      <c r="KXC36" s="4701"/>
      <c r="KXD36" s="4701"/>
      <c r="KXE36" s="4701"/>
      <c r="KXF36" s="4701"/>
      <c r="KXG36" s="4701"/>
      <c r="KXH36" s="4701"/>
      <c r="KXI36" s="4701"/>
      <c r="KXJ36" s="4701"/>
      <c r="KXK36" s="4701"/>
      <c r="KXL36" s="4701"/>
      <c r="KXM36" s="4701"/>
      <c r="KXN36" s="4701"/>
      <c r="KXO36" s="4701"/>
      <c r="KXP36" s="4701"/>
      <c r="KXQ36" s="4701"/>
      <c r="KXR36" s="4701"/>
      <c r="KXS36" s="4701"/>
      <c r="KXT36" s="4701"/>
      <c r="KXU36" s="4701"/>
      <c r="KXV36" s="4701"/>
      <c r="KXW36" s="4701"/>
      <c r="KXX36" s="4701"/>
      <c r="KXY36" s="4701"/>
      <c r="KXZ36" s="4701"/>
      <c r="KYA36" s="4701"/>
      <c r="KYB36" s="4701"/>
      <c r="KYC36" s="4701"/>
      <c r="KYD36" s="4701"/>
      <c r="KYE36" s="4701"/>
      <c r="KYF36" s="4701"/>
      <c r="KYG36" s="4701"/>
      <c r="KYH36" s="4701"/>
      <c r="KYI36" s="4701"/>
      <c r="KYJ36" s="4701"/>
      <c r="KYK36" s="4701"/>
      <c r="KYL36" s="4701"/>
      <c r="KYM36" s="4701"/>
      <c r="KYN36" s="4701"/>
      <c r="KYO36" s="4701"/>
      <c r="KYP36" s="4701"/>
      <c r="KYQ36" s="4701"/>
      <c r="KYR36" s="4701"/>
      <c r="KYS36" s="4701"/>
      <c r="KYT36" s="4701"/>
      <c r="KYU36" s="4701"/>
      <c r="KYV36" s="4701"/>
      <c r="KYW36" s="4701"/>
      <c r="KYX36" s="4701"/>
      <c r="KYY36" s="4701"/>
      <c r="KYZ36" s="4701"/>
      <c r="KZA36" s="4701"/>
      <c r="KZB36" s="4701"/>
      <c r="KZC36" s="4701"/>
      <c r="KZD36" s="4701"/>
      <c r="KZE36" s="4701"/>
      <c r="KZF36" s="4701"/>
      <c r="KZG36" s="4701"/>
      <c r="KZH36" s="4701"/>
      <c r="KZI36" s="4701"/>
      <c r="KZJ36" s="4701"/>
      <c r="KZK36" s="4701"/>
      <c r="KZL36" s="4701"/>
      <c r="KZM36" s="4701"/>
      <c r="KZN36" s="4701"/>
      <c r="KZO36" s="4701"/>
      <c r="KZP36" s="4701"/>
      <c r="KZQ36" s="4701"/>
      <c r="KZR36" s="4701"/>
      <c r="KZS36" s="4701"/>
      <c r="KZT36" s="4701"/>
      <c r="KZU36" s="4701"/>
      <c r="KZV36" s="4701"/>
      <c r="KZW36" s="4701"/>
      <c r="KZX36" s="4701"/>
      <c r="KZY36" s="4701"/>
      <c r="KZZ36" s="4701"/>
      <c r="LAA36" s="4701"/>
      <c r="LAB36" s="4701"/>
      <c r="LAC36" s="4701"/>
      <c r="LAD36" s="4701"/>
      <c r="LAE36" s="4701"/>
      <c r="LAF36" s="4701"/>
      <c r="LAG36" s="4701"/>
      <c r="LAH36" s="4701"/>
      <c r="LAI36" s="4701"/>
      <c r="LAJ36" s="4701"/>
      <c r="LAK36" s="4701"/>
      <c r="LAL36" s="4701"/>
      <c r="LAM36" s="4701"/>
      <c r="LAN36" s="4701"/>
      <c r="LAO36" s="4701"/>
      <c r="LAP36" s="4701"/>
      <c r="LAQ36" s="4701"/>
      <c r="LAR36" s="4701"/>
      <c r="LAS36" s="4701"/>
      <c r="LAT36" s="4701"/>
      <c r="LAU36" s="4701"/>
      <c r="LAV36" s="4701"/>
      <c r="LAW36" s="4701"/>
      <c r="LAX36" s="4701"/>
      <c r="LAY36" s="4701"/>
      <c r="LAZ36" s="4701"/>
      <c r="LBA36" s="4701"/>
      <c r="LBB36" s="4701"/>
      <c r="LBC36" s="4701"/>
      <c r="LBD36" s="4701"/>
      <c r="LBE36" s="4701"/>
      <c r="LBF36" s="4701"/>
      <c r="LBG36" s="4701"/>
      <c r="LBH36" s="4701"/>
      <c r="LBI36" s="4701"/>
      <c r="LBJ36" s="4701"/>
      <c r="LBK36" s="4701"/>
      <c r="LBL36" s="4701"/>
      <c r="LBM36" s="4701"/>
      <c r="LBN36" s="4701"/>
      <c r="LBO36" s="4701"/>
      <c r="LBP36" s="4701"/>
      <c r="LBQ36" s="4701"/>
      <c r="LBR36" s="4701"/>
      <c r="LBS36" s="4701"/>
      <c r="LBT36" s="4701"/>
      <c r="LBU36" s="4701"/>
      <c r="LBV36" s="4701"/>
      <c r="LBW36" s="4701"/>
      <c r="LBX36" s="4701"/>
      <c r="LBY36" s="4701"/>
      <c r="LBZ36" s="4701"/>
      <c r="LCA36" s="4701"/>
      <c r="LCB36" s="4701"/>
      <c r="LCC36" s="4701"/>
      <c r="LCD36" s="4701"/>
      <c r="LCE36" s="4701"/>
      <c r="LCF36" s="4701"/>
      <c r="LCG36" s="4701"/>
      <c r="LCH36" s="4701"/>
      <c r="LCI36" s="4701"/>
      <c r="LCJ36" s="4701"/>
      <c r="LCK36" s="4701"/>
      <c r="LCL36" s="4701"/>
      <c r="LCM36" s="4701"/>
      <c r="LCN36" s="4701"/>
      <c r="LCO36" s="4701"/>
      <c r="LCP36" s="4701"/>
      <c r="LCQ36" s="4701"/>
      <c r="LCR36" s="4701"/>
      <c r="LCS36" s="4701"/>
      <c r="LCT36" s="4701"/>
      <c r="LCU36" s="4701"/>
      <c r="LCV36" s="4701"/>
      <c r="LCW36" s="4701"/>
      <c r="LCX36" s="4701"/>
      <c r="LCY36" s="4701"/>
      <c r="LCZ36" s="4701"/>
      <c r="LDA36" s="4701"/>
      <c r="LDB36" s="4701"/>
      <c r="LDC36" s="4701"/>
      <c r="LDD36" s="4701"/>
      <c r="LDE36" s="4701"/>
      <c r="LDF36" s="4701"/>
      <c r="LDG36" s="4701"/>
      <c r="LDH36" s="4701"/>
      <c r="LDI36" s="4701"/>
      <c r="LDJ36" s="4701"/>
      <c r="LDK36" s="4701"/>
      <c r="LDL36" s="4701"/>
      <c r="LDM36" s="4701"/>
      <c r="LDN36" s="4701"/>
      <c r="LDO36" s="4701"/>
      <c r="LDP36" s="4701"/>
      <c r="LDQ36" s="4701"/>
      <c r="LDR36" s="4701"/>
      <c r="LDS36" s="4701"/>
      <c r="LDT36" s="4701"/>
      <c r="LDU36" s="4701"/>
      <c r="LDV36" s="4701"/>
      <c r="LDW36" s="4701"/>
      <c r="LDX36" s="4701"/>
      <c r="LDY36" s="4701"/>
      <c r="LDZ36" s="4701"/>
      <c r="LEA36" s="4701"/>
      <c r="LEB36" s="4701"/>
      <c r="LEC36" s="4701"/>
      <c r="LED36" s="4701"/>
      <c r="LEE36" s="4701"/>
      <c r="LEF36" s="4701"/>
      <c r="LEG36" s="4701"/>
      <c r="LEH36" s="4701"/>
      <c r="LEI36" s="4701"/>
      <c r="LEJ36" s="4701"/>
      <c r="LEK36" s="4701"/>
      <c r="LEL36" s="4701"/>
      <c r="LEM36" s="4701"/>
      <c r="LEN36" s="4701"/>
      <c r="LEO36" s="4701"/>
      <c r="LEP36" s="4701"/>
      <c r="LEQ36" s="4701"/>
      <c r="LER36" s="4701"/>
      <c r="LES36" s="4701"/>
      <c r="LET36" s="4701"/>
      <c r="LEU36" s="4701"/>
      <c r="LEV36" s="4701"/>
      <c r="LEW36" s="4701"/>
      <c r="LEX36" s="4701"/>
      <c r="LEY36" s="4701"/>
      <c r="LEZ36" s="4701"/>
      <c r="LFA36" s="4701"/>
      <c r="LFB36" s="4701"/>
      <c r="LFC36" s="4701"/>
      <c r="LFD36" s="4701"/>
      <c r="LFE36" s="4701"/>
      <c r="LFF36" s="4701"/>
      <c r="LFG36" s="4701"/>
      <c r="LFH36" s="4701"/>
      <c r="LFI36" s="4701"/>
      <c r="LFJ36" s="4701"/>
      <c r="LFK36" s="4701"/>
      <c r="LFL36" s="4701"/>
      <c r="LFM36" s="4701"/>
      <c r="LFN36" s="4701"/>
      <c r="LFO36" s="4701"/>
      <c r="LFP36" s="4701"/>
      <c r="LFQ36" s="4701"/>
      <c r="LFR36" s="4701"/>
      <c r="LFS36" s="4701"/>
      <c r="LFT36" s="4701"/>
      <c r="LFU36" s="4701"/>
      <c r="LFV36" s="4701"/>
      <c r="LFW36" s="4701"/>
      <c r="LFX36" s="4701"/>
      <c r="LFY36" s="4701"/>
      <c r="LFZ36" s="4701"/>
      <c r="LGA36" s="4701"/>
      <c r="LGB36" s="4701"/>
      <c r="LGC36" s="4701"/>
      <c r="LGD36" s="4701"/>
      <c r="LGE36" s="4701"/>
      <c r="LGF36" s="4701"/>
      <c r="LGG36" s="4701"/>
      <c r="LGH36" s="4701"/>
      <c r="LGI36" s="4701"/>
      <c r="LGJ36" s="4701"/>
      <c r="LGK36" s="4701"/>
      <c r="LGL36" s="4701"/>
      <c r="LGM36" s="4701"/>
      <c r="LGN36" s="4701"/>
      <c r="LGO36" s="4701"/>
      <c r="LGP36" s="4701"/>
      <c r="LGQ36" s="4701"/>
      <c r="LGR36" s="4701"/>
      <c r="LGS36" s="4701"/>
      <c r="LGT36" s="4701"/>
      <c r="LGU36" s="4701"/>
      <c r="LGV36" s="4701"/>
      <c r="LGW36" s="4701"/>
      <c r="LGX36" s="4701"/>
      <c r="LGY36" s="4701"/>
      <c r="LGZ36" s="4701"/>
      <c r="LHA36" s="4701"/>
      <c r="LHB36" s="4701"/>
      <c r="LHC36" s="4701"/>
      <c r="LHD36" s="4701"/>
      <c r="LHE36" s="4701"/>
      <c r="LHF36" s="4701"/>
      <c r="LHG36" s="4701"/>
      <c r="LHH36" s="4701"/>
      <c r="LHI36" s="4701"/>
      <c r="LHJ36" s="4701"/>
      <c r="LHK36" s="4701"/>
      <c r="LHL36" s="4701"/>
      <c r="LHM36" s="4701"/>
      <c r="LHN36" s="4701"/>
      <c r="LHO36" s="4701"/>
      <c r="LHP36" s="4701"/>
      <c r="LHQ36" s="4701"/>
      <c r="LHR36" s="4701"/>
      <c r="LHS36" s="4701"/>
      <c r="LHT36" s="4701"/>
      <c r="LHU36" s="4701"/>
      <c r="LHV36" s="4701"/>
      <c r="LHW36" s="4701"/>
      <c r="LHX36" s="4701"/>
      <c r="LHY36" s="4701"/>
      <c r="LHZ36" s="4701"/>
      <c r="LIA36" s="4701"/>
      <c r="LIB36" s="4701"/>
      <c r="LIC36" s="4701"/>
      <c r="LID36" s="4701"/>
      <c r="LIE36" s="4701"/>
      <c r="LIF36" s="4701"/>
      <c r="LIG36" s="4701"/>
      <c r="LIH36" s="4701"/>
      <c r="LII36" s="4701"/>
      <c r="LIJ36" s="4701"/>
      <c r="LIK36" s="4701"/>
      <c r="LIL36" s="4701"/>
      <c r="LIM36" s="4701"/>
      <c r="LIN36" s="4701"/>
      <c r="LIO36" s="4701"/>
      <c r="LIP36" s="4701"/>
      <c r="LIQ36" s="4701"/>
      <c r="LIR36" s="4701"/>
      <c r="LIS36" s="4701"/>
      <c r="LIT36" s="4701"/>
      <c r="LIU36" s="4701"/>
      <c r="LIV36" s="4701"/>
      <c r="LIW36" s="4701"/>
      <c r="LIX36" s="4701"/>
      <c r="LIY36" s="4701"/>
      <c r="LIZ36" s="4701"/>
      <c r="LJA36" s="4701"/>
      <c r="LJB36" s="4701"/>
      <c r="LJC36" s="4701"/>
      <c r="LJD36" s="4701"/>
      <c r="LJE36" s="4701"/>
      <c r="LJF36" s="4701"/>
      <c r="LJG36" s="4701"/>
      <c r="LJH36" s="4701"/>
      <c r="LJI36" s="4701"/>
      <c r="LJJ36" s="4701"/>
      <c r="LJK36" s="4701"/>
      <c r="LJL36" s="4701"/>
      <c r="LJM36" s="4701"/>
      <c r="LJN36" s="4701"/>
      <c r="LJO36" s="4701"/>
      <c r="LJP36" s="4701"/>
      <c r="LJQ36" s="4701"/>
      <c r="LJR36" s="4701"/>
      <c r="LJS36" s="4701"/>
      <c r="LJT36" s="4701"/>
      <c r="LJU36" s="4701"/>
      <c r="LJV36" s="4701"/>
      <c r="LJW36" s="4701"/>
      <c r="LJX36" s="4701"/>
      <c r="LJY36" s="4701"/>
      <c r="LJZ36" s="4701"/>
      <c r="LKA36" s="4701"/>
      <c r="LKB36" s="4701"/>
      <c r="LKC36" s="4701"/>
      <c r="LKD36" s="4701"/>
      <c r="LKE36" s="4701"/>
      <c r="LKF36" s="4701"/>
      <c r="LKG36" s="4701"/>
      <c r="LKH36" s="4701"/>
      <c r="LKI36" s="4701"/>
      <c r="LKJ36" s="4701"/>
      <c r="LKK36" s="4701"/>
      <c r="LKL36" s="4701"/>
      <c r="LKM36" s="4701"/>
      <c r="LKN36" s="4701"/>
      <c r="LKO36" s="4701"/>
      <c r="LKP36" s="4701"/>
      <c r="LKQ36" s="4701"/>
      <c r="LKR36" s="4701"/>
      <c r="LKS36" s="4701"/>
      <c r="LKT36" s="4701"/>
      <c r="LKU36" s="4701"/>
      <c r="LKV36" s="4701"/>
      <c r="LKW36" s="4701"/>
      <c r="LKX36" s="4701"/>
      <c r="LKY36" s="4701"/>
      <c r="LKZ36" s="4701"/>
      <c r="LLA36" s="4701"/>
      <c r="LLB36" s="4701"/>
      <c r="LLC36" s="4701"/>
      <c r="LLD36" s="4701"/>
      <c r="LLE36" s="4701"/>
      <c r="LLF36" s="4701"/>
      <c r="LLG36" s="4701"/>
      <c r="LLH36" s="4701"/>
      <c r="LLI36" s="4701"/>
      <c r="LLJ36" s="4701"/>
      <c r="LLK36" s="4701"/>
      <c r="LLL36" s="4701"/>
      <c r="LLM36" s="4701"/>
      <c r="LLN36" s="4701"/>
      <c r="LLO36" s="4701"/>
      <c r="LLP36" s="4701"/>
      <c r="LLQ36" s="4701"/>
      <c r="LLR36" s="4701"/>
      <c r="LLS36" s="4701"/>
      <c r="LLT36" s="4701"/>
      <c r="LLU36" s="4701"/>
      <c r="LLV36" s="4701"/>
      <c r="LLW36" s="4701"/>
      <c r="LLX36" s="4701"/>
      <c r="LLY36" s="4701"/>
      <c r="LLZ36" s="4701"/>
      <c r="LMA36" s="4701"/>
      <c r="LMB36" s="4701"/>
      <c r="LMC36" s="4701"/>
      <c r="LMD36" s="4701"/>
      <c r="LME36" s="4701"/>
      <c r="LMF36" s="4701"/>
      <c r="LMG36" s="4701"/>
      <c r="LMH36" s="4701"/>
      <c r="LMI36" s="4701"/>
      <c r="LMJ36" s="4701"/>
      <c r="LMK36" s="4701"/>
      <c r="LML36" s="4701"/>
      <c r="LMM36" s="4701"/>
      <c r="LMN36" s="4701"/>
      <c r="LMO36" s="4701"/>
      <c r="LMP36" s="4701"/>
      <c r="LMQ36" s="4701"/>
      <c r="LMR36" s="4701"/>
      <c r="LMS36" s="4701"/>
      <c r="LMT36" s="4701"/>
      <c r="LMU36" s="4701"/>
      <c r="LMV36" s="4701"/>
      <c r="LMW36" s="4701"/>
      <c r="LMX36" s="4701"/>
      <c r="LMY36" s="4701"/>
      <c r="LMZ36" s="4701"/>
      <c r="LNA36" s="4701"/>
      <c r="LNB36" s="4701"/>
      <c r="LNC36" s="4701"/>
      <c r="LND36" s="4701"/>
      <c r="LNE36" s="4701"/>
      <c r="LNF36" s="4701"/>
      <c r="LNG36" s="4701"/>
      <c r="LNH36" s="4701"/>
      <c r="LNI36" s="4701"/>
      <c r="LNJ36" s="4701"/>
      <c r="LNK36" s="4701"/>
      <c r="LNL36" s="4701"/>
      <c r="LNM36" s="4701"/>
      <c r="LNN36" s="4701"/>
      <c r="LNO36" s="4701"/>
      <c r="LNP36" s="4701"/>
      <c r="LNQ36" s="4701"/>
      <c r="LNR36" s="4701"/>
      <c r="LNS36" s="4701"/>
      <c r="LNT36" s="4701"/>
      <c r="LNU36" s="4701"/>
      <c r="LNV36" s="4701"/>
      <c r="LNW36" s="4701"/>
      <c r="LNX36" s="4701"/>
      <c r="LNY36" s="4701"/>
      <c r="LNZ36" s="4701"/>
      <c r="LOA36" s="4701"/>
      <c r="LOB36" s="4701"/>
      <c r="LOC36" s="4701"/>
      <c r="LOD36" s="4701"/>
      <c r="LOE36" s="4701"/>
      <c r="LOF36" s="4701"/>
      <c r="LOG36" s="4701"/>
      <c r="LOH36" s="4701"/>
      <c r="LOI36" s="4701"/>
      <c r="LOJ36" s="4701"/>
      <c r="LOK36" s="4701"/>
      <c r="LOL36" s="4701"/>
      <c r="LOM36" s="4701"/>
      <c r="LON36" s="4701"/>
      <c r="LOO36" s="4701"/>
      <c r="LOP36" s="4701"/>
      <c r="LOQ36" s="4701"/>
      <c r="LOR36" s="4701"/>
      <c r="LOS36" s="4701"/>
      <c r="LOT36" s="4701"/>
      <c r="LOU36" s="4701"/>
      <c r="LOV36" s="4701"/>
      <c r="LOW36" s="4701"/>
      <c r="LOX36" s="4701"/>
      <c r="LOY36" s="4701"/>
      <c r="LOZ36" s="4701"/>
      <c r="LPA36" s="4701"/>
      <c r="LPB36" s="4701"/>
      <c r="LPC36" s="4701"/>
      <c r="LPD36" s="4701"/>
      <c r="LPE36" s="4701"/>
      <c r="LPF36" s="4701"/>
      <c r="LPG36" s="4701"/>
      <c r="LPH36" s="4701"/>
      <c r="LPI36" s="4701"/>
      <c r="LPJ36" s="4701"/>
      <c r="LPK36" s="4701"/>
      <c r="LPL36" s="4701"/>
      <c r="LPM36" s="4701"/>
      <c r="LPN36" s="4701"/>
      <c r="LPO36" s="4701"/>
      <c r="LPP36" s="4701"/>
      <c r="LPQ36" s="4701"/>
      <c r="LPR36" s="4701"/>
      <c r="LPS36" s="4701"/>
      <c r="LPT36" s="4701"/>
      <c r="LPU36" s="4701"/>
      <c r="LPV36" s="4701"/>
      <c r="LPW36" s="4701"/>
      <c r="LPX36" s="4701"/>
      <c r="LPY36" s="4701"/>
      <c r="LPZ36" s="4701"/>
      <c r="LQA36" s="4701"/>
      <c r="LQB36" s="4701"/>
      <c r="LQC36" s="4701"/>
      <c r="LQD36" s="4701"/>
      <c r="LQE36" s="4701"/>
      <c r="LQF36" s="4701"/>
      <c r="LQG36" s="4701"/>
      <c r="LQH36" s="4701"/>
      <c r="LQI36" s="4701"/>
      <c r="LQJ36" s="4701"/>
      <c r="LQK36" s="4701"/>
      <c r="LQL36" s="4701"/>
      <c r="LQM36" s="4701"/>
      <c r="LQN36" s="4701"/>
      <c r="LQO36" s="4701"/>
      <c r="LQP36" s="4701"/>
      <c r="LQQ36" s="4701"/>
      <c r="LQR36" s="4701"/>
      <c r="LQS36" s="4701"/>
      <c r="LQT36" s="4701"/>
      <c r="LQU36" s="4701"/>
      <c r="LQV36" s="4701"/>
      <c r="LQW36" s="4701"/>
      <c r="LQX36" s="4701"/>
      <c r="LQY36" s="4701"/>
      <c r="LQZ36" s="4701"/>
      <c r="LRA36" s="4701"/>
      <c r="LRB36" s="4701"/>
      <c r="LRC36" s="4701"/>
      <c r="LRD36" s="4701"/>
      <c r="LRE36" s="4701"/>
      <c r="LRF36" s="4701"/>
      <c r="LRG36" s="4701"/>
      <c r="LRH36" s="4701"/>
      <c r="LRI36" s="4701"/>
      <c r="LRJ36" s="4701"/>
      <c r="LRK36" s="4701"/>
      <c r="LRL36" s="4701"/>
      <c r="LRM36" s="4701"/>
      <c r="LRN36" s="4701"/>
      <c r="LRO36" s="4701"/>
      <c r="LRP36" s="4701"/>
      <c r="LRQ36" s="4701"/>
      <c r="LRR36" s="4701"/>
      <c r="LRS36" s="4701"/>
      <c r="LRT36" s="4701"/>
      <c r="LRU36" s="4701"/>
      <c r="LRV36" s="4701"/>
      <c r="LRW36" s="4701"/>
      <c r="LRX36" s="4701"/>
      <c r="LRY36" s="4701"/>
      <c r="LRZ36" s="4701"/>
      <c r="LSA36" s="4701"/>
      <c r="LSB36" s="4701"/>
      <c r="LSC36" s="4701"/>
      <c r="LSD36" s="4701"/>
      <c r="LSE36" s="4701"/>
      <c r="LSF36" s="4701"/>
      <c r="LSG36" s="4701"/>
      <c r="LSH36" s="4701"/>
      <c r="LSI36" s="4701"/>
      <c r="LSJ36" s="4701"/>
      <c r="LSK36" s="4701"/>
      <c r="LSL36" s="4701"/>
      <c r="LSM36" s="4701"/>
      <c r="LSN36" s="4701"/>
      <c r="LSO36" s="4701"/>
      <c r="LSP36" s="4701"/>
      <c r="LSQ36" s="4701"/>
      <c r="LSR36" s="4701"/>
      <c r="LSS36" s="4701"/>
      <c r="LST36" s="4701"/>
      <c r="LSU36" s="4701"/>
      <c r="LSV36" s="4701"/>
      <c r="LSW36" s="4701"/>
      <c r="LSX36" s="4701"/>
      <c r="LSY36" s="4701"/>
      <c r="LSZ36" s="4701"/>
      <c r="LTA36" s="4701"/>
      <c r="LTB36" s="4701"/>
      <c r="LTC36" s="4701"/>
      <c r="LTD36" s="4701"/>
      <c r="LTE36" s="4701"/>
      <c r="LTF36" s="4701"/>
      <c r="LTG36" s="4701"/>
      <c r="LTH36" s="4701"/>
      <c r="LTI36" s="4701"/>
      <c r="LTJ36" s="4701"/>
      <c r="LTK36" s="4701"/>
      <c r="LTL36" s="4701"/>
      <c r="LTM36" s="4701"/>
      <c r="LTN36" s="4701"/>
      <c r="LTO36" s="4701"/>
      <c r="LTP36" s="4701"/>
      <c r="LTQ36" s="4701"/>
      <c r="LTR36" s="4701"/>
      <c r="LTS36" s="4701"/>
      <c r="LTT36" s="4701"/>
      <c r="LTU36" s="4701"/>
      <c r="LTV36" s="4701"/>
      <c r="LTW36" s="4701"/>
      <c r="LTX36" s="4701"/>
      <c r="LTY36" s="4701"/>
      <c r="LTZ36" s="4701"/>
      <c r="LUA36" s="4701"/>
      <c r="LUB36" s="4701"/>
      <c r="LUC36" s="4701"/>
      <c r="LUD36" s="4701"/>
      <c r="LUE36" s="4701"/>
      <c r="LUF36" s="4701"/>
      <c r="LUG36" s="4701"/>
      <c r="LUH36" s="4701"/>
      <c r="LUI36" s="4701"/>
      <c r="LUJ36" s="4701"/>
      <c r="LUK36" s="4701"/>
      <c r="LUL36" s="4701"/>
      <c r="LUM36" s="4701"/>
      <c r="LUN36" s="4701"/>
      <c r="LUO36" s="4701"/>
      <c r="LUP36" s="4701"/>
      <c r="LUQ36" s="4701"/>
      <c r="LUR36" s="4701"/>
      <c r="LUS36" s="4701"/>
      <c r="LUT36" s="4701"/>
      <c r="LUU36" s="4701"/>
      <c r="LUV36" s="4701"/>
      <c r="LUW36" s="4701"/>
      <c r="LUX36" s="4701"/>
      <c r="LUY36" s="4701"/>
      <c r="LUZ36" s="4701"/>
      <c r="LVA36" s="4701"/>
      <c r="LVB36" s="4701"/>
      <c r="LVC36" s="4701"/>
      <c r="LVD36" s="4701"/>
      <c r="LVE36" s="4701"/>
      <c r="LVF36" s="4701"/>
      <c r="LVG36" s="4701"/>
      <c r="LVH36" s="4701"/>
      <c r="LVI36" s="4701"/>
      <c r="LVJ36" s="4701"/>
      <c r="LVK36" s="4701"/>
      <c r="LVL36" s="4701"/>
      <c r="LVM36" s="4701"/>
      <c r="LVN36" s="4701"/>
      <c r="LVO36" s="4701"/>
      <c r="LVP36" s="4701"/>
      <c r="LVQ36" s="4701"/>
      <c r="LVR36" s="4701"/>
      <c r="LVS36" s="4701"/>
      <c r="LVT36" s="4701"/>
      <c r="LVU36" s="4701"/>
      <c r="LVV36" s="4701"/>
      <c r="LVW36" s="4701"/>
      <c r="LVX36" s="4701"/>
      <c r="LVY36" s="4701"/>
      <c r="LVZ36" s="4701"/>
      <c r="LWA36" s="4701"/>
      <c r="LWB36" s="4701"/>
      <c r="LWC36" s="4701"/>
      <c r="LWD36" s="4701"/>
      <c r="LWE36" s="4701"/>
      <c r="LWF36" s="4701"/>
      <c r="LWG36" s="4701"/>
      <c r="LWH36" s="4701"/>
      <c r="LWI36" s="4701"/>
      <c r="LWJ36" s="4701"/>
      <c r="LWK36" s="4701"/>
      <c r="LWL36" s="4701"/>
      <c r="LWM36" s="4701"/>
      <c r="LWN36" s="4701"/>
      <c r="LWO36" s="4701"/>
      <c r="LWP36" s="4701"/>
      <c r="LWQ36" s="4701"/>
      <c r="LWR36" s="4701"/>
      <c r="LWS36" s="4701"/>
      <c r="LWT36" s="4701"/>
      <c r="LWU36" s="4701"/>
      <c r="LWV36" s="4701"/>
      <c r="LWW36" s="4701"/>
      <c r="LWX36" s="4701"/>
      <c r="LWY36" s="4701"/>
      <c r="LWZ36" s="4701"/>
      <c r="LXA36" s="4701"/>
      <c r="LXB36" s="4701"/>
      <c r="LXC36" s="4701"/>
      <c r="LXD36" s="4701"/>
      <c r="LXE36" s="4701"/>
      <c r="LXF36" s="4701"/>
      <c r="LXG36" s="4701"/>
      <c r="LXH36" s="4701"/>
      <c r="LXI36" s="4701"/>
      <c r="LXJ36" s="4701"/>
      <c r="LXK36" s="4701"/>
      <c r="LXL36" s="4701"/>
      <c r="LXM36" s="4701"/>
      <c r="LXN36" s="4701"/>
      <c r="LXO36" s="4701"/>
      <c r="LXP36" s="4701"/>
      <c r="LXQ36" s="4701"/>
      <c r="LXR36" s="4701"/>
      <c r="LXS36" s="4701"/>
      <c r="LXT36" s="4701"/>
      <c r="LXU36" s="4701"/>
      <c r="LXV36" s="4701"/>
      <c r="LXW36" s="4701"/>
      <c r="LXX36" s="4701"/>
      <c r="LXY36" s="4701"/>
      <c r="LXZ36" s="4701"/>
      <c r="LYA36" s="4701"/>
      <c r="LYB36" s="4701"/>
      <c r="LYC36" s="4701"/>
      <c r="LYD36" s="4701"/>
      <c r="LYE36" s="4701"/>
      <c r="LYF36" s="4701"/>
      <c r="LYG36" s="4701"/>
      <c r="LYH36" s="4701"/>
      <c r="LYI36" s="4701"/>
      <c r="LYJ36" s="4701"/>
      <c r="LYK36" s="4701"/>
      <c r="LYL36" s="4701"/>
      <c r="LYM36" s="4701"/>
      <c r="LYN36" s="4701"/>
      <c r="LYO36" s="4701"/>
      <c r="LYP36" s="4701"/>
      <c r="LYQ36" s="4701"/>
      <c r="LYR36" s="4701"/>
      <c r="LYS36" s="4701"/>
      <c r="LYT36" s="4701"/>
      <c r="LYU36" s="4701"/>
      <c r="LYV36" s="4701"/>
      <c r="LYW36" s="4701"/>
      <c r="LYX36" s="4701"/>
      <c r="LYY36" s="4701"/>
      <c r="LYZ36" s="4701"/>
      <c r="LZA36" s="4701"/>
      <c r="LZB36" s="4701"/>
      <c r="LZC36" s="4701"/>
      <c r="LZD36" s="4701"/>
      <c r="LZE36" s="4701"/>
      <c r="LZF36" s="4701"/>
      <c r="LZG36" s="4701"/>
      <c r="LZH36" s="4701"/>
      <c r="LZI36" s="4701"/>
      <c r="LZJ36" s="4701"/>
      <c r="LZK36" s="4701"/>
      <c r="LZL36" s="4701"/>
      <c r="LZM36" s="4701"/>
      <c r="LZN36" s="4701"/>
      <c r="LZO36" s="4701"/>
      <c r="LZP36" s="4701"/>
      <c r="LZQ36" s="4701"/>
      <c r="LZR36" s="4701"/>
      <c r="LZS36" s="4701"/>
      <c r="LZT36" s="4701"/>
      <c r="LZU36" s="4701"/>
      <c r="LZV36" s="4701"/>
      <c r="LZW36" s="4701"/>
      <c r="LZX36" s="4701"/>
      <c r="LZY36" s="4701"/>
      <c r="LZZ36" s="4701"/>
      <c r="MAA36" s="4701"/>
      <c r="MAB36" s="4701"/>
      <c r="MAC36" s="4701"/>
      <c r="MAD36" s="4701"/>
      <c r="MAE36" s="4701"/>
      <c r="MAF36" s="4701"/>
      <c r="MAG36" s="4701"/>
      <c r="MAH36" s="4701"/>
      <c r="MAI36" s="4701"/>
      <c r="MAJ36" s="4701"/>
      <c r="MAK36" s="4701"/>
      <c r="MAL36" s="4701"/>
      <c r="MAM36" s="4701"/>
      <c r="MAN36" s="4701"/>
      <c r="MAO36" s="4701"/>
      <c r="MAP36" s="4701"/>
      <c r="MAQ36" s="4701"/>
      <c r="MAR36" s="4701"/>
      <c r="MAS36" s="4701"/>
      <c r="MAT36" s="4701"/>
      <c r="MAU36" s="4701"/>
      <c r="MAV36" s="4701"/>
      <c r="MAW36" s="4701"/>
      <c r="MAX36" s="4701"/>
      <c r="MAY36" s="4701"/>
      <c r="MAZ36" s="4701"/>
      <c r="MBA36" s="4701"/>
      <c r="MBB36" s="4701"/>
      <c r="MBC36" s="4701"/>
      <c r="MBD36" s="4701"/>
      <c r="MBE36" s="4701"/>
      <c r="MBF36" s="4701"/>
      <c r="MBG36" s="4701"/>
      <c r="MBH36" s="4701"/>
      <c r="MBI36" s="4701"/>
      <c r="MBJ36" s="4701"/>
      <c r="MBK36" s="4701"/>
      <c r="MBL36" s="4701"/>
      <c r="MBM36" s="4701"/>
      <c r="MBN36" s="4701"/>
      <c r="MBO36" s="4701"/>
      <c r="MBP36" s="4701"/>
      <c r="MBQ36" s="4701"/>
      <c r="MBR36" s="4701"/>
      <c r="MBS36" s="4701"/>
      <c r="MBT36" s="4701"/>
      <c r="MBU36" s="4701"/>
      <c r="MBV36" s="4701"/>
      <c r="MBW36" s="4701"/>
      <c r="MBX36" s="4701"/>
      <c r="MBY36" s="4701"/>
      <c r="MBZ36" s="4701"/>
      <c r="MCA36" s="4701"/>
      <c r="MCB36" s="4701"/>
      <c r="MCC36" s="4701"/>
      <c r="MCD36" s="4701"/>
      <c r="MCE36" s="4701"/>
      <c r="MCF36" s="4701"/>
      <c r="MCG36" s="4701"/>
      <c r="MCH36" s="4701"/>
      <c r="MCI36" s="4701"/>
      <c r="MCJ36" s="4701"/>
      <c r="MCK36" s="4701"/>
      <c r="MCL36" s="4701"/>
      <c r="MCM36" s="4701"/>
      <c r="MCN36" s="4701"/>
      <c r="MCO36" s="4701"/>
      <c r="MCP36" s="4701"/>
      <c r="MCQ36" s="4701"/>
      <c r="MCR36" s="4701"/>
      <c r="MCS36" s="4701"/>
      <c r="MCT36" s="4701"/>
      <c r="MCU36" s="4701"/>
      <c r="MCV36" s="4701"/>
      <c r="MCW36" s="4701"/>
      <c r="MCX36" s="4701"/>
      <c r="MCY36" s="4701"/>
      <c r="MCZ36" s="4701"/>
      <c r="MDA36" s="4701"/>
      <c r="MDB36" s="4701"/>
      <c r="MDC36" s="4701"/>
      <c r="MDD36" s="4701"/>
      <c r="MDE36" s="4701"/>
      <c r="MDF36" s="4701"/>
      <c r="MDG36" s="4701"/>
      <c r="MDH36" s="4701"/>
      <c r="MDI36" s="4701"/>
      <c r="MDJ36" s="4701"/>
      <c r="MDK36" s="4701"/>
      <c r="MDL36" s="4701"/>
      <c r="MDM36" s="4701"/>
      <c r="MDN36" s="4701"/>
      <c r="MDO36" s="4701"/>
      <c r="MDP36" s="4701"/>
      <c r="MDQ36" s="4701"/>
      <c r="MDR36" s="4701"/>
      <c r="MDS36" s="4701"/>
      <c r="MDT36" s="4701"/>
      <c r="MDU36" s="4701"/>
      <c r="MDV36" s="4701"/>
      <c r="MDW36" s="4701"/>
      <c r="MDX36" s="4701"/>
      <c r="MDY36" s="4701"/>
      <c r="MDZ36" s="4701"/>
      <c r="MEA36" s="4701"/>
      <c r="MEB36" s="4701"/>
      <c r="MEC36" s="4701"/>
      <c r="MED36" s="4701"/>
      <c r="MEE36" s="4701"/>
      <c r="MEF36" s="4701"/>
      <c r="MEG36" s="4701"/>
      <c r="MEH36" s="4701"/>
      <c r="MEI36" s="4701"/>
      <c r="MEJ36" s="4701"/>
      <c r="MEK36" s="4701"/>
      <c r="MEL36" s="4701"/>
      <c r="MEM36" s="4701"/>
      <c r="MEN36" s="4701"/>
      <c r="MEO36" s="4701"/>
      <c r="MEP36" s="4701"/>
      <c r="MEQ36" s="4701"/>
      <c r="MER36" s="4701"/>
      <c r="MES36" s="4701"/>
      <c r="MET36" s="4701"/>
      <c r="MEU36" s="4701"/>
      <c r="MEV36" s="4701"/>
      <c r="MEW36" s="4701"/>
      <c r="MEX36" s="4701"/>
      <c r="MEY36" s="4701"/>
      <c r="MEZ36" s="4701"/>
      <c r="MFA36" s="4701"/>
      <c r="MFB36" s="4701"/>
      <c r="MFC36" s="4701"/>
      <c r="MFD36" s="4701"/>
      <c r="MFE36" s="4701"/>
      <c r="MFF36" s="4701"/>
      <c r="MFG36" s="4701"/>
      <c r="MFH36" s="4701"/>
      <c r="MFI36" s="4701"/>
      <c r="MFJ36" s="4701"/>
      <c r="MFK36" s="4701"/>
      <c r="MFL36" s="4701"/>
      <c r="MFM36" s="4701"/>
      <c r="MFN36" s="4701"/>
      <c r="MFO36" s="4701"/>
      <c r="MFP36" s="4701"/>
      <c r="MFQ36" s="4701"/>
      <c r="MFR36" s="4701"/>
      <c r="MFS36" s="4701"/>
      <c r="MFT36" s="4701"/>
      <c r="MFU36" s="4701"/>
      <c r="MFV36" s="4701"/>
      <c r="MFW36" s="4701"/>
      <c r="MFX36" s="4701"/>
      <c r="MFY36" s="4701"/>
      <c r="MFZ36" s="4701"/>
      <c r="MGA36" s="4701"/>
      <c r="MGB36" s="4701"/>
      <c r="MGC36" s="4701"/>
      <c r="MGD36" s="4701"/>
      <c r="MGE36" s="4701"/>
      <c r="MGF36" s="4701"/>
      <c r="MGG36" s="4701"/>
      <c r="MGH36" s="4701"/>
      <c r="MGI36" s="4701"/>
      <c r="MGJ36" s="4701"/>
      <c r="MGK36" s="4701"/>
      <c r="MGL36" s="4701"/>
      <c r="MGM36" s="4701"/>
      <c r="MGN36" s="4701"/>
      <c r="MGO36" s="4701"/>
      <c r="MGP36" s="4701"/>
      <c r="MGQ36" s="4701"/>
      <c r="MGR36" s="4701"/>
      <c r="MGS36" s="4701"/>
      <c r="MGT36" s="4701"/>
      <c r="MGU36" s="4701"/>
      <c r="MGV36" s="4701"/>
      <c r="MGW36" s="4701"/>
      <c r="MGX36" s="4701"/>
      <c r="MGY36" s="4701"/>
      <c r="MGZ36" s="4701"/>
      <c r="MHA36" s="4701"/>
      <c r="MHB36" s="4701"/>
      <c r="MHC36" s="4701"/>
      <c r="MHD36" s="4701"/>
      <c r="MHE36" s="4701"/>
      <c r="MHF36" s="4701"/>
      <c r="MHG36" s="4701"/>
      <c r="MHH36" s="4701"/>
      <c r="MHI36" s="4701"/>
      <c r="MHJ36" s="4701"/>
      <c r="MHK36" s="4701"/>
      <c r="MHL36" s="4701"/>
      <c r="MHM36" s="4701"/>
      <c r="MHN36" s="4701"/>
      <c r="MHO36" s="4701"/>
      <c r="MHP36" s="4701"/>
      <c r="MHQ36" s="4701"/>
      <c r="MHR36" s="4701"/>
      <c r="MHS36" s="4701"/>
      <c r="MHT36" s="4701"/>
      <c r="MHU36" s="4701"/>
      <c r="MHV36" s="4701"/>
      <c r="MHW36" s="4701"/>
      <c r="MHX36" s="4701"/>
      <c r="MHY36" s="4701"/>
      <c r="MHZ36" s="4701"/>
      <c r="MIA36" s="4701"/>
      <c r="MIB36" s="4701"/>
      <c r="MIC36" s="4701"/>
      <c r="MID36" s="4701"/>
      <c r="MIE36" s="4701"/>
      <c r="MIF36" s="4701"/>
      <c r="MIG36" s="4701"/>
      <c r="MIH36" s="4701"/>
      <c r="MII36" s="4701"/>
      <c r="MIJ36" s="4701"/>
      <c r="MIK36" s="4701"/>
      <c r="MIL36" s="4701"/>
      <c r="MIM36" s="4701"/>
      <c r="MIN36" s="4701"/>
      <c r="MIO36" s="4701"/>
      <c r="MIP36" s="4701"/>
      <c r="MIQ36" s="4701"/>
      <c r="MIR36" s="4701"/>
      <c r="MIS36" s="4701"/>
      <c r="MIT36" s="4701"/>
      <c r="MIU36" s="4701"/>
      <c r="MIV36" s="4701"/>
      <c r="MIW36" s="4701"/>
      <c r="MIX36" s="4701"/>
      <c r="MIY36" s="4701"/>
      <c r="MIZ36" s="4701"/>
      <c r="MJA36" s="4701"/>
      <c r="MJB36" s="4701"/>
      <c r="MJC36" s="4701"/>
      <c r="MJD36" s="4701"/>
      <c r="MJE36" s="4701"/>
      <c r="MJF36" s="4701"/>
      <c r="MJG36" s="4701"/>
      <c r="MJH36" s="4701"/>
      <c r="MJI36" s="4701"/>
      <c r="MJJ36" s="4701"/>
      <c r="MJK36" s="4701"/>
      <c r="MJL36" s="4701"/>
      <c r="MJM36" s="4701"/>
      <c r="MJN36" s="4701"/>
      <c r="MJO36" s="4701"/>
      <c r="MJP36" s="4701"/>
      <c r="MJQ36" s="4701"/>
      <c r="MJR36" s="4701"/>
      <c r="MJS36" s="4701"/>
      <c r="MJT36" s="4701"/>
      <c r="MJU36" s="4701"/>
      <c r="MJV36" s="4701"/>
      <c r="MJW36" s="4701"/>
      <c r="MJX36" s="4701"/>
      <c r="MJY36" s="4701"/>
      <c r="MJZ36" s="4701"/>
      <c r="MKA36" s="4701"/>
      <c r="MKB36" s="4701"/>
      <c r="MKC36" s="4701"/>
      <c r="MKD36" s="4701"/>
      <c r="MKE36" s="4701"/>
      <c r="MKF36" s="4701"/>
      <c r="MKG36" s="4701"/>
      <c r="MKH36" s="4701"/>
      <c r="MKI36" s="4701"/>
      <c r="MKJ36" s="4701"/>
      <c r="MKK36" s="4701"/>
      <c r="MKL36" s="4701"/>
      <c r="MKM36" s="4701"/>
      <c r="MKN36" s="4701"/>
      <c r="MKO36" s="4701"/>
      <c r="MKP36" s="4701"/>
      <c r="MKQ36" s="4701"/>
      <c r="MKR36" s="4701"/>
      <c r="MKS36" s="4701"/>
      <c r="MKT36" s="4701"/>
      <c r="MKU36" s="4701"/>
      <c r="MKV36" s="4701"/>
      <c r="MKW36" s="4701"/>
      <c r="MKX36" s="4701"/>
      <c r="MKY36" s="4701"/>
      <c r="MKZ36" s="4701"/>
      <c r="MLA36" s="4701"/>
      <c r="MLB36" s="4701"/>
      <c r="MLC36" s="4701"/>
      <c r="MLD36" s="4701"/>
      <c r="MLE36" s="4701"/>
      <c r="MLF36" s="4701"/>
      <c r="MLG36" s="4701"/>
      <c r="MLH36" s="4701"/>
      <c r="MLI36" s="4701"/>
      <c r="MLJ36" s="4701"/>
      <c r="MLK36" s="4701"/>
      <c r="MLL36" s="4701"/>
      <c r="MLM36" s="4701"/>
      <c r="MLN36" s="4701"/>
      <c r="MLO36" s="4701"/>
      <c r="MLP36" s="4701"/>
      <c r="MLQ36" s="4701"/>
      <c r="MLR36" s="4701"/>
      <c r="MLS36" s="4701"/>
      <c r="MLT36" s="4701"/>
      <c r="MLU36" s="4701"/>
      <c r="MLV36" s="4701"/>
      <c r="MLW36" s="4701"/>
      <c r="MLX36" s="4701"/>
      <c r="MLY36" s="4701"/>
      <c r="MLZ36" s="4701"/>
      <c r="MMA36" s="4701"/>
      <c r="MMB36" s="4701"/>
      <c r="MMC36" s="4701"/>
      <c r="MMD36" s="4701"/>
      <c r="MME36" s="4701"/>
      <c r="MMF36" s="4701"/>
      <c r="MMG36" s="4701"/>
      <c r="MMH36" s="4701"/>
      <c r="MMI36" s="4701"/>
      <c r="MMJ36" s="4701"/>
      <c r="MMK36" s="4701"/>
      <c r="MML36" s="4701"/>
      <c r="MMM36" s="4701"/>
      <c r="MMN36" s="4701"/>
      <c r="MMO36" s="4701"/>
      <c r="MMP36" s="4701"/>
      <c r="MMQ36" s="4701"/>
      <c r="MMR36" s="4701"/>
      <c r="MMS36" s="4701"/>
      <c r="MMT36" s="4701"/>
      <c r="MMU36" s="4701"/>
      <c r="MMV36" s="4701"/>
      <c r="MMW36" s="4701"/>
      <c r="MMX36" s="4701"/>
      <c r="MMY36" s="4701"/>
      <c r="MMZ36" s="4701"/>
      <c r="MNA36" s="4701"/>
      <c r="MNB36" s="4701"/>
      <c r="MNC36" s="4701"/>
      <c r="MND36" s="4701"/>
      <c r="MNE36" s="4701"/>
      <c r="MNF36" s="4701"/>
      <c r="MNG36" s="4701"/>
      <c r="MNH36" s="4701"/>
      <c r="MNI36" s="4701"/>
      <c r="MNJ36" s="4701"/>
      <c r="MNK36" s="4701"/>
      <c r="MNL36" s="4701"/>
      <c r="MNM36" s="4701"/>
      <c r="MNN36" s="4701"/>
      <c r="MNO36" s="4701"/>
      <c r="MNP36" s="4701"/>
      <c r="MNQ36" s="4701"/>
      <c r="MNR36" s="4701"/>
      <c r="MNS36" s="4701"/>
      <c r="MNT36" s="4701"/>
      <c r="MNU36" s="4701"/>
      <c r="MNV36" s="4701"/>
      <c r="MNW36" s="4701"/>
      <c r="MNX36" s="4701"/>
      <c r="MNY36" s="4701"/>
      <c r="MNZ36" s="4701"/>
      <c r="MOA36" s="4701"/>
      <c r="MOB36" s="4701"/>
      <c r="MOC36" s="4701"/>
      <c r="MOD36" s="4701"/>
      <c r="MOE36" s="4701"/>
      <c r="MOF36" s="4701"/>
      <c r="MOG36" s="4701"/>
      <c r="MOH36" s="4701"/>
      <c r="MOI36" s="4701"/>
      <c r="MOJ36" s="4701"/>
      <c r="MOK36" s="4701"/>
      <c r="MOL36" s="4701"/>
      <c r="MOM36" s="4701"/>
      <c r="MON36" s="4701"/>
      <c r="MOO36" s="4701"/>
      <c r="MOP36" s="4701"/>
      <c r="MOQ36" s="4701"/>
      <c r="MOR36" s="4701"/>
      <c r="MOS36" s="4701"/>
      <c r="MOT36" s="4701"/>
      <c r="MOU36" s="4701"/>
      <c r="MOV36" s="4701"/>
      <c r="MOW36" s="4701"/>
      <c r="MOX36" s="4701"/>
      <c r="MOY36" s="4701"/>
      <c r="MOZ36" s="4701"/>
      <c r="MPA36" s="4701"/>
      <c r="MPB36" s="4701"/>
      <c r="MPC36" s="4701"/>
      <c r="MPD36" s="4701"/>
      <c r="MPE36" s="4701"/>
      <c r="MPF36" s="4701"/>
      <c r="MPG36" s="4701"/>
      <c r="MPH36" s="4701"/>
      <c r="MPI36" s="4701"/>
      <c r="MPJ36" s="4701"/>
      <c r="MPK36" s="4701"/>
      <c r="MPL36" s="4701"/>
      <c r="MPM36" s="4701"/>
      <c r="MPN36" s="4701"/>
      <c r="MPO36" s="4701"/>
      <c r="MPP36" s="4701"/>
      <c r="MPQ36" s="4701"/>
      <c r="MPR36" s="4701"/>
      <c r="MPS36" s="4701"/>
      <c r="MPT36" s="4701"/>
      <c r="MPU36" s="4701"/>
      <c r="MPV36" s="4701"/>
      <c r="MPW36" s="4701"/>
      <c r="MPX36" s="4701"/>
      <c r="MPY36" s="4701"/>
      <c r="MPZ36" s="4701"/>
      <c r="MQA36" s="4701"/>
      <c r="MQB36" s="4701"/>
      <c r="MQC36" s="4701"/>
      <c r="MQD36" s="4701"/>
      <c r="MQE36" s="4701"/>
      <c r="MQF36" s="4701"/>
      <c r="MQG36" s="4701"/>
      <c r="MQH36" s="4701"/>
      <c r="MQI36" s="4701"/>
      <c r="MQJ36" s="4701"/>
      <c r="MQK36" s="4701"/>
      <c r="MQL36" s="4701"/>
      <c r="MQM36" s="4701"/>
      <c r="MQN36" s="4701"/>
      <c r="MQO36" s="4701"/>
      <c r="MQP36" s="4701"/>
      <c r="MQQ36" s="4701"/>
      <c r="MQR36" s="4701"/>
      <c r="MQS36" s="4701"/>
      <c r="MQT36" s="4701"/>
      <c r="MQU36" s="4701"/>
      <c r="MQV36" s="4701"/>
      <c r="MQW36" s="4701"/>
      <c r="MQX36" s="4701"/>
      <c r="MQY36" s="4701"/>
      <c r="MQZ36" s="4701"/>
      <c r="MRA36" s="4701"/>
      <c r="MRB36" s="4701"/>
      <c r="MRC36" s="4701"/>
      <c r="MRD36" s="4701"/>
      <c r="MRE36" s="4701"/>
      <c r="MRF36" s="4701"/>
      <c r="MRG36" s="4701"/>
      <c r="MRH36" s="4701"/>
      <c r="MRI36" s="4701"/>
      <c r="MRJ36" s="4701"/>
      <c r="MRK36" s="4701"/>
      <c r="MRL36" s="4701"/>
      <c r="MRM36" s="4701"/>
      <c r="MRN36" s="4701"/>
      <c r="MRO36" s="4701"/>
      <c r="MRP36" s="4701"/>
      <c r="MRQ36" s="4701"/>
      <c r="MRR36" s="4701"/>
      <c r="MRS36" s="4701"/>
      <c r="MRT36" s="4701"/>
      <c r="MRU36" s="4701"/>
      <c r="MRV36" s="4701"/>
      <c r="MRW36" s="4701"/>
      <c r="MRX36" s="4701"/>
      <c r="MRY36" s="4701"/>
      <c r="MRZ36" s="4701"/>
      <c r="MSA36" s="4701"/>
      <c r="MSB36" s="4701"/>
      <c r="MSC36" s="4701"/>
      <c r="MSD36" s="4701"/>
      <c r="MSE36" s="4701"/>
      <c r="MSF36" s="4701"/>
      <c r="MSG36" s="4701"/>
      <c r="MSH36" s="4701"/>
      <c r="MSI36" s="4701"/>
      <c r="MSJ36" s="4701"/>
      <c r="MSK36" s="4701"/>
      <c r="MSL36" s="4701"/>
      <c r="MSM36" s="4701"/>
      <c r="MSN36" s="4701"/>
      <c r="MSO36" s="4701"/>
      <c r="MSP36" s="4701"/>
      <c r="MSQ36" s="4701"/>
      <c r="MSR36" s="4701"/>
      <c r="MSS36" s="4701"/>
      <c r="MST36" s="4701"/>
      <c r="MSU36" s="4701"/>
      <c r="MSV36" s="4701"/>
      <c r="MSW36" s="4701"/>
      <c r="MSX36" s="4701"/>
      <c r="MSY36" s="4701"/>
      <c r="MSZ36" s="4701"/>
      <c r="MTA36" s="4701"/>
      <c r="MTB36" s="4701"/>
      <c r="MTC36" s="4701"/>
      <c r="MTD36" s="4701"/>
      <c r="MTE36" s="4701"/>
      <c r="MTF36" s="4701"/>
      <c r="MTG36" s="4701"/>
      <c r="MTH36" s="4701"/>
      <c r="MTI36" s="4701"/>
      <c r="MTJ36" s="4701"/>
      <c r="MTK36" s="4701"/>
      <c r="MTL36" s="4701"/>
      <c r="MTM36" s="4701"/>
      <c r="MTN36" s="4701"/>
      <c r="MTO36" s="4701"/>
      <c r="MTP36" s="4701"/>
      <c r="MTQ36" s="4701"/>
      <c r="MTR36" s="4701"/>
      <c r="MTS36" s="4701"/>
      <c r="MTT36" s="4701"/>
      <c r="MTU36" s="4701"/>
      <c r="MTV36" s="4701"/>
      <c r="MTW36" s="4701"/>
      <c r="MTX36" s="4701"/>
      <c r="MTY36" s="4701"/>
      <c r="MTZ36" s="4701"/>
      <c r="MUA36" s="4701"/>
      <c r="MUB36" s="4701"/>
      <c r="MUC36" s="4701"/>
      <c r="MUD36" s="4701"/>
      <c r="MUE36" s="4701"/>
      <c r="MUF36" s="4701"/>
      <c r="MUG36" s="4701"/>
      <c r="MUH36" s="4701"/>
      <c r="MUI36" s="4701"/>
      <c r="MUJ36" s="4701"/>
      <c r="MUK36" s="4701"/>
      <c r="MUL36" s="4701"/>
      <c r="MUM36" s="4701"/>
      <c r="MUN36" s="4701"/>
      <c r="MUO36" s="4701"/>
      <c r="MUP36" s="4701"/>
      <c r="MUQ36" s="4701"/>
      <c r="MUR36" s="4701"/>
      <c r="MUS36" s="4701"/>
      <c r="MUT36" s="4701"/>
      <c r="MUU36" s="4701"/>
      <c r="MUV36" s="4701"/>
      <c r="MUW36" s="4701"/>
      <c r="MUX36" s="4701"/>
      <c r="MUY36" s="4701"/>
      <c r="MUZ36" s="4701"/>
      <c r="MVA36" s="4701"/>
      <c r="MVB36" s="4701"/>
      <c r="MVC36" s="4701"/>
      <c r="MVD36" s="4701"/>
      <c r="MVE36" s="4701"/>
      <c r="MVF36" s="4701"/>
      <c r="MVG36" s="4701"/>
      <c r="MVH36" s="4701"/>
      <c r="MVI36" s="4701"/>
      <c r="MVJ36" s="4701"/>
      <c r="MVK36" s="4701"/>
      <c r="MVL36" s="4701"/>
      <c r="MVM36" s="4701"/>
      <c r="MVN36" s="4701"/>
      <c r="MVO36" s="4701"/>
      <c r="MVP36" s="4701"/>
      <c r="MVQ36" s="4701"/>
      <c r="MVR36" s="4701"/>
      <c r="MVS36" s="4701"/>
      <c r="MVT36" s="4701"/>
      <c r="MVU36" s="4701"/>
      <c r="MVV36" s="4701"/>
      <c r="MVW36" s="4701"/>
      <c r="MVX36" s="4701"/>
      <c r="MVY36" s="4701"/>
      <c r="MVZ36" s="4701"/>
      <c r="MWA36" s="4701"/>
      <c r="MWB36" s="4701"/>
      <c r="MWC36" s="4701"/>
      <c r="MWD36" s="4701"/>
      <c r="MWE36" s="4701"/>
      <c r="MWF36" s="4701"/>
      <c r="MWG36" s="4701"/>
      <c r="MWH36" s="4701"/>
      <c r="MWI36" s="4701"/>
      <c r="MWJ36" s="4701"/>
      <c r="MWK36" s="4701"/>
      <c r="MWL36" s="4701"/>
      <c r="MWM36" s="4701"/>
      <c r="MWN36" s="4701"/>
      <c r="MWO36" s="4701"/>
      <c r="MWP36" s="4701"/>
      <c r="MWQ36" s="4701"/>
      <c r="MWR36" s="4701"/>
      <c r="MWS36" s="4701"/>
      <c r="MWT36" s="4701"/>
      <c r="MWU36" s="4701"/>
      <c r="MWV36" s="4701"/>
      <c r="MWW36" s="4701"/>
      <c r="MWX36" s="4701"/>
      <c r="MWY36" s="4701"/>
      <c r="MWZ36" s="4701"/>
      <c r="MXA36" s="4701"/>
      <c r="MXB36" s="4701"/>
      <c r="MXC36" s="4701"/>
      <c r="MXD36" s="4701"/>
      <c r="MXE36" s="4701"/>
      <c r="MXF36" s="4701"/>
      <c r="MXG36" s="4701"/>
      <c r="MXH36" s="4701"/>
      <c r="MXI36" s="4701"/>
      <c r="MXJ36" s="4701"/>
      <c r="MXK36" s="4701"/>
      <c r="MXL36" s="4701"/>
      <c r="MXM36" s="4701"/>
      <c r="MXN36" s="4701"/>
      <c r="MXO36" s="4701"/>
      <c r="MXP36" s="4701"/>
      <c r="MXQ36" s="4701"/>
      <c r="MXR36" s="4701"/>
      <c r="MXS36" s="4701"/>
      <c r="MXT36" s="4701"/>
      <c r="MXU36" s="4701"/>
      <c r="MXV36" s="4701"/>
      <c r="MXW36" s="4701"/>
      <c r="MXX36" s="4701"/>
      <c r="MXY36" s="4701"/>
      <c r="MXZ36" s="4701"/>
      <c r="MYA36" s="4701"/>
      <c r="MYB36" s="4701"/>
      <c r="MYC36" s="4701"/>
      <c r="MYD36" s="4701"/>
      <c r="MYE36" s="4701"/>
      <c r="MYF36" s="4701"/>
      <c r="MYG36" s="4701"/>
      <c r="MYH36" s="4701"/>
      <c r="MYI36" s="4701"/>
      <c r="MYJ36" s="4701"/>
      <c r="MYK36" s="4701"/>
      <c r="MYL36" s="4701"/>
      <c r="MYM36" s="4701"/>
      <c r="MYN36" s="4701"/>
      <c r="MYO36" s="4701"/>
      <c r="MYP36" s="4701"/>
      <c r="MYQ36" s="4701"/>
      <c r="MYR36" s="4701"/>
      <c r="MYS36" s="4701"/>
      <c r="MYT36" s="4701"/>
      <c r="MYU36" s="4701"/>
      <c r="MYV36" s="4701"/>
      <c r="MYW36" s="4701"/>
      <c r="MYX36" s="4701"/>
      <c r="MYY36" s="4701"/>
      <c r="MYZ36" s="4701"/>
      <c r="MZA36" s="4701"/>
      <c r="MZB36" s="4701"/>
      <c r="MZC36" s="4701"/>
      <c r="MZD36" s="4701"/>
      <c r="MZE36" s="4701"/>
      <c r="MZF36" s="4701"/>
      <c r="MZG36" s="4701"/>
      <c r="MZH36" s="4701"/>
      <c r="MZI36" s="4701"/>
      <c r="MZJ36" s="4701"/>
      <c r="MZK36" s="4701"/>
      <c r="MZL36" s="4701"/>
      <c r="MZM36" s="4701"/>
      <c r="MZN36" s="4701"/>
      <c r="MZO36" s="4701"/>
      <c r="MZP36" s="4701"/>
      <c r="MZQ36" s="4701"/>
      <c r="MZR36" s="4701"/>
      <c r="MZS36" s="4701"/>
      <c r="MZT36" s="4701"/>
      <c r="MZU36" s="4701"/>
      <c r="MZV36" s="4701"/>
      <c r="MZW36" s="4701"/>
      <c r="MZX36" s="4701"/>
      <c r="MZY36" s="4701"/>
      <c r="MZZ36" s="4701"/>
      <c r="NAA36" s="4701"/>
      <c r="NAB36" s="4701"/>
      <c r="NAC36" s="4701"/>
      <c r="NAD36" s="4701"/>
      <c r="NAE36" s="4701"/>
      <c r="NAF36" s="4701"/>
      <c r="NAG36" s="4701"/>
      <c r="NAH36" s="4701"/>
      <c r="NAI36" s="4701"/>
      <c r="NAJ36" s="4701"/>
      <c r="NAK36" s="4701"/>
      <c r="NAL36" s="4701"/>
      <c r="NAM36" s="4701"/>
      <c r="NAN36" s="4701"/>
      <c r="NAO36" s="4701"/>
      <c r="NAP36" s="4701"/>
      <c r="NAQ36" s="4701"/>
      <c r="NAR36" s="4701"/>
      <c r="NAS36" s="4701"/>
      <c r="NAT36" s="4701"/>
      <c r="NAU36" s="4701"/>
      <c r="NAV36" s="4701"/>
      <c r="NAW36" s="4701"/>
      <c r="NAX36" s="4701"/>
      <c r="NAY36" s="4701"/>
      <c r="NAZ36" s="4701"/>
      <c r="NBA36" s="4701"/>
      <c r="NBB36" s="4701"/>
      <c r="NBC36" s="4701"/>
      <c r="NBD36" s="4701"/>
      <c r="NBE36" s="4701"/>
      <c r="NBF36" s="4701"/>
      <c r="NBG36" s="4701"/>
      <c r="NBH36" s="4701"/>
      <c r="NBI36" s="4701"/>
      <c r="NBJ36" s="4701"/>
      <c r="NBK36" s="4701"/>
      <c r="NBL36" s="4701"/>
      <c r="NBM36" s="4701"/>
      <c r="NBN36" s="4701"/>
      <c r="NBO36" s="4701"/>
      <c r="NBP36" s="4701"/>
      <c r="NBQ36" s="4701"/>
      <c r="NBR36" s="4701"/>
      <c r="NBS36" s="4701"/>
      <c r="NBT36" s="4701"/>
      <c r="NBU36" s="4701"/>
      <c r="NBV36" s="4701"/>
      <c r="NBW36" s="4701"/>
      <c r="NBX36" s="4701"/>
      <c r="NBY36" s="4701"/>
      <c r="NBZ36" s="4701"/>
      <c r="NCA36" s="4701"/>
      <c r="NCB36" s="4701"/>
      <c r="NCC36" s="4701"/>
      <c r="NCD36" s="4701"/>
      <c r="NCE36" s="4701"/>
      <c r="NCF36" s="4701"/>
      <c r="NCG36" s="4701"/>
      <c r="NCH36" s="4701"/>
      <c r="NCI36" s="4701"/>
      <c r="NCJ36" s="4701"/>
      <c r="NCK36" s="4701"/>
      <c r="NCL36" s="4701"/>
      <c r="NCM36" s="4701"/>
      <c r="NCN36" s="4701"/>
      <c r="NCO36" s="4701"/>
      <c r="NCP36" s="4701"/>
      <c r="NCQ36" s="4701"/>
      <c r="NCR36" s="4701"/>
      <c r="NCS36" s="4701"/>
      <c r="NCT36" s="4701"/>
      <c r="NCU36" s="4701"/>
      <c r="NCV36" s="4701"/>
      <c r="NCW36" s="4701"/>
      <c r="NCX36" s="4701"/>
      <c r="NCY36" s="4701"/>
      <c r="NCZ36" s="4701"/>
      <c r="NDA36" s="4701"/>
      <c r="NDB36" s="4701"/>
      <c r="NDC36" s="4701"/>
      <c r="NDD36" s="4701"/>
      <c r="NDE36" s="4701"/>
      <c r="NDF36" s="4701"/>
      <c r="NDG36" s="4701"/>
      <c r="NDH36" s="4701"/>
      <c r="NDI36" s="4701"/>
      <c r="NDJ36" s="4701"/>
      <c r="NDK36" s="4701"/>
      <c r="NDL36" s="4701"/>
      <c r="NDM36" s="4701"/>
      <c r="NDN36" s="4701"/>
      <c r="NDO36" s="4701"/>
      <c r="NDP36" s="4701"/>
      <c r="NDQ36" s="4701"/>
      <c r="NDR36" s="4701"/>
      <c r="NDS36" s="4701"/>
      <c r="NDT36" s="4701"/>
      <c r="NDU36" s="4701"/>
      <c r="NDV36" s="4701"/>
      <c r="NDW36" s="4701"/>
      <c r="NDX36" s="4701"/>
      <c r="NDY36" s="4701"/>
      <c r="NDZ36" s="4701"/>
      <c r="NEA36" s="4701"/>
      <c r="NEB36" s="4701"/>
      <c r="NEC36" s="4701"/>
      <c r="NED36" s="4701"/>
      <c r="NEE36" s="4701"/>
      <c r="NEF36" s="4701"/>
      <c r="NEG36" s="4701"/>
      <c r="NEH36" s="4701"/>
      <c r="NEI36" s="4701"/>
      <c r="NEJ36" s="4701"/>
      <c r="NEK36" s="4701"/>
      <c r="NEL36" s="4701"/>
      <c r="NEM36" s="4701"/>
      <c r="NEN36" s="4701"/>
      <c r="NEO36" s="4701"/>
      <c r="NEP36" s="4701"/>
      <c r="NEQ36" s="4701"/>
      <c r="NER36" s="4701"/>
      <c r="NES36" s="4701"/>
      <c r="NET36" s="4701"/>
      <c r="NEU36" s="4701"/>
      <c r="NEV36" s="4701"/>
      <c r="NEW36" s="4701"/>
      <c r="NEX36" s="4701"/>
      <c r="NEY36" s="4701"/>
      <c r="NEZ36" s="4701"/>
      <c r="NFA36" s="4701"/>
      <c r="NFB36" s="4701"/>
      <c r="NFC36" s="4701"/>
      <c r="NFD36" s="4701"/>
      <c r="NFE36" s="4701"/>
      <c r="NFF36" s="4701"/>
      <c r="NFG36" s="4701"/>
      <c r="NFH36" s="4701"/>
      <c r="NFI36" s="4701"/>
      <c r="NFJ36" s="4701"/>
      <c r="NFK36" s="4701"/>
      <c r="NFL36" s="4701"/>
      <c r="NFM36" s="4701"/>
      <c r="NFN36" s="4701"/>
      <c r="NFO36" s="4701"/>
      <c r="NFP36" s="4701"/>
      <c r="NFQ36" s="4701"/>
      <c r="NFR36" s="4701"/>
      <c r="NFS36" s="4701"/>
      <c r="NFT36" s="4701"/>
      <c r="NFU36" s="4701"/>
      <c r="NFV36" s="4701"/>
      <c r="NFW36" s="4701"/>
      <c r="NFX36" s="4701"/>
      <c r="NFY36" s="4701"/>
      <c r="NFZ36" s="4701"/>
      <c r="NGA36" s="4701"/>
      <c r="NGB36" s="4701"/>
      <c r="NGC36" s="4701"/>
      <c r="NGD36" s="4701"/>
      <c r="NGE36" s="4701"/>
      <c r="NGF36" s="4701"/>
      <c r="NGG36" s="4701"/>
      <c r="NGH36" s="4701"/>
      <c r="NGI36" s="4701"/>
      <c r="NGJ36" s="4701"/>
      <c r="NGK36" s="4701"/>
      <c r="NGL36" s="4701"/>
      <c r="NGM36" s="4701"/>
      <c r="NGN36" s="4701"/>
      <c r="NGO36" s="4701"/>
      <c r="NGP36" s="4701"/>
      <c r="NGQ36" s="4701"/>
      <c r="NGR36" s="4701"/>
      <c r="NGS36" s="4701"/>
      <c r="NGT36" s="4701"/>
      <c r="NGU36" s="4701"/>
      <c r="NGV36" s="4701"/>
      <c r="NGW36" s="4701"/>
      <c r="NGX36" s="4701"/>
      <c r="NGY36" s="4701"/>
      <c r="NGZ36" s="4701"/>
      <c r="NHA36" s="4701"/>
      <c r="NHB36" s="4701"/>
      <c r="NHC36" s="4701"/>
      <c r="NHD36" s="4701"/>
      <c r="NHE36" s="4701"/>
      <c r="NHF36" s="4701"/>
      <c r="NHG36" s="4701"/>
      <c r="NHH36" s="4701"/>
      <c r="NHI36" s="4701"/>
      <c r="NHJ36" s="4701"/>
      <c r="NHK36" s="4701"/>
      <c r="NHL36" s="4701"/>
      <c r="NHM36" s="4701"/>
      <c r="NHN36" s="4701"/>
      <c r="NHO36" s="4701"/>
      <c r="NHP36" s="4701"/>
      <c r="NHQ36" s="4701"/>
      <c r="NHR36" s="4701"/>
      <c r="NHS36" s="4701"/>
      <c r="NHT36" s="4701"/>
      <c r="NHU36" s="4701"/>
      <c r="NHV36" s="4701"/>
      <c r="NHW36" s="4701"/>
      <c r="NHX36" s="4701"/>
      <c r="NHY36" s="4701"/>
      <c r="NHZ36" s="4701"/>
      <c r="NIA36" s="4701"/>
      <c r="NIB36" s="4701"/>
      <c r="NIC36" s="4701"/>
      <c r="NID36" s="4701"/>
      <c r="NIE36" s="4701"/>
      <c r="NIF36" s="4701"/>
      <c r="NIG36" s="4701"/>
      <c r="NIH36" s="4701"/>
      <c r="NII36" s="4701"/>
      <c r="NIJ36" s="4701"/>
      <c r="NIK36" s="4701"/>
      <c r="NIL36" s="4701"/>
      <c r="NIM36" s="4701"/>
      <c r="NIN36" s="4701"/>
      <c r="NIO36" s="4701"/>
      <c r="NIP36" s="4701"/>
      <c r="NIQ36" s="4701"/>
      <c r="NIR36" s="4701"/>
      <c r="NIS36" s="4701"/>
      <c r="NIT36" s="4701"/>
      <c r="NIU36" s="4701"/>
      <c r="NIV36" s="4701"/>
      <c r="NIW36" s="4701"/>
      <c r="NIX36" s="4701"/>
      <c r="NIY36" s="4701"/>
      <c r="NIZ36" s="4701"/>
      <c r="NJA36" s="4701"/>
      <c r="NJB36" s="4701"/>
      <c r="NJC36" s="4701"/>
      <c r="NJD36" s="4701"/>
      <c r="NJE36" s="4701"/>
      <c r="NJF36" s="4701"/>
      <c r="NJG36" s="4701"/>
      <c r="NJH36" s="4701"/>
      <c r="NJI36" s="4701"/>
      <c r="NJJ36" s="4701"/>
      <c r="NJK36" s="4701"/>
      <c r="NJL36" s="4701"/>
      <c r="NJM36" s="4701"/>
      <c r="NJN36" s="4701"/>
      <c r="NJO36" s="4701"/>
      <c r="NJP36" s="4701"/>
      <c r="NJQ36" s="4701"/>
      <c r="NJR36" s="4701"/>
      <c r="NJS36" s="4701"/>
      <c r="NJT36" s="4701"/>
      <c r="NJU36" s="4701"/>
      <c r="NJV36" s="4701"/>
      <c r="NJW36" s="4701"/>
      <c r="NJX36" s="4701"/>
      <c r="NJY36" s="4701"/>
      <c r="NJZ36" s="4701"/>
      <c r="NKA36" s="4701"/>
      <c r="NKB36" s="4701"/>
      <c r="NKC36" s="4701"/>
      <c r="NKD36" s="4701"/>
      <c r="NKE36" s="4701"/>
      <c r="NKF36" s="4701"/>
      <c r="NKG36" s="4701"/>
      <c r="NKH36" s="4701"/>
      <c r="NKI36" s="4701"/>
      <c r="NKJ36" s="4701"/>
      <c r="NKK36" s="4701"/>
      <c r="NKL36" s="4701"/>
      <c r="NKM36" s="4701"/>
      <c r="NKN36" s="4701"/>
      <c r="NKO36" s="4701"/>
      <c r="NKP36" s="4701"/>
      <c r="NKQ36" s="4701"/>
      <c r="NKR36" s="4701"/>
      <c r="NKS36" s="4701"/>
      <c r="NKT36" s="4701"/>
      <c r="NKU36" s="4701"/>
      <c r="NKV36" s="4701"/>
      <c r="NKW36" s="4701"/>
      <c r="NKX36" s="4701"/>
      <c r="NKY36" s="4701"/>
      <c r="NKZ36" s="4701"/>
      <c r="NLA36" s="4701"/>
      <c r="NLB36" s="4701"/>
      <c r="NLC36" s="4701"/>
      <c r="NLD36" s="4701"/>
      <c r="NLE36" s="4701"/>
      <c r="NLF36" s="4701"/>
      <c r="NLG36" s="4701"/>
      <c r="NLH36" s="4701"/>
      <c r="NLI36" s="4701"/>
      <c r="NLJ36" s="4701"/>
      <c r="NLK36" s="4701"/>
      <c r="NLL36" s="4701"/>
      <c r="NLM36" s="4701"/>
      <c r="NLN36" s="4701"/>
      <c r="NLO36" s="4701"/>
      <c r="NLP36" s="4701"/>
      <c r="NLQ36" s="4701"/>
      <c r="NLR36" s="4701"/>
      <c r="NLS36" s="4701"/>
      <c r="NLT36" s="4701"/>
      <c r="NLU36" s="4701"/>
      <c r="NLV36" s="4701"/>
      <c r="NLW36" s="4701"/>
      <c r="NLX36" s="4701"/>
      <c r="NLY36" s="4701"/>
      <c r="NLZ36" s="4701"/>
      <c r="NMA36" s="4701"/>
      <c r="NMB36" s="4701"/>
      <c r="NMC36" s="4701"/>
      <c r="NMD36" s="4701"/>
      <c r="NME36" s="4701"/>
      <c r="NMF36" s="4701"/>
      <c r="NMG36" s="4701"/>
      <c r="NMH36" s="4701"/>
      <c r="NMI36" s="4701"/>
      <c r="NMJ36" s="4701"/>
      <c r="NMK36" s="4701"/>
      <c r="NML36" s="4701"/>
      <c r="NMM36" s="4701"/>
      <c r="NMN36" s="4701"/>
      <c r="NMO36" s="4701"/>
      <c r="NMP36" s="4701"/>
      <c r="NMQ36" s="4701"/>
      <c r="NMR36" s="4701"/>
      <c r="NMS36" s="4701"/>
      <c r="NMT36" s="4701"/>
      <c r="NMU36" s="4701"/>
      <c r="NMV36" s="4701"/>
      <c r="NMW36" s="4701"/>
      <c r="NMX36" s="4701"/>
      <c r="NMY36" s="4701"/>
      <c r="NMZ36" s="4701"/>
      <c r="NNA36" s="4701"/>
      <c r="NNB36" s="4701"/>
      <c r="NNC36" s="4701"/>
      <c r="NND36" s="4701"/>
      <c r="NNE36" s="4701"/>
      <c r="NNF36" s="4701"/>
      <c r="NNG36" s="4701"/>
      <c r="NNH36" s="4701"/>
      <c r="NNI36" s="4701"/>
      <c r="NNJ36" s="4701"/>
      <c r="NNK36" s="4701"/>
      <c r="NNL36" s="4701"/>
      <c r="NNM36" s="4701"/>
      <c r="NNN36" s="4701"/>
      <c r="NNO36" s="4701"/>
      <c r="NNP36" s="4701"/>
      <c r="NNQ36" s="4701"/>
      <c r="NNR36" s="4701"/>
      <c r="NNS36" s="4701"/>
      <c r="NNT36" s="4701"/>
      <c r="NNU36" s="4701"/>
      <c r="NNV36" s="4701"/>
      <c r="NNW36" s="4701"/>
      <c r="NNX36" s="4701"/>
      <c r="NNY36" s="4701"/>
      <c r="NNZ36" s="4701"/>
      <c r="NOA36" s="4701"/>
      <c r="NOB36" s="4701"/>
      <c r="NOC36" s="4701"/>
      <c r="NOD36" s="4701"/>
      <c r="NOE36" s="4701"/>
      <c r="NOF36" s="4701"/>
      <c r="NOG36" s="4701"/>
      <c r="NOH36" s="4701"/>
      <c r="NOI36" s="4701"/>
      <c r="NOJ36" s="4701"/>
      <c r="NOK36" s="4701"/>
      <c r="NOL36" s="4701"/>
      <c r="NOM36" s="4701"/>
      <c r="NON36" s="4701"/>
      <c r="NOO36" s="4701"/>
      <c r="NOP36" s="4701"/>
      <c r="NOQ36" s="4701"/>
      <c r="NOR36" s="4701"/>
      <c r="NOS36" s="4701"/>
      <c r="NOT36" s="4701"/>
      <c r="NOU36" s="4701"/>
      <c r="NOV36" s="4701"/>
      <c r="NOW36" s="4701"/>
      <c r="NOX36" s="4701"/>
      <c r="NOY36" s="4701"/>
      <c r="NOZ36" s="4701"/>
      <c r="NPA36" s="4701"/>
      <c r="NPB36" s="4701"/>
      <c r="NPC36" s="4701"/>
      <c r="NPD36" s="4701"/>
      <c r="NPE36" s="4701"/>
      <c r="NPF36" s="4701"/>
      <c r="NPG36" s="4701"/>
      <c r="NPH36" s="4701"/>
      <c r="NPI36" s="4701"/>
      <c r="NPJ36" s="4701"/>
      <c r="NPK36" s="4701"/>
      <c r="NPL36" s="4701"/>
      <c r="NPM36" s="4701"/>
      <c r="NPN36" s="4701"/>
      <c r="NPO36" s="4701"/>
      <c r="NPP36" s="4701"/>
      <c r="NPQ36" s="4701"/>
      <c r="NPR36" s="4701"/>
      <c r="NPS36" s="4701"/>
      <c r="NPT36" s="4701"/>
      <c r="NPU36" s="4701"/>
      <c r="NPV36" s="4701"/>
      <c r="NPW36" s="4701"/>
      <c r="NPX36" s="4701"/>
      <c r="NPY36" s="4701"/>
      <c r="NPZ36" s="4701"/>
      <c r="NQA36" s="4701"/>
      <c r="NQB36" s="4701"/>
      <c r="NQC36" s="4701"/>
      <c r="NQD36" s="4701"/>
      <c r="NQE36" s="4701"/>
      <c r="NQF36" s="4701"/>
      <c r="NQG36" s="4701"/>
      <c r="NQH36" s="4701"/>
      <c r="NQI36" s="4701"/>
      <c r="NQJ36" s="4701"/>
      <c r="NQK36" s="4701"/>
      <c r="NQL36" s="4701"/>
      <c r="NQM36" s="4701"/>
      <c r="NQN36" s="4701"/>
      <c r="NQO36" s="4701"/>
      <c r="NQP36" s="4701"/>
      <c r="NQQ36" s="4701"/>
      <c r="NQR36" s="4701"/>
      <c r="NQS36" s="4701"/>
      <c r="NQT36" s="4701"/>
      <c r="NQU36" s="4701"/>
      <c r="NQV36" s="4701"/>
      <c r="NQW36" s="4701"/>
      <c r="NQX36" s="4701"/>
      <c r="NQY36" s="4701"/>
      <c r="NQZ36" s="4701"/>
      <c r="NRA36" s="4701"/>
      <c r="NRB36" s="4701"/>
      <c r="NRC36" s="4701"/>
      <c r="NRD36" s="4701"/>
      <c r="NRE36" s="4701"/>
      <c r="NRF36" s="4701"/>
      <c r="NRG36" s="4701"/>
      <c r="NRH36" s="4701"/>
      <c r="NRI36" s="4701"/>
      <c r="NRJ36" s="4701"/>
      <c r="NRK36" s="4701"/>
      <c r="NRL36" s="4701"/>
      <c r="NRM36" s="4701"/>
      <c r="NRN36" s="4701"/>
      <c r="NRO36" s="4701"/>
      <c r="NRP36" s="4701"/>
      <c r="NRQ36" s="4701"/>
      <c r="NRR36" s="4701"/>
      <c r="NRS36" s="4701"/>
      <c r="NRT36" s="4701"/>
      <c r="NRU36" s="4701"/>
      <c r="NRV36" s="4701"/>
      <c r="NRW36" s="4701"/>
      <c r="NRX36" s="4701"/>
      <c r="NRY36" s="4701"/>
      <c r="NRZ36" s="4701"/>
      <c r="NSA36" s="4701"/>
      <c r="NSB36" s="4701"/>
      <c r="NSC36" s="4701"/>
      <c r="NSD36" s="4701"/>
      <c r="NSE36" s="4701"/>
      <c r="NSF36" s="4701"/>
      <c r="NSG36" s="4701"/>
      <c r="NSH36" s="4701"/>
      <c r="NSI36" s="4701"/>
      <c r="NSJ36" s="4701"/>
      <c r="NSK36" s="4701"/>
      <c r="NSL36" s="4701"/>
      <c r="NSM36" s="4701"/>
      <c r="NSN36" s="4701"/>
      <c r="NSO36" s="4701"/>
      <c r="NSP36" s="4701"/>
      <c r="NSQ36" s="4701"/>
      <c r="NSR36" s="4701"/>
      <c r="NSS36" s="4701"/>
      <c r="NST36" s="4701"/>
      <c r="NSU36" s="4701"/>
      <c r="NSV36" s="4701"/>
      <c r="NSW36" s="4701"/>
      <c r="NSX36" s="4701"/>
      <c r="NSY36" s="4701"/>
      <c r="NSZ36" s="4701"/>
      <c r="NTA36" s="4701"/>
      <c r="NTB36" s="4701"/>
      <c r="NTC36" s="4701"/>
      <c r="NTD36" s="4701"/>
      <c r="NTE36" s="4701"/>
      <c r="NTF36" s="4701"/>
      <c r="NTG36" s="4701"/>
      <c r="NTH36" s="4701"/>
      <c r="NTI36" s="4701"/>
      <c r="NTJ36" s="4701"/>
      <c r="NTK36" s="4701"/>
      <c r="NTL36" s="4701"/>
      <c r="NTM36" s="4701"/>
      <c r="NTN36" s="4701"/>
      <c r="NTO36" s="4701"/>
      <c r="NTP36" s="4701"/>
      <c r="NTQ36" s="4701"/>
      <c r="NTR36" s="4701"/>
      <c r="NTS36" s="4701"/>
      <c r="NTT36" s="4701"/>
      <c r="NTU36" s="4701"/>
      <c r="NTV36" s="4701"/>
      <c r="NTW36" s="4701"/>
      <c r="NTX36" s="4701"/>
      <c r="NTY36" s="4701"/>
      <c r="NTZ36" s="4701"/>
      <c r="NUA36" s="4701"/>
      <c r="NUB36" s="4701"/>
      <c r="NUC36" s="4701"/>
      <c r="NUD36" s="4701"/>
      <c r="NUE36" s="4701"/>
      <c r="NUF36" s="4701"/>
      <c r="NUG36" s="4701"/>
      <c r="NUH36" s="4701"/>
      <c r="NUI36" s="4701"/>
      <c r="NUJ36" s="4701"/>
      <c r="NUK36" s="4701"/>
      <c r="NUL36" s="4701"/>
      <c r="NUM36" s="4701"/>
      <c r="NUN36" s="4701"/>
      <c r="NUO36" s="4701"/>
      <c r="NUP36" s="4701"/>
      <c r="NUQ36" s="4701"/>
      <c r="NUR36" s="4701"/>
      <c r="NUS36" s="4701"/>
      <c r="NUT36" s="4701"/>
      <c r="NUU36" s="4701"/>
      <c r="NUV36" s="4701"/>
      <c r="NUW36" s="4701"/>
      <c r="NUX36" s="4701"/>
      <c r="NUY36" s="4701"/>
      <c r="NUZ36" s="4701"/>
      <c r="NVA36" s="4701"/>
      <c r="NVB36" s="4701"/>
      <c r="NVC36" s="4701"/>
      <c r="NVD36" s="4701"/>
      <c r="NVE36" s="4701"/>
      <c r="NVF36" s="4701"/>
      <c r="NVG36" s="4701"/>
      <c r="NVH36" s="4701"/>
      <c r="NVI36" s="4701"/>
      <c r="NVJ36" s="4701"/>
      <c r="NVK36" s="4701"/>
      <c r="NVL36" s="4701"/>
      <c r="NVM36" s="4701"/>
      <c r="NVN36" s="4701"/>
      <c r="NVO36" s="4701"/>
      <c r="NVP36" s="4701"/>
      <c r="NVQ36" s="4701"/>
      <c r="NVR36" s="4701"/>
      <c r="NVS36" s="4701"/>
      <c r="NVT36" s="4701"/>
      <c r="NVU36" s="4701"/>
      <c r="NVV36" s="4701"/>
      <c r="NVW36" s="4701"/>
      <c r="NVX36" s="4701"/>
      <c r="NVY36" s="4701"/>
      <c r="NVZ36" s="4701"/>
      <c r="NWA36" s="4701"/>
      <c r="NWB36" s="4701"/>
      <c r="NWC36" s="4701"/>
      <c r="NWD36" s="4701"/>
      <c r="NWE36" s="4701"/>
      <c r="NWF36" s="4701"/>
      <c r="NWG36" s="4701"/>
      <c r="NWH36" s="4701"/>
      <c r="NWI36" s="4701"/>
      <c r="NWJ36" s="4701"/>
      <c r="NWK36" s="4701"/>
      <c r="NWL36" s="4701"/>
      <c r="NWM36" s="4701"/>
      <c r="NWN36" s="4701"/>
      <c r="NWO36" s="4701"/>
      <c r="NWP36" s="4701"/>
      <c r="NWQ36" s="4701"/>
      <c r="NWR36" s="4701"/>
      <c r="NWS36" s="4701"/>
      <c r="NWT36" s="4701"/>
      <c r="NWU36" s="4701"/>
      <c r="NWV36" s="4701"/>
      <c r="NWW36" s="4701"/>
      <c r="NWX36" s="4701"/>
      <c r="NWY36" s="4701"/>
      <c r="NWZ36" s="4701"/>
      <c r="NXA36" s="4701"/>
      <c r="NXB36" s="4701"/>
      <c r="NXC36" s="4701"/>
      <c r="NXD36" s="4701"/>
      <c r="NXE36" s="4701"/>
      <c r="NXF36" s="4701"/>
      <c r="NXG36" s="4701"/>
      <c r="NXH36" s="4701"/>
      <c r="NXI36" s="4701"/>
      <c r="NXJ36" s="4701"/>
      <c r="NXK36" s="4701"/>
      <c r="NXL36" s="4701"/>
      <c r="NXM36" s="4701"/>
      <c r="NXN36" s="4701"/>
      <c r="NXO36" s="4701"/>
      <c r="NXP36" s="4701"/>
      <c r="NXQ36" s="4701"/>
      <c r="NXR36" s="4701"/>
      <c r="NXS36" s="4701"/>
      <c r="NXT36" s="4701"/>
      <c r="NXU36" s="4701"/>
      <c r="NXV36" s="4701"/>
      <c r="NXW36" s="4701"/>
      <c r="NXX36" s="4701"/>
      <c r="NXY36" s="4701"/>
      <c r="NXZ36" s="4701"/>
      <c r="NYA36" s="4701"/>
      <c r="NYB36" s="4701"/>
      <c r="NYC36" s="4701"/>
      <c r="NYD36" s="4701"/>
      <c r="NYE36" s="4701"/>
      <c r="NYF36" s="4701"/>
      <c r="NYG36" s="4701"/>
      <c r="NYH36" s="4701"/>
      <c r="NYI36" s="4701"/>
      <c r="NYJ36" s="4701"/>
      <c r="NYK36" s="4701"/>
      <c r="NYL36" s="4701"/>
      <c r="NYM36" s="4701"/>
      <c r="NYN36" s="4701"/>
      <c r="NYO36" s="4701"/>
      <c r="NYP36" s="4701"/>
      <c r="NYQ36" s="4701"/>
      <c r="NYR36" s="4701"/>
      <c r="NYS36" s="4701"/>
      <c r="NYT36" s="4701"/>
      <c r="NYU36" s="4701"/>
      <c r="NYV36" s="4701"/>
      <c r="NYW36" s="4701"/>
      <c r="NYX36" s="4701"/>
      <c r="NYY36" s="4701"/>
      <c r="NYZ36" s="4701"/>
      <c r="NZA36" s="4701"/>
      <c r="NZB36" s="4701"/>
      <c r="NZC36" s="4701"/>
      <c r="NZD36" s="4701"/>
      <c r="NZE36" s="4701"/>
      <c r="NZF36" s="4701"/>
      <c r="NZG36" s="4701"/>
      <c r="NZH36" s="4701"/>
      <c r="NZI36" s="4701"/>
      <c r="NZJ36" s="4701"/>
      <c r="NZK36" s="4701"/>
      <c r="NZL36" s="4701"/>
      <c r="NZM36" s="4701"/>
      <c r="NZN36" s="4701"/>
      <c r="NZO36" s="4701"/>
      <c r="NZP36" s="4701"/>
      <c r="NZQ36" s="4701"/>
      <c r="NZR36" s="4701"/>
      <c r="NZS36" s="4701"/>
      <c r="NZT36" s="4701"/>
      <c r="NZU36" s="4701"/>
      <c r="NZV36" s="4701"/>
      <c r="NZW36" s="4701"/>
      <c r="NZX36" s="4701"/>
      <c r="NZY36" s="4701"/>
      <c r="NZZ36" s="4701"/>
      <c r="OAA36" s="4701"/>
      <c r="OAB36" s="4701"/>
      <c r="OAC36" s="4701"/>
      <c r="OAD36" s="4701"/>
      <c r="OAE36" s="4701"/>
      <c r="OAF36" s="4701"/>
      <c r="OAG36" s="4701"/>
      <c r="OAH36" s="4701"/>
      <c r="OAI36" s="4701"/>
      <c r="OAJ36" s="4701"/>
      <c r="OAK36" s="4701"/>
      <c r="OAL36" s="4701"/>
      <c r="OAM36" s="4701"/>
      <c r="OAN36" s="4701"/>
      <c r="OAO36" s="4701"/>
      <c r="OAP36" s="4701"/>
      <c r="OAQ36" s="4701"/>
      <c r="OAR36" s="4701"/>
      <c r="OAS36" s="4701"/>
      <c r="OAT36" s="4701"/>
      <c r="OAU36" s="4701"/>
      <c r="OAV36" s="4701"/>
      <c r="OAW36" s="4701"/>
      <c r="OAX36" s="4701"/>
      <c r="OAY36" s="4701"/>
      <c r="OAZ36" s="4701"/>
      <c r="OBA36" s="4701"/>
      <c r="OBB36" s="4701"/>
      <c r="OBC36" s="4701"/>
      <c r="OBD36" s="4701"/>
      <c r="OBE36" s="4701"/>
      <c r="OBF36" s="4701"/>
      <c r="OBG36" s="4701"/>
      <c r="OBH36" s="4701"/>
      <c r="OBI36" s="4701"/>
      <c r="OBJ36" s="4701"/>
      <c r="OBK36" s="4701"/>
      <c r="OBL36" s="4701"/>
      <c r="OBM36" s="4701"/>
      <c r="OBN36" s="4701"/>
      <c r="OBO36" s="4701"/>
      <c r="OBP36" s="4701"/>
      <c r="OBQ36" s="4701"/>
      <c r="OBR36" s="4701"/>
      <c r="OBS36" s="4701"/>
      <c r="OBT36" s="4701"/>
      <c r="OBU36" s="4701"/>
      <c r="OBV36" s="4701"/>
      <c r="OBW36" s="4701"/>
      <c r="OBX36" s="4701"/>
      <c r="OBY36" s="4701"/>
      <c r="OBZ36" s="4701"/>
      <c r="OCA36" s="4701"/>
      <c r="OCB36" s="4701"/>
      <c r="OCC36" s="4701"/>
      <c r="OCD36" s="4701"/>
      <c r="OCE36" s="4701"/>
      <c r="OCF36" s="4701"/>
      <c r="OCG36" s="4701"/>
      <c r="OCH36" s="4701"/>
      <c r="OCI36" s="4701"/>
      <c r="OCJ36" s="4701"/>
      <c r="OCK36" s="4701"/>
      <c r="OCL36" s="4701"/>
      <c r="OCM36" s="4701"/>
      <c r="OCN36" s="4701"/>
      <c r="OCO36" s="4701"/>
      <c r="OCP36" s="4701"/>
      <c r="OCQ36" s="4701"/>
      <c r="OCR36" s="4701"/>
      <c r="OCS36" s="4701"/>
      <c r="OCT36" s="4701"/>
      <c r="OCU36" s="4701"/>
      <c r="OCV36" s="4701"/>
      <c r="OCW36" s="4701"/>
      <c r="OCX36" s="4701"/>
      <c r="OCY36" s="4701"/>
      <c r="OCZ36" s="4701"/>
      <c r="ODA36" s="4701"/>
      <c r="ODB36" s="4701"/>
      <c r="ODC36" s="4701"/>
      <c r="ODD36" s="4701"/>
      <c r="ODE36" s="4701"/>
      <c r="ODF36" s="4701"/>
      <c r="ODG36" s="4701"/>
      <c r="ODH36" s="4701"/>
      <c r="ODI36" s="4701"/>
      <c r="ODJ36" s="4701"/>
      <c r="ODK36" s="4701"/>
      <c r="ODL36" s="4701"/>
      <c r="ODM36" s="4701"/>
      <c r="ODN36" s="4701"/>
      <c r="ODO36" s="4701"/>
      <c r="ODP36" s="4701"/>
      <c r="ODQ36" s="4701"/>
      <c r="ODR36" s="4701"/>
      <c r="ODS36" s="4701"/>
      <c r="ODT36" s="4701"/>
      <c r="ODU36" s="4701"/>
      <c r="ODV36" s="4701"/>
      <c r="ODW36" s="4701"/>
      <c r="ODX36" s="4701"/>
      <c r="ODY36" s="4701"/>
      <c r="ODZ36" s="4701"/>
      <c r="OEA36" s="4701"/>
      <c r="OEB36" s="4701"/>
      <c r="OEC36" s="4701"/>
      <c r="OED36" s="4701"/>
      <c r="OEE36" s="4701"/>
      <c r="OEF36" s="4701"/>
      <c r="OEG36" s="4701"/>
      <c r="OEH36" s="4701"/>
      <c r="OEI36" s="4701"/>
      <c r="OEJ36" s="4701"/>
      <c r="OEK36" s="4701"/>
      <c r="OEL36" s="4701"/>
      <c r="OEM36" s="4701"/>
      <c r="OEN36" s="4701"/>
      <c r="OEO36" s="4701"/>
      <c r="OEP36" s="4701"/>
      <c r="OEQ36" s="4701"/>
      <c r="OER36" s="4701"/>
      <c r="OES36" s="4701"/>
      <c r="OET36" s="4701"/>
      <c r="OEU36" s="4701"/>
      <c r="OEV36" s="4701"/>
      <c r="OEW36" s="4701"/>
      <c r="OEX36" s="4701"/>
      <c r="OEY36" s="4701"/>
      <c r="OEZ36" s="4701"/>
      <c r="OFA36" s="4701"/>
      <c r="OFB36" s="4701"/>
      <c r="OFC36" s="4701"/>
      <c r="OFD36" s="4701"/>
      <c r="OFE36" s="4701"/>
      <c r="OFF36" s="4701"/>
      <c r="OFG36" s="4701"/>
      <c r="OFH36" s="4701"/>
      <c r="OFI36" s="4701"/>
      <c r="OFJ36" s="4701"/>
      <c r="OFK36" s="4701"/>
      <c r="OFL36" s="4701"/>
      <c r="OFM36" s="4701"/>
      <c r="OFN36" s="4701"/>
      <c r="OFO36" s="4701"/>
      <c r="OFP36" s="4701"/>
      <c r="OFQ36" s="4701"/>
      <c r="OFR36" s="4701"/>
      <c r="OFS36" s="4701"/>
      <c r="OFT36" s="4701"/>
      <c r="OFU36" s="4701"/>
      <c r="OFV36" s="4701"/>
      <c r="OFW36" s="4701"/>
      <c r="OFX36" s="4701"/>
      <c r="OFY36" s="4701"/>
      <c r="OFZ36" s="4701"/>
      <c r="OGA36" s="4701"/>
      <c r="OGB36" s="4701"/>
      <c r="OGC36" s="4701"/>
      <c r="OGD36" s="4701"/>
      <c r="OGE36" s="4701"/>
      <c r="OGF36" s="4701"/>
      <c r="OGG36" s="4701"/>
      <c r="OGH36" s="4701"/>
      <c r="OGI36" s="4701"/>
      <c r="OGJ36" s="4701"/>
      <c r="OGK36" s="4701"/>
      <c r="OGL36" s="4701"/>
      <c r="OGM36" s="4701"/>
      <c r="OGN36" s="4701"/>
      <c r="OGO36" s="4701"/>
      <c r="OGP36" s="4701"/>
      <c r="OGQ36" s="4701"/>
      <c r="OGR36" s="4701"/>
      <c r="OGS36" s="4701"/>
      <c r="OGT36" s="4701"/>
      <c r="OGU36" s="4701"/>
      <c r="OGV36" s="4701"/>
      <c r="OGW36" s="4701"/>
      <c r="OGX36" s="4701"/>
      <c r="OGY36" s="4701"/>
      <c r="OGZ36" s="4701"/>
      <c r="OHA36" s="4701"/>
      <c r="OHB36" s="4701"/>
      <c r="OHC36" s="4701"/>
      <c r="OHD36" s="4701"/>
      <c r="OHE36" s="4701"/>
      <c r="OHF36" s="4701"/>
      <c r="OHG36" s="4701"/>
      <c r="OHH36" s="4701"/>
      <c r="OHI36" s="4701"/>
      <c r="OHJ36" s="4701"/>
      <c r="OHK36" s="4701"/>
      <c r="OHL36" s="4701"/>
      <c r="OHM36" s="4701"/>
      <c r="OHN36" s="4701"/>
      <c r="OHO36" s="4701"/>
      <c r="OHP36" s="4701"/>
      <c r="OHQ36" s="4701"/>
      <c r="OHR36" s="4701"/>
      <c r="OHS36" s="4701"/>
      <c r="OHT36" s="4701"/>
      <c r="OHU36" s="4701"/>
      <c r="OHV36" s="4701"/>
      <c r="OHW36" s="4701"/>
      <c r="OHX36" s="4701"/>
      <c r="OHY36" s="4701"/>
      <c r="OHZ36" s="4701"/>
      <c r="OIA36" s="4701"/>
      <c r="OIB36" s="4701"/>
      <c r="OIC36" s="4701"/>
      <c r="OID36" s="4701"/>
      <c r="OIE36" s="4701"/>
      <c r="OIF36" s="4701"/>
      <c r="OIG36" s="4701"/>
      <c r="OIH36" s="4701"/>
      <c r="OII36" s="4701"/>
      <c r="OIJ36" s="4701"/>
      <c r="OIK36" s="4701"/>
      <c r="OIL36" s="4701"/>
      <c r="OIM36" s="4701"/>
      <c r="OIN36" s="4701"/>
      <c r="OIO36" s="4701"/>
      <c r="OIP36" s="4701"/>
      <c r="OIQ36" s="4701"/>
      <c r="OIR36" s="4701"/>
      <c r="OIS36" s="4701"/>
      <c r="OIT36" s="4701"/>
      <c r="OIU36" s="4701"/>
      <c r="OIV36" s="4701"/>
      <c r="OIW36" s="4701"/>
      <c r="OIX36" s="4701"/>
      <c r="OIY36" s="4701"/>
      <c r="OIZ36" s="4701"/>
      <c r="OJA36" s="4701"/>
      <c r="OJB36" s="4701"/>
      <c r="OJC36" s="4701"/>
      <c r="OJD36" s="4701"/>
      <c r="OJE36" s="4701"/>
      <c r="OJF36" s="4701"/>
      <c r="OJG36" s="4701"/>
      <c r="OJH36" s="4701"/>
      <c r="OJI36" s="4701"/>
      <c r="OJJ36" s="4701"/>
      <c r="OJK36" s="4701"/>
      <c r="OJL36" s="4701"/>
      <c r="OJM36" s="4701"/>
      <c r="OJN36" s="4701"/>
      <c r="OJO36" s="4701"/>
      <c r="OJP36" s="4701"/>
      <c r="OJQ36" s="4701"/>
      <c r="OJR36" s="4701"/>
      <c r="OJS36" s="4701"/>
      <c r="OJT36" s="4701"/>
      <c r="OJU36" s="4701"/>
      <c r="OJV36" s="4701"/>
      <c r="OJW36" s="4701"/>
      <c r="OJX36" s="4701"/>
      <c r="OJY36" s="4701"/>
      <c r="OJZ36" s="4701"/>
      <c r="OKA36" s="4701"/>
      <c r="OKB36" s="4701"/>
      <c r="OKC36" s="4701"/>
      <c r="OKD36" s="4701"/>
      <c r="OKE36" s="4701"/>
      <c r="OKF36" s="4701"/>
      <c r="OKG36" s="4701"/>
      <c r="OKH36" s="4701"/>
      <c r="OKI36" s="4701"/>
      <c r="OKJ36" s="4701"/>
      <c r="OKK36" s="4701"/>
      <c r="OKL36" s="4701"/>
      <c r="OKM36" s="4701"/>
      <c r="OKN36" s="4701"/>
      <c r="OKO36" s="4701"/>
      <c r="OKP36" s="4701"/>
      <c r="OKQ36" s="4701"/>
      <c r="OKR36" s="4701"/>
      <c r="OKS36" s="4701"/>
      <c r="OKT36" s="4701"/>
      <c r="OKU36" s="4701"/>
      <c r="OKV36" s="4701"/>
      <c r="OKW36" s="4701"/>
      <c r="OKX36" s="4701"/>
      <c r="OKY36" s="4701"/>
      <c r="OKZ36" s="4701"/>
      <c r="OLA36" s="4701"/>
      <c r="OLB36" s="4701"/>
      <c r="OLC36" s="4701"/>
      <c r="OLD36" s="4701"/>
      <c r="OLE36" s="4701"/>
      <c r="OLF36" s="4701"/>
      <c r="OLG36" s="4701"/>
      <c r="OLH36" s="4701"/>
      <c r="OLI36" s="4701"/>
      <c r="OLJ36" s="4701"/>
      <c r="OLK36" s="4701"/>
      <c r="OLL36" s="4701"/>
      <c r="OLM36" s="4701"/>
      <c r="OLN36" s="4701"/>
      <c r="OLO36" s="4701"/>
      <c r="OLP36" s="4701"/>
      <c r="OLQ36" s="4701"/>
      <c r="OLR36" s="4701"/>
      <c r="OLS36" s="4701"/>
      <c r="OLT36" s="4701"/>
      <c r="OLU36" s="4701"/>
      <c r="OLV36" s="4701"/>
      <c r="OLW36" s="4701"/>
      <c r="OLX36" s="4701"/>
      <c r="OLY36" s="4701"/>
      <c r="OLZ36" s="4701"/>
      <c r="OMA36" s="4701"/>
      <c r="OMB36" s="4701"/>
      <c r="OMC36" s="4701"/>
      <c r="OMD36" s="4701"/>
      <c r="OME36" s="4701"/>
      <c r="OMF36" s="4701"/>
      <c r="OMG36" s="4701"/>
      <c r="OMH36" s="4701"/>
      <c r="OMI36" s="4701"/>
      <c r="OMJ36" s="4701"/>
      <c r="OMK36" s="4701"/>
      <c r="OML36" s="4701"/>
      <c r="OMM36" s="4701"/>
      <c r="OMN36" s="4701"/>
      <c r="OMO36" s="4701"/>
      <c r="OMP36" s="4701"/>
      <c r="OMQ36" s="4701"/>
      <c r="OMR36" s="4701"/>
      <c r="OMS36" s="4701"/>
      <c r="OMT36" s="4701"/>
      <c r="OMU36" s="4701"/>
      <c r="OMV36" s="4701"/>
      <c r="OMW36" s="4701"/>
      <c r="OMX36" s="4701"/>
      <c r="OMY36" s="4701"/>
      <c r="OMZ36" s="4701"/>
      <c r="ONA36" s="4701"/>
      <c r="ONB36" s="4701"/>
      <c r="ONC36" s="4701"/>
      <c r="OND36" s="4701"/>
      <c r="ONE36" s="4701"/>
      <c r="ONF36" s="4701"/>
      <c r="ONG36" s="4701"/>
      <c r="ONH36" s="4701"/>
      <c r="ONI36" s="4701"/>
      <c r="ONJ36" s="4701"/>
      <c r="ONK36" s="4701"/>
      <c r="ONL36" s="4701"/>
      <c r="ONM36" s="4701"/>
      <c r="ONN36" s="4701"/>
      <c r="ONO36" s="4701"/>
      <c r="ONP36" s="4701"/>
      <c r="ONQ36" s="4701"/>
      <c r="ONR36" s="4701"/>
      <c r="ONS36" s="4701"/>
      <c r="ONT36" s="4701"/>
      <c r="ONU36" s="4701"/>
      <c r="ONV36" s="4701"/>
      <c r="ONW36" s="4701"/>
      <c r="ONX36" s="4701"/>
      <c r="ONY36" s="4701"/>
      <c r="ONZ36" s="4701"/>
      <c r="OOA36" s="4701"/>
      <c r="OOB36" s="4701"/>
      <c r="OOC36" s="4701"/>
      <c r="OOD36" s="4701"/>
      <c r="OOE36" s="4701"/>
      <c r="OOF36" s="4701"/>
      <c r="OOG36" s="4701"/>
      <c r="OOH36" s="4701"/>
      <c r="OOI36" s="4701"/>
      <c r="OOJ36" s="4701"/>
      <c r="OOK36" s="4701"/>
      <c r="OOL36" s="4701"/>
      <c r="OOM36" s="4701"/>
      <c r="OON36" s="4701"/>
      <c r="OOO36" s="4701"/>
      <c r="OOP36" s="4701"/>
      <c r="OOQ36" s="4701"/>
      <c r="OOR36" s="4701"/>
      <c r="OOS36" s="4701"/>
      <c r="OOT36" s="4701"/>
      <c r="OOU36" s="4701"/>
      <c r="OOV36" s="4701"/>
      <c r="OOW36" s="4701"/>
      <c r="OOX36" s="4701"/>
      <c r="OOY36" s="4701"/>
      <c r="OOZ36" s="4701"/>
      <c r="OPA36" s="4701"/>
      <c r="OPB36" s="4701"/>
      <c r="OPC36" s="4701"/>
      <c r="OPD36" s="4701"/>
      <c r="OPE36" s="4701"/>
      <c r="OPF36" s="4701"/>
      <c r="OPG36" s="4701"/>
      <c r="OPH36" s="4701"/>
      <c r="OPI36" s="4701"/>
      <c r="OPJ36" s="4701"/>
      <c r="OPK36" s="4701"/>
      <c r="OPL36" s="4701"/>
      <c r="OPM36" s="4701"/>
      <c r="OPN36" s="4701"/>
      <c r="OPO36" s="4701"/>
      <c r="OPP36" s="4701"/>
      <c r="OPQ36" s="4701"/>
      <c r="OPR36" s="4701"/>
      <c r="OPS36" s="4701"/>
      <c r="OPT36" s="4701"/>
      <c r="OPU36" s="4701"/>
      <c r="OPV36" s="4701"/>
      <c r="OPW36" s="4701"/>
      <c r="OPX36" s="4701"/>
      <c r="OPY36" s="4701"/>
      <c r="OPZ36" s="4701"/>
      <c r="OQA36" s="4701"/>
      <c r="OQB36" s="4701"/>
      <c r="OQC36" s="4701"/>
      <c r="OQD36" s="4701"/>
      <c r="OQE36" s="4701"/>
      <c r="OQF36" s="4701"/>
      <c r="OQG36" s="4701"/>
      <c r="OQH36" s="4701"/>
      <c r="OQI36" s="4701"/>
      <c r="OQJ36" s="4701"/>
      <c r="OQK36" s="4701"/>
      <c r="OQL36" s="4701"/>
      <c r="OQM36" s="4701"/>
      <c r="OQN36" s="4701"/>
      <c r="OQO36" s="4701"/>
      <c r="OQP36" s="4701"/>
      <c r="OQQ36" s="4701"/>
      <c r="OQR36" s="4701"/>
      <c r="OQS36" s="4701"/>
      <c r="OQT36" s="4701"/>
      <c r="OQU36" s="4701"/>
      <c r="OQV36" s="4701"/>
      <c r="OQW36" s="4701"/>
      <c r="OQX36" s="4701"/>
      <c r="OQY36" s="4701"/>
      <c r="OQZ36" s="4701"/>
      <c r="ORA36" s="4701"/>
      <c r="ORB36" s="4701"/>
      <c r="ORC36" s="4701"/>
      <c r="ORD36" s="4701"/>
      <c r="ORE36" s="4701"/>
      <c r="ORF36" s="4701"/>
      <c r="ORG36" s="4701"/>
      <c r="ORH36" s="4701"/>
      <c r="ORI36" s="4701"/>
      <c r="ORJ36" s="4701"/>
      <c r="ORK36" s="4701"/>
      <c r="ORL36" s="4701"/>
      <c r="ORM36" s="4701"/>
      <c r="ORN36" s="4701"/>
      <c r="ORO36" s="4701"/>
      <c r="ORP36" s="4701"/>
      <c r="ORQ36" s="4701"/>
      <c r="ORR36" s="4701"/>
      <c r="ORS36" s="4701"/>
      <c r="ORT36" s="4701"/>
      <c r="ORU36" s="4701"/>
      <c r="ORV36" s="4701"/>
      <c r="ORW36" s="4701"/>
      <c r="ORX36" s="4701"/>
      <c r="ORY36" s="4701"/>
      <c r="ORZ36" s="4701"/>
      <c r="OSA36" s="4701"/>
      <c r="OSB36" s="4701"/>
      <c r="OSC36" s="4701"/>
      <c r="OSD36" s="4701"/>
      <c r="OSE36" s="4701"/>
      <c r="OSF36" s="4701"/>
      <c r="OSG36" s="4701"/>
      <c r="OSH36" s="4701"/>
      <c r="OSI36" s="4701"/>
      <c r="OSJ36" s="4701"/>
      <c r="OSK36" s="4701"/>
      <c r="OSL36" s="4701"/>
      <c r="OSM36" s="4701"/>
      <c r="OSN36" s="4701"/>
      <c r="OSO36" s="4701"/>
      <c r="OSP36" s="4701"/>
      <c r="OSQ36" s="4701"/>
      <c r="OSR36" s="4701"/>
      <c r="OSS36" s="4701"/>
      <c r="OST36" s="4701"/>
      <c r="OSU36" s="4701"/>
      <c r="OSV36" s="4701"/>
      <c r="OSW36" s="4701"/>
      <c r="OSX36" s="4701"/>
      <c r="OSY36" s="4701"/>
      <c r="OSZ36" s="4701"/>
      <c r="OTA36" s="4701"/>
      <c r="OTB36" s="4701"/>
      <c r="OTC36" s="4701"/>
      <c r="OTD36" s="4701"/>
      <c r="OTE36" s="4701"/>
      <c r="OTF36" s="4701"/>
      <c r="OTG36" s="4701"/>
      <c r="OTH36" s="4701"/>
      <c r="OTI36" s="4701"/>
      <c r="OTJ36" s="4701"/>
      <c r="OTK36" s="4701"/>
      <c r="OTL36" s="4701"/>
      <c r="OTM36" s="4701"/>
      <c r="OTN36" s="4701"/>
      <c r="OTO36" s="4701"/>
      <c r="OTP36" s="4701"/>
      <c r="OTQ36" s="4701"/>
      <c r="OTR36" s="4701"/>
      <c r="OTS36" s="4701"/>
      <c r="OTT36" s="4701"/>
      <c r="OTU36" s="4701"/>
      <c r="OTV36" s="4701"/>
      <c r="OTW36" s="4701"/>
      <c r="OTX36" s="4701"/>
      <c r="OTY36" s="4701"/>
      <c r="OTZ36" s="4701"/>
      <c r="OUA36" s="4701"/>
      <c r="OUB36" s="4701"/>
      <c r="OUC36" s="4701"/>
      <c r="OUD36" s="4701"/>
      <c r="OUE36" s="4701"/>
      <c r="OUF36" s="4701"/>
      <c r="OUG36" s="4701"/>
      <c r="OUH36" s="4701"/>
      <c r="OUI36" s="4701"/>
      <c r="OUJ36" s="4701"/>
      <c r="OUK36" s="4701"/>
      <c r="OUL36" s="4701"/>
      <c r="OUM36" s="4701"/>
      <c r="OUN36" s="4701"/>
      <c r="OUO36" s="4701"/>
      <c r="OUP36" s="4701"/>
      <c r="OUQ36" s="4701"/>
      <c r="OUR36" s="4701"/>
      <c r="OUS36" s="4701"/>
      <c r="OUT36" s="4701"/>
      <c r="OUU36" s="4701"/>
      <c r="OUV36" s="4701"/>
      <c r="OUW36" s="4701"/>
      <c r="OUX36" s="4701"/>
      <c r="OUY36" s="4701"/>
      <c r="OUZ36" s="4701"/>
      <c r="OVA36" s="4701"/>
      <c r="OVB36" s="4701"/>
      <c r="OVC36" s="4701"/>
      <c r="OVD36" s="4701"/>
      <c r="OVE36" s="4701"/>
      <c r="OVF36" s="4701"/>
      <c r="OVG36" s="4701"/>
      <c r="OVH36" s="4701"/>
      <c r="OVI36" s="4701"/>
      <c r="OVJ36" s="4701"/>
      <c r="OVK36" s="4701"/>
      <c r="OVL36" s="4701"/>
      <c r="OVM36" s="4701"/>
      <c r="OVN36" s="4701"/>
      <c r="OVO36" s="4701"/>
      <c r="OVP36" s="4701"/>
      <c r="OVQ36" s="4701"/>
      <c r="OVR36" s="4701"/>
      <c r="OVS36" s="4701"/>
      <c r="OVT36" s="4701"/>
      <c r="OVU36" s="4701"/>
      <c r="OVV36" s="4701"/>
      <c r="OVW36" s="4701"/>
      <c r="OVX36" s="4701"/>
      <c r="OVY36" s="4701"/>
      <c r="OVZ36" s="4701"/>
      <c r="OWA36" s="4701"/>
      <c r="OWB36" s="4701"/>
      <c r="OWC36" s="4701"/>
      <c r="OWD36" s="4701"/>
      <c r="OWE36" s="4701"/>
      <c r="OWF36" s="4701"/>
      <c r="OWG36" s="4701"/>
      <c r="OWH36" s="4701"/>
      <c r="OWI36" s="4701"/>
      <c r="OWJ36" s="4701"/>
      <c r="OWK36" s="4701"/>
      <c r="OWL36" s="4701"/>
      <c r="OWM36" s="4701"/>
      <c r="OWN36" s="4701"/>
      <c r="OWO36" s="4701"/>
      <c r="OWP36" s="4701"/>
      <c r="OWQ36" s="4701"/>
      <c r="OWR36" s="4701"/>
      <c r="OWS36" s="4701"/>
      <c r="OWT36" s="4701"/>
      <c r="OWU36" s="4701"/>
      <c r="OWV36" s="4701"/>
      <c r="OWW36" s="4701"/>
      <c r="OWX36" s="4701"/>
      <c r="OWY36" s="4701"/>
      <c r="OWZ36" s="4701"/>
      <c r="OXA36" s="4701"/>
      <c r="OXB36" s="4701"/>
      <c r="OXC36" s="4701"/>
      <c r="OXD36" s="4701"/>
      <c r="OXE36" s="4701"/>
      <c r="OXF36" s="4701"/>
      <c r="OXG36" s="4701"/>
      <c r="OXH36" s="4701"/>
      <c r="OXI36" s="4701"/>
      <c r="OXJ36" s="4701"/>
      <c r="OXK36" s="4701"/>
      <c r="OXL36" s="4701"/>
      <c r="OXM36" s="4701"/>
      <c r="OXN36" s="4701"/>
      <c r="OXO36" s="4701"/>
      <c r="OXP36" s="4701"/>
      <c r="OXQ36" s="4701"/>
      <c r="OXR36" s="4701"/>
      <c r="OXS36" s="4701"/>
      <c r="OXT36" s="4701"/>
      <c r="OXU36" s="4701"/>
      <c r="OXV36" s="4701"/>
      <c r="OXW36" s="4701"/>
      <c r="OXX36" s="4701"/>
      <c r="OXY36" s="4701"/>
      <c r="OXZ36" s="4701"/>
      <c r="OYA36" s="4701"/>
      <c r="OYB36" s="4701"/>
      <c r="OYC36" s="4701"/>
      <c r="OYD36" s="4701"/>
      <c r="OYE36" s="4701"/>
      <c r="OYF36" s="4701"/>
      <c r="OYG36" s="4701"/>
      <c r="OYH36" s="4701"/>
      <c r="OYI36" s="4701"/>
      <c r="OYJ36" s="4701"/>
      <c r="OYK36" s="4701"/>
      <c r="OYL36" s="4701"/>
      <c r="OYM36" s="4701"/>
      <c r="OYN36" s="4701"/>
      <c r="OYO36" s="4701"/>
      <c r="OYP36" s="4701"/>
      <c r="OYQ36" s="4701"/>
      <c r="OYR36" s="4701"/>
      <c r="OYS36" s="4701"/>
      <c r="OYT36" s="4701"/>
      <c r="OYU36" s="4701"/>
      <c r="OYV36" s="4701"/>
      <c r="OYW36" s="4701"/>
      <c r="OYX36" s="4701"/>
      <c r="OYY36" s="4701"/>
      <c r="OYZ36" s="4701"/>
      <c r="OZA36" s="4701"/>
      <c r="OZB36" s="4701"/>
      <c r="OZC36" s="4701"/>
      <c r="OZD36" s="4701"/>
      <c r="OZE36" s="4701"/>
      <c r="OZF36" s="4701"/>
      <c r="OZG36" s="4701"/>
      <c r="OZH36" s="4701"/>
      <c r="OZI36" s="4701"/>
      <c r="OZJ36" s="4701"/>
      <c r="OZK36" s="4701"/>
      <c r="OZL36" s="4701"/>
      <c r="OZM36" s="4701"/>
      <c r="OZN36" s="4701"/>
      <c r="OZO36" s="4701"/>
      <c r="OZP36" s="4701"/>
      <c r="OZQ36" s="4701"/>
      <c r="OZR36" s="4701"/>
      <c r="OZS36" s="4701"/>
      <c r="OZT36" s="4701"/>
      <c r="OZU36" s="4701"/>
      <c r="OZV36" s="4701"/>
      <c r="OZW36" s="4701"/>
      <c r="OZX36" s="4701"/>
      <c r="OZY36" s="4701"/>
      <c r="OZZ36" s="4701"/>
      <c r="PAA36" s="4701"/>
      <c r="PAB36" s="4701"/>
      <c r="PAC36" s="4701"/>
      <c r="PAD36" s="4701"/>
      <c r="PAE36" s="4701"/>
      <c r="PAF36" s="4701"/>
      <c r="PAG36" s="4701"/>
      <c r="PAH36" s="4701"/>
      <c r="PAI36" s="4701"/>
      <c r="PAJ36" s="4701"/>
      <c r="PAK36" s="4701"/>
      <c r="PAL36" s="4701"/>
      <c r="PAM36" s="4701"/>
      <c r="PAN36" s="4701"/>
      <c r="PAO36" s="4701"/>
      <c r="PAP36" s="4701"/>
      <c r="PAQ36" s="4701"/>
      <c r="PAR36" s="4701"/>
      <c r="PAS36" s="4701"/>
      <c r="PAT36" s="4701"/>
      <c r="PAU36" s="4701"/>
      <c r="PAV36" s="4701"/>
      <c r="PAW36" s="4701"/>
      <c r="PAX36" s="4701"/>
      <c r="PAY36" s="4701"/>
      <c r="PAZ36" s="4701"/>
      <c r="PBA36" s="4701"/>
      <c r="PBB36" s="4701"/>
      <c r="PBC36" s="4701"/>
      <c r="PBD36" s="4701"/>
      <c r="PBE36" s="4701"/>
      <c r="PBF36" s="4701"/>
      <c r="PBG36" s="4701"/>
      <c r="PBH36" s="4701"/>
      <c r="PBI36" s="4701"/>
      <c r="PBJ36" s="4701"/>
      <c r="PBK36" s="4701"/>
      <c r="PBL36" s="4701"/>
      <c r="PBM36" s="4701"/>
      <c r="PBN36" s="4701"/>
      <c r="PBO36" s="4701"/>
      <c r="PBP36" s="4701"/>
      <c r="PBQ36" s="4701"/>
      <c r="PBR36" s="4701"/>
      <c r="PBS36" s="4701"/>
      <c r="PBT36" s="4701"/>
      <c r="PBU36" s="4701"/>
      <c r="PBV36" s="4701"/>
      <c r="PBW36" s="4701"/>
      <c r="PBX36" s="4701"/>
      <c r="PBY36" s="4701"/>
      <c r="PBZ36" s="4701"/>
      <c r="PCA36" s="4701"/>
      <c r="PCB36" s="4701"/>
      <c r="PCC36" s="4701"/>
      <c r="PCD36" s="4701"/>
      <c r="PCE36" s="4701"/>
      <c r="PCF36" s="4701"/>
      <c r="PCG36" s="4701"/>
      <c r="PCH36" s="4701"/>
      <c r="PCI36" s="4701"/>
      <c r="PCJ36" s="4701"/>
      <c r="PCK36" s="4701"/>
      <c r="PCL36" s="4701"/>
      <c r="PCM36" s="4701"/>
      <c r="PCN36" s="4701"/>
      <c r="PCO36" s="4701"/>
      <c r="PCP36" s="4701"/>
      <c r="PCQ36" s="4701"/>
      <c r="PCR36" s="4701"/>
      <c r="PCS36" s="4701"/>
      <c r="PCT36" s="4701"/>
      <c r="PCU36" s="4701"/>
      <c r="PCV36" s="4701"/>
      <c r="PCW36" s="4701"/>
      <c r="PCX36" s="4701"/>
      <c r="PCY36" s="4701"/>
      <c r="PCZ36" s="4701"/>
      <c r="PDA36" s="4701"/>
      <c r="PDB36" s="4701"/>
      <c r="PDC36" s="4701"/>
      <c r="PDD36" s="4701"/>
      <c r="PDE36" s="4701"/>
      <c r="PDF36" s="4701"/>
      <c r="PDG36" s="4701"/>
      <c r="PDH36" s="4701"/>
      <c r="PDI36" s="4701"/>
      <c r="PDJ36" s="4701"/>
      <c r="PDK36" s="4701"/>
      <c r="PDL36" s="4701"/>
      <c r="PDM36" s="4701"/>
      <c r="PDN36" s="4701"/>
      <c r="PDO36" s="4701"/>
      <c r="PDP36" s="4701"/>
      <c r="PDQ36" s="4701"/>
      <c r="PDR36" s="4701"/>
      <c r="PDS36" s="4701"/>
      <c r="PDT36" s="4701"/>
      <c r="PDU36" s="4701"/>
      <c r="PDV36" s="4701"/>
      <c r="PDW36" s="4701"/>
      <c r="PDX36" s="4701"/>
      <c r="PDY36" s="4701"/>
      <c r="PDZ36" s="4701"/>
      <c r="PEA36" s="4701"/>
      <c r="PEB36" s="4701"/>
      <c r="PEC36" s="4701"/>
      <c r="PED36" s="4701"/>
      <c r="PEE36" s="4701"/>
      <c r="PEF36" s="4701"/>
      <c r="PEG36" s="4701"/>
      <c r="PEH36" s="4701"/>
      <c r="PEI36" s="4701"/>
      <c r="PEJ36" s="4701"/>
      <c r="PEK36" s="4701"/>
      <c r="PEL36" s="4701"/>
      <c r="PEM36" s="4701"/>
      <c r="PEN36" s="4701"/>
      <c r="PEO36" s="4701"/>
      <c r="PEP36" s="4701"/>
      <c r="PEQ36" s="4701"/>
      <c r="PER36" s="4701"/>
      <c r="PES36" s="4701"/>
      <c r="PET36" s="4701"/>
      <c r="PEU36" s="4701"/>
      <c r="PEV36" s="4701"/>
      <c r="PEW36" s="4701"/>
      <c r="PEX36" s="4701"/>
      <c r="PEY36" s="4701"/>
      <c r="PEZ36" s="4701"/>
      <c r="PFA36" s="4701"/>
      <c r="PFB36" s="4701"/>
      <c r="PFC36" s="4701"/>
      <c r="PFD36" s="4701"/>
      <c r="PFE36" s="4701"/>
      <c r="PFF36" s="4701"/>
      <c r="PFG36" s="4701"/>
      <c r="PFH36" s="4701"/>
      <c r="PFI36" s="4701"/>
      <c r="PFJ36" s="4701"/>
      <c r="PFK36" s="4701"/>
      <c r="PFL36" s="4701"/>
      <c r="PFM36" s="4701"/>
      <c r="PFN36" s="4701"/>
      <c r="PFO36" s="4701"/>
      <c r="PFP36" s="4701"/>
      <c r="PFQ36" s="4701"/>
      <c r="PFR36" s="4701"/>
      <c r="PFS36" s="4701"/>
      <c r="PFT36" s="4701"/>
      <c r="PFU36" s="4701"/>
      <c r="PFV36" s="4701"/>
      <c r="PFW36" s="4701"/>
      <c r="PFX36" s="4701"/>
      <c r="PFY36" s="4701"/>
      <c r="PFZ36" s="4701"/>
      <c r="PGA36" s="4701"/>
      <c r="PGB36" s="4701"/>
      <c r="PGC36" s="4701"/>
      <c r="PGD36" s="4701"/>
      <c r="PGE36" s="4701"/>
      <c r="PGF36" s="4701"/>
      <c r="PGG36" s="4701"/>
      <c r="PGH36" s="4701"/>
      <c r="PGI36" s="4701"/>
      <c r="PGJ36" s="4701"/>
      <c r="PGK36" s="4701"/>
      <c r="PGL36" s="4701"/>
      <c r="PGM36" s="4701"/>
      <c r="PGN36" s="4701"/>
      <c r="PGO36" s="4701"/>
      <c r="PGP36" s="4701"/>
      <c r="PGQ36" s="4701"/>
      <c r="PGR36" s="4701"/>
      <c r="PGS36" s="4701"/>
      <c r="PGT36" s="4701"/>
      <c r="PGU36" s="4701"/>
      <c r="PGV36" s="4701"/>
      <c r="PGW36" s="4701"/>
      <c r="PGX36" s="4701"/>
      <c r="PGY36" s="4701"/>
      <c r="PGZ36" s="4701"/>
      <c r="PHA36" s="4701"/>
      <c r="PHB36" s="4701"/>
      <c r="PHC36" s="4701"/>
      <c r="PHD36" s="4701"/>
      <c r="PHE36" s="4701"/>
      <c r="PHF36" s="4701"/>
      <c r="PHG36" s="4701"/>
      <c r="PHH36" s="4701"/>
      <c r="PHI36" s="4701"/>
      <c r="PHJ36" s="4701"/>
      <c r="PHK36" s="4701"/>
      <c r="PHL36" s="4701"/>
      <c r="PHM36" s="4701"/>
      <c r="PHN36" s="4701"/>
      <c r="PHO36" s="4701"/>
      <c r="PHP36" s="4701"/>
      <c r="PHQ36" s="4701"/>
      <c r="PHR36" s="4701"/>
      <c r="PHS36" s="4701"/>
      <c r="PHT36" s="4701"/>
      <c r="PHU36" s="4701"/>
      <c r="PHV36" s="4701"/>
      <c r="PHW36" s="4701"/>
      <c r="PHX36" s="4701"/>
      <c r="PHY36" s="4701"/>
      <c r="PHZ36" s="4701"/>
      <c r="PIA36" s="4701"/>
      <c r="PIB36" s="4701"/>
      <c r="PIC36" s="4701"/>
      <c r="PID36" s="4701"/>
      <c r="PIE36" s="4701"/>
      <c r="PIF36" s="4701"/>
      <c r="PIG36" s="4701"/>
      <c r="PIH36" s="4701"/>
      <c r="PII36" s="4701"/>
      <c r="PIJ36" s="4701"/>
      <c r="PIK36" s="4701"/>
      <c r="PIL36" s="4701"/>
      <c r="PIM36" s="4701"/>
      <c r="PIN36" s="4701"/>
      <c r="PIO36" s="4701"/>
      <c r="PIP36" s="4701"/>
      <c r="PIQ36" s="4701"/>
      <c r="PIR36" s="4701"/>
      <c r="PIS36" s="4701"/>
      <c r="PIT36" s="4701"/>
      <c r="PIU36" s="4701"/>
      <c r="PIV36" s="4701"/>
      <c r="PIW36" s="4701"/>
      <c r="PIX36" s="4701"/>
      <c r="PIY36" s="4701"/>
      <c r="PIZ36" s="4701"/>
      <c r="PJA36" s="4701"/>
      <c r="PJB36" s="4701"/>
      <c r="PJC36" s="4701"/>
      <c r="PJD36" s="4701"/>
      <c r="PJE36" s="4701"/>
      <c r="PJF36" s="4701"/>
      <c r="PJG36" s="4701"/>
      <c r="PJH36" s="4701"/>
      <c r="PJI36" s="4701"/>
      <c r="PJJ36" s="4701"/>
      <c r="PJK36" s="4701"/>
      <c r="PJL36" s="4701"/>
      <c r="PJM36" s="4701"/>
      <c r="PJN36" s="4701"/>
      <c r="PJO36" s="4701"/>
      <c r="PJP36" s="4701"/>
      <c r="PJQ36" s="4701"/>
      <c r="PJR36" s="4701"/>
      <c r="PJS36" s="4701"/>
      <c r="PJT36" s="4701"/>
      <c r="PJU36" s="4701"/>
      <c r="PJV36" s="4701"/>
      <c r="PJW36" s="4701"/>
      <c r="PJX36" s="4701"/>
      <c r="PJY36" s="4701"/>
      <c r="PJZ36" s="4701"/>
      <c r="PKA36" s="4701"/>
      <c r="PKB36" s="4701"/>
      <c r="PKC36" s="4701"/>
      <c r="PKD36" s="4701"/>
      <c r="PKE36" s="4701"/>
      <c r="PKF36" s="4701"/>
      <c r="PKG36" s="4701"/>
      <c r="PKH36" s="4701"/>
      <c r="PKI36" s="4701"/>
      <c r="PKJ36" s="4701"/>
      <c r="PKK36" s="4701"/>
      <c r="PKL36" s="4701"/>
      <c r="PKM36" s="4701"/>
      <c r="PKN36" s="4701"/>
      <c r="PKO36" s="4701"/>
      <c r="PKP36" s="4701"/>
      <c r="PKQ36" s="4701"/>
      <c r="PKR36" s="4701"/>
      <c r="PKS36" s="4701"/>
      <c r="PKT36" s="4701"/>
      <c r="PKU36" s="4701"/>
      <c r="PKV36" s="4701"/>
      <c r="PKW36" s="4701"/>
      <c r="PKX36" s="4701"/>
      <c r="PKY36" s="4701"/>
      <c r="PKZ36" s="4701"/>
      <c r="PLA36" s="4701"/>
      <c r="PLB36" s="4701"/>
      <c r="PLC36" s="4701"/>
      <c r="PLD36" s="4701"/>
      <c r="PLE36" s="4701"/>
      <c r="PLF36" s="4701"/>
      <c r="PLG36" s="4701"/>
      <c r="PLH36" s="4701"/>
      <c r="PLI36" s="4701"/>
      <c r="PLJ36" s="4701"/>
      <c r="PLK36" s="4701"/>
      <c r="PLL36" s="4701"/>
      <c r="PLM36" s="4701"/>
      <c r="PLN36" s="4701"/>
      <c r="PLO36" s="4701"/>
      <c r="PLP36" s="4701"/>
      <c r="PLQ36" s="4701"/>
      <c r="PLR36" s="4701"/>
      <c r="PLS36" s="4701"/>
      <c r="PLT36" s="4701"/>
      <c r="PLU36" s="4701"/>
      <c r="PLV36" s="4701"/>
      <c r="PLW36" s="4701"/>
      <c r="PLX36" s="4701"/>
      <c r="PLY36" s="4701"/>
      <c r="PLZ36" s="4701"/>
      <c r="PMA36" s="4701"/>
      <c r="PMB36" s="4701"/>
      <c r="PMC36" s="4701"/>
      <c r="PMD36" s="4701"/>
      <c r="PME36" s="4701"/>
      <c r="PMF36" s="4701"/>
      <c r="PMG36" s="4701"/>
      <c r="PMH36" s="4701"/>
      <c r="PMI36" s="4701"/>
      <c r="PMJ36" s="4701"/>
      <c r="PMK36" s="4701"/>
      <c r="PML36" s="4701"/>
      <c r="PMM36" s="4701"/>
      <c r="PMN36" s="4701"/>
      <c r="PMO36" s="4701"/>
      <c r="PMP36" s="4701"/>
      <c r="PMQ36" s="4701"/>
      <c r="PMR36" s="4701"/>
      <c r="PMS36" s="4701"/>
      <c r="PMT36" s="4701"/>
      <c r="PMU36" s="4701"/>
      <c r="PMV36" s="4701"/>
      <c r="PMW36" s="4701"/>
      <c r="PMX36" s="4701"/>
      <c r="PMY36" s="4701"/>
      <c r="PMZ36" s="4701"/>
      <c r="PNA36" s="4701"/>
      <c r="PNB36" s="4701"/>
      <c r="PNC36" s="4701"/>
      <c r="PND36" s="4701"/>
      <c r="PNE36" s="4701"/>
      <c r="PNF36" s="4701"/>
      <c r="PNG36" s="4701"/>
      <c r="PNH36" s="4701"/>
      <c r="PNI36" s="4701"/>
      <c r="PNJ36" s="4701"/>
      <c r="PNK36" s="4701"/>
      <c r="PNL36" s="4701"/>
      <c r="PNM36" s="4701"/>
      <c r="PNN36" s="4701"/>
      <c r="PNO36" s="4701"/>
      <c r="PNP36" s="4701"/>
      <c r="PNQ36" s="4701"/>
      <c r="PNR36" s="4701"/>
      <c r="PNS36" s="4701"/>
      <c r="PNT36" s="4701"/>
      <c r="PNU36" s="4701"/>
      <c r="PNV36" s="4701"/>
      <c r="PNW36" s="4701"/>
      <c r="PNX36" s="4701"/>
      <c r="PNY36" s="4701"/>
      <c r="PNZ36" s="4701"/>
      <c r="POA36" s="4701"/>
      <c r="POB36" s="4701"/>
      <c r="POC36" s="4701"/>
      <c r="POD36" s="4701"/>
      <c r="POE36" s="4701"/>
      <c r="POF36" s="4701"/>
      <c r="POG36" s="4701"/>
      <c r="POH36" s="4701"/>
      <c r="POI36" s="4701"/>
      <c r="POJ36" s="4701"/>
      <c r="POK36" s="4701"/>
      <c r="POL36" s="4701"/>
      <c r="POM36" s="4701"/>
      <c r="PON36" s="4701"/>
      <c r="POO36" s="4701"/>
      <c r="POP36" s="4701"/>
      <c r="POQ36" s="4701"/>
      <c r="POR36" s="4701"/>
      <c r="POS36" s="4701"/>
      <c r="POT36" s="4701"/>
      <c r="POU36" s="4701"/>
      <c r="POV36" s="4701"/>
      <c r="POW36" s="4701"/>
      <c r="POX36" s="4701"/>
      <c r="POY36" s="4701"/>
      <c r="POZ36" s="4701"/>
      <c r="PPA36" s="4701"/>
      <c r="PPB36" s="4701"/>
      <c r="PPC36" s="4701"/>
      <c r="PPD36" s="4701"/>
      <c r="PPE36" s="4701"/>
      <c r="PPF36" s="4701"/>
      <c r="PPG36" s="4701"/>
      <c r="PPH36" s="4701"/>
      <c r="PPI36" s="4701"/>
      <c r="PPJ36" s="4701"/>
      <c r="PPK36" s="4701"/>
      <c r="PPL36" s="4701"/>
      <c r="PPM36" s="4701"/>
      <c r="PPN36" s="4701"/>
      <c r="PPO36" s="4701"/>
      <c r="PPP36" s="4701"/>
      <c r="PPQ36" s="4701"/>
      <c r="PPR36" s="4701"/>
      <c r="PPS36" s="4701"/>
      <c r="PPT36" s="4701"/>
      <c r="PPU36" s="4701"/>
      <c r="PPV36" s="4701"/>
      <c r="PPW36" s="4701"/>
      <c r="PPX36" s="4701"/>
      <c r="PPY36" s="4701"/>
      <c r="PPZ36" s="4701"/>
      <c r="PQA36" s="4701"/>
      <c r="PQB36" s="4701"/>
      <c r="PQC36" s="4701"/>
      <c r="PQD36" s="4701"/>
      <c r="PQE36" s="4701"/>
      <c r="PQF36" s="4701"/>
      <c r="PQG36" s="4701"/>
      <c r="PQH36" s="4701"/>
      <c r="PQI36" s="4701"/>
      <c r="PQJ36" s="4701"/>
      <c r="PQK36" s="4701"/>
      <c r="PQL36" s="4701"/>
      <c r="PQM36" s="4701"/>
      <c r="PQN36" s="4701"/>
      <c r="PQO36" s="4701"/>
      <c r="PQP36" s="4701"/>
      <c r="PQQ36" s="4701"/>
      <c r="PQR36" s="4701"/>
      <c r="PQS36" s="4701"/>
      <c r="PQT36" s="4701"/>
      <c r="PQU36" s="4701"/>
      <c r="PQV36" s="4701"/>
      <c r="PQW36" s="4701"/>
      <c r="PQX36" s="4701"/>
      <c r="PQY36" s="4701"/>
      <c r="PQZ36" s="4701"/>
      <c r="PRA36" s="4701"/>
      <c r="PRB36" s="4701"/>
      <c r="PRC36" s="4701"/>
      <c r="PRD36" s="4701"/>
      <c r="PRE36" s="4701"/>
      <c r="PRF36" s="4701"/>
      <c r="PRG36" s="4701"/>
      <c r="PRH36" s="4701"/>
      <c r="PRI36" s="4701"/>
      <c r="PRJ36" s="4701"/>
      <c r="PRK36" s="4701"/>
      <c r="PRL36" s="4701"/>
      <c r="PRM36" s="4701"/>
      <c r="PRN36" s="4701"/>
      <c r="PRO36" s="4701"/>
      <c r="PRP36" s="4701"/>
      <c r="PRQ36" s="4701"/>
      <c r="PRR36" s="4701"/>
      <c r="PRS36" s="4701"/>
      <c r="PRT36" s="4701"/>
      <c r="PRU36" s="4701"/>
      <c r="PRV36" s="4701"/>
      <c r="PRW36" s="4701"/>
      <c r="PRX36" s="4701"/>
      <c r="PRY36" s="4701"/>
      <c r="PRZ36" s="4701"/>
      <c r="PSA36" s="4701"/>
      <c r="PSB36" s="4701"/>
      <c r="PSC36" s="4701"/>
      <c r="PSD36" s="4701"/>
      <c r="PSE36" s="4701"/>
      <c r="PSF36" s="4701"/>
      <c r="PSG36" s="4701"/>
      <c r="PSH36" s="4701"/>
      <c r="PSI36" s="4701"/>
      <c r="PSJ36" s="4701"/>
      <c r="PSK36" s="4701"/>
      <c r="PSL36" s="4701"/>
      <c r="PSM36" s="4701"/>
      <c r="PSN36" s="4701"/>
      <c r="PSO36" s="4701"/>
      <c r="PSP36" s="4701"/>
      <c r="PSQ36" s="4701"/>
      <c r="PSR36" s="4701"/>
      <c r="PSS36" s="4701"/>
      <c r="PST36" s="4701"/>
      <c r="PSU36" s="4701"/>
      <c r="PSV36" s="4701"/>
      <c r="PSW36" s="4701"/>
      <c r="PSX36" s="4701"/>
      <c r="PSY36" s="4701"/>
      <c r="PSZ36" s="4701"/>
      <c r="PTA36" s="4701"/>
      <c r="PTB36" s="4701"/>
      <c r="PTC36" s="4701"/>
      <c r="PTD36" s="4701"/>
      <c r="PTE36" s="4701"/>
      <c r="PTF36" s="4701"/>
      <c r="PTG36" s="4701"/>
      <c r="PTH36" s="4701"/>
      <c r="PTI36" s="4701"/>
      <c r="PTJ36" s="4701"/>
      <c r="PTK36" s="4701"/>
      <c r="PTL36" s="4701"/>
      <c r="PTM36" s="4701"/>
      <c r="PTN36" s="4701"/>
      <c r="PTO36" s="4701"/>
      <c r="PTP36" s="4701"/>
      <c r="PTQ36" s="4701"/>
      <c r="PTR36" s="4701"/>
      <c r="PTS36" s="4701"/>
      <c r="PTT36" s="4701"/>
      <c r="PTU36" s="4701"/>
      <c r="PTV36" s="4701"/>
      <c r="PTW36" s="4701"/>
      <c r="PTX36" s="4701"/>
      <c r="PTY36" s="4701"/>
      <c r="PTZ36" s="4701"/>
      <c r="PUA36" s="4701"/>
      <c r="PUB36" s="4701"/>
      <c r="PUC36" s="4701"/>
      <c r="PUD36" s="4701"/>
      <c r="PUE36" s="4701"/>
      <c r="PUF36" s="4701"/>
      <c r="PUG36" s="4701"/>
      <c r="PUH36" s="4701"/>
      <c r="PUI36" s="4701"/>
      <c r="PUJ36" s="4701"/>
      <c r="PUK36" s="4701"/>
      <c r="PUL36" s="4701"/>
      <c r="PUM36" s="4701"/>
      <c r="PUN36" s="4701"/>
      <c r="PUO36" s="4701"/>
      <c r="PUP36" s="4701"/>
      <c r="PUQ36" s="4701"/>
      <c r="PUR36" s="4701"/>
      <c r="PUS36" s="4701"/>
      <c r="PUT36" s="4701"/>
      <c r="PUU36" s="4701"/>
      <c r="PUV36" s="4701"/>
      <c r="PUW36" s="4701"/>
      <c r="PUX36" s="4701"/>
      <c r="PUY36" s="4701"/>
      <c r="PUZ36" s="4701"/>
      <c r="PVA36" s="4701"/>
      <c r="PVB36" s="4701"/>
      <c r="PVC36" s="4701"/>
      <c r="PVD36" s="4701"/>
      <c r="PVE36" s="4701"/>
      <c r="PVF36" s="4701"/>
      <c r="PVG36" s="4701"/>
      <c r="PVH36" s="4701"/>
      <c r="PVI36" s="4701"/>
      <c r="PVJ36" s="4701"/>
      <c r="PVK36" s="4701"/>
      <c r="PVL36" s="4701"/>
      <c r="PVM36" s="4701"/>
      <c r="PVN36" s="4701"/>
      <c r="PVO36" s="4701"/>
      <c r="PVP36" s="4701"/>
      <c r="PVQ36" s="4701"/>
      <c r="PVR36" s="4701"/>
      <c r="PVS36" s="4701"/>
      <c r="PVT36" s="4701"/>
      <c r="PVU36" s="4701"/>
      <c r="PVV36" s="4701"/>
      <c r="PVW36" s="4701"/>
      <c r="PVX36" s="4701"/>
      <c r="PVY36" s="4701"/>
      <c r="PVZ36" s="4701"/>
      <c r="PWA36" s="4701"/>
      <c r="PWB36" s="4701"/>
      <c r="PWC36" s="4701"/>
      <c r="PWD36" s="4701"/>
      <c r="PWE36" s="4701"/>
      <c r="PWF36" s="4701"/>
      <c r="PWG36" s="4701"/>
      <c r="PWH36" s="4701"/>
      <c r="PWI36" s="4701"/>
      <c r="PWJ36" s="4701"/>
      <c r="PWK36" s="4701"/>
      <c r="PWL36" s="4701"/>
      <c r="PWM36" s="4701"/>
      <c r="PWN36" s="4701"/>
      <c r="PWO36" s="4701"/>
      <c r="PWP36" s="4701"/>
      <c r="PWQ36" s="4701"/>
      <c r="PWR36" s="4701"/>
      <c r="PWS36" s="4701"/>
      <c r="PWT36" s="4701"/>
      <c r="PWU36" s="4701"/>
      <c r="PWV36" s="4701"/>
      <c r="PWW36" s="4701"/>
      <c r="PWX36" s="4701"/>
      <c r="PWY36" s="4701"/>
      <c r="PWZ36" s="4701"/>
      <c r="PXA36" s="4701"/>
      <c r="PXB36" s="4701"/>
      <c r="PXC36" s="4701"/>
      <c r="PXD36" s="4701"/>
      <c r="PXE36" s="4701"/>
      <c r="PXF36" s="4701"/>
      <c r="PXG36" s="4701"/>
      <c r="PXH36" s="4701"/>
      <c r="PXI36" s="4701"/>
      <c r="PXJ36" s="4701"/>
      <c r="PXK36" s="4701"/>
      <c r="PXL36" s="4701"/>
      <c r="PXM36" s="4701"/>
      <c r="PXN36" s="4701"/>
      <c r="PXO36" s="4701"/>
      <c r="PXP36" s="4701"/>
      <c r="PXQ36" s="4701"/>
      <c r="PXR36" s="4701"/>
      <c r="PXS36" s="4701"/>
      <c r="PXT36" s="4701"/>
      <c r="PXU36" s="4701"/>
      <c r="PXV36" s="4701"/>
      <c r="PXW36" s="4701"/>
      <c r="PXX36" s="4701"/>
      <c r="PXY36" s="4701"/>
      <c r="PXZ36" s="4701"/>
      <c r="PYA36" s="4701"/>
      <c r="PYB36" s="4701"/>
      <c r="PYC36" s="4701"/>
      <c r="PYD36" s="4701"/>
      <c r="PYE36" s="4701"/>
      <c r="PYF36" s="4701"/>
      <c r="PYG36" s="4701"/>
      <c r="PYH36" s="4701"/>
      <c r="PYI36" s="4701"/>
      <c r="PYJ36" s="4701"/>
      <c r="PYK36" s="4701"/>
      <c r="PYL36" s="4701"/>
      <c r="PYM36" s="4701"/>
      <c r="PYN36" s="4701"/>
      <c r="PYO36" s="4701"/>
      <c r="PYP36" s="4701"/>
      <c r="PYQ36" s="4701"/>
      <c r="PYR36" s="4701"/>
      <c r="PYS36" s="4701"/>
      <c r="PYT36" s="4701"/>
      <c r="PYU36" s="4701"/>
      <c r="PYV36" s="4701"/>
      <c r="PYW36" s="4701"/>
      <c r="PYX36" s="4701"/>
      <c r="PYY36" s="4701"/>
      <c r="PYZ36" s="4701"/>
      <c r="PZA36" s="4701"/>
      <c r="PZB36" s="4701"/>
      <c r="PZC36" s="4701"/>
      <c r="PZD36" s="4701"/>
      <c r="PZE36" s="4701"/>
      <c r="PZF36" s="4701"/>
      <c r="PZG36" s="4701"/>
      <c r="PZH36" s="4701"/>
      <c r="PZI36" s="4701"/>
      <c r="PZJ36" s="4701"/>
      <c r="PZK36" s="4701"/>
      <c r="PZL36" s="4701"/>
      <c r="PZM36" s="4701"/>
      <c r="PZN36" s="4701"/>
      <c r="PZO36" s="4701"/>
      <c r="PZP36" s="4701"/>
      <c r="PZQ36" s="4701"/>
      <c r="PZR36" s="4701"/>
      <c r="PZS36" s="4701"/>
      <c r="PZT36" s="4701"/>
      <c r="PZU36" s="4701"/>
      <c r="PZV36" s="4701"/>
      <c r="PZW36" s="4701"/>
      <c r="PZX36" s="4701"/>
      <c r="PZY36" s="4701"/>
      <c r="PZZ36" s="4701"/>
      <c r="QAA36" s="4701"/>
      <c r="QAB36" s="4701"/>
      <c r="QAC36" s="4701"/>
      <c r="QAD36" s="4701"/>
      <c r="QAE36" s="4701"/>
      <c r="QAF36" s="4701"/>
      <c r="QAG36" s="4701"/>
      <c r="QAH36" s="4701"/>
      <c r="QAI36" s="4701"/>
      <c r="QAJ36" s="4701"/>
      <c r="QAK36" s="4701"/>
      <c r="QAL36" s="4701"/>
      <c r="QAM36" s="4701"/>
      <c r="QAN36" s="4701"/>
      <c r="QAO36" s="4701"/>
      <c r="QAP36" s="4701"/>
      <c r="QAQ36" s="4701"/>
      <c r="QAR36" s="4701"/>
      <c r="QAS36" s="4701"/>
      <c r="QAT36" s="4701"/>
      <c r="QAU36" s="4701"/>
      <c r="QAV36" s="4701"/>
      <c r="QAW36" s="4701"/>
      <c r="QAX36" s="4701"/>
      <c r="QAY36" s="4701"/>
      <c r="QAZ36" s="4701"/>
      <c r="QBA36" s="4701"/>
      <c r="QBB36" s="4701"/>
      <c r="QBC36" s="4701"/>
      <c r="QBD36" s="4701"/>
      <c r="QBE36" s="4701"/>
      <c r="QBF36" s="4701"/>
      <c r="QBG36" s="4701"/>
      <c r="QBH36" s="4701"/>
      <c r="QBI36" s="4701"/>
      <c r="QBJ36" s="4701"/>
      <c r="QBK36" s="4701"/>
      <c r="QBL36" s="4701"/>
      <c r="QBM36" s="4701"/>
      <c r="QBN36" s="4701"/>
      <c r="QBO36" s="4701"/>
      <c r="QBP36" s="4701"/>
      <c r="QBQ36" s="4701"/>
      <c r="QBR36" s="4701"/>
      <c r="QBS36" s="4701"/>
      <c r="QBT36" s="4701"/>
      <c r="QBU36" s="4701"/>
      <c r="QBV36" s="4701"/>
      <c r="QBW36" s="4701"/>
      <c r="QBX36" s="4701"/>
      <c r="QBY36" s="4701"/>
      <c r="QBZ36" s="4701"/>
      <c r="QCA36" s="4701"/>
      <c r="QCB36" s="4701"/>
      <c r="QCC36" s="4701"/>
      <c r="QCD36" s="4701"/>
      <c r="QCE36" s="4701"/>
      <c r="QCF36" s="4701"/>
      <c r="QCG36" s="4701"/>
      <c r="QCH36" s="4701"/>
      <c r="QCI36" s="4701"/>
      <c r="QCJ36" s="4701"/>
      <c r="QCK36" s="4701"/>
      <c r="QCL36" s="4701"/>
      <c r="QCM36" s="4701"/>
      <c r="QCN36" s="4701"/>
      <c r="QCO36" s="4701"/>
      <c r="QCP36" s="4701"/>
      <c r="QCQ36" s="4701"/>
      <c r="QCR36" s="4701"/>
      <c r="QCS36" s="4701"/>
      <c r="QCT36" s="4701"/>
      <c r="QCU36" s="4701"/>
      <c r="QCV36" s="4701"/>
      <c r="QCW36" s="4701"/>
      <c r="QCX36" s="4701"/>
      <c r="QCY36" s="4701"/>
      <c r="QCZ36" s="4701"/>
      <c r="QDA36" s="4701"/>
      <c r="QDB36" s="4701"/>
      <c r="QDC36" s="4701"/>
      <c r="QDD36" s="4701"/>
      <c r="QDE36" s="4701"/>
      <c r="QDF36" s="4701"/>
      <c r="QDG36" s="4701"/>
      <c r="QDH36" s="4701"/>
      <c r="QDI36" s="4701"/>
      <c r="QDJ36" s="4701"/>
      <c r="QDK36" s="4701"/>
      <c r="QDL36" s="4701"/>
      <c r="QDM36" s="4701"/>
      <c r="QDN36" s="4701"/>
      <c r="QDO36" s="4701"/>
      <c r="QDP36" s="4701"/>
      <c r="QDQ36" s="4701"/>
      <c r="QDR36" s="4701"/>
      <c r="QDS36" s="4701"/>
      <c r="QDT36" s="4701"/>
      <c r="QDU36" s="4701"/>
      <c r="QDV36" s="4701"/>
      <c r="QDW36" s="4701"/>
      <c r="QDX36" s="4701"/>
      <c r="QDY36" s="4701"/>
      <c r="QDZ36" s="4701"/>
      <c r="QEA36" s="4701"/>
      <c r="QEB36" s="4701"/>
      <c r="QEC36" s="4701"/>
      <c r="QED36" s="4701"/>
      <c r="QEE36" s="4701"/>
      <c r="QEF36" s="4701"/>
      <c r="QEG36" s="4701"/>
      <c r="QEH36" s="4701"/>
      <c r="QEI36" s="4701"/>
      <c r="QEJ36" s="4701"/>
      <c r="QEK36" s="4701"/>
      <c r="QEL36" s="4701"/>
      <c r="QEM36" s="4701"/>
      <c r="QEN36" s="4701"/>
      <c r="QEO36" s="4701"/>
      <c r="QEP36" s="4701"/>
      <c r="QEQ36" s="4701"/>
      <c r="QER36" s="4701"/>
      <c r="QES36" s="4701"/>
      <c r="QET36" s="4701"/>
      <c r="QEU36" s="4701"/>
      <c r="QEV36" s="4701"/>
      <c r="QEW36" s="4701"/>
      <c r="QEX36" s="4701"/>
      <c r="QEY36" s="4701"/>
      <c r="QEZ36" s="4701"/>
      <c r="QFA36" s="4701"/>
      <c r="QFB36" s="4701"/>
      <c r="QFC36" s="4701"/>
      <c r="QFD36" s="4701"/>
      <c r="QFE36" s="4701"/>
      <c r="QFF36" s="4701"/>
      <c r="QFG36" s="4701"/>
      <c r="QFH36" s="4701"/>
      <c r="QFI36" s="4701"/>
      <c r="QFJ36" s="4701"/>
      <c r="QFK36" s="4701"/>
      <c r="QFL36" s="4701"/>
      <c r="QFM36" s="4701"/>
      <c r="QFN36" s="4701"/>
      <c r="QFO36" s="4701"/>
      <c r="QFP36" s="4701"/>
      <c r="QFQ36" s="4701"/>
      <c r="QFR36" s="4701"/>
      <c r="QFS36" s="4701"/>
      <c r="QFT36" s="4701"/>
      <c r="QFU36" s="4701"/>
      <c r="QFV36" s="4701"/>
      <c r="QFW36" s="4701"/>
      <c r="QFX36" s="4701"/>
      <c r="QFY36" s="4701"/>
      <c r="QFZ36" s="4701"/>
      <c r="QGA36" s="4701"/>
      <c r="QGB36" s="4701"/>
      <c r="QGC36" s="4701"/>
      <c r="QGD36" s="4701"/>
      <c r="QGE36" s="4701"/>
      <c r="QGF36" s="4701"/>
      <c r="QGG36" s="4701"/>
      <c r="QGH36" s="4701"/>
      <c r="QGI36" s="4701"/>
      <c r="QGJ36" s="4701"/>
      <c r="QGK36" s="4701"/>
      <c r="QGL36" s="4701"/>
      <c r="QGM36" s="4701"/>
      <c r="QGN36" s="4701"/>
      <c r="QGO36" s="4701"/>
      <c r="QGP36" s="4701"/>
      <c r="QGQ36" s="4701"/>
      <c r="QGR36" s="4701"/>
      <c r="QGS36" s="4701"/>
      <c r="QGT36" s="4701"/>
      <c r="QGU36" s="4701"/>
      <c r="QGV36" s="4701"/>
      <c r="QGW36" s="4701"/>
      <c r="QGX36" s="4701"/>
      <c r="QGY36" s="4701"/>
      <c r="QGZ36" s="4701"/>
      <c r="QHA36" s="4701"/>
      <c r="QHB36" s="4701"/>
      <c r="QHC36" s="4701"/>
      <c r="QHD36" s="4701"/>
      <c r="QHE36" s="4701"/>
      <c r="QHF36" s="4701"/>
      <c r="QHG36" s="4701"/>
      <c r="QHH36" s="4701"/>
      <c r="QHI36" s="4701"/>
      <c r="QHJ36" s="4701"/>
      <c r="QHK36" s="4701"/>
      <c r="QHL36" s="4701"/>
      <c r="QHM36" s="4701"/>
      <c r="QHN36" s="4701"/>
      <c r="QHO36" s="4701"/>
      <c r="QHP36" s="4701"/>
      <c r="QHQ36" s="4701"/>
      <c r="QHR36" s="4701"/>
      <c r="QHS36" s="4701"/>
      <c r="QHT36" s="4701"/>
      <c r="QHU36" s="4701"/>
      <c r="QHV36" s="4701"/>
      <c r="QHW36" s="4701"/>
      <c r="QHX36" s="4701"/>
      <c r="QHY36" s="4701"/>
      <c r="QHZ36" s="4701"/>
      <c r="QIA36" s="4701"/>
      <c r="QIB36" s="4701"/>
      <c r="QIC36" s="4701"/>
      <c r="QID36" s="4701"/>
      <c r="QIE36" s="4701"/>
      <c r="QIF36" s="4701"/>
      <c r="QIG36" s="4701"/>
      <c r="QIH36" s="4701"/>
      <c r="QII36" s="4701"/>
      <c r="QIJ36" s="4701"/>
      <c r="QIK36" s="4701"/>
      <c r="QIL36" s="4701"/>
      <c r="QIM36" s="4701"/>
      <c r="QIN36" s="4701"/>
      <c r="QIO36" s="4701"/>
      <c r="QIP36" s="4701"/>
      <c r="QIQ36" s="4701"/>
      <c r="QIR36" s="4701"/>
      <c r="QIS36" s="4701"/>
      <c r="QIT36" s="4701"/>
      <c r="QIU36" s="4701"/>
      <c r="QIV36" s="4701"/>
      <c r="QIW36" s="4701"/>
      <c r="QIX36" s="4701"/>
      <c r="QIY36" s="4701"/>
      <c r="QIZ36" s="4701"/>
      <c r="QJA36" s="4701"/>
      <c r="QJB36" s="4701"/>
      <c r="QJC36" s="4701"/>
      <c r="QJD36" s="4701"/>
      <c r="QJE36" s="4701"/>
      <c r="QJF36" s="4701"/>
      <c r="QJG36" s="4701"/>
      <c r="QJH36" s="4701"/>
      <c r="QJI36" s="4701"/>
      <c r="QJJ36" s="4701"/>
      <c r="QJK36" s="4701"/>
      <c r="QJL36" s="4701"/>
      <c r="QJM36" s="4701"/>
      <c r="QJN36" s="4701"/>
      <c r="QJO36" s="4701"/>
      <c r="QJP36" s="4701"/>
      <c r="QJQ36" s="4701"/>
      <c r="QJR36" s="4701"/>
      <c r="QJS36" s="4701"/>
      <c r="QJT36" s="4701"/>
      <c r="QJU36" s="4701"/>
      <c r="QJV36" s="4701"/>
      <c r="QJW36" s="4701"/>
      <c r="QJX36" s="4701"/>
      <c r="QJY36" s="4701"/>
      <c r="QJZ36" s="4701"/>
      <c r="QKA36" s="4701"/>
      <c r="QKB36" s="4701"/>
      <c r="QKC36" s="4701"/>
      <c r="QKD36" s="4701"/>
      <c r="QKE36" s="4701"/>
      <c r="QKF36" s="4701"/>
      <c r="QKG36" s="4701"/>
      <c r="QKH36" s="4701"/>
      <c r="QKI36" s="4701"/>
      <c r="QKJ36" s="4701"/>
      <c r="QKK36" s="4701"/>
      <c r="QKL36" s="4701"/>
      <c r="QKM36" s="4701"/>
      <c r="QKN36" s="4701"/>
      <c r="QKO36" s="4701"/>
      <c r="QKP36" s="4701"/>
      <c r="QKQ36" s="4701"/>
      <c r="QKR36" s="4701"/>
      <c r="QKS36" s="4701"/>
      <c r="QKT36" s="4701"/>
      <c r="QKU36" s="4701"/>
      <c r="QKV36" s="4701"/>
      <c r="QKW36" s="4701"/>
      <c r="QKX36" s="4701"/>
      <c r="QKY36" s="4701"/>
      <c r="QKZ36" s="4701"/>
      <c r="QLA36" s="4701"/>
      <c r="QLB36" s="4701"/>
      <c r="QLC36" s="4701"/>
      <c r="QLD36" s="4701"/>
      <c r="QLE36" s="4701"/>
      <c r="QLF36" s="4701"/>
      <c r="QLG36" s="4701"/>
      <c r="QLH36" s="4701"/>
      <c r="QLI36" s="4701"/>
      <c r="QLJ36" s="4701"/>
      <c r="QLK36" s="4701"/>
      <c r="QLL36" s="4701"/>
      <c r="QLM36" s="4701"/>
      <c r="QLN36" s="4701"/>
      <c r="QLO36" s="4701"/>
      <c r="QLP36" s="4701"/>
      <c r="QLQ36" s="4701"/>
      <c r="QLR36" s="4701"/>
      <c r="QLS36" s="4701"/>
      <c r="QLT36" s="4701"/>
      <c r="QLU36" s="4701"/>
      <c r="QLV36" s="4701"/>
      <c r="QLW36" s="4701"/>
      <c r="QLX36" s="4701"/>
      <c r="QLY36" s="4701"/>
      <c r="QLZ36" s="4701"/>
      <c r="QMA36" s="4701"/>
      <c r="QMB36" s="4701"/>
      <c r="QMC36" s="4701"/>
      <c r="QMD36" s="4701"/>
      <c r="QME36" s="4701"/>
      <c r="QMF36" s="4701"/>
      <c r="QMG36" s="4701"/>
      <c r="QMH36" s="4701"/>
      <c r="QMI36" s="4701"/>
      <c r="QMJ36" s="4701"/>
      <c r="QMK36" s="4701"/>
      <c r="QML36" s="4701"/>
      <c r="QMM36" s="4701"/>
      <c r="QMN36" s="4701"/>
      <c r="QMO36" s="4701"/>
      <c r="QMP36" s="4701"/>
      <c r="QMQ36" s="4701"/>
      <c r="QMR36" s="4701"/>
      <c r="QMS36" s="4701"/>
      <c r="QMT36" s="4701"/>
      <c r="QMU36" s="4701"/>
      <c r="QMV36" s="4701"/>
      <c r="QMW36" s="4701"/>
      <c r="QMX36" s="4701"/>
      <c r="QMY36" s="4701"/>
      <c r="QMZ36" s="4701"/>
      <c r="QNA36" s="4701"/>
      <c r="QNB36" s="4701"/>
      <c r="QNC36" s="4701"/>
      <c r="QND36" s="4701"/>
      <c r="QNE36" s="4701"/>
      <c r="QNF36" s="4701"/>
      <c r="QNG36" s="4701"/>
      <c r="QNH36" s="4701"/>
      <c r="QNI36" s="4701"/>
      <c r="QNJ36" s="4701"/>
      <c r="QNK36" s="4701"/>
      <c r="QNL36" s="4701"/>
      <c r="QNM36" s="4701"/>
      <c r="QNN36" s="4701"/>
      <c r="QNO36" s="4701"/>
      <c r="QNP36" s="4701"/>
      <c r="QNQ36" s="4701"/>
      <c r="QNR36" s="4701"/>
      <c r="QNS36" s="4701"/>
      <c r="QNT36" s="4701"/>
      <c r="QNU36" s="4701"/>
      <c r="QNV36" s="4701"/>
      <c r="QNW36" s="4701"/>
      <c r="QNX36" s="4701"/>
      <c r="QNY36" s="4701"/>
      <c r="QNZ36" s="4701"/>
      <c r="QOA36" s="4701"/>
      <c r="QOB36" s="4701"/>
      <c r="QOC36" s="4701"/>
      <c r="QOD36" s="4701"/>
      <c r="QOE36" s="4701"/>
      <c r="QOF36" s="4701"/>
      <c r="QOG36" s="4701"/>
      <c r="QOH36" s="4701"/>
      <c r="QOI36" s="4701"/>
      <c r="QOJ36" s="4701"/>
      <c r="QOK36" s="4701"/>
      <c r="QOL36" s="4701"/>
      <c r="QOM36" s="4701"/>
      <c r="QON36" s="4701"/>
      <c r="QOO36" s="4701"/>
      <c r="QOP36" s="4701"/>
      <c r="QOQ36" s="4701"/>
      <c r="QOR36" s="4701"/>
      <c r="QOS36" s="4701"/>
      <c r="QOT36" s="4701"/>
      <c r="QOU36" s="4701"/>
      <c r="QOV36" s="4701"/>
      <c r="QOW36" s="4701"/>
      <c r="QOX36" s="4701"/>
      <c r="QOY36" s="4701"/>
      <c r="QOZ36" s="4701"/>
      <c r="QPA36" s="4701"/>
      <c r="QPB36" s="4701"/>
      <c r="QPC36" s="4701"/>
      <c r="QPD36" s="4701"/>
      <c r="QPE36" s="4701"/>
      <c r="QPF36" s="4701"/>
      <c r="QPG36" s="4701"/>
      <c r="QPH36" s="4701"/>
      <c r="QPI36" s="4701"/>
      <c r="QPJ36" s="4701"/>
      <c r="QPK36" s="4701"/>
      <c r="QPL36" s="4701"/>
      <c r="QPM36" s="4701"/>
      <c r="QPN36" s="4701"/>
      <c r="QPO36" s="4701"/>
      <c r="QPP36" s="4701"/>
      <c r="QPQ36" s="4701"/>
      <c r="QPR36" s="4701"/>
      <c r="QPS36" s="4701"/>
      <c r="QPT36" s="4701"/>
      <c r="QPU36" s="4701"/>
      <c r="QPV36" s="4701"/>
      <c r="QPW36" s="4701"/>
      <c r="QPX36" s="4701"/>
      <c r="QPY36" s="4701"/>
      <c r="QPZ36" s="4701"/>
      <c r="QQA36" s="4701"/>
      <c r="QQB36" s="4701"/>
      <c r="QQC36" s="4701"/>
      <c r="QQD36" s="4701"/>
      <c r="QQE36" s="4701"/>
      <c r="QQF36" s="4701"/>
      <c r="QQG36" s="4701"/>
      <c r="QQH36" s="4701"/>
      <c r="QQI36" s="4701"/>
      <c r="QQJ36" s="4701"/>
      <c r="QQK36" s="4701"/>
      <c r="QQL36" s="4701"/>
      <c r="QQM36" s="4701"/>
      <c r="QQN36" s="4701"/>
      <c r="QQO36" s="4701"/>
      <c r="QQP36" s="4701"/>
      <c r="QQQ36" s="4701"/>
      <c r="QQR36" s="4701"/>
      <c r="QQS36" s="4701"/>
      <c r="QQT36" s="4701"/>
      <c r="QQU36" s="4701"/>
      <c r="QQV36" s="4701"/>
      <c r="QQW36" s="4701"/>
      <c r="QQX36" s="4701"/>
      <c r="QQY36" s="4701"/>
      <c r="QQZ36" s="4701"/>
      <c r="QRA36" s="4701"/>
      <c r="QRB36" s="4701"/>
      <c r="QRC36" s="4701"/>
      <c r="QRD36" s="4701"/>
      <c r="QRE36" s="4701"/>
      <c r="QRF36" s="4701"/>
      <c r="QRG36" s="4701"/>
      <c r="QRH36" s="4701"/>
      <c r="QRI36" s="4701"/>
      <c r="QRJ36" s="4701"/>
      <c r="QRK36" s="4701"/>
      <c r="QRL36" s="4701"/>
      <c r="QRM36" s="4701"/>
      <c r="QRN36" s="4701"/>
      <c r="QRO36" s="4701"/>
      <c r="QRP36" s="4701"/>
      <c r="QRQ36" s="4701"/>
      <c r="QRR36" s="4701"/>
      <c r="QRS36" s="4701"/>
      <c r="QRT36" s="4701"/>
      <c r="QRU36" s="4701"/>
      <c r="QRV36" s="4701"/>
      <c r="QRW36" s="4701"/>
      <c r="QRX36" s="4701"/>
      <c r="QRY36" s="4701"/>
      <c r="QRZ36" s="4701"/>
      <c r="QSA36" s="4701"/>
      <c r="QSB36" s="4701"/>
      <c r="QSC36" s="4701"/>
      <c r="QSD36" s="4701"/>
      <c r="QSE36" s="4701"/>
      <c r="QSF36" s="4701"/>
      <c r="QSG36" s="4701"/>
      <c r="QSH36" s="4701"/>
      <c r="QSI36" s="4701"/>
      <c r="QSJ36" s="4701"/>
      <c r="QSK36" s="4701"/>
      <c r="QSL36" s="4701"/>
      <c r="QSM36" s="4701"/>
      <c r="QSN36" s="4701"/>
      <c r="QSO36" s="4701"/>
      <c r="QSP36" s="4701"/>
      <c r="QSQ36" s="4701"/>
      <c r="QSR36" s="4701"/>
      <c r="QSS36" s="4701"/>
      <c r="QST36" s="4701"/>
      <c r="QSU36" s="4701"/>
      <c r="QSV36" s="4701"/>
      <c r="QSW36" s="4701"/>
      <c r="QSX36" s="4701"/>
      <c r="QSY36" s="4701"/>
      <c r="QSZ36" s="4701"/>
      <c r="QTA36" s="4701"/>
      <c r="QTB36" s="4701"/>
      <c r="QTC36" s="4701"/>
      <c r="QTD36" s="4701"/>
      <c r="QTE36" s="4701"/>
      <c r="QTF36" s="4701"/>
      <c r="QTG36" s="4701"/>
      <c r="QTH36" s="4701"/>
      <c r="QTI36" s="4701"/>
      <c r="QTJ36" s="4701"/>
      <c r="QTK36" s="4701"/>
      <c r="QTL36" s="4701"/>
      <c r="QTM36" s="4701"/>
      <c r="QTN36" s="4701"/>
      <c r="QTO36" s="4701"/>
      <c r="QTP36" s="4701"/>
      <c r="QTQ36" s="4701"/>
      <c r="QTR36" s="4701"/>
      <c r="QTS36" s="4701"/>
      <c r="QTT36" s="4701"/>
      <c r="QTU36" s="4701"/>
      <c r="QTV36" s="4701"/>
      <c r="QTW36" s="4701"/>
      <c r="QTX36" s="4701"/>
      <c r="QTY36" s="4701"/>
      <c r="QTZ36" s="4701"/>
      <c r="QUA36" s="4701"/>
      <c r="QUB36" s="4701"/>
      <c r="QUC36" s="4701"/>
      <c r="QUD36" s="4701"/>
      <c r="QUE36" s="4701"/>
      <c r="QUF36" s="4701"/>
      <c r="QUG36" s="4701"/>
      <c r="QUH36" s="4701"/>
      <c r="QUI36" s="4701"/>
      <c r="QUJ36" s="4701"/>
      <c r="QUK36" s="4701"/>
      <c r="QUL36" s="4701"/>
      <c r="QUM36" s="4701"/>
      <c r="QUN36" s="4701"/>
      <c r="QUO36" s="4701"/>
      <c r="QUP36" s="4701"/>
      <c r="QUQ36" s="4701"/>
      <c r="QUR36" s="4701"/>
      <c r="QUS36" s="4701"/>
      <c r="QUT36" s="4701"/>
      <c r="QUU36" s="4701"/>
      <c r="QUV36" s="4701"/>
      <c r="QUW36" s="4701"/>
      <c r="QUX36" s="4701"/>
      <c r="QUY36" s="4701"/>
      <c r="QUZ36" s="4701"/>
      <c r="QVA36" s="4701"/>
      <c r="QVB36" s="4701"/>
      <c r="QVC36" s="4701"/>
      <c r="QVD36" s="4701"/>
      <c r="QVE36" s="4701"/>
      <c r="QVF36" s="4701"/>
      <c r="QVG36" s="4701"/>
      <c r="QVH36" s="4701"/>
      <c r="QVI36" s="4701"/>
      <c r="QVJ36" s="4701"/>
      <c r="QVK36" s="4701"/>
      <c r="QVL36" s="4701"/>
      <c r="QVM36" s="4701"/>
      <c r="QVN36" s="4701"/>
      <c r="QVO36" s="4701"/>
      <c r="QVP36" s="4701"/>
      <c r="QVQ36" s="4701"/>
      <c r="QVR36" s="4701"/>
      <c r="QVS36" s="4701"/>
      <c r="QVT36" s="4701"/>
      <c r="QVU36" s="4701"/>
      <c r="QVV36" s="4701"/>
      <c r="QVW36" s="4701"/>
      <c r="QVX36" s="4701"/>
      <c r="QVY36" s="4701"/>
      <c r="QVZ36" s="4701"/>
      <c r="QWA36" s="4701"/>
      <c r="QWB36" s="4701"/>
      <c r="QWC36" s="4701"/>
      <c r="QWD36" s="4701"/>
      <c r="QWE36" s="4701"/>
      <c r="QWF36" s="4701"/>
      <c r="QWG36" s="4701"/>
      <c r="QWH36" s="4701"/>
      <c r="QWI36" s="4701"/>
      <c r="QWJ36" s="4701"/>
      <c r="QWK36" s="4701"/>
      <c r="QWL36" s="4701"/>
      <c r="QWM36" s="4701"/>
      <c r="QWN36" s="4701"/>
      <c r="QWO36" s="4701"/>
      <c r="QWP36" s="4701"/>
      <c r="QWQ36" s="4701"/>
      <c r="QWR36" s="4701"/>
      <c r="QWS36" s="4701"/>
      <c r="QWT36" s="4701"/>
      <c r="QWU36" s="4701"/>
      <c r="QWV36" s="4701"/>
      <c r="QWW36" s="4701"/>
      <c r="QWX36" s="4701"/>
      <c r="QWY36" s="4701"/>
      <c r="QWZ36" s="4701"/>
      <c r="QXA36" s="4701"/>
      <c r="QXB36" s="4701"/>
      <c r="QXC36" s="4701"/>
      <c r="QXD36" s="4701"/>
      <c r="QXE36" s="4701"/>
      <c r="QXF36" s="4701"/>
      <c r="QXG36" s="4701"/>
      <c r="QXH36" s="4701"/>
      <c r="QXI36" s="4701"/>
      <c r="QXJ36" s="4701"/>
      <c r="QXK36" s="4701"/>
      <c r="QXL36" s="4701"/>
      <c r="QXM36" s="4701"/>
      <c r="QXN36" s="4701"/>
      <c r="QXO36" s="4701"/>
      <c r="QXP36" s="4701"/>
      <c r="QXQ36" s="4701"/>
      <c r="QXR36" s="4701"/>
      <c r="QXS36" s="4701"/>
      <c r="QXT36" s="4701"/>
      <c r="QXU36" s="4701"/>
      <c r="QXV36" s="4701"/>
      <c r="QXW36" s="4701"/>
      <c r="QXX36" s="4701"/>
      <c r="QXY36" s="4701"/>
      <c r="QXZ36" s="4701"/>
      <c r="QYA36" s="4701"/>
      <c r="QYB36" s="4701"/>
      <c r="QYC36" s="4701"/>
      <c r="QYD36" s="4701"/>
      <c r="QYE36" s="4701"/>
      <c r="QYF36" s="4701"/>
      <c r="QYG36" s="4701"/>
      <c r="QYH36" s="4701"/>
      <c r="QYI36" s="4701"/>
      <c r="QYJ36" s="4701"/>
      <c r="QYK36" s="4701"/>
      <c r="QYL36" s="4701"/>
      <c r="QYM36" s="4701"/>
      <c r="QYN36" s="4701"/>
      <c r="QYO36" s="4701"/>
      <c r="QYP36" s="4701"/>
      <c r="QYQ36" s="4701"/>
      <c r="QYR36" s="4701"/>
      <c r="QYS36" s="4701"/>
      <c r="QYT36" s="4701"/>
      <c r="QYU36" s="4701"/>
      <c r="QYV36" s="4701"/>
      <c r="QYW36" s="4701"/>
      <c r="QYX36" s="4701"/>
      <c r="QYY36" s="4701"/>
      <c r="QYZ36" s="4701"/>
      <c r="QZA36" s="4701"/>
      <c r="QZB36" s="4701"/>
      <c r="QZC36" s="4701"/>
      <c r="QZD36" s="4701"/>
      <c r="QZE36" s="4701"/>
      <c r="QZF36" s="4701"/>
      <c r="QZG36" s="4701"/>
      <c r="QZH36" s="4701"/>
      <c r="QZI36" s="4701"/>
      <c r="QZJ36" s="4701"/>
      <c r="QZK36" s="4701"/>
      <c r="QZL36" s="4701"/>
      <c r="QZM36" s="4701"/>
      <c r="QZN36" s="4701"/>
      <c r="QZO36" s="4701"/>
      <c r="QZP36" s="4701"/>
      <c r="QZQ36" s="4701"/>
      <c r="QZR36" s="4701"/>
      <c r="QZS36" s="4701"/>
      <c r="QZT36" s="4701"/>
      <c r="QZU36" s="4701"/>
      <c r="QZV36" s="4701"/>
      <c r="QZW36" s="4701"/>
      <c r="QZX36" s="4701"/>
      <c r="QZY36" s="4701"/>
      <c r="QZZ36" s="4701"/>
      <c r="RAA36" s="4701"/>
      <c r="RAB36" s="4701"/>
      <c r="RAC36" s="4701"/>
      <c r="RAD36" s="4701"/>
      <c r="RAE36" s="4701"/>
      <c r="RAF36" s="4701"/>
      <c r="RAG36" s="4701"/>
      <c r="RAH36" s="4701"/>
      <c r="RAI36" s="4701"/>
      <c r="RAJ36" s="4701"/>
      <c r="RAK36" s="4701"/>
      <c r="RAL36" s="4701"/>
      <c r="RAM36" s="4701"/>
      <c r="RAN36" s="4701"/>
      <c r="RAO36" s="4701"/>
      <c r="RAP36" s="4701"/>
      <c r="RAQ36" s="4701"/>
      <c r="RAR36" s="4701"/>
      <c r="RAS36" s="4701"/>
      <c r="RAT36" s="4701"/>
      <c r="RAU36" s="4701"/>
      <c r="RAV36" s="4701"/>
      <c r="RAW36" s="4701"/>
      <c r="RAX36" s="4701"/>
      <c r="RAY36" s="4701"/>
      <c r="RAZ36" s="4701"/>
      <c r="RBA36" s="4701"/>
      <c r="RBB36" s="4701"/>
      <c r="RBC36" s="4701"/>
      <c r="RBD36" s="4701"/>
      <c r="RBE36" s="4701"/>
      <c r="RBF36" s="4701"/>
      <c r="RBG36" s="4701"/>
      <c r="RBH36" s="4701"/>
      <c r="RBI36" s="4701"/>
      <c r="RBJ36" s="4701"/>
      <c r="RBK36" s="4701"/>
      <c r="RBL36" s="4701"/>
      <c r="RBM36" s="4701"/>
      <c r="RBN36" s="4701"/>
      <c r="RBO36" s="4701"/>
      <c r="RBP36" s="4701"/>
      <c r="RBQ36" s="4701"/>
      <c r="RBR36" s="4701"/>
      <c r="RBS36" s="4701"/>
      <c r="RBT36" s="4701"/>
      <c r="RBU36" s="4701"/>
      <c r="RBV36" s="4701"/>
      <c r="RBW36" s="4701"/>
      <c r="RBX36" s="4701"/>
      <c r="RBY36" s="4701"/>
      <c r="RBZ36" s="4701"/>
      <c r="RCA36" s="4701"/>
      <c r="RCB36" s="4701"/>
      <c r="RCC36" s="4701"/>
      <c r="RCD36" s="4701"/>
      <c r="RCE36" s="4701"/>
      <c r="RCF36" s="4701"/>
      <c r="RCG36" s="4701"/>
      <c r="RCH36" s="4701"/>
      <c r="RCI36" s="4701"/>
      <c r="RCJ36" s="4701"/>
      <c r="RCK36" s="4701"/>
      <c r="RCL36" s="4701"/>
      <c r="RCM36" s="4701"/>
      <c r="RCN36" s="4701"/>
      <c r="RCO36" s="4701"/>
      <c r="RCP36" s="4701"/>
      <c r="RCQ36" s="4701"/>
      <c r="RCR36" s="4701"/>
      <c r="RCS36" s="4701"/>
      <c r="RCT36" s="4701"/>
      <c r="RCU36" s="4701"/>
      <c r="RCV36" s="4701"/>
      <c r="RCW36" s="4701"/>
      <c r="RCX36" s="4701"/>
      <c r="RCY36" s="4701"/>
      <c r="RCZ36" s="4701"/>
      <c r="RDA36" s="4701"/>
      <c r="RDB36" s="4701"/>
      <c r="RDC36" s="4701"/>
      <c r="RDD36" s="4701"/>
      <c r="RDE36" s="4701"/>
      <c r="RDF36" s="4701"/>
      <c r="RDG36" s="4701"/>
      <c r="RDH36" s="4701"/>
      <c r="RDI36" s="4701"/>
      <c r="RDJ36" s="4701"/>
      <c r="RDK36" s="4701"/>
      <c r="RDL36" s="4701"/>
      <c r="RDM36" s="4701"/>
      <c r="RDN36" s="4701"/>
      <c r="RDO36" s="4701"/>
      <c r="RDP36" s="4701"/>
      <c r="RDQ36" s="4701"/>
      <c r="RDR36" s="4701"/>
      <c r="RDS36" s="4701"/>
      <c r="RDT36" s="4701"/>
      <c r="RDU36" s="4701"/>
      <c r="RDV36" s="4701"/>
      <c r="RDW36" s="4701"/>
      <c r="RDX36" s="4701"/>
      <c r="RDY36" s="4701"/>
      <c r="RDZ36" s="4701"/>
      <c r="REA36" s="4701"/>
      <c r="REB36" s="4701"/>
      <c r="REC36" s="4701"/>
      <c r="RED36" s="4701"/>
      <c r="REE36" s="4701"/>
      <c r="REF36" s="4701"/>
      <c r="REG36" s="4701"/>
      <c r="REH36" s="4701"/>
      <c r="REI36" s="4701"/>
      <c r="REJ36" s="4701"/>
      <c r="REK36" s="4701"/>
      <c r="REL36" s="4701"/>
      <c r="REM36" s="4701"/>
      <c r="REN36" s="4701"/>
      <c r="REO36" s="4701"/>
      <c r="REP36" s="4701"/>
      <c r="REQ36" s="4701"/>
      <c r="RER36" s="4701"/>
      <c r="RES36" s="4701"/>
      <c r="RET36" s="4701"/>
      <c r="REU36" s="4701"/>
      <c r="REV36" s="4701"/>
      <c r="REW36" s="4701"/>
      <c r="REX36" s="4701"/>
      <c r="REY36" s="4701"/>
      <c r="REZ36" s="4701"/>
      <c r="RFA36" s="4701"/>
      <c r="RFB36" s="4701"/>
      <c r="RFC36" s="4701"/>
      <c r="RFD36" s="4701"/>
      <c r="RFE36" s="4701"/>
      <c r="RFF36" s="4701"/>
      <c r="RFG36" s="4701"/>
      <c r="RFH36" s="4701"/>
      <c r="RFI36" s="4701"/>
      <c r="RFJ36" s="4701"/>
      <c r="RFK36" s="4701"/>
      <c r="RFL36" s="4701"/>
      <c r="RFM36" s="4701"/>
      <c r="RFN36" s="4701"/>
      <c r="RFO36" s="4701"/>
      <c r="RFP36" s="4701"/>
      <c r="RFQ36" s="4701"/>
      <c r="RFR36" s="4701"/>
      <c r="RFS36" s="4701"/>
      <c r="RFT36" s="4701"/>
      <c r="RFU36" s="4701"/>
      <c r="RFV36" s="4701"/>
      <c r="RFW36" s="4701"/>
      <c r="RFX36" s="4701"/>
      <c r="RFY36" s="4701"/>
      <c r="RFZ36" s="4701"/>
      <c r="RGA36" s="4701"/>
      <c r="RGB36" s="4701"/>
      <c r="RGC36" s="4701"/>
      <c r="RGD36" s="4701"/>
      <c r="RGE36" s="4701"/>
      <c r="RGF36" s="4701"/>
      <c r="RGG36" s="4701"/>
      <c r="RGH36" s="4701"/>
      <c r="RGI36" s="4701"/>
      <c r="RGJ36" s="4701"/>
      <c r="RGK36" s="4701"/>
      <c r="RGL36" s="4701"/>
      <c r="RGM36" s="4701"/>
      <c r="RGN36" s="4701"/>
      <c r="RGO36" s="4701"/>
      <c r="RGP36" s="4701"/>
      <c r="RGQ36" s="4701"/>
      <c r="RGR36" s="4701"/>
      <c r="RGS36" s="4701"/>
      <c r="RGT36" s="4701"/>
      <c r="RGU36" s="4701"/>
      <c r="RGV36" s="4701"/>
      <c r="RGW36" s="4701"/>
      <c r="RGX36" s="4701"/>
      <c r="RGY36" s="4701"/>
      <c r="RGZ36" s="4701"/>
      <c r="RHA36" s="4701"/>
      <c r="RHB36" s="4701"/>
      <c r="RHC36" s="4701"/>
      <c r="RHD36" s="4701"/>
      <c r="RHE36" s="4701"/>
      <c r="RHF36" s="4701"/>
      <c r="RHG36" s="4701"/>
      <c r="RHH36" s="4701"/>
      <c r="RHI36" s="4701"/>
      <c r="RHJ36" s="4701"/>
      <c r="RHK36" s="4701"/>
      <c r="RHL36" s="4701"/>
      <c r="RHM36" s="4701"/>
      <c r="RHN36" s="4701"/>
      <c r="RHO36" s="4701"/>
      <c r="RHP36" s="4701"/>
      <c r="RHQ36" s="4701"/>
      <c r="RHR36" s="4701"/>
      <c r="RHS36" s="4701"/>
      <c r="RHT36" s="4701"/>
      <c r="RHU36" s="4701"/>
      <c r="RHV36" s="4701"/>
      <c r="RHW36" s="4701"/>
      <c r="RHX36" s="4701"/>
      <c r="RHY36" s="4701"/>
      <c r="RHZ36" s="4701"/>
      <c r="RIA36" s="4701"/>
      <c r="RIB36" s="4701"/>
      <c r="RIC36" s="4701"/>
      <c r="RID36" s="4701"/>
      <c r="RIE36" s="4701"/>
      <c r="RIF36" s="4701"/>
      <c r="RIG36" s="4701"/>
      <c r="RIH36" s="4701"/>
      <c r="RII36" s="4701"/>
      <c r="RIJ36" s="4701"/>
      <c r="RIK36" s="4701"/>
      <c r="RIL36" s="4701"/>
      <c r="RIM36" s="4701"/>
      <c r="RIN36" s="4701"/>
      <c r="RIO36" s="4701"/>
      <c r="RIP36" s="4701"/>
      <c r="RIQ36" s="4701"/>
      <c r="RIR36" s="4701"/>
      <c r="RIS36" s="4701"/>
      <c r="RIT36" s="4701"/>
      <c r="RIU36" s="4701"/>
      <c r="RIV36" s="4701"/>
      <c r="RIW36" s="4701"/>
      <c r="RIX36" s="4701"/>
      <c r="RIY36" s="4701"/>
      <c r="RIZ36" s="4701"/>
      <c r="RJA36" s="4701"/>
      <c r="RJB36" s="4701"/>
      <c r="RJC36" s="4701"/>
      <c r="RJD36" s="4701"/>
      <c r="RJE36" s="4701"/>
      <c r="RJF36" s="4701"/>
      <c r="RJG36" s="4701"/>
      <c r="RJH36" s="4701"/>
      <c r="RJI36" s="4701"/>
      <c r="RJJ36" s="4701"/>
      <c r="RJK36" s="4701"/>
      <c r="RJL36" s="4701"/>
      <c r="RJM36" s="4701"/>
      <c r="RJN36" s="4701"/>
      <c r="RJO36" s="4701"/>
      <c r="RJP36" s="4701"/>
      <c r="RJQ36" s="4701"/>
      <c r="RJR36" s="4701"/>
      <c r="RJS36" s="4701"/>
      <c r="RJT36" s="4701"/>
      <c r="RJU36" s="4701"/>
      <c r="RJV36" s="4701"/>
      <c r="RJW36" s="4701"/>
      <c r="RJX36" s="4701"/>
      <c r="RJY36" s="4701"/>
      <c r="RJZ36" s="4701"/>
      <c r="RKA36" s="4701"/>
      <c r="RKB36" s="4701"/>
      <c r="RKC36" s="4701"/>
      <c r="RKD36" s="4701"/>
      <c r="RKE36" s="4701"/>
      <c r="RKF36" s="4701"/>
      <c r="RKG36" s="4701"/>
      <c r="RKH36" s="4701"/>
      <c r="RKI36" s="4701"/>
      <c r="RKJ36" s="4701"/>
      <c r="RKK36" s="4701"/>
      <c r="RKL36" s="4701"/>
      <c r="RKM36" s="4701"/>
      <c r="RKN36" s="4701"/>
      <c r="RKO36" s="4701"/>
      <c r="RKP36" s="4701"/>
      <c r="RKQ36" s="4701"/>
      <c r="RKR36" s="4701"/>
      <c r="RKS36" s="4701"/>
      <c r="RKT36" s="4701"/>
      <c r="RKU36" s="4701"/>
      <c r="RKV36" s="4701"/>
      <c r="RKW36" s="4701"/>
      <c r="RKX36" s="4701"/>
      <c r="RKY36" s="4701"/>
      <c r="RKZ36" s="4701"/>
      <c r="RLA36" s="4701"/>
      <c r="RLB36" s="4701"/>
      <c r="RLC36" s="4701"/>
      <c r="RLD36" s="4701"/>
      <c r="RLE36" s="4701"/>
      <c r="RLF36" s="4701"/>
      <c r="RLG36" s="4701"/>
      <c r="RLH36" s="4701"/>
      <c r="RLI36" s="4701"/>
      <c r="RLJ36" s="4701"/>
      <c r="RLK36" s="4701"/>
      <c r="RLL36" s="4701"/>
      <c r="RLM36" s="4701"/>
      <c r="RLN36" s="4701"/>
      <c r="RLO36" s="4701"/>
      <c r="RLP36" s="4701"/>
      <c r="RLQ36" s="4701"/>
      <c r="RLR36" s="4701"/>
      <c r="RLS36" s="4701"/>
      <c r="RLT36" s="4701"/>
      <c r="RLU36" s="4701"/>
      <c r="RLV36" s="4701"/>
      <c r="RLW36" s="4701"/>
      <c r="RLX36" s="4701"/>
      <c r="RLY36" s="4701"/>
      <c r="RLZ36" s="4701"/>
      <c r="RMA36" s="4701"/>
      <c r="RMB36" s="4701"/>
      <c r="RMC36" s="4701"/>
      <c r="RMD36" s="4701"/>
      <c r="RME36" s="4701"/>
      <c r="RMF36" s="4701"/>
      <c r="RMG36" s="4701"/>
      <c r="RMH36" s="4701"/>
      <c r="RMI36" s="4701"/>
      <c r="RMJ36" s="4701"/>
      <c r="RMK36" s="4701"/>
      <c r="RML36" s="4701"/>
      <c r="RMM36" s="4701"/>
      <c r="RMN36" s="4701"/>
      <c r="RMO36" s="4701"/>
      <c r="RMP36" s="4701"/>
      <c r="RMQ36" s="4701"/>
      <c r="RMR36" s="4701"/>
      <c r="RMS36" s="4701"/>
      <c r="RMT36" s="4701"/>
      <c r="RMU36" s="4701"/>
      <c r="RMV36" s="4701"/>
      <c r="RMW36" s="4701"/>
      <c r="RMX36" s="4701"/>
      <c r="RMY36" s="4701"/>
      <c r="RMZ36" s="4701"/>
      <c r="RNA36" s="4701"/>
      <c r="RNB36" s="4701"/>
      <c r="RNC36" s="4701"/>
      <c r="RND36" s="4701"/>
      <c r="RNE36" s="4701"/>
      <c r="RNF36" s="4701"/>
      <c r="RNG36" s="4701"/>
      <c r="RNH36" s="4701"/>
      <c r="RNI36" s="4701"/>
      <c r="RNJ36" s="4701"/>
      <c r="RNK36" s="4701"/>
      <c r="RNL36" s="4701"/>
      <c r="RNM36" s="4701"/>
      <c r="RNN36" s="4701"/>
      <c r="RNO36" s="4701"/>
      <c r="RNP36" s="4701"/>
      <c r="RNQ36" s="4701"/>
      <c r="RNR36" s="4701"/>
      <c r="RNS36" s="4701"/>
      <c r="RNT36" s="4701"/>
      <c r="RNU36" s="4701"/>
      <c r="RNV36" s="4701"/>
      <c r="RNW36" s="4701"/>
      <c r="RNX36" s="4701"/>
      <c r="RNY36" s="4701"/>
      <c r="RNZ36" s="4701"/>
      <c r="ROA36" s="4701"/>
      <c r="ROB36" s="4701"/>
      <c r="ROC36" s="4701"/>
      <c r="ROD36" s="4701"/>
      <c r="ROE36" s="4701"/>
      <c r="ROF36" s="4701"/>
      <c r="ROG36" s="4701"/>
      <c r="ROH36" s="4701"/>
      <c r="ROI36" s="4701"/>
      <c r="ROJ36" s="4701"/>
      <c r="ROK36" s="4701"/>
      <c r="ROL36" s="4701"/>
      <c r="ROM36" s="4701"/>
      <c r="RON36" s="4701"/>
      <c r="ROO36" s="4701"/>
      <c r="ROP36" s="4701"/>
      <c r="ROQ36" s="4701"/>
      <c r="ROR36" s="4701"/>
      <c r="ROS36" s="4701"/>
      <c r="ROT36" s="4701"/>
      <c r="ROU36" s="4701"/>
      <c r="ROV36" s="4701"/>
      <c r="ROW36" s="4701"/>
      <c r="ROX36" s="4701"/>
      <c r="ROY36" s="4701"/>
      <c r="ROZ36" s="4701"/>
      <c r="RPA36" s="4701"/>
      <c r="RPB36" s="4701"/>
      <c r="RPC36" s="4701"/>
      <c r="RPD36" s="4701"/>
      <c r="RPE36" s="4701"/>
      <c r="RPF36" s="4701"/>
      <c r="RPG36" s="4701"/>
      <c r="RPH36" s="4701"/>
      <c r="RPI36" s="4701"/>
      <c r="RPJ36" s="4701"/>
      <c r="RPK36" s="4701"/>
      <c r="RPL36" s="4701"/>
      <c r="RPM36" s="4701"/>
      <c r="RPN36" s="4701"/>
      <c r="RPO36" s="4701"/>
      <c r="RPP36" s="4701"/>
      <c r="RPQ36" s="4701"/>
      <c r="RPR36" s="4701"/>
      <c r="RPS36" s="4701"/>
      <c r="RPT36" s="4701"/>
      <c r="RPU36" s="4701"/>
      <c r="RPV36" s="4701"/>
      <c r="RPW36" s="4701"/>
      <c r="RPX36" s="4701"/>
      <c r="RPY36" s="4701"/>
      <c r="RPZ36" s="4701"/>
      <c r="RQA36" s="4701"/>
      <c r="RQB36" s="4701"/>
      <c r="RQC36" s="4701"/>
      <c r="RQD36" s="4701"/>
      <c r="RQE36" s="4701"/>
      <c r="RQF36" s="4701"/>
      <c r="RQG36" s="4701"/>
      <c r="RQH36" s="4701"/>
      <c r="RQI36" s="4701"/>
      <c r="RQJ36" s="4701"/>
      <c r="RQK36" s="4701"/>
      <c r="RQL36" s="4701"/>
      <c r="RQM36" s="4701"/>
      <c r="RQN36" s="4701"/>
      <c r="RQO36" s="4701"/>
      <c r="RQP36" s="4701"/>
      <c r="RQQ36" s="4701"/>
      <c r="RQR36" s="4701"/>
      <c r="RQS36" s="4701"/>
      <c r="RQT36" s="4701"/>
      <c r="RQU36" s="4701"/>
      <c r="RQV36" s="4701"/>
      <c r="RQW36" s="4701"/>
      <c r="RQX36" s="4701"/>
      <c r="RQY36" s="4701"/>
      <c r="RQZ36" s="4701"/>
      <c r="RRA36" s="4701"/>
      <c r="RRB36" s="4701"/>
      <c r="RRC36" s="4701"/>
      <c r="RRD36" s="4701"/>
      <c r="RRE36" s="4701"/>
      <c r="RRF36" s="4701"/>
      <c r="RRG36" s="4701"/>
      <c r="RRH36" s="4701"/>
      <c r="RRI36" s="4701"/>
      <c r="RRJ36" s="4701"/>
      <c r="RRK36" s="4701"/>
      <c r="RRL36" s="4701"/>
      <c r="RRM36" s="4701"/>
      <c r="RRN36" s="4701"/>
      <c r="RRO36" s="4701"/>
      <c r="RRP36" s="4701"/>
      <c r="RRQ36" s="4701"/>
      <c r="RRR36" s="4701"/>
      <c r="RRS36" s="4701"/>
      <c r="RRT36" s="4701"/>
      <c r="RRU36" s="4701"/>
      <c r="RRV36" s="4701"/>
      <c r="RRW36" s="4701"/>
      <c r="RRX36" s="4701"/>
      <c r="RRY36" s="4701"/>
      <c r="RRZ36" s="4701"/>
      <c r="RSA36" s="4701"/>
      <c r="RSB36" s="4701"/>
      <c r="RSC36" s="4701"/>
      <c r="RSD36" s="4701"/>
      <c r="RSE36" s="4701"/>
      <c r="RSF36" s="4701"/>
      <c r="RSG36" s="4701"/>
      <c r="RSH36" s="4701"/>
      <c r="RSI36" s="4701"/>
      <c r="RSJ36" s="4701"/>
      <c r="RSK36" s="4701"/>
      <c r="RSL36" s="4701"/>
      <c r="RSM36" s="4701"/>
      <c r="RSN36" s="4701"/>
      <c r="RSO36" s="4701"/>
      <c r="RSP36" s="4701"/>
      <c r="RSQ36" s="4701"/>
      <c r="RSR36" s="4701"/>
      <c r="RSS36" s="4701"/>
      <c r="RST36" s="4701"/>
      <c r="RSU36" s="4701"/>
      <c r="RSV36" s="4701"/>
      <c r="RSW36" s="4701"/>
      <c r="RSX36" s="4701"/>
      <c r="RSY36" s="4701"/>
      <c r="RSZ36" s="4701"/>
      <c r="RTA36" s="4701"/>
      <c r="RTB36" s="4701"/>
      <c r="RTC36" s="4701"/>
      <c r="RTD36" s="4701"/>
      <c r="RTE36" s="4701"/>
      <c r="RTF36" s="4701"/>
      <c r="RTG36" s="4701"/>
      <c r="RTH36" s="4701"/>
      <c r="RTI36" s="4701"/>
      <c r="RTJ36" s="4701"/>
      <c r="RTK36" s="4701"/>
      <c r="RTL36" s="4701"/>
      <c r="RTM36" s="4701"/>
      <c r="RTN36" s="4701"/>
      <c r="RTO36" s="4701"/>
      <c r="RTP36" s="4701"/>
      <c r="RTQ36" s="4701"/>
      <c r="RTR36" s="4701"/>
      <c r="RTS36" s="4701"/>
      <c r="RTT36" s="4701"/>
      <c r="RTU36" s="4701"/>
      <c r="RTV36" s="4701"/>
      <c r="RTW36" s="4701"/>
      <c r="RTX36" s="4701"/>
      <c r="RTY36" s="4701"/>
      <c r="RTZ36" s="4701"/>
      <c r="RUA36" s="4701"/>
      <c r="RUB36" s="4701"/>
      <c r="RUC36" s="4701"/>
      <c r="RUD36" s="4701"/>
      <c r="RUE36" s="4701"/>
      <c r="RUF36" s="4701"/>
      <c r="RUG36" s="4701"/>
      <c r="RUH36" s="4701"/>
      <c r="RUI36" s="4701"/>
      <c r="RUJ36" s="4701"/>
      <c r="RUK36" s="4701"/>
      <c r="RUL36" s="4701"/>
      <c r="RUM36" s="4701"/>
      <c r="RUN36" s="4701"/>
      <c r="RUO36" s="4701"/>
      <c r="RUP36" s="4701"/>
      <c r="RUQ36" s="4701"/>
      <c r="RUR36" s="4701"/>
      <c r="RUS36" s="4701"/>
      <c r="RUT36" s="4701"/>
      <c r="RUU36" s="4701"/>
      <c r="RUV36" s="4701"/>
      <c r="RUW36" s="4701"/>
      <c r="RUX36" s="4701"/>
      <c r="RUY36" s="4701"/>
      <c r="RUZ36" s="4701"/>
      <c r="RVA36" s="4701"/>
      <c r="RVB36" s="4701"/>
      <c r="RVC36" s="4701"/>
      <c r="RVD36" s="4701"/>
      <c r="RVE36" s="4701"/>
      <c r="RVF36" s="4701"/>
      <c r="RVG36" s="4701"/>
      <c r="RVH36" s="4701"/>
      <c r="RVI36" s="4701"/>
      <c r="RVJ36" s="4701"/>
      <c r="RVK36" s="4701"/>
      <c r="RVL36" s="4701"/>
      <c r="RVM36" s="4701"/>
      <c r="RVN36" s="4701"/>
      <c r="RVO36" s="4701"/>
      <c r="RVP36" s="4701"/>
      <c r="RVQ36" s="4701"/>
      <c r="RVR36" s="4701"/>
      <c r="RVS36" s="4701"/>
      <c r="RVT36" s="4701"/>
      <c r="RVU36" s="4701"/>
      <c r="RVV36" s="4701"/>
      <c r="RVW36" s="4701"/>
      <c r="RVX36" s="4701"/>
      <c r="RVY36" s="4701"/>
      <c r="RVZ36" s="4701"/>
      <c r="RWA36" s="4701"/>
      <c r="RWB36" s="4701"/>
      <c r="RWC36" s="4701"/>
      <c r="RWD36" s="4701"/>
      <c r="RWE36" s="4701"/>
      <c r="RWF36" s="4701"/>
      <c r="RWG36" s="4701"/>
      <c r="RWH36" s="4701"/>
      <c r="RWI36" s="4701"/>
      <c r="RWJ36" s="4701"/>
      <c r="RWK36" s="4701"/>
      <c r="RWL36" s="4701"/>
      <c r="RWM36" s="4701"/>
      <c r="RWN36" s="4701"/>
      <c r="RWO36" s="4701"/>
      <c r="RWP36" s="4701"/>
      <c r="RWQ36" s="4701"/>
      <c r="RWR36" s="4701"/>
      <c r="RWS36" s="4701"/>
      <c r="RWT36" s="4701"/>
      <c r="RWU36" s="4701"/>
      <c r="RWV36" s="4701"/>
      <c r="RWW36" s="4701"/>
      <c r="RWX36" s="4701"/>
      <c r="RWY36" s="4701"/>
      <c r="RWZ36" s="4701"/>
      <c r="RXA36" s="4701"/>
      <c r="RXB36" s="4701"/>
      <c r="RXC36" s="4701"/>
      <c r="RXD36" s="4701"/>
      <c r="RXE36" s="4701"/>
      <c r="RXF36" s="4701"/>
      <c r="RXG36" s="4701"/>
      <c r="RXH36" s="4701"/>
      <c r="RXI36" s="4701"/>
      <c r="RXJ36" s="4701"/>
      <c r="RXK36" s="4701"/>
      <c r="RXL36" s="4701"/>
      <c r="RXM36" s="4701"/>
      <c r="RXN36" s="4701"/>
      <c r="RXO36" s="4701"/>
      <c r="RXP36" s="4701"/>
      <c r="RXQ36" s="4701"/>
      <c r="RXR36" s="4701"/>
      <c r="RXS36" s="4701"/>
      <c r="RXT36" s="4701"/>
      <c r="RXU36" s="4701"/>
      <c r="RXV36" s="4701"/>
      <c r="RXW36" s="4701"/>
      <c r="RXX36" s="4701"/>
      <c r="RXY36" s="4701"/>
      <c r="RXZ36" s="4701"/>
      <c r="RYA36" s="4701"/>
      <c r="RYB36" s="4701"/>
      <c r="RYC36" s="4701"/>
      <c r="RYD36" s="4701"/>
      <c r="RYE36" s="4701"/>
      <c r="RYF36" s="4701"/>
      <c r="RYG36" s="4701"/>
      <c r="RYH36" s="4701"/>
      <c r="RYI36" s="4701"/>
      <c r="RYJ36" s="4701"/>
      <c r="RYK36" s="4701"/>
      <c r="RYL36" s="4701"/>
      <c r="RYM36" s="4701"/>
      <c r="RYN36" s="4701"/>
      <c r="RYO36" s="4701"/>
      <c r="RYP36" s="4701"/>
      <c r="RYQ36" s="4701"/>
      <c r="RYR36" s="4701"/>
      <c r="RYS36" s="4701"/>
      <c r="RYT36" s="4701"/>
      <c r="RYU36" s="4701"/>
      <c r="RYV36" s="4701"/>
      <c r="RYW36" s="4701"/>
      <c r="RYX36" s="4701"/>
      <c r="RYY36" s="4701"/>
      <c r="RYZ36" s="4701"/>
      <c r="RZA36" s="4701"/>
      <c r="RZB36" s="4701"/>
      <c r="RZC36" s="4701"/>
      <c r="RZD36" s="4701"/>
      <c r="RZE36" s="4701"/>
      <c r="RZF36" s="4701"/>
      <c r="RZG36" s="4701"/>
      <c r="RZH36" s="4701"/>
      <c r="RZI36" s="4701"/>
      <c r="RZJ36" s="4701"/>
      <c r="RZK36" s="4701"/>
      <c r="RZL36" s="4701"/>
      <c r="RZM36" s="4701"/>
      <c r="RZN36" s="4701"/>
      <c r="RZO36" s="4701"/>
      <c r="RZP36" s="4701"/>
      <c r="RZQ36" s="4701"/>
      <c r="RZR36" s="4701"/>
      <c r="RZS36" s="4701"/>
      <c r="RZT36" s="4701"/>
      <c r="RZU36" s="4701"/>
      <c r="RZV36" s="4701"/>
      <c r="RZW36" s="4701"/>
      <c r="RZX36" s="4701"/>
      <c r="RZY36" s="4701"/>
      <c r="RZZ36" s="4701"/>
      <c r="SAA36" s="4701"/>
      <c r="SAB36" s="4701"/>
      <c r="SAC36" s="4701"/>
      <c r="SAD36" s="4701"/>
      <c r="SAE36" s="4701"/>
      <c r="SAF36" s="4701"/>
      <c r="SAG36" s="4701"/>
      <c r="SAH36" s="4701"/>
      <c r="SAI36" s="4701"/>
      <c r="SAJ36" s="4701"/>
      <c r="SAK36" s="4701"/>
      <c r="SAL36" s="4701"/>
      <c r="SAM36" s="4701"/>
      <c r="SAN36" s="4701"/>
      <c r="SAO36" s="4701"/>
      <c r="SAP36" s="4701"/>
      <c r="SAQ36" s="4701"/>
      <c r="SAR36" s="4701"/>
      <c r="SAS36" s="4701"/>
      <c r="SAT36" s="4701"/>
      <c r="SAU36" s="4701"/>
      <c r="SAV36" s="4701"/>
      <c r="SAW36" s="4701"/>
      <c r="SAX36" s="4701"/>
      <c r="SAY36" s="4701"/>
      <c r="SAZ36" s="4701"/>
      <c r="SBA36" s="4701"/>
      <c r="SBB36" s="4701"/>
      <c r="SBC36" s="4701"/>
      <c r="SBD36" s="4701"/>
      <c r="SBE36" s="4701"/>
      <c r="SBF36" s="4701"/>
      <c r="SBG36" s="4701"/>
      <c r="SBH36" s="4701"/>
      <c r="SBI36" s="4701"/>
      <c r="SBJ36" s="4701"/>
      <c r="SBK36" s="4701"/>
      <c r="SBL36" s="4701"/>
      <c r="SBM36" s="4701"/>
      <c r="SBN36" s="4701"/>
      <c r="SBO36" s="4701"/>
      <c r="SBP36" s="4701"/>
      <c r="SBQ36" s="4701"/>
      <c r="SBR36" s="4701"/>
      <c r="SBS36" s="4701"/>
      <c r="SBT36" s="4701"/>
      <c r="SBU36" s="4701"/>
      <c r="SBV36" s="4701"/>
      <c r="SBW36" s="4701"/>
      <c r="SBX36" s="4701"/>
      <c r="SBY36" s="4701"/>
      <c r="SBZ36" s="4701"/>
      <c r="SCA36" s="4701"/>
      <c r="SCB36" s="4701"/>
      <c r="SCC36" s="4701"/>
      <c r="SCD36" s="4701"/>
      <c r="SCE36" s="4701"/>
      <c r="SCF36" s="4701"/>
      <c r="SCG36" s="4701"/>
      <c r="SCH36" s="4701"/>
      <c r="SCI36" s="4701"/>
      <c r="SCJ36" s="4701"/>
      <c r="SCK36" s="4701"/>
      <c r="SCL36" s="4701"/>
      <c r="SCM36" s="4701"/>
      <c r="SCN36" s="4701"/>
      <c r="SCO36" s="4701"/>
      <c r="SCP36" s="4701"/>
      <c r="SCQ36" s="4701"/>
      <c r="SCR36" s="4701"/>
      <c r="SCS36" s="4701"/>
      <c r="SCT36" s="4701"/>
      <c r="SCU36" s="4701"/>
      <c r="SCV36" s="4701"/>
      <c r="SCW36" s="4701"/>
      <c r="SCX36" s="4701"/>
      <c r="SCY36" s="4701"/>
      <c r="SCZ36" s="4701"/>
      <c r="SDA36" s="4701"/>
      <c r="SDB36" s="4701"/>
      <c r="SDC36" s="4701"/>
      <c r="SDD36" s="4701"/>
      <c r="SDE36" s="4701"/>
      <c r="SDF36" s="4701"/>
      <c r="SDG36" s="4701"/>
      <c r="SDH36" s="4701"/>
      <c r="SDI36" s="4701"/>
      <c r="SDJ36" s="4701"/>
      <c r="SDK36" s="4701"/>
      <c r="SDL36" s="4701"/>
      <c r="SDM36" s="4701"/>
      <c r="SDN36" s="4701"/>
      <c r="SDO36" s="4701"/>
      <c r="SDP36" s="4701"/>
      <c r="SDQ36" s="4701"/>
      <c r="SDR36" s="4701"/>
      <c r="SDS36" s="4701"/>
      <c r="SDT36" s="4701"/>
      <c r="SDU36" s="4701"/>
      <c r="SDV36" s="4701"/>
      <c r="SDW36" s="4701"/>
      <c r="SDX36" s="4701"/>
      <c r="SDY36" s="4701"/>
      <c r="SDZ36" s="4701"/>
      <c r="SEA36" s="4701"/>
      <c r="SEB36" s="4701"/>
      <c r="SEC36" s="4701"/>
      <c r="SED36" s="4701"/>
      <c r="SEE36" s="4701"/>
      <c r="SEF36" s="4701"/>
      <c r="SEG36" s="4701"/>
      <c r="SEH36" s="4701"/>
      <c r="SEI36" s="4701"/>
      <c r="SEJ36" s="4701"/>
      <c r="SEK36" s="4701"/>
      <c r="SEL36" s="4701"/>
      <c r="SEM36" s="4701"/>
      <c r="SEN36" s="4701"/>
      <c r="SEO36" s="4701"/>
      <c r="SEP36" s="4701"/>
      <c r="SEQ36" s="4701"/>
      <c r="SER36" s="4701"/>
      <c r="SES36" s="4701"/>
      <c r="SET36" s="4701"/>
      <c r="SEU36" s="4701"/>
      <c r="SEV36" s="4701"/>
      <c r="SEW36" s="4701"/>
      <c r="SEX36" s="4701"/>
      <c r="SEY36" s="4701"/>
      <c r="SEZ36" s="4701"/>
      <c r="SFA36" s="4701"/>
      <c r="SFB36" s="4701"/>
      <c r="SFC36" s="4701"/>
      <c r="SFD36" s="4701"/>
      <c r="SFE36" s="4701"/>
      <c r="SFF36" s="4701"/>
      <c r="SFG36" s="4701"/>
      <c r="SFH36" s="4701"/>
      <c r="SFI36" s="4701"/>
      <c r="SFJ36" s="4701"/>
      <c r="SFK36" s="4701"/>
      <c r="SFL36" s="4701"/>
      <c r="SFM36" s="4701"/>
      <c r="SFN36" s="4701"/>
      <c r="SFO36" s="4701"/>
      <c r="SFP36" s="4701"/>
      <c r="SFQ36" s="4701"/>
      <c r="SFR36" s="4701"/>
      <c r="SFS36" s="4701"/>
      <c r="SFT36" s="4701"/>
      <c r="SFU36" s="4701"/>
      <c r="SFV36" s="4701"/>
      <c r="SFW36" s="4701"/>
      <c r="SFX36" s="4701"/>
      <c r="SFY36" s="4701"/>
      <c r="SFZ36" s="4701"/>
      <c r="SGA36" s="4701"/>
      <c r="SGB36" s="4701"/>
      <c r="SGC36" s="4701"/>
      <c r="SGD36" s="4701"/>
      <c r="SGE36" s="4701"/>
      <c r="SGF36" s="4701"/>
      <c r="SGG36" s="4701"/>
      <c r="SGH36" s="4701"/>
      <c r="SGI36" s="4701"/>
      <c r="SGJ36" s="4701"/>
      <c r="SGK36" s="4701"/>
      <c r="SGL36" s="4701"/>
      <c r="SGM36" s="4701"/>
      <c r="SGN36" s="4701"/>
      <c r="SGO36" s="4701"/>
      <c r="SGP36" s="4701"/>
      <c r="SGQ36" s="4701"/>
      <c r="SGR36" s="4701"/>
      <c r="SGS36" s="4701"/>
      <c r="SGT36" s="4701"/>
      <c r="SGU36" s="4701"/>
      <c r="SGV36" s="4701"/>
      <c r="SGW36" s="4701"/>
      <c r="SGX36" s="4701"/>
      <c r="SGY36" s="4701"/>
      <c r="SGZ36" s="4701"/>
      <c r="SHA36" s="4701"/>
      <c r="SHB36" s="4701"/>
      <c r="SHC36" s="4701"/>
      <c r="SHD36" s="4701"/>
      <c r="SHE36" s="4701"/>
      <c r="SHF36" s="4701"/>
      <c r="SHG36" s="4701"/>
      <c r="SHH36" s="4701"/>
      <c r="SHI36" s="4701"/>
      <c r="SHJ36" s="4701"/>
      <c r="SHK36" s="4701"/>
      <c r="SHL36" s="4701"/>
      <c r="SHM36" s="4701"/>
      <c r="SHN36" s="4701"/>
      <c r="SHO36" s="4701"/>
      <c r="SHP36" s="4701"/>
      <c r="SHQ36" s="4701"/>
      <c r="SHR36" s="4701"/>
      <c r="SHS36" s="4701"/>
      <c r="SHT36" s="4701"/>
      <c r="SHU36" s="4701"/>
      <c r="SHV36" s="4701"/>
      <c r="SHW36" s="4701"/>
      <c r="SHX36" s="4701"/>
      <c r="SHY36" s="4701"/>
      <c r="SHZ36" s="4701"/>
      <c r="SIA36" s="4701"/>
      <c r="SIB36" s="4701"/>
      <c r="SIC36" s="4701"/>
      <c r="SID36" s="4701"/>
      <c r="SIE36" s="4701"/>
      <c r="SIF36" s="4701"/>
      <c r="SIG36" s="4701"/>
      <c r="SIH36" s="4701"/>
      <c r="SII36" s="4701"/>
      <c r="SIJ36" s="4701"/>
      <c r="SIK36" s="4701"/>
      <c r="SIL36" s="4701"/>
      <c r="SIM36" s="4701"/>
      <c r="SIN36" s="4701"/>
      <c r="SIO36" s="4701"/>
      <c r="SIP36" s="4701"/>
      <c r="SIQ36" s="4701"/>
      <c r="SIR36" s="4701"/>
      <c r="SIS36" s="4701"/>
      <c r="SIT36" s="4701"/>
      <c r="SIU36" s="4701"/>
      <c r="SIV36" s="4701"/>
      <c r="SIW36" s="4701"/>
      <c r="SIX36" s="4701"/>
      <c r="SIY36" s="4701"/>
      <c r="SIZ36" s="4701"/>
      <c r="SJA36" s="4701"/>
      <c r="SJB36" s="4701"/>
      <c r="SJC36" s="4701"/>
      <c r="SJD36" s="4701"/>
      <c r="SJE36" s="4701"/>
      <c r="SJF36" s="4701"/>
      <c r="SJG36" s="4701"/>
      <c r="SJH36" s="4701"/>
      <c r="SJI36" s="4701"/>
      <c r="SJJ36" s="4701"/>
      <c r="SJK36" s="4701"/>
      <c r="SJL36" s="4701"/>
      <c r="SJM36" s="4701"/>
      <c r="SJN36" s="4701"/>
      <c r="SJO36" s="4701"/>
      <c r="SJP36" s="4701"/>
      <c r="SJQ36" s="4701"/>
      <c r="SJR36" s="4701"/>
      <c r="SJS36" s="4701"/>
      <c r="SJT36" s="4701"/>
      <c r="SJU36" s="4701"/>
      <c r="SJV36" s="4701"/>
      <c r="SJW36" s="4701"/>
      <c r="SJX36" s="4701"/>
      <c r="SJY36" s="4701"/>
      <c r="SJZ36" s="4701"/>
      <c r="SKA36" s="4701"/>
      <c r="SKB36" s="4701"/>
      <c r="SKC36" s="4701"/>
      <c r="SKD36" s="4701"/>
      <c r="SKE36" s="4701"/>
      <c r="SKF36" s="4701"/>
      <c r="SKG36" s="4701"/>
      <c r="SKH36" s="4701"/>
      <c r="SKI36" s="4701"/>
      <c r="SKJ36" s="4701"/>
      <c r="SKK36" s="4701"/>
      <c r="SKL36" s="4701"/>
      <c r="SKM36" s="4701"/>
      <c r="SKN36" s="4701"/>
      <c r="SKO36" s="4701"/>
      <c r="SKP36" s="4701"/>
      <c r="SKQ36" s="4701"/>
      <c r="SKR36" s="4701"/>
      <c r="SKS36" s="4701"/>
      <c r="SKT36" s="4701"/>
      <c r="SKU36" s="4701"/>
      <c r="SKV36" s="4701"/>
      <c r="SKW36" s="4701"/>
      <c r="SKX36" s="4701"/>
      <c r="SKY36" s="4701"/>
      <c r="SKZ36" s="4701"/>
      <c r="SLA36" s="4701"/>
      <c r="SLB36" s="4701"/>
      <c r="SLC36" s="4701"/>
      <c r="SLD36" s="4701"/>
      <c r="SLE36" s="4701"/>
      <c r="SLF36" s="4701"/>
      <c r="SLG36" s="4701"/>
      <c r="SLH36" s="4701"/>
      <c r="SLI36" s="4701"/>
      <c r="SLJ36" s="4701"/>
      <c r="SLK36" s="4701"/>
      <c r="SLL36" s="4701"/>
      <c r="SLM36" s="4701"/>
      <c r="SLN36" s="4701"/>
      <c r="SLO36" s="4701"/>
      <c r="SLP36" s="4701"/>
      <c r="SLQ36" s="4701"/>
      <c r="SLR36" s="4701"/>
      <c r="SLS36" s="4701"/>
      <c r="SLT36" s="4701"/>
      <c r="SLU36" s="4701"/>
      <c r="SLV36" s="4701"/>
      <c r="SLW36" s="4701"/>
      <c r="SLX36" s="4701"/>
      <c r="SLY36" s="4701"/>
      <c r="SLZ36" s="4701"/>
      <c r="SMA36" s="4701"/>
      <c r="SMB36" s="4701"/>
      <c r="SMC36" s="4701"/>
      <c r="SMD36" s="4701"/>
      <c r="SME36" s="4701"/>
      <c r="SMF36" s="4701"/>
      <c r="SMG36" s="4701"/>
      <c r="SMH36" s="4701"/>
      <c r="SMI36" s="4701"/>
      <c r="SMJ36" s="4701"/>
      <c r="SMK36" s="4701"/>
      <c r="SML36" s="4701"/>
      <c r="SMM36" s="4701"/>
      <c r="SMN36" s="4701"/>
      <c r="SMO36" s="4701"/>
      <c r="SMP36" s="4701"/>
      <c r="SMQ36" s="4701"/>
      <c r="SMR36" s="4701"/>
      <c r="SMS36" s="4701"/>
      <c r="SMT36" s="4701"/>
      <c r="SMU36" s="4701"/>
      <c r="SMV36" s="4701"/>
      <c r="SMW36" s="4701"/>
      <c r="SMX36" s="4701"/>
      <c r="SMY36" s="4701"/>
      <c r="SMZ36" s="4701"/>
      <c r="SNA36" s="4701"/>
      <c r="SNB36" s="4701"/>
      <c r="SNC36" s="4701"/>
      <c r="SND36" s="4701"/>
      <c r="SNE36" s="4701"/>
      <c r="SNF36" s="4701"/>
      <c r="SNG36" s="4701"/>
      <c r="SNH36" s="4701"/>
      <c r="SNI36" s="4701"/>
      <c r="SNJ36" s="4701"/>
      <c r="SNK36" s="4701"/>
      <c r="SNL36" s="4701"/>
      <c r="SNM36" s="4701"/>
      <c r="SNN36" s="4701"/>
      <c r="SNO36" s="4701"/>
      <c r="SNP36" s="4701"/>
      <c r="SNQ36" s="4701"/>
      <c r="SNR36" s="4701"/>
      <c r="SNS36" s="4701"/>
      <c r="SNT36" s="4701"/>
      <c r="SNU36" s="4701"/>
      <c r="SNV36" s="4701"/>
      <c r="SNW36" s="4701"/>
      <c r="SNX36" s="4701"/>
      <c r="SNY36" s="4701"/>
      <c r="SNZ36" s="4701"/>
      <c r="SOA36" s="4701"/>
      <c r="SOB36" s="4701"/>
      <c r="SOC36" s="4701"/>
      <c r="SOD36" s="4701"/>
      <c r="SOE36" s="4701"/>
      <c r="SOF36" s="4701"/>
      <c r="SOG36" s="4701"/>
      <c r="SOH36" s="4701"/>
      <c r="SOI36" s="4701"/>
      <c r="SOJ36" s="4701"/>
      <c r="SOK36" s="4701"/>
      <c r="SOL36" s="4701"/>
      <c r="SOM36" s="4701"/>
      <c r="SON36" s="4701"/>
      <c r="SOO36" s="4701"/>
      <c r="SOP36" s="4701"/>
      <c r="SOQ36" s="4701"/>
      <c r="SOR36" s="4701"/>
      <c r="SOS36" s="4701"/>
      <c r="SOT36" s="4701"/>
      <c r="SOU36" s="4701"/>
      <c r="SOV36" s="4701"/>
      <c r="SOW36" s="4701"/>
      <c r="SOX36" s="4701"/>
      <c r="SOY36" s="4701"/>
      <c r="SOZ36" s="4701"/>
      <c r="SPA36" s="4701"/>
      <c r="SPB36" s="4701"/>
      <c r="SPC36" s="4701"/>
      <c r="SPD36" s="4701"/>
      <c r="SPE36" s="4701"/>
      <c r="SPF36" s="4701"/>
      <c r="SPG36" s="4701"/>
      <c r="SPH36" s="4701"/>
      <c r="SPI36" s="4701"/>
      <c r="SPJ36" s="4701"/>
      <c r="SPK36" s="4701"/>
      <c r="SPL36" s="4701"/>
      <c r="SPM36" s="4701"/>
      <c r="SPN36" s="4701"/>
      <c r="SPO36" s="4701"/>
      <c r="SPP36" s="4701"/>
      <c r="SPQ36" s="4701"/>
      <c r="SPR36" s="4701"/>
      <c r="SPS36" s="4701"/>
      <c r="SPT36" s="4701"/>
      <c r="SPU36" s="4701"/>
      <c r="SPV36" s="4701"/>
      <c r="SPW36" s="4701"/>
      <c r="SPX36" s="4701"/>
      <c r="SPY36" s="4701"/>
      <c r="SPZ36" s="4701"/>
      <c r="SQA36" s="4701"/>
      <c r="SQB36" s="4701"/>
      <c r="SQC36" s="4701"/>
      <c r="SQD36" s="4701"/>
      <c r="SQE36" s="4701"/>
      <c r="SQF36" s="4701"/>
      <c r="SQG36" s="4701"/>
      <c r="SQH36" s="4701"/>
      <c r="SQI36" s="4701"/>
      <c r="SQJ36" s="4701"/>
      <c r="SQK36" s="4701"/>
      <c r="SQL36" s="4701"/>
      <c r="SQM36" s="4701"/>
      <c r="SQN36" s="4701"/>
      <c r="SQO36" s="4701"/>
      <c r="SQP36" s="4701"/>
      <c r="SQQ36" s="4701"/>
      <c r="SQR36" s="4701"/>
      <c r="SQS36" s="4701"/>
      <c r="SQT36" s="4701"/>
      <c r="SQU36" s="4701"/>
      <c r="SQV36" s="4701"/>
      <c r="SQW36" s="4701"/>
      <c r="SQX36" s="4701"/>
      <c r="SQY36" s="4701"/>
      <c r="SQZ36" s="4701"/>
      <c r="SRA36" s="4701"/>
      <c r="SRB36" s="4701"/>
      <c r="SRC36" s="4701"/>
      <c r="SRD36" s="4701"/>
      <c r="SRE36" s="4701"/>
      <c r="SRF36" s="4701"/>
      <c r="SRG36" s="4701"/>
      <c r="SRH36" s="4701"/>
      <c r="SRI36" s="4701"/>
      <c r="SRJ36" s="4701"/>
      <c r="SRK36" s="4701"/>
      <c r="SRL36" s="4701"/>
      <c r="SRM36" s="4701"/>
      <c r="SRN36" s="4701"/>
      <c r="SRO36" s="4701"/>
      <c r="SRP36" s="4701"/>
      <c r="SRQ36" s="4701"/>
      <c r="SRR36" s="4701"/>
      <c r="SRS36" s="4701"/>
      <c r="SRT36" s="4701"/>
      <c r="SRU36" s="4701"/>
      <c r="SRV36" s="4701"/>
      <c r="SRW36" s="4701"/>
      <c r="SRX36" s="4701"/>
      <c r="SRY36" s="4701"/>
      <c r="SRZ36" s="4701"/>
      <c r="SSA36" s="4701"/>
      <c r="SSB36" s="4701"/>
      <c r="SSC36" s="4701"/>
      <c r="SSD36" s="4701"/>
      <c r="SSE36" s="4701"/>
      <c r="SSF36" s="4701"/>
      <c r="SSG36" s="4701"/>
      <c r="SSH36" s="4701"/>
      <c r="SSI36" s="4701"/>
      <c r="SSJ36" s="4701"/>
      <c r="SSK36" s="4701"/>
      <c r="SSL36" s="4701"/>
      <c r="SSM36" s="4701"/>
      <c r="SSN36" s="4701"/>
      <c r="SSO36" s="4701"/>
      <c r="SSP36" s="4701"/>
      <c r="SSQ36" s="4701"/>
      <c r="SSR36" s="4701"/>
      <c r="SSS36" s="4701"/>
      <c r="SST36" s="4701"/>
      <c r="SSU36" s="4701"/>
      <c r="SSV36" s="4701"/>
      <c r="SSW36" s="4701"/>
      <c r="SSX36" s="4701"/>
      <c r="SSY36" s="4701"/>
      <c r="SSZ36" s="4701"/>
      <c r="STA36" s="4701"/>
      <c r="STB36" s="4701"/>
      <c r="STC36" s="4701"/>
      <c r="STD36" s="4701"/>
      <c r="STE36" s="4701"/>
      <c r="STF36" s="4701"/>
      <c r="STG36" s="4701"/>
      <c r="STH36" s="4701"/>
      <c r="STI36" s="4701"/>
      <c r="STJ36" s="4701"/>
      <c r="STK36" s="4701"/>
      <c r="STL36" s="4701"/>
      <c r="STM36" s="4701"/>
      <c r="STN36" s="4701"/>
      <c r="STO36" s="4701"/>
      <c r="STP36" s="4701"/>
      <c r="STQ36" s="4701"/>
      <c r="STR36" s="4701"/>
      <c r="STS36" s="4701"/>
      <c r="STT36" s="4701"/>
      <c r="STU36" s="4701"/>
      <c r="STV36" s="4701"/>
      <c r="STW36" s="4701"/>
      <c r="STX36" s="4701"/>
      <c r="STY36" s="4701"/>
      <c r="STZ36" s="4701"/>
      <c r="SUA36" s="4701"/>
      <c r="SUB36" s="4701"/>
      <c r="SUC36" s="4701"/>
      <c r="SUD36" s="4701"/>
      <c r="SUE36" s="4701"/>
      <c r="SUF36" s="4701"/>
      <c r="SUG36" s="4701"/>
      <c r="SUH36" s="4701"/>
      <c r="SUI36" s="4701"/>
      <c r="SUJ36" s="4701"/>
      <c r="SUK36" s="4701"/>
      <c r="SUL36" s="4701"/>
      <c r="SUM36" s="4701"/>
      <c r="SUN36" s="4701"/>
      <c r="SUO36" s="4701"/>
      <c r="SUP36" s="4701"/>
      <c r="SUQ36" s="4701"/>
      <c r="SUR36" s="4701"/>
      <c r="SUS36" s="4701"/>
      <c r="SUT36" s="4701"/>
      <c r="SUU36" s="4701"/>
      <c r="SUV36" s="4701"/>
      <c r="SUW36" s="4701"/>
      <c r="SUX36" s="4701"/>
      <c r="SUY36" s="4701"/>
      <c r="SUZ36" s="4701"/>
      <c r="SVA36" s="4701"/>
      <c r="SVB36" s="4701"/>
      <c r="SVC36" s="4701"/>
      <c r="SVD36" s="4701"/>
      <c r="SVE36" s="4701"/>
      <c r="SVF36" s="4701"/>
      <c r="SVG36" s="4701"/>
      <c r="SVH36" s="4701"/>
      <c r="SVI36" s="4701"/>
      <c r="SVJ36" s="4701"/>
      <c r="SVK36" s="4701"/>
      <c r="SVL36" s="4701"/>
      <c r="SVM36" s="4701"/>
      <c r="SVN36" s="4701"/>
      <c r="SVO36" s="4701"/>
      <c r="SVP36" s="4701"/>
      <c r="SVQ36" s="4701"/>
      <c r="SVR36" s="4701"/>
      <c r="SVS36" s="4701"/>
      <c r="SVT36" s="4701"/>
      <c r="SVU36" s="4701"/>
      <c r="SVV36" s="4701"/>
      <c r="SVW36" s="4701"/>
      <c r="SVX36" s="4701"/>
      <c r="SVY36" s="4701"/>
      <c r="SVZ36" s="4701"/>
      <c r="SWA36" s="4701"/>
      <c r="SWB36" s="4701"/>
      <c r="SWC36" s="4701"/>
      <c r="SWD36" s="4701"/>
      <c r="SWE36" s="4701"/>
      <c r="SWF36" s="4701"/>
      <c r="SWG36" s="4701"/>
      <c r="SWH36" s="4701"/>
      <c r="SWI36" s="4701"/>
      <c r="SWJ36" s="4701"/>
      <c r="SWK36" s="4701"/>
      <c r="SWL36" s="4701"/>
      <c r="SWM36" s="4701"/>
      <c r="SWN36" s="4701"/>
      <c r="SWO36" s="4701"/>
      <c r="SWP36" s="4701"/>
      <c r="SWQ36" s="4701"/>
      <c r="SWR36" s="4701"/>
      <c r="SWS36" s="4701"/>
      <c r="SWT36" s="4701"/>
      <c r="SWU36" s="4701"/>
      <c r="SWV36" s="4701"/>
      <c r="SWW36" s="4701"/>
      <c r="SWX36" s="4701"/>
      <c r="SWY36" s="4701"/>
      <c r="SWZ36" s="4701"/>
      <c r="SXA36" s="4701"/>
      <c r="SXB36" s="4701"/>
      <c r="SXC36" s="4701"/>
      <c r="SXD36" s="4701"/>
      <c r="SXE36" s="4701"/>
      <c r="SXF36" s="4701"/>
      <c r="SXG36" s="4701"/>
      <c r="SXH36" s="4701"/>
      <c r="SXI36" s="4701"/>
      <c r="SXJ36" s="4701"/>
      <c r="SXK36" s="4701"/>
      <c r="SXL36" s="4701"/>
      <c r="SXM36" s="4701"/>
      <c r="SXN36" s="4701"/>
      <c r="SXO36" s="4701"/>
      <c r="SXP36" s="4701"/>
      <c r="SXQ36" s="4701"/>
      <c r="SXR36" s="4701"/>
      <c r="SXS36" s="4701"/>
      <c r="SXT36" s="4701"/>
      <c r="SXU36" s="4701"/>
      <c r="SXV36" s="4701"/>
      <c r="SXW36" s="4701"/>
      <c r="SXX36" s="4701"/>
      <c r="SXY36" s="4701"/>
      <c r="SXZ36" s="4701"/>
      <c r="SYA36" s="4701"/>
      <c r="SYB36" s="4701"/>
      <c r="SYC36" s="4701"/>
      <c r="SYD36" s="4701"/>
      <c r="SYE36" s="4701"/>
      <c r="SYF36" s="4701"/>
      <c r="SYG36" s="4701"/>
      <c r="SYH36" s="4701"/>
      <c r="SYI36" s="4701"/>
      <c r="SYJ36" s="4701"/>
      <c r="SYK36" s="4701"/>
      <c r="SYL36" s="4701"/>
      <c r="SYM36" s="4701"/>
      <c r="SYN36" s="4701"/>
      <c r="SYO36" s="4701"/>
      <c r="SYP36" s="4701"/>
      <c r="SYQ36" s="4701"/>
      <c r="SYR36" s="4701"/>
      <c r="SYS36" s="4701"/>
      <c r="SYT36" s="4701"/>
      <c r="SYU36" s="4701"/>
      <c r="SYV36" s="4701"/>
      <c r="SYW36" s="4701"/>
      <c r="SYX36" s="4701"/>
      <c r="SYY36" s="4701"/>
      <c r="SYZ36" s="4701"/>
      <c r="SZA36" s="4701"/>
      <c r="SZB36" s="4701"/>
      <c r="SZC36" s="4701"/>
      <c r="SZD36" s="4701"/>
      <c r="SZE36" s="4701"/>
      <c r="SZF36" s="4701"/>
      <c r="SZG36" s="4701"/>
      <c r="SZH36" s="4701"/>
      <c r="SZI36" s="4701"/>
      <c r="SZJ36" s="4701"/>
      <c r="SZK36" s="4701"/>
      <c r="SZL36" s="4701"/>
      <c r="SZM36" s="4701"/>
      <c r="SZN36" s="4701"/>
      <c r="SZO36" s="4701"/>
      <c r="SZP36" s="4701"/>
      <c r="SZQ36" s="4701"/>
      <c r="SZR36" s="4701"/>
      <c r="SZS36" s="4701"/>
      <c r="SZT36" s="4701"/>
      <c r="SZU36" s="4701"/>
      <c r="SZV36" s="4701"/>
      <c r="SZW36" s="4701"/>
      <c r="SZX36" s="4701"/>
      <c r="SZY36" s="4701"/>
      <c r="SZZ36" s="4701"/>
      <c r="TAA36" s="4701"/>
      <c r="TAB36" s="4701"/>
      <c r="TAC36" s="4701"/>
      <c r="TAD36" s="4701"/>
      <c r="TAE36" s="4701"/>
      <c r="TAF36" s="4701"/>
      <c r="TAG36" s="4701"/>
      <c r="TAH36" s="4701"/>
      <c r="TAI36" s="4701"/>
      <c r="TAJ36" s="4701"/>
      <c r="TAK36" s="4701"/>
      <c r="TAL36" s="4701"/>
      <c r="TAM36" s="4701"/>
      <c r="TAN36" s="4701"/>
      <c r="TAO36" s="4701"/>
      <c r="TAP36" s="4701"/>
      <c r="TAQ36" s="4701"/>
      <c r="TAR36" s="4701"/>
      <c r="TAS36" s="4701"/>
      <c r="TAT36" s="4701"/>
      <c r="TAU36" s="4701"/>
      <c r="TAV36" s="4701"/>
      <c r="TAW36" s="4701"/>
      <c r="TAX36" s="4701"/>
      <c r="TAY36" s="4701"/>
      <c r="TAZ36" s="4701"/>
      <c r="TBA36" s="4701"/>
      <c r="TBB36" s="4701"/>
      <c r="TBC36" s="4701"/>
      <c r="TBD36" s="4701"/>
      <c r="TBE36" s="4701"/>
      <c r="TBF36" s="4701"/>
      <c r="TBG36" s="4701"/>
      <c r="TBH36" s="4701"/>
      <c r="TBI36" s="4701"/>
      <c r="TBJ36" s="4701"/>
      <c r="TBK36" s="4701"/>
      <c r="TBL36" s="4701"/>
      <c r="TBM36" s="4701"/>
      <c r="TBN36" s="4701"/>
      <c r="TBO36" s="4701"/>
      <c r="TBP36" s="4701"/>
      <c r="TBQ36" s="4701"/>
      <c r="TBR36" s="4701"/>
      <c r="TBS36" s="4701"/>
      <c r="TBT36" s="4701"/>
      <c r="TBU36" s="4701"/>
      <c r="TBV36" s="4701"/>
      <c r="TBW36" s="4701"/>
      <c r="TBX36" s="4701"/>
      <c r="TBY36" s="4701"/>
      <c r="TBZ36" s="4701"/>
      <c r="TCA36" s="4701"/>
      <c r="TCB36" s="4701"/>
      <c r="TCC36" s="4701"/>
      <c r="TCD36" s="4701"/>
      <c r="TCE36" s="4701"/>
      <c r="TCF36" s="4701"/>
      <c r="TCG36" s="4701"/>
      <c r="TCH36" s="4701"/>
      <c r="TCI36" s="4701"/>
      <c r="TCJ36" s="4701"/>
      <c r="TCK36" s="4701"/>
      <c r="TCL36" s="4701"/>
      <c r="TCM36" s="4701"/>
      <c r="TCN36" s="4701"/>
      <c r="TCO36" s="4701"/>
      <c r="TCP36" s="4701"/>
      <c r="TCQ36" s="4701"/>
      <c r="TCR36" s="4701"/>
      <c r="TCS36" s="4701"/>
      <c r="TCT36" s="4701"/>
      <c r="TCU36" s="4701"/>
      <c r="TCV36" s="4701"/>
      <c r="TCW36" s="4701"/>
      <c r="TCX36" s="4701"/>
      <c r="TCY36" s="4701"/>
      <c r="TCZ36" s="4701"/>
      <c r="TDA36" s="4701"/>
      <c r="TDB36" s="4701"/>
      <c r="TDC36" s="4701"/>
      <c r="TDD36" s="4701"/>
      <c r="TDE36" s="4701"/>
      <c r="TDF36" s="4701"/>
      <c r="TDG36" s="4701"/>
      <c r="TDH36" s="4701"/>
      <c r="TDI36" s="4701"/>
      <c r="TDJ36" s="4701"/>
      <c r="TDK36" s="4701"/>
      <c r="TDL36" s="4701"/>
      <c r="TDM36" s="4701"/>
      <c r="TDN36" s="4701"/>
      <c r="TDO36" s="4701"/>
      <c r="TDP36" s="4701"/>
      <c r="TDQ36" s="4701"/>
      <c r="TDR36" s="4701"/>
      <c r="TDS36" s="4701"/>
      <c r="TDT36" s="4701"/>
      <c r="TDU36" s="4701"/>
      <c r="TDV36" s="4701"/>
      <c r="TDW36" s="4701"/>
      <c r="TDX36" s="4701"/>
      <c r="TDY36" s="4701"/>
      <c r="TDZ36" s="4701"/>
      <c r="TEA36" s="4701"/>
      <c r="TEB36" s="4701"/>
      <c r="TEC36" s="4701"/>
      <c r="TED36" s="4701"/>
      <c r="TEE36" s="4701"/>
      <c r="TEF36" s="4701"/>
      <c r="TEG36" s="4701"/>
      <c r="TEH36" s="4701"/>
      <c r="TEI36" s="4701"/>
      <c r="TEJ36" s="4701"/>
      <c r="TEK36" s="4701"/>
      <c r="TEL36" s="4701"/>
      <c r="TEM36" s="4701"/>
      <c r="TEN36" s="4701"/>
      <c r="TEO36" s="4701"/>
      <c r="TEP36" s="4701"/>
      <c r="TEQ36" s="4701"/>
      <c r="TER36" s="4701"/>
      <c r="TES36" s="4701"/>
      <c r="TET36" s="4701"/>
      <c r="TEU36" s="4701"/>
      <c r="TEV36" s="4701"/>
      <c r="TEW36" s="4701"/>
      <c r="TEX36" s="4701"/>
      <c r="TEY36" s="4701"/>
      <c r="TEZ36" s="4701"/>
      <c r="TFA36" s="4701"/>
      <c r="TFB36" s="4701"/>
      <c r="TFC36" s="4701"/>
      <c r="TFD36" s="4701"/>
      <c r="TFE36" s="4701"/>
      <c r="TFF36" s="4701"/>
      <c r="TFG36" s="4701"/>
      <c r="TFH36" s="4701"/>
      <c r="TFI36" s="4701"/>
      <c r="TFJ36" s="4701"/>
      <c r="TFK36" s="4701"/>
      <c r="TFL36" s="4701"/>
      <c r="TFM36" s="4701"/>
      <c r="TFN36" s="4701"/>
      <c r="TFO36" s="4701"/>
      <c r="TFP36" s="4701"/>
      <c r="TFQ36" s="4701"/>
      <c r="TFR36" s="4701"/>
      <c r="TFS36" s="4701"/>
      <c r="TFT36" s="4701"/>
      <c r="TFU36" s="4701"/>
      <c r="TFV36" s="4701"/>
      <c r="TFW36" s="4701"/>
      <c r="TFX36" s="4701"/>
      <c r="TFY36" s="4701"/>
      <c r="TFZ36" s="4701"/>
      <c r="TGA36" s="4701"/>
      <c r="TGB36" s="4701"/>
      <c r="TGC36" s="4701"/>
      <c r="TGD36" s="4701"/>
      <c r="TGE36" s="4701"/>
      <c r="TGF36" s="4701"/>
      <c r="TGG36" s="4701"/>
      <c r="TGH36" s="4701"/>
      <c r="TGI36" s="4701"/>
      <c r="TGJ36" s="4701"/>
      <c r="TGK36" s="4701"/>
      <c r="TGL36" s="4701"/>
      <c r="TGM36" s="4701"/>
      <c r="TGN36" s="4701"/>
      <c r="TGO36" s="4701"/>
      <c r="TGP36" s="4701"/>
      <c r="TGQ36" s="4701"/>
      <c r="TGR36" s="4701"/>
      <c r="TGS36" s="4701"/>
      <c r="TGT36" s="4701"/>
      <c r="TGU36" s="4701"/>
      <c r="TGV36" s="4701"/>
      <c r="TGW36" s="4701"/>
      <c r="TGX36" s="4701"/>
      <c r="TGY36" s="4701"/>
      <c r="TGZ36" s="4701"/>
      <c r="THA36" s="4701"/>
      <c r="THB36" s="4701"/>
      <c r="THC36" s="4701"/>
      <c r="THD36" s="4701"/>
      <c r="THE36" s="4701"/>
      <c r="THF36" s="4701"/>
      <c r="THG36" s="4701"/>
      <c r="THH36" s="4701"/>
      <c r="THI36" s="4701"/>
      <c r="THJ36" s="4701"/>
      <c r="THK36" s="4701"/>
      <c r="THL36" s="4701"/>
      <c r="THM36" s="4701"/>
      <c r="THN36" s="4701"/>
      <c r="THO36" s="4701"/>
      <c r="THP36" s="4701"/>
      <c r="THQ36" s="4701"/>
      <c r="THR36" s="4701"/>
      <c r="THS36" s="4701"/>
      <c r="THT36" s="4701"/>
      <c r="THU36" s="4701"/>
      <c r="THV36" s="4701"/>
      <c r="THW36" s="4701"/>
      <c r="THX36" s="4701"/>
      <c r="THY36" s="4701"/>
      <c r="THZ36" s="4701"/>
      <c r="TIA36" s="4701"/>
      <c r="TIB36" s="4701"/>
      <c r="TIC36" s="4701"/>
      <c r="TID36" s="4701"/>
      <c r="TIE36" s="4701"/>
      <c r="TIF36" s="4701"/>
      <c r="TIG36" s="4701"/>
      <c r="TIH36" s="4701"/>
      <c r="TII36" s="4701"/>
      <c r="TIJ36" s="4701"/>
      <c r="TIK36" s="4701"/>
      <c r="TIL36" s="4701"/>
      <c r="TIM36" s="4701"/>
      <c r="TIN36" s="4701"/>
      <c r="TIO36" s="4701"/>
      <c r="TIP36" s="4701"/>
      <c r="TIQ36" s="4701"/>
      <c r="TIR36" s="4701"/>
      <c r="TIS36" s="4701"/>
      <c r="TIT36" s="4701"/>
      <c r="TIU36" s="4701"/>
      <c r="TIV36" s="4701"/>
      <c r="TIW36" s="4701"/>
      <c r="TIX36" s="4701"/>
      <c r="TIY36" s="4701"/>
      <c r="TIZ36" s="4701"/>
      <c r="TJA36" s="4701"/>
      <c r="TJB36" s="4701"/>
      <c r="TJC36" s="4701"/>
      <c r="TJD36" s="4701"/>
      <c r="TJE36" s="4701"/>
      <c r="TJF36" s="4701"/>
      <c r="TJG36" s="4701"/>
      <c r="TJH36" s="4701"/>
      <c r="TJI36" s="4701"/>
      <c r="TJJ36" s="4701"/>
      <c r="TJK36" s="4701"/>
      <c r="TJL36" s="4701"/>
      <c r="TJM36" s="4701"/>
      <c r="TJN36" s="4701"/>
      <c r="TJO36" s="4701"/>
      <c r="TJP36" s="4701"/>
      <c r="TJQ36" s="4701"/>
      <c r="TJR36" s="4701"/>
      <c r="TJS36" s="4701"/>
      <c r="TJT36" s="4701"/>
      <c r="TJU36" s="4701"/>
      <c r="TJV36" s="4701"/>
      <c r="TJW36" s="4701"/>
      <c r="TJX36" s="4701"/>
      <c r="TJY36" s="4701"/>
      <c r="TJZ36" s="4701"/>
      <c r="TKA36" s="4701"/>
      <c r="TKB36" s="4701"/>
      <c r="TKC36" s="4701"/>
      <c r="TKD36" s="4701"/>
      <c r="TKE36" s="4701"/>
      <c r="TKF36" s="4701"/>
      <c r="TKG36" s="4701"/>
      <c r="TKH36" s="4701"/>
      <c r="TKI36" s="4701"/>
      <c r="TKJ36" s="4701"/>
      <c r="TKK36" s="4701"/>
      <c r="TKL36" s="4701"/>
      <c r="TKM36" s="4701"/>
      <c r="TKN36" s="4701"/>
      <c r="TKO36" s="4701"/>
      <c r="TKP36" s="4701"/>
      <c r="TKQ36" s="4701"/>
      <c r="TKR36" s="4701"/>
      <c r="TKS36" s="4701"/>
      <c r="TKT36" s="4701"/>
      <c r="TKU36" s="4701"/>
      <c r="TKV36" s="4701"/>
      <c r="TKW36" s="4701"/>
      <c r="TKX36" s="4701"/>
      <c r="TKY36" s="4701"/>
      <c r="TKZ36" s="4701"/>
      <c r="TLA36" s="4701"/>
      <c r="TLB36" s="4701"/>
      <c r="TLC36" s="4701"/>
      <c r="TLD36" s="4701"/>
      <c r="TLE36" s="4701"/>
      <c r="TLF36" s="4701"/>
      <c r="TLG36" s="4701"/>
      <c r="TLH36" s="4701"/>
      <c r="TLI36" s="4701"/>
      <c r="TLJ36" s="4701"/>
      <c r="TLK36" s="4701"/>
      <c r="TLL36" s="4701"/>
      <c r="TLM36" s="4701"/>
      <c r="TLN36" s="4701"/>
      <c r="TLO36" s="4701"/>
      <c r="TLP36" s="4701"/>
      <c r="TLQ36" s="4701"/>
      <c r="TLR36" s="4701"/>
      <c r="TLS36" s="4701"/>
      <c r="TLT36" s="4701"/>
      <c r="TLU36" s="4701"/>
      <c r="TLV36" s="4701"/>
      <c r="TLW36" s="4701"/>
      <c r="TLX36" s="4701"/>
      <c r="TLY36" s="4701"/>
      <c r="TLZ36" s="4701"/>
      <c r="TMA36" s="4701"/>
      <c r="TMB36" s="4701"/>
      <c r="TMC36" s="4701"/>
      <c r="TMD36" s="4701"/>
      <c r="TME36" s="4701"/>
      <c r="TMF36" s="4701"/>
      <c r="TMG36" s="4701"/>
      <c r="TMH36" s="4701"/>
      <c r="TMI36" s="4701"/>
      <c r="TMJ36" s="4701"/>
      <c r="TMK36" s="4701"/>
      <c r="TML36" s="4701"/>
      <c r="TMM36" s="4701"/>
      <c r="TMN36" s="4701"/>
      <c r="TMO36" s="4701"/>
      <c r="TMP36" s="4701"/>
      <c r="TMQ36" s="4701"/>
      <c r="TMR36" s="4701"/>
      <c r="TMS36" s="4701"/>
      <c r="TMT36" s="4701"/>
      <c r="TMU36" s="4701"/>
      <c r="TMV36" s="4701"/>
      <c r="TMW36" s="4701"/>
      <c r="TMX36" s="4701"/>
      <c r="TMY36" s="4701"/>
      <c r="TMZ36" s="4701"/>
      <c r="TNA36" s="4701"/>
      <c r="TNB36" s="4701"/>
      <c r="TNC36" s="4701"/>
      <c r="TND36" s="4701"/>
      <c r="TNE36" s="4701"/>
      <c r="TNF36" s="4701"/>
      <c r="TNG36" s="4701"/>
      <c r="TNH36" s="4701"/>
      <c r="TNI36" s="4701"/>
      <c r="TNJ36" s="4701"/>
      <c r="TNK36" s="4701"/>
      <c r="TNL36" s="4701"/>
      <c r="TNM36" s="4701"/>
      <c r="TNN36" s="4701"/>
      <c r="TNO36" s="4701"/>
      <c r="TNP36" s="4701"/>
      <c r="TNQ36" s="4701"/>
      <c r="TNR36" s="4701"/>
      <c r="TNS36" s="4701"/>
      <c r="TNT36" s="4701"/>
      <c r="TNU36" s="4701"/>
      <c r="TNV36" s="4701"/>
      <c r="TNW36" s="4701"/>
      <c r="TNX36" s="4701"/>
      <c r="TNY36" s="4701"/>
      <c r="TNZ36" s="4701"/>
      <c r="TOA36" s="4701"/>
      <c r="TOB36" s="4701"/>
      <c r="TOC36" s="4701"/>
      <c r="TOD36" s="4701"/>
      <c r="TOE36" s="4701"/>
      <c r="TOF36" s="4701"/>
      <c r="TOG36" s="4701"/>
      <c r="TOH36" s="4701"/>
      <c r="TOI36" s="4701"/>
      <c r="TOJ36" s="4701"/>
      <c r="TOK36" s="4701"/>
      <c r="TOL36" s="4701"/>
      <c r="TOM36" s="4701"/>
      <c r="TON36" s="4701"/>
      <c r="TOO36" s="4701"/>
      <c r="TOP36" s="4701"/>
      <c r="TOQ36" s="4701"/>
      <c r="TOR36" s="4701"/>
      <c r="TOS36" s="4701"/>
      <c r="TOT36" s="4701"/>
      <c r="TOU36" s="4701"/>
      <c r="TOV36" s="4701"/>
      <c r="TOW36" s="4701"/>
      <c r="TOX36" s="4701"/>
      <c r="TOY36" s="4701"/>
      <c r="TOZ36" s="4701"/>
      <c r="TPA36" s="4701"/>
      <c r="TPB36" s="4701"/>
      <c r="TPC36" s="4701"/>
      <c r="TPD36" s="4701"/>
      <c r="TPE36" s="4701"/>
      <c r="TPF36" s="4701"/>
      <c r="TPG36" s="4701"/>
      <c r="TPH36" s="4701"/>
      <c r="TPI36" s="4701"/>
      <c r="TPJ36" s="4701"/>
      <c r="TPK36" s="4701"/>
      <c r="TPL36" s="4701"/>
      <c r="TPM36" s="4701"/>
      <c r="TPN36" s="4701"/>
      <c r="TPO36" s="4701"/>
      <c r="TPP36" s="4701"/>
      <c r="TPQ36" s="4701"/>
      <c r="TPR36" s="4701"/>
      <c r="TPS36" s="4701"/>
      <c r="TPT36" s="4701"/>
      <c r="TPU36" s="4701"/>
      <c r="TPV36" s="4701"/>
      <c r="TPW36" s="4701"/>
      <c r="TPX36" s="4701"/>
      <c r="TPY36" s="4701"/>
      <c r="TPZ36" s="4701"/>
      <c r="TQA36" s="4701"/>
      <c r="TQB36" s="4701"/>
      <c r="TQC36" s="4701"/>
      <c r="TQD36" s="4701"/>
      <c r="TQE36" s="4701"/>
      <c r="TQF36" s="4701"/>
      <c r="TQG36" s="4701"/>
      <c r="TQH36" s="4701"/>
      <c r="TQI36" s="4701"/>
      <c r="TQJ36" s="4701"/>
      <c r="TQK36" s="4701"/>
      <c r="TQL36" s="4701"/>
      <c r="TQM36" s="4701"/>
      <c r="TQN36" s="4701"/>
      <c r="TQO36" s="4701"/>
      <c r="TQP36" s="4701"/>
      <c r="TQQ36" s="4701"/>
      <c r="TQR36" s="4701"/>
      <c r="TQS36" s="4701"/>
      <c r="TQT36" s="4701"/>
      <c r="TQU36" s="4701"/>
      <c r="TQV36" s="4701"/>
      <c r="TQW36" s="4701"/>
      <c r="TQX36" s="4701"/>
      <c r="TQY36" s="4701"/>
      <c r="TQZ36" s="4701"/>
      <c r="TRA36" s="4701"/>
      <c r="TRB36" s="4701"/>
      <c r="TRC36" s="4701"/>
      <c r="TRD36" s="4701"/>
      <c r="TRE36" s="4701"/>
      <c r="TRF36" s="4701"/>
      <c r="TRG36" s="4701"/>
      <c r="TRH36" s="4701"/>
      <c r="TRI36" s="4701"/>
      <c r="TRJ36" s="4701"/>
      <c r="TRK36" s="4701"/>
      <c r="TRL36" s="4701"/>
      <c r="TRM36" s="4701"/>
      <c r="TRN36" s="4701"/>
      <c r="TRO36" s="4701"/>
      <c r="TRP36" s="4701"/>
      <c r="TRQ36" s="4701"/>
      <c r="TRR36" s="4701"/>
      <c r="TRS36" s="4701"/>
      <c r="TRT36" s="4701"/>
      <c r="TRU36" s="4701"/>
      <c r="TRV36" s="4701"/>
      <c r="TRW36" s="4701"/>
      <c r="TRX36" s="4701"/>
      <c r="TRY36" s="4701"/>
      <c r="TRZ36" s="4701"/>
      <c r="TSA36" s="4701"/>
      <c r="TSB36" s="4701"/>
      <c r="TSC36" s="4701"/>
      <c r="TSD36" s="4701"/>
      <c r="TSE36" s="4701"/>
      <c r="TSF36" s="4701"/>
      <c r="TSG36" s="4701"/>
      <c r="TSH36" s="4701"/>
      <c r="TSI36" s="4701"/>
      <c r="TSJ36" s="4701"/>
      <c r="TSK36" s="4701"/>
      <c r="TSL36" s="4701"/>
      <c r="TSM36" s="4701"/>
      <c r="TSN36" s="4701"/>
      <c r="TSO36" s="4701"/>
      <c r="TSP36" s="4701"/>
      <c r="TSQ36" s="4701"/>
      <c r="TSR36" s="4701"/>
      <c r="TSS36" s="4701"/>
      <c r="TST36" s="4701"/>
      <c r="TSU36" s="4701"/>
      <c r="TSV36" s="4701"/>
      <c r="TSW36" s="4701"/>
      <c r="TSX36" s="4701"/>
      <c r="TSY36" s="4701"/>
      <c r="TSZ36" s="4701"/>
      <c r="TTA36" s="4701"/>
      <c r="TTB36" s="4701"/>
      <c r="TTC36" s="4701"/>
      <c r="TTD36" s="4701"/>
      <c r="TTE36" s="4701"/>
      <c r="TTF36" s="4701"/>
      <c r="TTG36" s="4701"/>
      <c r="TTH36" s="4701"/>
      <c r="TTI36" s="4701"/>
      <c r="TTJ36" s="4701"/>
      <c r="TTK36" s="4701"/>
      <c r="TTL36" s="4701"/>
      <c r="TTM36" s="4701"/>
      <c r="TTN36" s="4701"/>
      <c r="TTO36" s="4701"/>
      <c r="TTP36" s="4701"/>
      <c r="TTQ36" s="4701"/>
      <c r="TTR36" s="4701"/>
      <c r="TTS36" s="4701"/>
      <c r="TTT36" s="4701"/>
      <c r="TTU36" s="4701"/>
      <c r="TTV36" s="4701"/>
      <c r="TTW36" s="4701"/>
      <c r="TTX36" s="4701"/>
      <c r="TTY36" s="4701"/>
      <c r="TTZ36" s="4701"/>
      <c r="TUA36" s="4701"/>
      <c r="TUB36" s="4701"/>
      <c r="TUC36" s="4701"/>
      <c r="TUD36" s="4701"/>
      <c r="TUE36" s="4701"/>
      <c r="TUF36" s="4701"/>
      <c r="TUG36" s="4701"/>
      <c r="TUH36" s="4701"/>
      <c r="TUI36" s="4701"/>
      <c r="TUJ36" s="4701"/>
      <c r="TUK36" s="4701"/>
      <c r="TUL36" s="4701"/>
      <c r="TUM36" s="4701"/>
      <c r="TUN36" s="4701"/>
      <c r="TUO36" s="4701"/>
      <c r="TUP36" s="4701"/>
      <c r="TUQ36" s="4701"/>
      <c r="TUR36" s="4701"/>
      <c r="TUS36" s="4701"/>
      <c r="TUT36" s="4701"/>
      <c r="TUU36" s="4701"/>
      <c r="TUV36" s="4701"/>
      <c r="TUW36" s="4701"/>
      <c r="TUX36" s="4701"/>
      <c r="TUY36" s="4701"/>
      <c r="TUZ36" s="4701"/>
      <c r="TVA36" s="4701"/>
      <c r="TVB36" s="4701"/>
      <c r="TVC36" s="4701"/>
      <c r="TVD36" s="4701"/>
      <c r="TVE36" s="4701"/>
      <c r="TVF36" s="4701"/>
      <c r="TVG36" s="4701"/>
      <c r="TVH36" s="4701"/>
      <c r="TVI36" s="4701"/>
      <c r="TVJ36" s="4701"/>
      <c r="TVK36" s="4701"/>
      <c r="TVL36" s="4701"/>
      <c r="TVM36" s="4701"/>
      <c r="TVN36" s="4701"/>
      <c r="TVO36" s="4701"/>
      <c r="TVP36" s="4701"/>
      <c r="TVQ36" s="4701"/>
      <c r="TVR36" s="4701"/>
      <c r="TVS36" s="4701"/>
      <c r="TVT36" s="4701"/>
      <c r="TVU36" s="4701"/>
      <c r="TVV36" s="4701"/>
      <c r="TVW36" s="4701"/>
      <c r="TVX36" s="4701"/>
      <c r="TVY36" s="4701"/>
      <c r="TVZ36" s="4701"/>
      <c r="TWA36" s="4701"/>
      <c r="TWB36" s="4701"/>
      <c r="TWC36" s="4701"/>
      <c r="TWD36" s="4701"/>
      <c r="TWE36" s="4701"/>
      <c r="TWF36" s="4701"/>
      <c r="TWG36" s="4701"/>
      <c r="TWH36" s="4701"/>
      <c r="TWI36" s="4701"/>
      <c r="TWJ36" s="4701"/>
      <c r="TWK36" s="4701"/>
      <c r="TWL36" s="4701"/>
      <c r="TWM36" s="4701"/>
      <c r="TWN36" s="4701"/>
      <c r="TWO36" s="4701"/>
      <c r="TWP36" s="4701"/>
      <c r="TWQ36" s="4701"/>
      <c r="TWR36" s="4701"/>
      <c r="TWS36" s="4701"/>
      <c r="TWT36" s="4701"/>
      <c r="TWU36" s="4701"/>
      <c r="TWV36" s="4701"/>
      <c r="TWW36" s="4701"/>
      <c r="TWX36" s="4701"/>
      <c r="TWY36" s="4701"/>
      <c r="TWZ36" s="4701"/>
      <c r="TXA36" s="4701"/>
      <c r="TXB36" s="4701"/>
      <c r="TXC36" s="4701"/>
      <c r="TXD36" s="4701"/>
      <c r="TXE36" s="4701"/>
      <c r="TXF36" s="4701"/>
      <c r="TXG36" s="4701"/>
      <c r="TXH36" s="4701"/>
      <c r="TXI36" s="4701"/>
      <c r="TXJ36" s="4701"/>
      <c r="TXK36" s="4701"/>
      <c r="TXL36" s="4701"/>
      <c r="TXM36" s="4701"/>
      <c r="TXN36" s="4701"/>
      <c r="TXO36" s="4701"/>
      <c r="TXP36" s="4701"/>
      <c r="TXQ36" s="4701"/>
      <c r="TXR36" s="4701"/>
      <c r="TXS36" s="4701"/>
      <c r="TXT36" s="4701"/>
      <c r="TXU36" s="4701"/>
      <c r="TXV36" s="4701"/>
      <c r="TXW36" s="4701"/>
      <c r="TXX36" s="4701"/>
      <c r="TXY36" s="4701"/>
      <c r="TXZ36" s="4701"/>
      <c r="TYA36" s="4701"/>
      <c r="TYB36" s="4701"/>
      <c r="TYC36" s="4701"/>
      <c r="TYD36" s="4701"/>
      <c r="TYE36" s="4701"/>
      <c r="TYF36" s="4701"/>
      <c r="TYG36" s="4701"/>
      <c r="TYH36" s="4701"/>
      <c r="TYI36" s="4701"/>
      <c r="TYJ36" s="4701"/>
      <c r="TYK36" s="4701"/>
      <c r="TYL36" s="4701"/>
      <c r="TYM36" s="4701"/>
      <c r="TYN36" s="4701"/>
      <c r="TYO36" s="4701"/>
      <c r="TYP36" s="4701"/>
      <c r="TYQ36" s="4701"/>
      <c r="TYR36" s="4701"/>
      <c r="TYS36" s="4701"/>
      <c r="TYT36" s="4701"/>
      <c r="TYU36" s="4701"/>
      <c r="TYV36" s="4701"/>
      <c r="TYW36" s="4701"/>
      <c r="TYX36" s="4701"/>
      <c r="TYY36" s="4701"/>
      <c r="TYZ36" s="4701"/>
      <c r="TZA36" s="4701"/>
      <c r="TZB36" s="4701"/>
      <c r="TZC36" s="4701"/>
      <c r="TZD36" s="4701"/>
      <c r="TZE36" s="4701"/>
      <c r="TZF36" s="4701"/>
      <c r="TZG36" s="4701"/>
      <c r="TZH36" s="4701"/>
      <c r="TZI36" s="4701"/>
      <c r="TZJ36" s="4701"/>
      <c r="TZK36" s="4701"/>
      <c r="TZL36" s="4701"/>
      <c r="TZM36" s="4701"/>
      <c r="TZN36" s="4701"/>
      <c r="TZO36" s="4701"/>
      <c r="TZP36" s="4701"/>
      <c r="TZQ36" s="4701"/>
      <c r="TZR36" s="4701"/>
      <c r="TZS36" s="4701"/>
      <c r="TZT36" s="4701"/>
      <c r="TZU36" s="4701"/>
      <c r="TZV36" s="4701"/>
      <c r="TZW36" s="4701"/>
      <c r="TZX36" s="4701"/>
      <c r="TZY36" s="4701"/>
      <c r="TZZ36" s="4701"/>
      <c r="UAA36" s="4701"/>
      <c r="UAB36" s="4701"/>
      <c r="UAC36" s="4701"/>
      <c r="UAD36" s="4701"/>
      <c r="UAE36" s="4701"/>
      <c r="UAF36" s="4701"/>
      <c r="UAG36" s="4701"/>
      <c r="UAH36" s="4701"/>
      <c r="UAI36" s="4701"/>
      <c r="UAJ36" s="4701"/>
      <c r="UAK36" s="4701"/>
      <c r="UAL36" s="4701"/>
      <c r="UAM36" s="4701"/>
      <c r="UAN36" s="4701"/>
      <c r="UAO36" s="4701"/>
      <c r="UAP36" s="4701"/>
      <c r="UAQ36" s="4701"/>
      <c r="UAR36" s="4701"/>
      <c r="UAS36" s="4701"/>
      <c r="UAT36" s="4701"/>
      <c r="UAU36" s="4701"/>
      <c r="UAV36" s="4701"/>
      <c r="UAW36" s="4701"/>
      <c r="UAX36" s="4701"/>
      <c r="UAY36" s="4701"/>
      <c r="UAZ36" s="4701"/>
      <c r="UBA36" s="4701"/>
      <c r="UBB36" s="4701"/>
      <c r="UBC36" s="4701"/>
      <c r="UBD36" s="4701"/>
      <c r="UBE36" s="4701"/>
      <c r="UBF36" s="4701"/>
      <c r="UBG36" s="4701"/>
      <c r="UBH36" s="4701"/>
      <c r="UBI36" s="4701"/>
      <c r="UBJ36" s="4701"/>
      <c r="UBK36" s="4701"/>
      <c r="UBL36" s="4701"/>
      <c r="UBM36" s="4701"/>
      <c r="UBN36" s="4701"/>
      <c r="UBO36" s="4701"/>
      <c r="UBP36" s="4701"/>
      <c r="UBQ36" s="4701"/>
      <c r="UBR36" s="4701"/>
      <c r="UBS36" s="4701"/>
      <c r="UBT36" s="4701"/>
      <c r="UBU36" s="4701"/>
      <c r="UBV36" s="4701"/>
      <c r="UBW36" s="4701"/>
      <c r="UBX36" s="4701"/>
      <c r="UBY36" s="4701"/>
      <c r="UBZ36" s="4701"/>
      <c r="UCA36" s="4701"/>
      <c r="UCB36" s="4701"/>
      <c r="UCC36" s="4701"/>
      <c r="UCD36" s="4701"/>
      <c r="UCE36" s="4701"/>
      <c r="UCF36" s="4701"/>
      <c r="UCG36" s="4701"/>
      <c r="UCH36" s="4701"/>
      <c r="UCI36" s="4701"/>
      <c r="UCJ36" s="4701"/>
      <c r="UCK36" s="4701"/>
      <c r="UCL36" s="4701"/>
      <c r="UCM36" s="4701"/>
      <c r="UCN36" s="4701"/>
      <c r="UCO36" s="4701"/>
      <c r="UCP36" s="4701"/>
      <c r="UCQ36" s="4701"/>
      <c r="UCR36" s="4701"/>
      <c r="UCS36" s="4701"/>
      <c r="UCT36" s="4701"/>
      <c r="UCU36" s="4701"/>
      <c r="UCV36" s="4701"/>
      <c r="UCW36" s="4701"/>
      <c r="UCX36" s="4701"/>
      <c r="UCY36" s="4701"/>
      <c r="UCZ36" s="4701"/>
      <c r="UDA36" s="4701"/>
      <c r="UDB36" s="4701"/>
      <c r="UDC36" s="4701"/>
      <c r="UDD36" s="4701"/>
      <c r="UDE36" s="4701"/>
      <c r="UDF36" s="4701"/>
      <c r="UDG36" s="4701"/>
      <c r="UDH36" s="4701"/>
      <c r="UDI36" s="4701"/>
      <c r="UDJ36" s="4701"/>
      <c r="UDK36" s="4701"/>
      <c r="UDL36" s="4701"/>
      <c r="UDM36" s="4701"/>
      <c r="UDN36" s="4701"/>
      <c r="UDO36" s="4701"/>
      <c r="UDP36" s="4701"/>
      <c r="UDQ36" s="4701"/>
      <c r="UDR36" s="4701"/>
      <c r="UDS36" s="4701"/>
      <c r="UDT36" s="4701"/>
      <c r="UDU36" s="4701"/>
      <c r="UDV36" s="4701"/>
      <c r="UDW36" s="4701"/>
      <c r="UDX36" s="4701"/>
      <c r="UDY36" s="4701"/>
      <c r="UDZ36" s="4701"/>
      <c r="UEA36" s="4701"/>
      <c r="UEB36" s="4701"/>
      <c r="UEC36" s="4701"/>
      <c r="UED36" s="4701"/>
      <c r="UEE36" s="4701"/>
      <c r="UEF36" s="4701"/>
      <c r="UEG36" s="4701"/>
      <c r="UEH36" s="4701"/>
      <c r="UEI36" s="4701"/>
      <c r="UEJ36" s="4701"/>
      <c r="UEK36" s="4701"/>
      <c r="UEL36" s="4701"/>
      <c r="UEM36" s="4701"/>
      <c r="UEN36" s="4701"/>
      <c r="UEO36" s="4701"/>
      <c r="UEP36" s="4701"/>
      <c r="UEQ36" s="4701"/>
      <c r="UER36" s="4701"/>
      <c r="UES36" s="4701"/>
      <c r="UET36" s="4701"/>
      <c r="UEU36" s="4701"/>
      <c r="UEV36" s="4701"/>
      <c r="UEW36" s="4701"/>
      <c r="UEX36" s="4701"/>
      <c r="UEY36" s="4701"/>
      <c r="UEZ36" s="4701"/>
      <c r="UFA36" s="4701"/>
      <c r="UFB36" s="4701"/>
      <c r="UFC36" s="4701"/>
      <c r="UFD36" s="4701"/>
      <c r="UFE36" s="4701"/>
      <c r="UFF36" s="4701"/>
      <c r="UFG36" s="4701"/>
      <c r="UFH36" s="4701"/>
      <c r="UFI36" s="4701"/>
      <c r="UFJ36" s="4701"/>
      <c r="UFK36" s="4701"/>
      <c r="UFL36" s="4701"/>
      <c r="UFM36" s="4701"/>
      <c r="UFN36" s="4701"/>
      <c r="UFO36" s="4701"/>
      <c r="UFP36" s="4701"/>
      <c r="UFQ36" s="4701"/>
      <c r="UFR36" s="4701"/>
      <c r="UFS36" s="4701"/>
      <c r="UFT36" s="4701"/>
      <c r="UFU36" s="4701"/>
      <c r="UFV36" s="4701"/>
      <c r="UFW36" s="4701"/>
      <c r="UFX36" s="4701"/>
      <c r="UFY36" s="4701"/>
      <c r="UFZ36" s="4701"/>
      <c r="UGA36" s="4701"/>
      <c r="UGB36" s="4701"/>
      <c r="UGC36" s="4701"/>
      <c r="UGD36" s="4701"/>
      <c r="UGE36" s="4701"/>
      <c r="UGF36" s="4701"/>
      <c r="UGG36" s="4701"/>
      <c r="UGH36" s="4701"/>
      <c r="UGI36" s="4701"/>
      <c r="UGJ36" s="4701"/>
      <c r="UGK36" s="4701"/>
      <c r="UGL36" s="4701"/>
      <c r="UGM36" s="4701"/>
      <c r="UGN36" s="4701"/>
      <c r="UGO36" s="4701"/>
      <c r="UGP36" s="4701"/>
      <c r="UGQ36" s="4701"/>
      <c r="UGR36" s="4701"/>
      <c r="UGS36" s="4701"/>
      <c r="UGT36" s="4701"/>
      <c r="UGU36" s="4701"/>
      <c r="UGV36" s="4701"/>
      <c r="UGW36" s="4701"/>
      <c r="UGX36" s="4701"/>
      <c r="UGY36" s="4701"/>
      <c r="UGZ36" s="4701"/>
      <c r="UHA36" s="4701"/>
      <c r="UHB36" s="4701"/>
      <c r="UHC36" s="4701"/>
      <c r="UHD36" s="4701"/>
      <c r="UHE36" s="4701"/>
      <c r="UHF36" s="4701"/>
      <c r="UHG36" s="4701"/>
      <c r="UHH36" s="4701"/>
      <c r="UHI36" s="4701"/>
      <c r="UHJ36" s="4701"/>
      <c r="UHK36" s="4701"/>
      <c r="UHL36" s="4701"/>
      <c r="UHM36" s="4701"/>
      <c r="UHN36" s="4701"/>
      <c r="UHO36" s="4701"/>
      <c r="UHP36" s="4701"/>
      <c r="UHQ36" s="4701"/>
      <c r="UHR36" s="4701"/>
      <c r="UHS36" s="4701"/>
      <c r="UHT36" s="4701"/>
      <c r="UHU36" s="4701"/>
      <c r="UHV36" s="4701"/>
      <c r="UHW36" s="4701"/>
      <c r="UHX36" s="4701"/>
      <c r="UHY36" s="4701"/>
      <c r="UHZ36" s="4701"/>
      <c r="UIA36" s="4701"/>
      <c r="UIB36" s="4701"/>
      <c r="UIC36" s="4701"/>
      <c r="UID36" s="4701"/>
      <c r="UIE36" s="4701"/>
      <c r="UIF36" s="4701"/>
      <c r="UIG36" s="4701"/>
      <c r="UIH36" s="4701"/>
      <c r="UII36" s="4701"/>
      <c r="UIJ36" s="4701"/>
      <c r="UIK36" s="4701"/>
      <c r="UIL36" s="4701"/>
      <c r="UIM36" s="4701"/>
      <c r="UIN36" s="4701"/>
      <c r="UIO36" s="4701"/>
      <c r="UIP36" s="4701"/>
      <c r="UIQ36" s="4701"/>
      <c r="UIR36" s="4701"/>
      <c r="UIS36" s="4701"/>
      <c r="UIT36" s="4701"/>
      <c r="UIU36" s="4701"/>
      <c r="UIV36" s="4701"/>
      <c r="UIW36" s="4701"/>
      <c r="UIX36" s="4701"/>
      <c r="UIY36" s="4701"/>
      <c r="UIZ36" s="4701"/>
      <c r="UJA36" s="4701"/>
      <c r="UJB36" s="4701"/>
      <c r="UJC36" s="4701"/>
      <c r="UJD36" s="4701"/>
      <c r="UJE36" s="4701"/>
      <c r="UJF36" s="4701"/>
      <c r="UJG36" s="4701"/>
      <c r="UJH36" s="4701"/>
      <c r="UJI36" s="4701"/>
      <c r="UJJ36" s="4701"/>
      <c r="UJK36" s="4701"/>
      <c r="UJL36" s="4701"/>
      <c r="UJM36" s="4701"/>
      <c r="UJN36" s="4701"/>
      <c r="UJO36" s="4701"/>
      <c r="UJP36" s="4701"/>
      <c r="UJQ36" s="4701"/>
      <c r="UJR36" s="4701"/>
      <c r="UJS36" s="4701"/>
      <c r="UJT36" s="4701"/>
      <c r="UJU36" s="4701"/>
      <c r="UJV36" s="4701"/>
      <c r="UJW36" s="4701"/>
      <c r="UJX36" s="4701"/>
      <c r="UJY36" s="4701"/>
      <c r="UJZ36" s="4701"/>
      <c r="UKA36" s="4701"/>
      <c r="UKB36" s="4701"/>
      <c r="UKC36" s="4701"/>
      <c r="UKD36" s="4701"/>
      <c r="UKE36" s="4701"/>
      <c r="UKF36" s="4701"/>
      <c r="UKG36" s="4701"/>
      <c r="UKH36" s="4701"/>
      <c r="UKI36" s="4701"/>
      <c r="UKJ36" s="4701"/>
      <c r="UKK36" s="4701"/>
      <c r="UKL36" s="4701"/>
      <c r="UKM36" s="4701"/>
      <c r="UKN36" s="4701"/>
      <c r="UKO36" s="4701"/>
      <c r="UKP36" s="4701"/>
      <c r="UKQ36" s="4701"/>
      <c r="UKR36" s="4701"/>
      <c r="UKS36" s="4701"/>
      <c r="UKT36" s="4701"/>
      <c r="UKU36" s="4701"/>
      <c r="UKV36" s="4701"/>
      <c r="UKW36" s="4701"/>
      <c r="UKX36" s="4701"/>
      <c r="UKY36" s="4701"/>
      <c r="UKZ36" s="4701"/>
      <c r="ULA36" s="4701"/>
      <c r="ULB36" s="4701"/>
      <c r="ULC36" s="4701"/>
      <c r="ULD36" s="4701"/>
      <c r="ULE36" s="4701"/>
      <c r="ULF36" s="4701"/>
      <c r="ULG36" s="4701"/>
      <c r="ULH36" s="4701"/>
      <c r="ULI36" s="4701"/>
      <c r="ULJ36" s="4701"/>
      <c r="ULK36" s="4701"/>
      <c r="ULL36" s="4701"/>
      <c r="ULM36" s="4701"/>
      <c r="ULN36" s="4701"/>
      <c r="ULO36" s="4701"/>
      <c r="ULP36" s="4701"/>
      <c r="ULQ36" s="4701"/>
      <c r="ULR36" s="4701"/>
      <c r="ULS36" s="4701"/>
      <c r="ULT36" s="4701"/>
      <c r="ULU36" s="4701"/>
      <c r="ULV36" s="4701"/>
      <c r="ULW36" s="4701"/>
      <c r="ULX36" s="4701"/>
      <c r="ULY36" s="4701"/>
      <c r="ULZ36" s="4701"/>
      <c r="UMA36" s="4701"/>
      <c r="UMB36" s="4701"/>
      <c r="UMC36" s="4701"/>
      <c r="UMD36" s="4701"/>
      <c r="UME36" s="4701"/>
      <c r="UMF36" s="4701"/>
      <c r="UMG36" s="4701"/>
      <c r="UMH36" s="4701"/>
      <c r="UMI36" s="4701"/>
      <c r="UMJ36" s="4701"/>
      <c r="UMK36" s="4701"/>
      <c r="UML36" s="4701"/>
      <c r="UMM36" s="4701"/>
      <c r="UMN36" s="4701"/>
      <c r="UMO36" s="4701"/>
      <c r="UMP36" s="4701"/>
      <c r="UMQ36" s="4701"/>
      <c r="UMR36" s="4701"/>
      <c r="UMS36" s="4701"/>
      <c r="UMT36" s="4701"/>
      <c r="UMU36" s="4701"/>
      <c r="UMV36" s="4701"/>
      <c r="UMW36" s="4701"/>
      <c r="UMX36" s="4701"/>
      <c r="UMY36" s="4701"/>
      <c r="UMZ36" s="4701"/>
      <c r="UNA36" s="4701"/>
      <c r="UNB36" s="4701"/>
      <c r="UNC36" s="4701"/>
      <c r="UND36" s="4701"/>
      <c r="UNE36" s="4701"/>
      <c r="UNF36" s="4701"/>
      <c r="UNG36" s="4701"/>
      <c r="UNH36" s="4701"/>
      <c r="UNI36" s="4701"/>
      <c r="UNJ36" s="4701"/>
      <c r="UNK36" s="4701"/>
      <c r="UNL36" s="4701"/>
      <c r="UNM36" s="4701"/>
      <c r="UNN36" s="4701"/>
      <c r="UNO36" s="4701"/>
      <c r="UNP36" s="4701"/>
      <c r="UNQ36" s="4701"/>
      <c r="UNR36" s="4701"/>
      <c r="UNS36" s="4701"/>
      <c r="UNT36" s="4701"/>
      <c r="UNU36" s="4701"/>
      <c r="UNV36" s="4701"/>
      <c r="UNW36" s="4701"/>
      <c r="UNX36" s="4701"/>
      <c r="UNY36" s="4701"/>
      <c r="UNZ36" s="4701"/>
      <c r="UOA36" s="4701"/>
      <c r="UOB36" s="4701"/>
      <c r="UOC36" s="4701"/>
      <c r="UOD36" s="4701"/>
      <c r="UOE36" s="4701"/>
      <c r="UOF36" s="4701"/>
      <c r="UOG36" s="4701"/>
      <c r="UOH36" s="4701"/>
      <c r="UOI36" s="4701"/>
      <c r="UOJ36" s="4701"/>
      <c r="UOK36" s="4701"/>
      <c r="UOL36" s="4701"/>
      <c r="UOM36" s="4701"/>
      <c r="UON36" s="4701"/>
      <c r="UOO36" s="4701"/>
      <c r="UOP36" s="4701"/>
      <c r="UOQ36" s="4701"/>
      <c r="UOR36" s="4701"/>
      <c r="UOS36" s="4701"/>
      <c r="UOT36" s="4701"/>
      <c r="UOU36" s="4701"/>
      <c r="UOV36" s="4701"/>
      <c r="UOW36" s="4701"/>
      <c r="UOX36" s="4701"/>
      <c r="UOY36" s="4701"/>
      <c r="UOZ36" s="4701"/>
      <c r="UPA36" s="4701"/>
      <c r="UPB36" s="4701"/>
      <c r="UPC36" s="4701"/>
      <c r="UPD36" s="4701"/>
      <c r="UPE36" s="4701"/>
      <c r="UPF36" s="4701"/>
      <c r="UPG36" s="4701"/>
      <c r="UPH36" s="4701"/>
      <c r="UPI36" s="4701"/>
      <c r="UPJ36" s="4701"/>
      <c r="UPK36" s="4701"/>
      <c r="UPL36" s="4701"/>
      <c r="UPM36" s="4701"/>
      <c r="UPN36" s="4701"/>
      <c r="UPO36" s="4701"/>
      <c r="UPP36" s="4701"/>
      <c r="UPQ36" s="4701"/>
      <c r="UPR36" s="4701"/>
      <c r="UPS36" s="4701"/>
      <c r="UPT36" s="4701"/>
      <c r="UPU36" s="4701"/>
      <c r="UPV36" s="4701"/>
      <c r="UPW36" s="4701"/>
      <c r="UPX36" s="4701"/>
      <c r="UPY36" s="4701"/>
      <c r="UPZ36" s="4701"/>
      <c r="UQA36" s="4701"/>
      <c r="UQB36" s="4701"/>
      <c r="UQC36" s="4701"/>
      <c r="UQD36" s="4701"/>
      <c r="UQE36" s="4701"/>
      <c r="UQF36" s="4701"/>
      <c r="UQG36" s="4701"/>
      <c r="UQH36" s="4701"/>
      <c r="UQI36" s="4701"/>
      <c r="UQJ36" s="4701"/>
      <c r="UQK36" s="4701"/>
      <c r="UQL36" s="4701"/>
      <c r="UQM36" s="4701"/>
      <c r="UQN36" s="4701"/>
      <c r="UQO36" s="4701"/>
      <c r="UQP36" s="4701"/>
      <c r="UQQ36" s="4701"/>
      <c r="UQR36" s="4701"/>
      <c r="UQS36" s="4701"/>
      <c r="UQT36" s="4701"/>
      <c r="UQU36" s="4701"/>
      <c r="UQV36" s="4701"/>
      <c r="UQW36" s="4701"/>
      <c r="UQX36" s="4701"/>
      <c r="UQY36" s="4701"/>
      <c r="UQZ36" s="4701"/>
      <c r="URA36" s="4701"/>
      <c r="URB36" s="4701"/>
      <c r="URC36" s="4701"/>
      <c r="URD36" s="4701"/>
      <c r="URE36" s="4701"/>
      <c r="URF36" s="4701"/>
      <c r="URG36" s="4701"/>
      <c r="URH36" s="4701"/>
      <c r="URI36" s="4701"/>
      <c r="URJ36" s="4701"/>
      <c r="URK36" s="4701"/>
      <c r="URL36" s="4701"/>
      <c r="URM36" s="4701"/>
      <c r="URN36" s="4701"/>
      <c r="URO36" s="4701"/>
      <c r="URP36" s="4701"/>
      <c r="URQ36" s="4701"/>
      <c r="URR36" s="4701"/>
      <c r="URS36" s="4701"/>
      <c r="URT36" s="4701"/>
      <c r="URU36" s="4701"/>
      <c r="URV36" s="4701"/>
      <c r="URW36" s="4701"/>
      <c r="URX36" s="4701"/>
      <c r="URY36" s="4701"/>
      <c r="URZ36" s="4701"/>
      <c r="USA36" s="4701"/>
      <c r="USB36" s="4701"/>
      <c r="USC36" s="4701"/>
      <c r="USD36" s="4701"/>
      <c r="USE36" s="4701"/>
      <c r="USF36" s="4701"/>
      <c r="USG36" s="4701"/>
      <c r="USH36" s="4701"/>
      <c r="USI36" s="4701"/>
      <c r="USJ36" s="4701"/>
      <c r="USK36" s="4701"/>
      <c r="USL36" s="4701"/>
      <c r="USM36" s="4701"/>
      <c r="USN36" s="4701"/>
      <c r="USO36" s="4701"/>
      <c r="USP36" s="4701"/>
      <c r="USQ36" s="4701"/>
      <c r="USR36" s="4701"/>
      <c r="USS36" s="4701"/>
      <c r="UST36" s="4701"/>
      <c r="USU36" s="4701"/>
      <c r="USV36" s="4701"/>
      <c r="USW36" s="4701"/>
      <c r="USX36" s="4701"/>
      <c r="USY36" s="4701"/>
      <c r="USZ36" s="4701"/>
      <c r="UTA36" s="4701"/>
      <c r="UTB36" s="4701"/>
      <c r="UTC36" s="4701"/>
      <c r="UTD36" s="4701"/>
      <c r="UTE36" s="4701"/>
      <c r="UTF36" s="4701"/>
      <c r="UTG36" s="4701"/>
      <c r="UTH36" s="4701"/>
      <c r="UTI36" s="4701"/>
      <c r="UTJ36" s="4701"/>
      <c r="UTK36" s="4701"/>
      <c r="UTL36" s="4701"/>
      <c r="UTM36" s="4701"/>
      <c r="UTN36" s="4701"/>
      <c r="UTO36" s="4701"/>
      <c r="UTP36" s="4701"/>
      <c r="UTQ36" s="4701"/>
      <c r="UTR36" s="4701"/>
      <c r="UTS36" s="4701"/>
      <c r="UTT36" s="4701"/>
      <c r="UTU36" s="4701"/>
      <c r="UTV36" s="4701"/>
      <c r="UTW36" s="4701"/>
      <c r="UTX36" s="4701"/>
      <c r="UTY36" s="4701"/>
      <c r="UTZ36" s="4701"/>
      <c r="UUA36" s="4701"/>
      <c r="UUB36" s="4701"/>
      <c r="UUC36" s="4701"/>
      <c r="UUD36" s="4701"/>
      <c r="UUE36" s="4701"/>
      <c r="UUF36" s="4701"/>
      <c r="UUG36" s="4701"/>
      <c r="UUH36" s="4701"/>
      <c r="UUI36" s="4701"/>
      <c r="UUJ36" s="4701"/>
      <c r="UUK36" s="4701"/>
      <c r="UUL36" s="4701"/>
      <c r="UUM36" s="4701"/>
      <c r="UUN36" s="4701"/>
      <c r="UUO36" s="4701"/>
      <c r="UUP36" s="4701"/>
      <c r="UUQ36" s="4701"/>
      <c r="UUR36" s="4701"/>
      <c r="UUS36" s="4701"/>
      <c r="UUT36" s="4701"/>
      <c r="UUU36" s="4701"/>
      <c r="UUV36" s="4701"/>
      <c r="UUW36" s="4701"/>
      <c r="UUX36" s="4701"/>
      <c r="UUY36" s="4701"/>
      <c r="UUZ36" s="4701"/>
      <c r="UVA36" s="4701"/>
      <c r="UVB36" s="4701"/>
      <c r="UVC36" s="4701"/>
      <c r="UVD36" s="4701"/>
      <c r="UVE36" s="4701"/>
      <c r="UVF36" s="4701"/>
      <c r="UVG36" s="4701"/>
      <c r="UVH36" s="4701"/>
      <c r="UVI36" s="4701"/>
      <c r="UVJ36" s="4701"/>
      <c r="UVK36" s="4701"/>
      <c r="UVL36" s="4701"/>
      <c r="UVM36" s="4701"/>
      <c r="UVN36" s="4701"/>
      <c r="UVO36" s="4701"/>
      <c r="UVP36" s="4701"/>
      <c r="UVQ36" s="4701"/>
      <c r="UVR36" s="4701"/>
      <c r="UVS36" s="4701"/>
      <c r="UVT36" s="4701"/>
      <c r="UVU36" s="4701"/>
      <c r="UVV36" s="4701"/>
      <c r="UVW36" s="4701"/>
      <c r="UVX36" s="4701"/>
      <c r="UVY36" s="4701"/>
      <c r="UVZ36" s="4701"/>
      <c r="UWA36" s="4701"/>
      <c r="UWB36" s="4701"/>
      <c r="UWC36" s="4701"/>
      <c r="UWD36" s="4701"/>
      <c r="UWE36" s="4701"/>
      <c r="UWF36" s="4701"/>
      <c r="UWG36" s="4701"/>
      <c r="UWH36" s="4701"/>
      <c r="UWI36" s="4701"/>
      <c r="UWJ36" s="4701"/>
      <c r="UWK36" s="4701"/>
      <c r="UWL36" s="4701"/>
      <c r="UWM36" s="4701"/>
      <c r="UWN36" s="4701"/>
      <c r="UWO36" s="4701"/>
      <c r="UWP36" s="4701"/>
      <c r="UWQ36" s="4701"/>
      <c r="UWR36" s="4701"/>
      <c r="UWS36" s="4701"/>
      <c r="UWT36" s="4701"/>
      <c r="UWU36" s="4701"/>
      <c r="UWV36" s="4701"/>
      <c r="UWW36" s="4701"/>
      <c r="UWX36" s="4701"/>
      <c r="UWY36" s="4701"/>
      <c r="UWZ36" s="4701"/>
      <c r="UXA36" s="4701"/>
      <c r="UXB36" s="4701"/>
      <c r="UXC36" s="4701"/>
      <c r="UXD36" s="4701"/>
      <c r="UXE36" s="4701"/>
      <c r="UXF36" s="4701"/>
      <c r="UXG36" s="4701"/>
      <c r="UXH36" s="4701"/>
      <c r="UXI36" s="4701"/>
      <c r="UXJ36" s="4701"/>
      <c r="UXK36" s="4701"/>
      <c r="UXL36" s="4701"/>
      <c r="UXM36" s="4701"/>
      <c r="UXN36" s="4701"/>
      <c r="UXO36" s="4701"/>
      <c r="UXP36" s="4701"/>
      <c r="UXQ36" s="4701"/>
      <c r="UXR36" s="4701"/>
      <c r="UXS36" s="4701"/>
      <c r="UXT36" s="4701"/>
      <c r="UXU36" s="4701"/>
      <c r="UXV36" s="4701"/>
      <c r="UXW36" s="4701"/>
      <c r="UXX36" s="4701"/>
      <c r="UXY36" s="4701"/>
      <c r="UXZ36" s="4701"/>
      <c r="UYA36" s="4701"/>
      <c r="UYB36" s="4701"/>
      <c r="UYC36" s="4701"/>
      <c r="UYD36" s="4701"/>
      <c r="UYE36" s="4701"/>
      <c r="UYF36" s="4701"/>
      <c r="UYG36" s="4701"/>
      <c r="UYH36" s="4701"/>
      <c r="UYI36" s="4701"/>
      <c r="UYJ36" s="4701"/>
      <c r="UYK36" s="4701"/>
      <c r="UYL36" s="4701"/>
      <c r="UYM36" s="4701"/>
      <c r="UYN36" s="4701"/>
      <c r="UYO36" s="4701"/>
      <c r="UYP36" s="4701"/>
      <c r="UYQ36" s="4701"/>
      <c r="UYR36" s="4701"/>
      <c r="UYS36" s="4701"/>
      <c r="UYT36" s="4701"/>
      <c r="UYU36" s="4701"/>
      <c r="UYV36" s="4701"/>
      <c r="UYW36" s="4701"/>
      <c r="UYX36" s="4701"/>
      <c r="UYY36" s="4701"/>
      <c r="UYZ36" s="4701"/>
      <c r="UZA36" s="4701"/>
      <c r="UZB36" s="4701"/>
      <c r="UZC36" s="4701"/>
      <c r="UZD36" s="4701"/>
      <c r="UZE36" s="4701"/>
      <c r="UZF36" s="4701"/>
      <c r="UZG36" s="4701"/>
      <c r="UZH36" s="4701"/>
      <c r="UZI36" s="4701"/>
      <c r="UZJ36" s="4701"/>
      <c r="UZK36" s="4701"/>
      <c r="UZL36" s="4701"/>
      <c r="UZM36" s="4701"/>
      <c r="UZN36" s="4701"/>
      <c r="UZO36" s="4701"/>
      <c r="UZP36" s="4701"/>
      <c r="UZQ36" s="4701"/>
      <c r="UZR36" s="4701"/>
      <c r="UZS36" s="4701"/>
      <c r="UZT36" s="4701"/>
      <c r="UZU36" s="4701"/>
      <c r="UZV36" s="4701"/>
      <c r="UZW36" s="4701"/>
      <c r="UZX36" s="4701"/>
      <c r="UZY36" s="4701"/>
      <c r="UZZ36" s="4701"/>
      <c r="VAA36" s="4701"/>
      <c r="VAB36" s="4701"/>
      <c r="VAC36" s="4701"/>
      <c r="VAD36" s="4701"/>
      <c r="VAE36" s="4701"/>
      <c r="VAF36" s="4701"/>
      <c r="VAG36" s="4701"/>
      <c r="VAH36" s="4701"/>
      <c r="VAI36" s="4701"/>
      <c r="VAJ36" s="4701"/>
      <c r="VAK36" s="4701"/>
      <c r="VAL36" s="4701"/>
      <c r="VAM36" s="4701"/>
      <c r="VAN36" s="4701"/>
      <c r="VAO36" s="4701"/>
      <c r="VAP36" s="4701"/>
      <c r="VAQ36" s="4701"/>
      <c r="VAR36" s="4701"/>
      <c r="VAS36" s="4701"/>
      <c r="VAT36" s="4701"/>
      <c r="VAU36" s="4701"/>
      <c r="VAV36" s="4701"/>
      <c r="VAW36" s="4701"/>
      <c r="VAX36" s="4701"/>
      <c r="VAY36" s="4701"/>
      <c r="VAZ36" s="4701"/>
      <c r="VBA36" s="4701"/>
      <c r="VBB36" s="4701"/>
      <c r="VBC36" s="4701"/>
      <c r="VBD36" s="4701"/>
      <c r="VBE36" s="4701"/>
      <c r="VBF36" s="4701"/>
      <c r="VBG36" s="4701"/>
      <c r="VBH36" s="4701"/>
      <c r="VBI36" s="4701"/>
      <c r="VBJ36" s="4701"/>
      <c r="VBK36" s="4701"/>
      <c r="VBL36" s="4701"/>
      <c r="VBM36" s="4701"/>
      <c r="VBN36" s="4701"/>
      <c r="VBO36" s="4701"/>
      <c r="VBP36" s="4701"/>
      <c r="VBQ36" s="4701"/>
      <c r="VBR36" s="4701"/>
      <c r="VBS36" s="4701"/>
      <c r="VBT36" s="4701"/>
      <c r="VBU36" s="4701"/>
      <c r="VBV36" s="4701"/>
      <c r="VBW36" s="4701"/>
      <c r="VBX36" s="4701"/>
      <c r="VBY36" s="4701"/>
      <c r="VBZ36" s="4701"/>
      <c r="VCA36" s="4701"/>
      <c r="VCB36" s="4701"/>
      <c r="VCC36" s="4701"/>
      <c r="VCD36" s="4701"/>
      <c r="VCE36" s="4701"/>
      <c r="VCF36" s="4701"/>
      <c r="VCG36" s="4701"/>
      <c r="VCH36" s="4701"/>
      <c r="VCI36" s="4701"/>
      <c r="VCJ36" s="4701"/>
      <c r="VCK36" s="4701"/>
      <c r="VCL36" s="4701"/>
      <c r="VCM36" s="4701"/>
      <c r="VCN36" s="4701"/>
      <c r="VCO36" s="4701"/>
      <c r="VCP36" s="4701"/>
      <c r="VCQ36" s="4701"/>
      <c r="VCR36" s="4701"/>
      <c r="VCS36" s="4701"/>
      <c r="VCT36" s="4701"/>
      <c r="VCU36" s="4701"/>
      <c r="VCV36" s="4701"/>
      <c r="VCW36" s="4701"/>
      <c r="VCX36" s="4701"/>
      <c r="VCY36" s="4701"/>
      <c r="VCZ36" s="4701"/>
      <c r="VDA36" s="4701"/>
      <c r="VDB36" s="4701"/>
      <c r="VDC36" s="4701"/>
      <c r="VDD36" s="4701"/>
      <c r="VDE36" s="4701"/>
      <c r="VDF36" s="4701"/>
      <c r="VDG36" s="4701"/>
      <c r="VDH36" s="4701"/>
      <c r="VDI36" s="4701"/>
      <c r="VDJ36" s="4701"/>
      <c r="VDK36" s="4701"/>
      <c r="VDL36" s="4701"/>
      <c r="VDM36" s="4701"/>
      <c r="VDN36" s="4701"/>
      <c r="VDO36" s="4701"/>
      <c r="VDP36" s="4701"/>
      <c r="VDQ36" s="4701"/>
      <c r="VDR36" s="4701"/>
      <c r="VDS36" s="4701"/>
      <c r="VDT36" s="4701"/>
      <c r="VDU36" s="4701"/>
      <c r="VDV36" s="4701"/>
      <c r="VDW36" s="4701"/>
      <c r="VDX36" s="4701"/>
      <c r="VDY36" s="4701"/>
      <c r="VDZ36" s="4701"/>
      <c r="VEA36" s="4701"/>
      <c r="VEB36" s="4701"/>
      <c r="VEC36" s="4701"/>
      <c r="VED36" s="4701"/>
      <c r="VEE36" s="4701"/>
      <c r="VEF36" s="4701"/>
      <c r="VEG36" s="4701"/>
      <c r="VEH36" s="4701"/>
      <c r="VEI36" s="4701"/>
      <c r="VEJ36" s="4701"/>
      <c r="VEK36" s="4701"/>
      <c r="VEL36" s="4701"/>
      <c r="VEM36" s="4701"/>
      <c r="VEN36" s="4701"/>
      <c r="VEO36" s="4701"/>
      <c r="VEP36" s="4701"/>
      <c r="VEQ36" s="4701"/>
      <c r="VER36" s="4701"/>
      <c r="VES36" s="4701"/>
      <c r="VET36" s="4701"/>
      <c r="VEU36" s="4701"/>
      <c r="VEV36" s="4701"/>
      <c r="VEW36" s="4701"/>
      <c r="VEX36" s="4701"/>
      <c r="VEY36" s="4701"/>
      <c r="VEZ36" s="4701"/>
      <c r="VFA36" s="4701"/>
      <c r="VFB36" s="4701"/>
      <c r="VFC36" s="4701"/>
      <c r="VFD36" s="4701"/>
      <c r="VFE36" s="4701"/>
      <c r="VFF36" s="4701"/>
      <c r="VFG36" s="4701"/>
      <c r="VFH36" s="4701"/>
      <c r="VFI36" s="4701"/>
      <c r="VFJ36" s="4701"/>
      <c r="VFK36" s="4701"/>
      <c r="VFL36" s="4701"/>
      <c r="VFM36" s="4701"/>
      <c r="VFN36" s="4701"/>
      <c r="VFO36" s="4701"/>
      <c r="VFP36" s="4701"/>
      <c r="VFQ36" s="4701"/>
      <c r="VFR36" s="4701"/>
      <c r="VFS36" s="4701"/>
      <c r="VFT36" s="4701"/>
      <c r="VFU36" s="4701"/>
      <c r="VFV36" s="4701"/>
      <c r="VFW36" s="4701"/>
      <c r="VFX36" s="4701"/>
      <c r="VFY36" s="4701"/>
      <c r="VFZ36" s="4701"/>
      <c r="VGA36" s="4701"/>
      <c r="VGB36" s="4701"/>
      <c r="VGC36" s="4701"/>
      <c r="VGD36" s="4701"/>
      <c r="VGE36" s="4701"/>
      <c r="VGF36" s="4701"/>
      <c r="VGG36" s="4701"/>
      <c r="VGH36" s="4701"/>
      <c r="VGI36" s="4701"/>
      <c r="VGJ36" s="4701"/>
      <c r="VGK36" s="4701"/>
      <c r="VGL36" s="4701"/>
      <c r="VGM36" s="4701"/>
      <c r="VGN36" s="4701"/>
      <c r="VGO36" s="4701"/>
      <c r="VGP36" s="4701"/>
      <c r="VGQ36" s="4701"/>
      <c r="VGR36" s="4701"/>
      <c r="VGS36" s="4701"/>
      <c r="VGT36" s="4701"/>
      <c r="VGU36" s="4701"/>
      <c r="VGV36" s="4701"/>
      <c r="VGW36" s="4701"/>
      <c r="VGX36" s="4701"/>
      <c r="VGY36" s="4701"/>
      <c r="VGZ36" s="4701"/>
      <c r="VHA36" s="4701"/>
      <c r="VHB36" s="4701"/>
      <c r="VHC36" s="4701"/>
      <c r="VHD36" s="4701"/>
      <c r="VHE36" s="4701"/>
      <c r="VHF36" s="4701"/>
      <c r="VHG36" s="4701"/>
      <c r="VHH36" s="4701"/>
      <c r="VHI36" s="4701"/>
      <c r="VHJ36" s="4701"/>
      <c r="VHK36" s="4701"/>
      <c r="VHL36" s="4701"/>
      <c r="VHM36" s="4701"/>
      <c r="VHN36" s="4701"/>
      <c r="VHO36" s="4701"/>
      <c r="VHP36" s="4701"/>
      <c r="VHQ36" s="4701"/>
      <c r="VHR36" s="4701"/>
      <c r="VHS36" s="4701"/>
      <c r="VHT36" s="4701"/>
      <c r="VHU36" s="4701"/>
      <c r="VHV36" s="4701"/>
      <c r="VHW36" s="4701"/>
      <c r="VHX36" s="4701"/>
      <c r="VHY36" s="4701"/>
      <c r="VHZ36" s="4701"/>
      <c r="VIA36" s="4701"/>
      <c r="VIB36" s="4701"/>
      <c r="VIC36" s="4701"/>
      <c r="VID36" s="4701"/>
      <c r="VIE36" s="4701"/>
      <c r="VIF36" s="4701"/>
      <c r="VIG36" s="4701"/>
      <c r="VIH36" s="4701"/>
      <c r="VII36" s="4701"/>
      <c r="VIJ36" s="4701"/>
      <c r="VIK36" s="4701"/>
      <c r="VIL36" s="4701"/>
      <c r="VIM36" s="4701"/>
      <c r="VIN36" s="4701"/>
      <c r="VIO36" s="4701"/>
      <c r="VIP36" s="4701"/>
      <c r="VIQ36" s="4701"/>
      <c r="VIR36" s="4701"/>
      <c r="VIS36" s="4701"/>
      <c r="VIT36" s="4701"/>
      <c r="VIU36" s="4701"/>
      <c r="VIV36" s="4701"/>
      <c r="VIW36" s="4701"/>
      <c r="VIX36" s="4701"/>
      <c r="VIY36" s="4701"/>
      <c r="VIZ36" s="4701"/>
      <c r="VJA36" s="4701"/>
      <c r="VJB36" s="4701"/>
      <c r="VJC36" s="4701"/>
      <c r="VJD36" s="4701"/>
      <c r="VJE36" s="4701"/>
      <c r="VJF36" s="4701"/>
      <c r="VJG36" s="4701"/>
      <c r="VJH36" s="4701"/>
      <c r="VJI36" s="4701"/>
      <c r="VJJ36" s="4701"/>
      <c r="VJK36" s="4701"/>
      <c r="VJL36" s="4701"/>
      <c r="VJM36" s="4701"/>
      <c r="VJN36" s="4701"/>
      <c r="VJO36" s="4701"/>
      <c r="VJP36" s="4701"/>
      <c r="VJQ36" s="4701"/>
      <c r="VJR36" s="4701"/>
      <c r="VJS36" s="4701"/>
      <c r="VJT36" s="4701"/>
      <c r="VJU36" s="4701"/>
      <c r="VJV36" s="4701"/>
      <c r="VJW36" s="4701"/>
      <c r="VJX36" s="4701"/>
      <c r="VJY36" s="4701"/>
      <c r="VJZ36" s="4701"/>
      <c r="VKA36" s="4701"/>
      <c r="VKB36" s="4701"/>
      <c r="VKC36" s="4701"/>
      <c r="VKD36" s="4701"/>
      <c r="VKE36" s="4701"/>
      <c r="VKF36" s="4701"/>
      <c r="VKG36" s="4701"/>
      <c r="VKH36" s="4701"/>
      <c r="VKI36" s="4701"/>
      <c r="VKJ36" s="4701"/>
      <c r="VKK36" s="4701"/>
      <c r="VKL36" s="4701"/>
      <c r="VKM36" s="4701"/>
      <c r="VKN36" s="4701"/>
      <c r="VKO36" s="4701"/>
      <c r="VKP36" s="4701"/>
      <c r="VKQ36" s="4701"/>
      <c r="VKR36" s="4701"/>
      <c r="VKS36" s="4701"/>
      <c r="VKT36" s="4701"/>
      <c r="VKU36" s="4701"/>
      <c r="VKV36" s="4701"/>
      <c r="VKW36" s="4701"/>
      <c r="VKX36" s="4701"/>
      <c r="VKY36" s="4701"/>
      <c r="VKZ36" s="4701"/>
      <c r="VLA36" s="4701"/>
      <c r="VLB36" s="4701"/>
      <c r="VLC36" s="4701"/>
      <c r="VLD36" s="4701"/>
      <c r="VLE36" s="4701"/>
      <c r="VLF36" s="4701"/>
      <c r="VLG36" s="4701"/>
      <c r="VLH36" s="4701"/>
      <c r="VLI36" s="4701"/>
      <c r="VLJ36" s="4701"/>
      <c r="VLK36" s="4701"/>
      <c r="VLL36" s="4701"/>
      <c r="VLM36" s="4701"/>
      <c r="VLN36" s="4701"/>
      <c r="VLO36" s="4701"/>
      <c r="VLP36" s="4701"/>
      <c r="VLQ36" s="4701"/>
      <c r="VLR36" s="4701"/>
      <c r="VLS36" s="4701"/>
      <c r="VLT36" s="4701"/>
      <c r="VLU36" s="4701"/>
      <c r="VLV36" s="4701"/>
      <c r="VLW36" s="4701"/>
      <c r="VLX36" s="4701"/>
      <c r="VLY36" s="4701"/>
      <c r="VLZ36" s="4701"/>
      <c r="VMA36" s="4701"/>
      <c r="VMB36" s="4701"/>
      <c r="VMC36" s="4701"/>
      <c r="VMD36" s="4701"/>
      <c r="VME36" s="4701"/>
      <c r="VMF36" s="4701"/>
      <c r="VMG36" s="4701"/>
      <c r="VMH36" s="4701"/>
      <c r="VMI36" s="4701"/>
      <c r="VMJ36" s="4701"/>
      <c r="VMK36" s="4701"/>
      <c r="VML36" s="4701"/>
      <c r="VMM36" s="4701"/>
      <c r="VMN36" s="4701"/>
      <c r="VMO36" s="4701"/>
      <c r="VMP36" s="4701"/>
      <c r="VMQ36" s="4701"/>
      <c r="VMR36" s="4701"/>
      <c r="VMS36" s="4701"/>
      <c r="VMT36" s="4701"/>
      <c r="VMU36" s="4701"/>
      <c r="VMV36" s="4701"/>
      <c r="VMW36" s="4701"/>
      <c r="VMX36" s="4701"/>
      <c r="VMY36" s="4701"/>
      <c r="VMZ36" s="4701"/>
      <c r="VNA36" s="4701"/>
      <c r="VNB36" s="4701"/>
      <c r="VNC36" s="4701"/>
      <c r="VND36" s="4701"/>
      <c r="VNE36" s="4701"/>
      <c r="VNF36" s="4701"/>
      <c r="VNG36" s="4701"/>
      <c r="VNH36" s="4701"/>
      <c r="VNI36" s="4701"/>
      <c r="VNJ36" s="4701"/>
      <c r="VNK36" s="4701"/>
      <c r="VNL36" s="4701"/>
      <c r="VNM36" s="4701"/>
      <c r="VNN36" s="4701"/>
      <c r="VNO36" s="4701"/>
      <c r="VNP36" s="4701"/>
      <c r="VNQ36" s="4701"/>
      <c r="VNR36" s="4701"/>
      <c r="VNS36" s="4701"/>
      <c r="VNT36" s="4701"/>
      <c r="VNU36" s="4701"/>
      <c r="VNV36" s="4701"/>
      <c r="VNW36" s="4701"/>
      <c r="VNX36" s="4701"/>
      <c r="VNY36" s="4701"/>
      <c r="VNZ36" s="4701"/>
      <c r="VOA36" s="4701"/>
      <c r="VOB36" s="4701"/>
      <c r="VOC36" s="4701"/>
      <c r="VOD36" s="4701"/>
      <c r="VOE36" s="4701"/>
      <c r="VOF36" s="4701"/>
      <c r="VOG36" s="4701"/>
      <c r="VOH36" s="4701"/>
      <c r="VOI36" s="4701"/>
      <c r="VOJ36" s="4701"/>
      <c r="VOK36" s="4701"/>
      <c r="VOL36" s="4701"/>
      <c r="VOM36" s="4701"/>
      <c r="VON36" s="4701"/>
      <c r="VOO36" s="4701"/>
      <c r="VOP36" s="4701"/>
      <c r="VOQ36" s="4701"/>
      <c r="VOR36" s="4701"/>
      <c r="VOS36" s="4701"/>
      <c r="VOT36" s="4701"/>
      <c r="VOU36" s="4701"/>
      <c r="VOV36" s="4701"/>
      <c r="VOW36" s="4701"/>
      <c r="VOX36" s="4701"/>
      <c r="VOY36" s="4701"/>
      <c r="VOZ36" s="4701"/>
      <c r="VPA36" s="4701"/>
      <c r="VPB36" s="4701"/>
      <c r="VPC36" s="4701"/>
      <c r="VPD36" s="4701"/>
      <c r="VPE36" s="4701"/>
      <c r="VPF36" s="4701"/>
      <c r="VPG36" s="4701"/>
      <c r="VPH36" s="4701"/>
      <c r="VPI36" s="4701"/>
      <c r="VPJ36" s="4701"/>
      <c r="VPK36" s="4701"/>
      <c r="VPL36" s="4701"/>
      <c r="VPM36" s="4701"/>
      <c r="VPN36" s="4701"/>
      <c r="VPO36" s="4701"/>
      <c r="VPP36" s="4701"/>
      <c r="VPQ36" s="4701"/>
      <c r="VPR36" s="4701"/>
      <c r="VPS36" s="4701"/>
      <c r="VPT36" s="4701"/>
      <c r="VPU36" s="4701"/>
      <c r="VPV36" s="4701"/>
      <c r="VPW36" s="4701"/>
      <c r="VPX36" s="4701"/>
      <c r="VPY36" s="4701"/>
      <c r="VPZ36" s="4701"/>
      <c r="VQA36" s="4701"/>
      <c r="VQB36" s="4701"/>
      <c r="VQC36" s="4701"/>
      <c r="VQD36" s="4701"/>
      <c r="VQE36" s="4701"/>
      <c r="VQF36" s="4701"/>
      <c r="VQG36" s="4701"/>
      <c r="VQH36" s="4701"/>
      <c r="VQI36" s="4701"/>
      <c r="VQJ36" s="4701"/>
      <c r="VQK36" s="4701"/>
      <c r="VQL36" s="4701"/>
      <c r="VQM36" s="4701"/>
      <c r="VQN36" s="4701"/>
      <c r="VQO36" s="4701"/>
      <c r="VQP36" s="4701"/>
      <c r="VQQ36" s="4701"/>
      <c r="VQR36" s="4701"/>
      <c r="VQS36" s="4701"/>
      <c r="VQT36" s="4701"/>
      <c r="VQU36" s="4701"/>
      <c r="VQV36" s="4701"/>
      <c r="VQW36" s="4701"/>
      <c r="VQX36" s="4701"/>
      <c r="VQY36" s="4701"/>
      <c r="VQZ36" s="4701"/>
      <c r="VRA36" s="4701"/>
      <c r="VRB36" s="4701"/>
      <c r="VRC36" s="4701"/>
      <c r="VRD36" s="4701"/>
      <c r="VRE36" s="4701"/>
      <c r="VRF36" s="4701"/>
      <c r="VRG36" s="4701"/>
      <c r="VRH36" s="4701"/>
      <c r="VRI36" s="4701"/>
      <c r="VRJ36" s="4701"/>
      <c r="VRK36" s="4701"/>
      <c r="VRL36" s="4701"/>
      <c r="VRM36" s="4701"/>
      <c r="VRN36" s="4701"/>
      <c r="VRO36" s="4701"/>
      <c r="VRP36" s="4701"/>
      <c r="VRQ36" s="4701"/>
      <c r="VRR36" s="4701"/>
      <c r="VRS36" s="4701"/>
      <c r="VRT36" s="4701"/>
      <c r="VRU36" s="4701"/>
      <c r="VRV36" s="4701"/>
      <c r="VRW36" s="4701"/>
      <c r="VRX36" s="4701"/>
      <c r="VRY36" s="4701"/>
      <c r="VRZ36" s="4701"/>
      <c r="VSA36" s="4701"/>
      <c r="VSB36" s="4701"/>
      <c r="VSC36" s="4701"/>
      <c r="VSD36" s="4701"/>
      <c r="VSE36" s="4701"/>
      <c r="VSF36" s="4701"/>
      <c r="VSG36" s="4701"/>
      <c r="VSH36" s="4701"/>
      <c r="VSI36" s="4701"/>
      <c r="VSJ36" s="4701"/>
      <c r="VSK36" s="4701"/>
      <c r="VSL36" s="4701"/>
      <c r="VSM36" s="4701"/>
      <c r="VSN36" s="4701"/>
      <c r="VSO36" s="4701"/>
      <c r="VSP36" s="4701"/>
      <c r="VSQ36" s="4701"/>
      <c r="VSR36" s="4701"/>
      <c r="VSS36" s="4701"/>
      <c r="VST36" s="4701"/>
      <c r="VSU36" s="4701"/>
      <c r="VSV36" s="4701"/>
      <c r="VSW36" s="4701"/>
      <c r="VSX36" s="4701"/>
      <c r="VSY36" s="4701"/>
      <c r="VSZ36" s="4701"/>
      <c r="VTA36" s="4701"/>
      <c r="VTB36" s="4701"/>
      <c r="VTC36" s="4701"/>
      <c r="VTD36" s="4701"/>
      <c r="VTE36" s="4701"/>
      <c r="VTF36" s="4701"/>
      <c r="VTG36" s="4701"/>
      <c r="VTH36" s="4701"/>
      <c r="VTI36" s="4701"/>
      <c r="VTJ36" s="4701"/>
      <c r="VTK36" s="4701"/>
      <c r="VTL36" s="4701"/>
      <c r="VTM36" s="4701"/>
      <c r="VTN36" s="4701"/>
      <c r="VTO36" s="4701"/>
      <c r="VTP36" s="4701"/>
      <c r="VTQ36" s="4701"/>
      <c r="VTR36" s="4701"/>
      <c r="VTS36" s="4701"/>
      <c r="VTT36" s="4701"/>
      <c r="VTU36" s="4701"/>
      <c r="VTV36" s="4701"/>
      <c r="VTW36" s="4701"/>
      <c r="VTX36" s="4701"/>
      <c r="VTY36" s="4701"/>
      <c r="VTZ36" s="4701"/>
      <c r="VUA36" s="4701"/>
      <c r="VUB36" s="4701"/>
      <c r="VUC36" s="4701"/>
      <c r="VUD36" s="4701"/>
      <c r="VUE36" s="4701"/>
      <c r="VUF36" s="4701"/>
      <c r="VUG36" s="4701"/>
      <c r="VUH36" s="4701"/>
      <c r="VUI36" s="4701"/>
      <c r="VUJ36" s="4701"/>
      <c r="VUK36" s="4701"/>
      <c r="VUL36" s="4701"/>
      <c r="VUM36" s="4701"/>
      <c r="VUN36" s="4701"/>
      <c r="VUO36" s="4701"/>
      <c r="VUP36" s="4701"/>
      <c r="VUQ36" s="4701"/>
      <c r="VUR36" s="4701"/>
      <c r="VUS36" s="4701"/>
      <c r="VUT36" s="4701"/>
      <c r="VUU36" s="4701"/>
      <c r="VUV36" s="4701"/>
      <c r="VUW36" s="4701"/>
      <c r="VUX36" s="4701"/>
      <c r="VUY36" s="4701"/>
      <c r="VUZ36" s="4701"/>
      <c r="VVA36" s="4701"/>
      <c r="VVB36" s="4701"/>
      <c r="VVC36" s="4701"/>
      <c r="VVD36" s="4701"/>
      <c r="VVE36" s="4701"/>
      <c r="VVF36" s="4701"/>
      <c r="VVG36" s="4701"/>
      <c r="VVH36" s="4701"/>
      <c r="VVI36" s="4701"/>
      <c r="VVJ36" s="4701"/>
      <c r="VVK36" s="4701"/>
      <c r="VVL36" s="4701"/>
      <c r="VVM36" s="4701"/>
      <c r="VVN36" s="4701"/>
      <c r="VVO36" s="4701"/>
      <c r="VVP36" s="4701"/>
      <c r="VVQ36" s="4701"/>
      <c r="VVR36" s="4701"/>
      <c r="VVS36" s="4701"/>
      <c r="VVT36" s="4701"/>
      <c r="VVU36" s="4701"/>
      <c r="VVV36" s="4701"/>
      <c r="VVW36" s="4701"/>
      <c r="VVX36" s="4701"/>
      <c r="VVY36" s="4701"/>
      <c r="VVZ36" s="4701"/>
      <c r="VWA36" s="4701"/>
      <c r="VWB36" s="4701"/>
      <c r="VWC36" s="4701"/>
      <c r="VWD36" s="4701"/>
      <c r="VWE36" s="4701"/>
      <c r="VWF36" s="4701"/>
      <c r="VWG36" s="4701"/>
      <c r="VWH36" s="4701"/>
      <c r="VWI36" s="4701"/>
      <c r="VWJ36" s="4701"/>
      <c r="VWK36" s="4701"/>
      <c r="VWL36" s="4701"/>
      <c r="VWM36" s="4701"/>
      <c r="VWN36" s="4701"/>
      <c r="VWO36" s="4701"/>
      <c r="VWP36" s="4701"/>
      <c r="VWQ36" s="4701"/>
      <c r="VWR36" s="4701"/>
      <c r="VWS36" s="4701"/>
      <c r="VWT36" s="4701"/>
      <c r="VWU36" s="4701"/>
      <c r="VWV36" s="4701"/>
      <c r="VWW36" s="4701"/>
      <c r="VWX36" s="4701"/>
      <c r="VWY36" s="4701"/>
      <c r="VWZ36" s="4701"/>
      <c r="VXA36" s="4701"/>
      <c r="VXB36" s="4701"/>
      <c r="VXC36" s="4701"/>
      <c r="VXD36" s="4701"/>
      <c r="VXE36" s="4701"/>
      <c r="VXF36" s="4701"/>
      <c r="VXG36" s="4701"/>
      <c r="VXH36" s="4701"/>
      <c r="VXI36" s="4701"/>
      <c r="VXJ36" s="4701"/>
      <c r="VXK36" s="4701"/>
      <c r="VXL36" s="4701"/>
      <c r="VXM36" s="4701"/>
      <c r="VXN36" s="4701"/>
      <c r="VXO36" s="4701"/>
      <c r="VXP36" s="4701"/>
      <c r="VXQ36" s="4701"/>
      <c r="VXR36" s="4701"/>
      <c r="VXS36" s="4701"/>
      <c r="VXT36" s="4701"/>
      <c r="VXU36" s="4701"/>
      <c r="VXV36" s="4701"/>
      <c r="VXW36" s="4701"/>
      <c r="VXX36" s="4701"/>
      <c r="VXY36" s="4701"/>
      <c r="VXZ36" s="4701"/>
      <c r="VYA36" s="4701"/>
      <c r="VYB36" s="4701"/>
      <c r="VYC36" s="4701"/>
      <c r="VYD36" s="4701"/>
      <c r="VYE36" s="4701"/>
      <c r="VYF36" s="4701"/>
      <c r="VYG36" s="4701"/>
      <c r="VYH36" s="4701"/>
      <c r="VYI36" s="4701"/>
      <c r="VYJ36" s="4701"/>
      <c r="VYK36" s="4701"/>
      <c r="VYL36" s="4701"/>
      <c r="VYM36" s="4701"/>
      <c r="VYN36" s="4701"/>
      <c r="VYO36" s="4701"/>
      <c r="VYP36" s="4701"/>
      <c r="VYQ36" s="4701"/>
      <c r="VYR36" s="4701"/>
      <c r="VYS36" s="4701"/>
      <c r="VYT36" s="4701"/>
      <c r="VYU36" s="4701"/>
      <c r="VYV36" s="4701"/>
      <c r="VYW36" s="4701"/>
      <c r="VYX36" s="4701"/>
      <c r="VYY36" s="4701"/>
      <c r="VYZ36" s="4701"/>
      <c r="VZA36" s="4701"/>
      <c r="VZB36" s="4701"/>
      <c r="VZC36" s="4701"/>
      <c r="VZD36" s="4701"/>
      <c r="VZE36" s="4701"/>
      <c r="VZF36" s="4701"/>
      <c r="VZG36" s="4701"/>
      <c r="VZH36" s="4701"/>
      <c r="VZI36" s="4701"/>
      <c r="VZJ36" s="4701"/>
      <c r="VZK36" s="4701"/>
      <c r="VZL36" s="4701"/>
      <c r="VZM36" s="4701"/>
      <c r="VZN36" s="4701"/>
      <c r="VZO36" s="4701"/>
      <c r="VZP36" s="4701"/>
      <c r="VZQ36" s="4701"/>
      <c r="VZR36" s="4701"/>
      <c r="VZS36" s="4701"/>
      <c r="VZT36" s="4701"/>
      <c r="VZU36" s="4701"/>
      <c r="VZV36" s="4701"/>
      <c r="VZW36" s="4701"/>
      <c r="VZX36" s="4701"/>
      <c r="VZY36" s="4701"/>
      <c r="VZZ36" s="4701"/>
      <c r="WAA36" s="4701"/>
      <c r="WAB36" s="4701"/>
      <c r="WAC36" s="4701"/>
      <c r="WAD36" s="4701"/>
      <c r="WAE36" s="4701"/>
      <c r="WAF36" s="4701"/>
      <c r="WAG36" s="4701"/>
      <c r="WAH36" s="4701"/>
      <c r="WAI36" s="4701"/>
      <c r="WAJ36" s="4701"/>
      <c r="WAK36" s="4701"/>
      <c r="WAL36" s="4701"/>
      <c r="WAM36" s="4701"/>
      <c r="WAN36" s="4701"/>
      <c r="WAO36" s="4701"/>
      <c r="WAP36" s="4701"/>
      <c r="WAQ36" s="4701"/>
      <c r="WAR36" s="4701"/>
      <c r="WAS36" s="4701"/>
      <c r="WAT36" s="4701"/>
      <c r="WAU36" s="4701"/>
      <c r="WAV36" s="4701"/>
      <c r="WAW36" s="4701"/>
      <c r="WAX36" s="4701"/>
      <c r="WAY36" s="4701"/>
      <c r="WAZ36" s="4701"/>
      <c r="WBA36" s="4701"/>
      <c r="WBB36" s="4701"/>
      <c r="WBC36" s="4701"/>
      <c r="WBD36" s="4701"/>
      <c r="WBE36" s="4701"/>
      <c r="WBF36" s="4701"/>
      <c r="WBG36" s="4701"/>
      <c r="WBH36" s="4701"/>
      <c r="WBI36" s="4701"/>
      <c r="WBJ36" s="4701"/>
      <c r="WBK36" s="4701"/>
      <c r="WBL36" s="4701"/>
      <c r="WBM36" s="4701"/>
      <c r="WBN36" s="4701"/>
      <c r="WBO36" s="4701"/>
      <c r="WBP36" s="4701"/>
      <c r="WBQ36" s="4701"/>
      <c r="WBR36" s="4701"/>
      <c r="WBS36" s="4701"/>
      <c r="WBT36" s="4701"/>
      <c r="WBU36" s="4701"/>
      <c r="WBV36" s="4701"/>
      <c r="WBW36" s="4701"/>
      <c r="WBX36" s="4701"/>
      <c r="WBY36" s="4701"/>
      <c r="WBZ36" s="4701"/>
      <c r="WCA36" s="4701"/>
      <c r="WCB36" s="4701"/>
      <c r="WCC36" s="4701"/>
      <c r="WCD36" s="4701"/>
      <c r="WCE36" s="4701"/>
      <c r="WCF36" s="4701"/>
      <c r="WCG36" s="4701"/>
      <c r="WCH36" s="4701"/>
      <c r="WCI36" s="4701"/>
      <c r="WCJ36" s="4701"/>
      <c r="WCK36" s="4701"/>
      <c r="WCL36" s="4701"/>
      <c r="WCM36" s="4701"/>
      <c r="WCN36" s="4701"/>
      <c r="WCO36" s="4701"/>
      <c r="WCP36" s="4701"/>
      <c r="WCQ36" s="4701"/>
      <c r="WCR36" s="4701"/>
      <c r="WCS36" s="4701"/>
      <c r="WCT36" s="4701"/>
      <c r="WCU36" s="4701"/>
      <c r="WCV36" s="4701"/>
      <c r="WCW36" s="4701"/>
      <c r="WCX36" s="4701"/>
      <c r="WCY36" s="4701"/>
      <c r="WCZ36" s="4701"/>
      <c r="WDA36" s="4701"/>
      <c r="WDB36" s="4701"/>
      <c r="WDC36" s="4701"/>
      <c r="WDD36" s="4701"/>
      <c r="WDE36" s="4701"/>
      <c r="WDF36" s="4701"/>
      <c r="WDG36" s="4701"/>
      <c r="WDH36" s="4701"/>
      <c r="WDI36" s="4701"/>
      <c r="WDJ36" s="4701"/>
      <c r="WDK36" s="4701"/>
      <c r="WDL36" s="4701"/>
      <c r="WDM36" s="4701"/>
      <c r="WDN36" s="4701"/>
      <c r="WDO36" s="4701"/>
      <c r="WDP36" s="4701"/>
      <c r="WDQ36" s="4701"/>
      <c r="WDR36" s="4701"/>
      <c r="WDS36" s="4701"/>
      <c r="WDT36" s="4701"/>
      <c r="WDU36" s="4701"/>
      <c r="WDV36" s="4701"/>
      <c r="WDW36" s="4701"/>
      <c r="WDX36" s="4701"/>
      <c r="WDY36" s="4701"/>
      <c r="WDZ36" s="4701"/>
      <c r="WEA36" s="4701"/>
      <c r="WEB36" s="4701"/>
      <c r="WEC36" s="4701"/>
      <c r="WED36" s="4701"/>
      <c r="WEE36" s="4701"/>
      <c r="WEF36" s="4701"/>
      <c r="WEG36" s="4701"/>
      <c r="WEH36" s="4701"/>
      <c r="WEI36" s="4701"/>
      <c r="WEJ36" s="4701"/>
      <c r="WEK36" s="4701"/>
      <c r="WEL36" s="4701"/>
      <c r="WEM36" s="4701"/>
      <c r="WEN36" s="4701"/>
      <c r="WEO36" s="4701"/>
      <c r="WEP36" s="4701"/>
      <c r="WEQ36" s="4701"/>
      <c r="WER36" s="4701"/>
      <c r="WES36" s="4701"/>
      <c r="WET36" s="4701"/>
      <c r="WEU36" s="4701"/>
      <c r="WEV36" s="4701"/>
      <c r="WEW36" s="4701"/>
      <c r="WEX36" s="4701"/>
      <c r="WEY36" s="4701"/>
      <c r="WEZ36" s="4701"/>
      <c r="WFA36" s="4701"/>
      <c r="WFB36" s="4701"/>
      <c r="WFC36" s="4701"/>
      <c r="WFD36" s="4701"/>
      <c r="WFE36" s="4701"/>
      <c r="WFF36" s="4701"/>
      <c r="WFG36" s="4701"/>
      <c r="WFH36" s="4701"/>
      <c r="WFI36" s="4701"/>
      <c r="WFJ36" s="4701"/>
      <c r="WFK36" s="4701"/>
      <c r="WFL36" s="4701"/>
      <c r="WFM36" s="4701"/>
      <c r="WFN36" s="4701"/>
      <c r="WFO36" s="4701"/>
      <c r="WFP36" s="4701"/>
      <c r="WFQ36" s="4701"/>
      <c r="WFR36" s="4701"/>
      <c r="WFS36" s="4701"/>
      <c r="WFT36" s="4701"/>
      <c r="WFU36" s="4701"/>
      <c r="WFV36" s="4701"/>
      <c r="WFW36" s="4701"/>
      <c r="WFX36" s="4701"/>
      <c r="WFY36" s="4701"/>
      <c r="WFZ36" s="4701"/>
      <c r="WGA36" s="4701"/>
      <c r="WGB36" s="4701"/>
      <c r="WGC36" s="4701"/>
      <c r="WGD36" s="4701"/>
      <c r="WGE36" s="4701"/>
      <c r="WGF36" s="4701"/>
      <c r="WGG36" s="4701"/>
      <c r="WGH36" s="4701"/>
      <c r="WGI36" s="4701"/>
      <c r="WGJ36" s="4701"/>
      <c r="WGK36" s="4701"/>
      <c r="WGL36" s="4701"/>
      <c r="WGM36" s="4701"/>
      <c r="WGN36" s="4701"/>
      <c r="WGO36" s="4701"/>
      <c r="WGP36" s="4701"/>
      <c r="WGQ36" s="4701"/>
      <c r="WGR36" s="4701"/>
      <c r="WGS36" s="4701"/>
      <c r="WGT36" s="4701"/>
      <c r="WGU36" s="4701"/>
      <c r="WGV36" s="4701"/>
      <c r="WGW36" s="4701"/>
      <c r="WGX36" s="4701"/>
      <c r="WGY36" s="4701"/>
      <c r="WGZ36" s="4701"/>
      <c r="WHA36" s="4701"/>
      <c r="WHB36" s="4701"/>
      <c r="WHC36" s="4701"/>
      <c r="WHD36" s="4701"/>
      <c r="WHE36" s="4701"/>
      <c r="WHF36" s="4701"/>
      <c r="WHG36" s="4701"/>
      <c r="WHH36" s="4701"/>
      <c r="WHI36" s="4701"/>
      <c r="WHJ36" s="4701"/>
      <c r="WHK36" s="4701"/>
      <c r="WHL36" s="4701"/>
      <c r="WHM36" s="4701"/>
      <c r="WHN36" s="4701"/>
      <c r="WHO36" s="4701"/>
      <c r="WHP36" s="4701"/>
      <c r="WHQ36" s="4701"/>
      <c r="WHR36" s="4701"/>
      <c r="WHS36" s="4701"/>
      <c r="WHT36" s="4701"/>
      <c r="WHU36" s="4701"/>
      <c r="WHV36" s="4701"/>
      <c r="WHW36" s="4701"/>
      <c r="WHX36" s="4701"/>
      <c r="WHY36" s="4701"/>
      <c r="WHZ36" s="4701"/>
      <c r="WIA36" s="4701"/>
      <c r="WIB36" s="4701"/>
      <c r="WIC36" s="4701"/>
      <c r="WID36" s="4701"/>
      <c r="WIE36" s="4701"/>
      <c r="WIF36" s="4701"/>
      <c r="WIG36" s="4701"/>
      <c r="WIH36" s="4701"/>
      <c r="WII36" s="4701"/>
      <c r="WIJ36" s="4701"/>
      <c r="WIK36" s="4701"/>
      <c r="WIL36" s="4701"/>
      <c r="WIM36" s="4701"/>
      <c r="WIN36" s="4701"/>
      <c r="WIO36" s="4701"/>
      <c r="WIP36" s="4701"/>
      <c r="WIQ36" s="4701"/>
      <c r="WIR36" s="4701"/>
      <c r="WIS36" s="4701"/>
      <c r="WIT36" s="4701"/>
      <c r="WIU36" s="4701"/>
      <c r="WIV36" s="4701"/>
      <c r="WIW36" s="4701"/>
      <c r="WIX36" s="4701"/>
      <c r="WIY36" s="4701"/>
      <c r="WIZ36" s="4701"/>
      <c r="WJA36" s="4701"/>
      <c r="WJB36" s="4701"/>
      <c r="WJC36" s="4701"/>
      <c r="WJD36" s="4701"/>
      <c r="WJE36" s="4701"/>
      <c r="WJF36" s="4701"/>
      <c r="WJG36" s="4701"/>
      <c r="WJH36" s="4701"/>
      <c r="WJI36" s="4701"/>
      <c r="WJJ36" s="4701"/>
      <c r="WJK36" s="4701"/>
      <c r="WJL36" s="4701"/>
      <c r="WJM36" s="4701"/>
      <c r="WJN36" s="4701"/>
      <c r="WJO36" s="4701"/>
      <c r="WJP36" s="4701"/>
      <c r="WJQ36" s="4701"/>
      <c r="WJR36" s="4701"/>
      <c r="WJS36" s="4701"/>
      <c r="WJT36" s="4701"/>
      <c r="WJU36" s="4701"/>
      <c r="WJV36" s="4701"/>
      <c r="WJW36" s="4701"/>
      <c r="WJX36" s="4701"/>
      <c r="WJY36" s="4701"/>
      <c r="WJZ36" s="4701"/>
      <c r="WKA36" s="4701"/>
      <c r="WKB36" s="4701"/>
      <c r="WKC36" s="4701"/>
      <c r="WKD36" s="4701"/>
      <c r="WKE36" s="4701"/>
      <c r="WKF36" s="4701"/>
      <c r="WKG36" s="4701"/>
      <c r="WKH36" s="4701"/>
      <c r="WKI36" s="4701"/>
      <c r="WKJ36" s="4701"/>
      <c r="WKK36" s="4701"/>
      <c r="WKL36" s="4701"/>
      <c r="WKM36" s="4701"/>
      <c r="WKN36" s="4701"/>
      <c r="WKO36" s="4701"/>
      <c r="WKP36" s="4701"/>
      <c r="WKQ36" s="4701"/>
      <c r="WKR36" s="4701"/>
      <c r="WKS36" s="4701"/>
      <c r="WKT36" s="4701"/>
      <c r="WKU36" s="4701"/>
      <c r="WKV36" s="4701"/>
      <c r="WKW36" s="4701"/>
      <c r="WKX36" s="4701"/>
      <c r="WKY36" s="4701"/>
      <c r="WKZ36" s="4701"/>
      <c r="WLA36" s="4701"/>
      <c r="WLB36" s="4701"/>
      <c r="WLC36" s="4701"/>
      <c r="WLD36" s="4701"/>
      <c r="WLE36" s="4701"/>
      <c r="WLF36" s="4701"/>
      <c r="WLG36" s="4701"/>
      <c r="WLH36" s="4701"/>
      <c r="WLI36" s="4701"/>
      <c r="WLJ36" s="4701"/>
      <c r="WLK36" s="4701"/>
      <c r="WLL36" s="4701"/>
      <c r="WLM36" s="4701"/>
      <c r="WLN36" s="4701"/>
      <c r="WLO36" s="4701"/>
      <c r="WLP36" s="4701"/>
      <c r="WLQ36" s="4701"/>
      <c r="WLR36" s="4701"/>
      <c r="WLS36" s="4701"/>
      <c r="WLT36" s="4701"/>
      <c r="WLU36" s="4701"/>
      <c r="WLV36" s="4701"/>
      <c r="WLW36" s="4701"/>
      <c r="WLX36" s="4701"/>
      <c r="WLY36" s="4701"/>
      <c r="WLZ36" s="4701"/>
      <c r="WMA36" s="4701"/>
      <c r="WMB36" s="4701"/>
      <c r="WMC36" s="4701"/>
      <c r="WMD36" s="4701"/>
      <c r="WME36" s="4701"/>
      <c r="WMF36" s="4701"/>
      <c r="WMG36" s="4701"/>
      <c r="WMH36" s="4701"/>
      <c r="WMI36" s="4701"/>
      <c r="WMJ36" s="4701"/>
      <c r="WMK36" s="4701"/>
      <c r="WML36" s="4701"/>
      <c r="WMM36" s="4701"/>
      <c r="WMN36" s="4701"/>
      <c r="WMO36" s="4701"/>
      <c r="WMP36" s="4701"/>
      <c r="WMQ36" s="4701"/>
      <c r="WMR36" s="4701"/>
      <c r="WMS36" s="4701"/>
      <c r="WMT36" s="4701"/>
      <c r="WMU36" s="4701"/>
      <c r="WMV36" s="4701"/>
      <c r="WMW36" s="4701"/>
      <c r="WMX36" s="4701"/>
      <c r="WMY36" s="4701"/>
      <c r="WMZ36" s="4701"/>
      <c r="WNA36" s="4701"/>
      <c r="WNB36" s="4701"/>
      <c r="WNC36" s="4701"/>
      <c r="WND36" s="4701"/>
      <c r="WNE36" s="4701"/>
      <c r="WNF36" s="4701"/>
      <c r="WNG36" s="4701"/>
      <c r="WNH36" s="4701"/>
      <c r="WNI36" s="4701"/>
      <c r="WNJ36" s="4701"/>
      <c r="WNK36" s="4701"/>
      <c r="WNL36" s="4701"/>
      <c r="WNM36" s="4701"/>
      <c r="WNN36" s="4701"/>
      <c r="WNO36" s="4701"/>
      <c r="WNP36" s="4701"/>
      <c r="WNQ36" s="4701"/>
      <c r="WNR36" s="4701"/>
      <c r="WNS36" s="4701"/>
      <c r="WNT36" s="4701"/>
      <c r="WNU36" s="4701"/>
      <c r="WNV36" s="4701"/>
      <c r="WNW36" s="4701"/>
      <c r="WNX36" s="4701"/>
      <c r="WNY36" s="4701"/>
      <c r="WNZ36" s="4701"/>
      <c r="WOA36" s="4701"/>
      <c r="WOB36" s="4701"/>
      <c r="WOC36" s="4701"/>
      <c r="WOD36" s="4701"/>
      <c r="WOE36" s="4701"/>
      <c r="WOF36" s="4701"/>
      <c r="WOG36" s="4701"/>
      <c r="WOH36" s="4701"/>
      <c r="WOI36" s="4701"/>
      <c r="WOJ36" s="4701"/>
      <c r="WOK36" s="4701"/>
      <c r="WOL36" s="4701"/>
      <c r="WOM36" s="4701"/>
      <c r="WON36" s="4701"/>
      <c r="WOO36" s="4701"/>
      <c r="WOP36" s="4701"/>
      <c r="WOQ36" s="4701"/>
      <c r="WOR36" s="4701"/>
      <c r="WOS36" s="4701"/>
      <c r="WOT36" s="4701"/>
      <c r="WOU36" s="4701"/>
      <c r="WOV36" s="4701"/>
      <c r="WOW36" s="4701"/>
      <c r="WOX36" s="4701"/>
      <c r="WOY36" s="4701"/>
      <c r="WOZ36" s="4701"/>
      <c r="WPA36" s="4701"/>
      <c r="WPB36" s="4701"/>
      <c r="WPC36" s="4701"/>
      <c r="WPD36" s="4701"/>
      <c r="WPE36" s="4701"/>
      <c r="WPF36" s="4701"/>
      <c r="WPG36" s="4701"/>
      <c r="WPH36" s="4701"/>
      <c r="WPI36" s="4701"/>
      <c r="WPJ36" s="4701"/>
      <c r="WPK36" s="4701"/>
      <c r="WPL36" s="4701"/>
      <c r="WPM36" s="4701"/>
      <c r="WPN36" s="4701"/>
      <c r="WPO36" s="4701"/>
      <c r="WPP36" s="4701"/>
      <c r="WPQ36" s="4701"/>
      <c r="WPR36" s="4701"/>
      <c r="WPS36" s="4701"/>
      <c r="WPT36" s="4701"/>
      <c r="WPU36" s="4701"/>
      <c r="WPV36" s="4701"/>
      <c r="WPW36" s="4701"/>
      <c r="WPX36" s="4701"/>
      <c r="WPY36" s="4701"/>
      <c r="WPZ36" s="4701"/>
      <c r="WQA36" s="4701"/>
      <c r="WQB36" s="4701"/>
      <c r="WQC36" s="4701"/>
      <c r="WQD36" s="4701"/>
      <c r="WQE36" s="4701"/>
      <c r="WQF36" s="4701"/>
      <c r="WQG36" s="4701"/>
      <c r="WQH36" s="4701"/>
      <c r="WQI36" s="4701"/>
      <c r="WQJ36" s="4701"/>
      <c r="WQK36" s="4701"/>
      <c r="WQL36" s="4701"/>
      <c r="WQM36" s="4701"/>
      <c r="WQN36" s="4701"/>
      <c r="WQO36" s="4701"/>
      <c r="WQP36" s="4701"/>
      <c r="WQQ36" s="4701"/>
      <c r="WQR36" s="4701"/>
      <c r="WQS36" s="4701"/>
      <c r="WQT36" s="4701"/>
      <c r="WQU36" s="4701"/>
      <c r="WQV36" s="4701"/>
      <c r="WQW36" s="4701"/>
      <c r="WQX36" s="4701"/>
      <c r="WQY36" s="4701"/>
      <c r="WQZ36" s="4701"/>
      <c r="WRA36" s="4701"/>
      <c r="WRB36" s="4701"/>
      <c r="WRC36" s="4701"/>
      <c r="WRD36" s="4701"/>
      <c r="WRE36" s="4701"/>
      <c r="WRF36" s="4701"/>
      <c r="WRG36" s="4701"/>
      <c r="WRH36" s="4701"/>
      <c r="WRI36" s="4701"/>
      <c r="WRJ36" s="4701"/>
      <c r="WRK36" s="4701"/>
      <c r="WRL36" s="4701"/>
      <c r="WRM36" s="4701"/>
      <c r="WRN36" s="4701"/>
      <c r="WRO36" s="4701"/>
      <c r="WRP36" s="4701"/>
      <c r="WRQ36" s="4701"/>
      <c r="WRR36" s="4701"/>
      <c r="WRS36" s="4701"/>
      <c r="WRT36" s="4701"/>
      <c r="WRU36" s="4701"/>
      <c r="WRV36" s="4701"/>
      <c r="WRW36" s="4701"/>
      <c r="WRX36" s="4701"/>
      <c r="WRY36" s="4701"/>
      <c r="WRZ36" s="4701"/>
      <c r="WSA36" s="4701"/>
      <c r="WSB36" s="4701"/>
      <c r="WSC36" s="4701"/>
      <c r="WSD36" s="4701"/>
      <c r="WSE36" s="4701"/>
      <c r="WSF36" s="4701"/>
      <c r="WSG36" s="4701"/>
      <c r="WSH36" s="4701"/>
      <c r="WSI36" s="4701"/>
      <c r="WSJ36" s="4701"/>
      <c r="WSK36" s="4701"/>
      <c r="WSL36" s="4701"/>
      <c r="WSM36" s="4701"/>
      <c r="WSN36" s="4701"/>
      <c r="WSO36" s="4701"/>
      <c r="WSP36" s="4701"/>
      <c r="WSQ36" s="4701"/>
      <c r="WSR36" s="4701"/>
      <c r="WSS36" s="4701"/>
      <c r="WST36" s="4701"/>
      <c r="WSU36" s="4701"/>
      <c r="WSV36" s="4701"/>
      <c r="WSW36" s="4701"/>
      <c r="WSX36" s="4701"/>
      <c r="WSY36" s="4701"/>
      <c r="WSZ36" s="4701"/>
      <c r="WTA36" s="4701"/>
      <c r="WTB36" s="4701"/>
      <c r="WTC36" s="4701"/>
      <c r="WTD36" s="4701"/>
      <c r="WTE36" s="4701"/>
      <c r="WTF36" s="4701"/>
      <c r="WTG36" s="4701"/>
      <c r="WTH36" s="4701"/>
      <c r="WTI36" s="4701"/>
      <c r="WTJ36" s="4701"/>
      <c r="WTK36" s="4701"/>
      <c r="WTL36" s="4701"/>
      <c r="WTM36" s="4701"/>
      <c r="WTN36" s="4701"/>
      <c r="WTO36" s="4701"/>
      <c r="WTP36" s="4701"/>
      <c r="WTQ36" s="4701"/>
      <c r="WTR36" s="4701"/>
      <c r="WTS36" s="4701"/>
      <c r="WTT36" s="4701"/>
      <c r="WTU36" s="4701"/>
      <c r="WTV36" s="4701"/>
      <c r="WTW36" s="4701"/>
      <c r="WTX36" s="4701"/>
      <c r="WTY36" s="4701"/>
      <c r="WTZ36" s="4701"/>
      <c r="WUA36" s="4701"/>
      <c r="WUB36" s="4701"/>
      <c r="WUC36" s="4701"/>
      <c r="WUD36" s="4701"/>
      <c r="WUE36" s="4701"/>
      <c r="WUF36" s="4701"/>
      <c r="WUG36" s="4701"/>
      <c r="WUH36" s="4701"/>
      <c r="WUI36" s="4701"/>
      <c r="WUJ36" s="4701"/>
      <c r="WUK36" s="4701"/>
      <c r="WUL36" s="4701"/>
      <c r="WUM36" s="4701"/>
      <c r="WUN36" s="4701"/>
      <c r="WUO36" s="4701"/>
      <c r="WUP36" s="4701"/>
      <c r="WUQ36" s="4701"/>
      <c r="WUR36" s="4701"/>
      <c r="WUS36" s="4701"/>
      <c r="WUT36" s="4701"/>
      <c r="WUU36" s="4701"/>
      <c r="WUV36" s="4701"/>
      <c r="WUW36" s="4701"/>
      <c r="WUX36" s="4701"/>
      <c r="WUY36" s="4701"/>
      <c r="WUZ36" s="4701"/>
      <c r="WVA36" s="4701"/>
      <c r="WVB36" s="4701"/>
      <c r="WVC36" s="4701"/>
      <c r="WVD36" s="4701"/>
      <c r="WVE36" s="4701"/>
      <c r="WVF36" s="4701"/>
      <c r="WVG36" s="4701"/>
      <c r="WVH36" s="4701"/>
      <c r="WVI36" s="4701"/>
      <c r="WVJ36" s="4701"/>
      <c r="WVK36" s="4701"/>
      <c r="WVL36" s="4701"/>
      <c r="WVM36" s="4701"/>
      <c r="WVN36" s="4701"/>
      <c r="WVO36" s="4701"/>
      <c r="WVP36" s="4701"/>
      <c r="WVQ36" s="4701"/>
      <c r="WVR36" s="4701"/>
      <c r="WVS36" s="4701"/>
      <c r="WVT36" s="4701"/>
      <c r="WVU36" s="4701"/>
      <c r="WVV36" s="4701"/>
      <c r="WVW36" s="4701"/>
      <c r="WVX36" s="4701"/>
      <c r="WVY36" s="4701"/>
      <c r="WVZ36" s="4701"/>
      <c r="WWA36" s="4701"/>
      <c r="WWB36" s="4701"/>
      <c r="WWC36" s="4701"/>
      <c r="WWD36" s="4701"/>
      <c r="WWE36" s="4701"/>
      <c r="WWF36" s="4701"/>
      <c r="WWG36" s="4701"/>
      <c r="WWH36" s="4701"/>
      <c r="WWI36" s="4701"/>
      <c r="WWJ36" s="4701"/>
      <c r="WWK36" s="4701"/>
      <c r="WWL36" s="4701"/>
      <c r="WWM36" s="4701"/>
      <c r="WWN36" s="4701"/>
      <c r="WWO36" s="4701"/>
      <c r="WWP36" s="4701"/>
      <c r="WWQ36" s="4701"/>
      <c r="WWR36" s="4701"/>
      <c r="WWS36" s="4701"/>
      <c r="WWT36" s="4701"/>
      <c r="WWU36" s="4701"/>
      <c r="WWV36" s="4701"/>
      <c r="WWW36" s="4701"/>
      <c r="WWX36" s="4701"/>
      <c r="WWY36" s="4701"/>
      <c r="WWZ36" s="4701"/>
      <c r="WXA36" s="4701"/>
      <c r="WXB36" s="4701"/>
      <c r="WXC36" s="4701"/>
      <c r="WXD36" s="4701"/>
      <c r="WXE36" s="4701"/>
      <c r="WXF36" s="4701"/>
      <c r="WXG36" s="4701"/>
      <c r="WXH36" s="4701"/>
      <c r="WXI36" s="4701"/>
      <c r="WXJ36" s="4701"/>
      <c r="WXK36" s="4701"/>
      <c r="WXL36" s="4701"/>
      <c r="WXM36" s="4701"/>
      <c r="WXN36" s="4701"/>
      <c r="WXO36" s="4701"/>
      <c r="WXP36" s="4701"/>
      <c r="WXQ36" s="4701"/>
      <c r="WXR36" s="4701"/>
      <c r="WXS36" s="4701"/>
      <c r="WXT36" s="4701"/>
      <c r="WXU36" s="4701"/>
      <c r="WXV36" s="4701"/>
      <c r="WXW36" s="4701"/>
      <c r="WXX36" s="4701"/>
      <c r="WXY36" s="4701"/>
      <c r="WXZ36" s="4701"/>
      <c r="WYA36" s="4701"/>
      <c r="WYB36" s="4701"/>
      <c r="WYC36" s="4701"/>
      <c r="WYD36" s="4701"/>
      <c r="WYE36" s="4701"/>
      <c r="WYF36" s="4701"/>
      <c r="WYG36" s="4701"/>
      <c r="WYH36" s="4701"/>
      <c r="WYI36" s="4701"/>
      <c r="WYJ36" s="4701"/>
      <c r="WYK36" s="4701"/>
      <c r="WYL36" s="4701"/>
      <c r="WYM36" s="4701"/>
      <c r="WYN36" s="4701"/>
      <c r="WYO36" s="4701"/>
      <c r="WYP36" s="4701"/>
      <c r="WYQ36" s="4701"/>
      <c r="WYR36" s="4701"/>
      <c r="WYS36" s="4701"/>
      <c r="WYT36" s="4701"/>
      <c r="WYU36" s="4701"/>
      <c r="WYV36" s="4701"/>
      <c r="WYW36" s="4701"/>
      <c r="WYX36" s="4701"/>
      <c r="WYY36" s="4701"/>
      <c r="WYZ36" s="4701"/>
      <c r="WZA36" s="4701"/>
      <c r="WZB36" s="4701"/>
      <c r="WZC36" s="4701"/>
      <c r="WZD36" s="4701"/>
      <c r="WZE36" s="4701"/>
      <c r="WZF36" s="4701"/>
      <c r="WZG36" s="4701"/>
      <c r="WZH36" s="4701"/>
      <c r="WZI36" s="4701"/>
      <c r="WZJ36" s="4701"/>
      <c r="WZK36" s="4701"/>
      <c r="WZL36" s="4701"/>
      <c r="WZM36" s="4701"/>
      <c r="WZN36" s="4701"/>
      <c r="WZO36" s="4701"/>
      <c r="WZP36" s="4701"/>
      <c r="WZQ36" s="4701"/>
      <c r="WZR36" s="4701"/>
      <c r="WZS36" s="4701"/>
      <c r="WZT36" s="4701"/>
      <c r="WZU36" s="4701"/>
      <c r="WZV36" s="4701"/>
      <c r="WZW36" s="4701"/>
      <c r="WZX36" s="4701"/>
      <c r="WZY36" s="4701"/>
      <c r="WZZ36" s="4701"/>
      <c r="XAA36" s="4701"/>
      <c r="XAB36" s="4701"/>
      <c r="XAC36" s="4701"/>
      <c r="XAD36" s="4701"/>
      <c r="XAE36" s="4701"/>
      <c r="XAF36" s="4701"/>
      <c r="XAG36" s="4701"/>
      <c r="XAH36" s="4701"/>
      <c r="XAI36" s="4701"/>
      <c r="XAJ36" s="4701"/>
      <c r="XAK36" s="4701"/>
      <c r="XAL36" s="4701"/>
      <c r="XAM36" s="4701"/>
      <c r="XAN36" s="4701"/>
      <c r="XAO36" s="4701"/>
      <c r="XAP36" s="4701"/>
      <c r="XAQ36" s="4701"/>
      <c r="XAR36" s="4701"/>
      <c r="XAS36" s="4701"/>
      <c r="XAT36" s="4701"/>
      <c r="XAU36" s="4701"/>
      <c r="XAV36" s="4701"/>
      <c r="XAW36" s="4701"/>
      <c r="XAX36" s="4701"/>
      <c r="XAY36" s="4701"/>
      <c r="XAZ36" s="4701"/>
      <c r="XBA36" s="4701"/>
      <c r="XBB36" s="4701"/>
      <c r="XBC36" s="4701"/>
      <c r="XBD36" s="4701"/>
      <c r="XBE36" s="4701"/>
      <c r="XBF36" s="4701"/>
      <c r="XBG36" s="4701"/>
      <c r="XBH36" s="4701"/>
      <c r="XBI36" s="4701"/>
      <c r="XBJ36" s="4701"/>
      <c r="XBK36" s="4701"/>
      <c r="XBL36" s="4701"/>
      <c r="XBM36" s="4701"/>
      <c r="XBN36" s="4701"/>
      <c r="XBO36" s="4701"/>
      <c r="XBP36" s="4701"/>
      <c r="XBQ36" s="4701"/>
      <c r="XBR36" s="4701"/>
      <c r="XBS36" s="4701"/>
      <c r="XBT36" s="4701"/>
      <c r="XBU36" s="4701"/>
      <c r="XBV36" s="4701"/>
      <c r="XBW36" s="4701"/>
      <c r="XBX36" s="4701"/>
      <c r="XBY36" s="4701"/>
      <c r="XBZ36" s="4701"/>
      <c r="XCA36" s="4701"/>
      <c r="XCB36" s="4701"/>
      <c r="XCC36" s="4701"/>
      <c r="XCD36" s="4701"/>
      <c r="XCE36" s="4701"/>
      <c r="XCF36" s="4701"/>
      <c r="XCG36" s="4701"/>
      <c r="XCH36" s="4701"/>
      <c r="XCI36" s="4701"/>
      <c r="XCJ36" s="4701"/>
      <c r="XCK36" s="4701"/>
      <c r="XCL36" s="4701"/>
      <c r="XCM36" s="4701"/>
      <c r="XCN36" s="4701"/>
      <c r="XCO36" s="4701"/>
      <c r="XCP36" s="4701"/>
      <c r="XCQ36" s="4701"/>
      <c r="XCR36" s="4701"/>
      <c r="XCS36" s="4701"/>
      <c r="XCT36" s="4701"/>
      <c r="XCU36" s="4701"/>
      <c r="XCV36" s="4701"/>
      <c r="XCW36" s="4701"/>
      <c r="XCX36" s="4701"/>
      <c r="XCY36" s="4701"/>
      <c r="XCZ36" s="4701"/>
      <c r="XDA36" s="4701"/>
      <c r="XDB36" s="4701"/>
      <c r="XDC36" s="4701"/>
      <c r="XDD36" s="4701"/>
      <c r="XDE36" s="4701"/>
      <c r="XDF36" s="4701"/>
      <c r="XDG36" s="4701"/>
      <c r="XDH36" s="4701"/>
      <c r="XDI36" s="4701"/>
      <c r="XDJ36" s="4701"/>
      <c r="XDK36" s="4701"/>
      <c r="XDL36" s="4701"/>
      <c r="XDM36" s="4701"/>
      <c r="XDN36" s="4701"/>
      <c r="XDO36" s="4701"/>
      <c r="XDP36" s="4701"/>
      <c r="XDQ36" s="4701"/>
      <c r="XDR36" s="4701"/>
      <c r="XDS36" s="4701"/>
      <c r="XDT36" s="4701"/>
      <c r="XDU36" s="4701"/>
      <c r="XDV36" s="4701"/>
      <c r="XDW36" s="4701"/>
      <c r="XDX36" s="4701"/>
      <c r="XDY36" s="4701"/>
      <c r="XDZ36" s="4701"/>
      <c r="XEA36" s="4701"/>
      <c r="XEB36" s="4701"/>
      <c r="XEC36" s="4701"/>
      <c r="XED36" s="4701"/>
      <c r="XEE36" s="4701"/>
      <c r="XEF36" s="4701"/>
      <c r="XEG36" s="4701"/>
      <c r="XEH36" s="4701"/>
      <c r="XEI36" s="4701"/>
      <c r="XEJ36" s="4701"/>
      <c r="XEK36" s="4701"/>
      <c r="XEL36" s="4701"/>
      <c r="XEM36" s="4701"/>
      <c r="XEN36" s="4701"/>
      <c r="XEO36" s="4701"/>
      <c r="XEP36" s="4701"/>
      <c r="XEQ36" s="4701"/>
      <c r="XER36" s="4701"/>
      <c r="XES36" s="4701"/>
      <c r="XET36" s="4701"/>
      <c r="XEU36" s="4701"/>
      <c r="XEV36" s="4701"/>
      <c r="XEW36" s="4701"/>
      <c r="XEX36" s="4701"/>
      <c r="XEY36" s="4701"/>
      <c r="XEZ36" s="4701"/>
      <c r="XFA36" s="4701"/>
      <c r="XFB36" s="4701"/>
      <c r="XFC36" s="4701"/>
      <c r="XFD36" s="4701"/>
    </row>
    <row r="37" spans="1:16384" ht="13.5" customHeight="1">
      <c r="A37" s="4701"/>
      <c r="B37" s="4701"/>
      <c r="C37" s="4701"/>
      <c r="D37" s="4701"/>
      <c r="E37" s="4701"/>
      <c r="F37" s="4701"/>
      <c r="G37" s="4701"/>
      <c r="H37" s="4701"/>
      <c r="I37" s="4701"/>
      <c r="J37" s="4701"/>
      <c r="K37" s="4701"/>
      <c r="L37" s="4701"/>
      <c r="M37" s="4701"/>
      <c r="N37" s="4701"/>
      <c r="O37" s="4701"/>
      <c r="P37" s="4701"/>
      <c r="Q37" s="4701"/>
      <c r="R37" s="4701"/>
      <c r="S37" s="4701"/>
      <c r="T37" s="4701"/>
      <c r="U37" s="4701"/>
      <c r="V37" s="4701"/>
      <c r="W37" s="4701"/>
      <c r="X37" s="4701"/>
      <c r="Y37" s="4701"/>
      <c r="Z37" s="4701"/>
      <c r="AA37" s="4701"/>
      <c r="AB37" s="4701"/>
      <c r="AC37" s="4701"/>
      <c r="AD37" s="4701"/>
      <c r="AE37" s="4701"/>
      <c r="AF37" s="4701"/>
      <c r="AG37" s="4701"/>
      <c r="AH37" s="4701"/>
      <c r="AI37" s="4701"/>
      <c r="AJ37" s="4701"/>
      <c r="AK37" s="4701"/>
      <c r="AL37" s="4701"/>
      <c r="AM37" s="4701"/>
      <c r="AN37" s="4701"/>
      <c r="AO37" s="4701"/>
      <c r="AP37" s="4701"/>
      <c r="AQ37" s="4701"/>
      <c r="AR37" s="4701"/>
      <c r="AS37" s="4701"/>
      <c r="AT37" s="4701"/>
      <c r="AU37" s="4701"/>
      <c r="AV37" s="4701"/>
      <c r="AW37" s="4701"/>
      <c r="AX37" s="4701"/>
      <c r="AY37" s="4701"/>
      <c r="AZ37" s="4701"/>
      <c r="BA37" s="4701"/>
      <c r="BB37" s="4701"/>
      <c r="BC37" s="4701"/>
      <c r="BD37" s="4701"/>
      <c r="BE37" s="4701"/>
      <c r="BF37" s="4701"/>
      <c r="BG37" s="4701"/>
      <c r="BH37" s="4701"/>
      <c r="BI37" s="4701"/>
      <c r="BJ37" s="4701"/>
      <c r="BK37" s="4701"/>
      <c r="BL37" s="4701"/>
      <c r="BM37" s="4701"/>
      <c r="BN37" s="4701"/>
      <c r="BO37" s="4701"/>
      <c r="BP37" s="4701"/>
      <c r="BQ37" s="4701"/>
      <c r="BR37" s="4701"/>
      <c r="BS37" s="4701"/>
      <c r="BT37" s="4701"/>
      <c r="BU37" s="4701"/>
      <c r="BV37" s="4701"/>
      <c r="BW37" s="4701"/>
      <c r="BX37" s="4701"/>
      <c r="BY37" s="4701"/>
      <c r="BZ37" s="4701"/>
      <c r="CA37" s="4701"/>
      <c r="CB37" s="4701"/>
      <c r="CC37" s="4701"/>
      <c r="CD37" s="4701"/>
      <c r="CE37" s="4701"/>
      <c r="CF37" s="4701"/>
      <c r="CG37" s="4701"/>
      <c r="CH37" s="4701"/>
      <c r="CI37" s="4701"/>
      <c r="CJ37" s="4701"/>
      <c r="CK37" s="4701"/>
      <c r="CL37" s="4701"/>
      <c r="CM37" s="4701"/>
      <c r="CN37" s="4701"/>
      <c r="CO37" s="4701"/>
      <c r="CP37" s="4701"/>
      <c r="CQ37" s="4701"/>
      <c r="CR37" s="4701"/>
      <c r="CS37" s="4701"/>
      <c r="CT37" s="4701"/>
      <c r="CU37" s="4701"/>
      <c r="CV37" s="4701"/>
      <c r="CW37" s="4701"/>
      <c r="CX37" s="4701"/>
      <c r="CY37" s="4701"/>
      <c r="CZ37" s="4701"/>
      <c r="DA37" s="4701"/>
      <c r="DB37" s="4701"/>
      <c r="DC37" s="4701"/>
      <c r="DD37" s="4701"/>
      <c r="DE37" s="4701"/>
      <c r="DF37" s="4701"/>
      <c r="DG37" s="4701"/>
      <c r="DH37" s="4701"/>
      <c r="DI37" s="4701"/>
      <c r="DJ37" s="4701"/>
      <c r="DK37" s="4701"/>
      <c r="DL37" s="4701"/>
      <c r="DM37" s="4701"/>
      <c r="DN37" s="4701"/>
      <c r="DO37" s="4701"/>
      <c r="DP37" s="4701"/>
      <c r="DQ37" s="4701"/>
      <c r="DR37" s="4701"/>
      <c r="DS37" s="4701"/>
      <c r="DT37" s="4701"/>
      <c r="DU37" s="4701"/>
      <c r="DV37" s="4701"/>
      <c r="DW37" s="4701"/>
      <c r="DX37" s="4701"/>
      <c r="DY37" s="4701"/>
      <c r="DZ37" s="4701"/>
      <c r="EA37" s="4701"/>
      <c r="EB37" s="4701"/>
      <c r="EC37" s="4701"/>
      <c r="ED37" s="4701"/>
      <c r="EE37" s="4701"/>
      <c r="EF37" s="4701"/>
      <c r="EG37" s="4701"/>
      <c r="EH37" s="4701"/>
      <c r="EI37" s="4701"/>
      <c r="EJ37" s="4701"/>
      <c r="EK37" s="4701"/>
      <c r="EL37" s="4701"/>
      <c r="EM37" s="4701"/>
      <c r="EN37" s="4701"/>
      <c r="EO37" s="4701"/>
      <c r="EP37" s="4701"/>
      <c r="EQ37" s="4701"/>
      <c r="ER37" s="4701"/>
      <c r="ES37" s="4701"/>
      <c r="ET37" s="4701"/>
      <c r="EU37" s="4701"/>
      <c r="EV37" s="4701"/>
      <c r="EW37" s="4701"/>
      <c r="EX37" s="4701"/>
      <c r="EY37" s="4701"/>
      <c r="EZ37" s="4701"/>
      <c r="FA37" s="4701"/>
      <c r="FB37" s="4701"/>
      <c r="FC37" s="4701"/>
      <c r="FD37" s="4701"/>
      <c r="FE37" s="4701"/>
      <c r="FF37" s="4701"/>
      <c r="FG37" s="4701"/>
      <c r="FH37" s="4701"/>
      <c r="FI37" s="4701"/>
      <c r="FJ37" s="4701"/>
      <c r="FK37" s="4701"/>
      <c r="FL37" s="4701"/>
      <c r="FM37" s="4701"/>
      <c r="FN37" s="4701"/>
      <c r="FO37" s="4701"/>
      <c r="FP37" s="4701"/>
      <c r="FQ37" s="4701"/>
      <c r="FR37" s="4701"/>
      <c r="FS37" s="4701"/>
      <c r="FT37" s="4701"/>
      <c r="FU37" s="4701"/>
      <c r="FV37" s="4701"/>
      <c r="FW37" s="4701"/>
      <c r="FX37" s="4701"/>
      <c r="FY37" s="4701"/>
      <c r="FZ37" s="4701"/>
      <c r="GA37" s="4701"/>
      <c r="GB37" s="4701"/>
      <c r="GC37" s="4701"/>
      <c r="GD37" s="4701"/>
      <c r="GE37" s="4701"/>
      <c r="GF37" s="4701"/>
      <c r="GG37" s="4701"/>
      <c r="GH37" s="4701"/>
      <c r="GI37" s="4701"/>
      <c r="GJ37" s="4701"/>
      <c r="GK37" s="4701"/>
      <c r="GL37" s="4701"/>
      <c r="GM37" s="4701"/>
      <c r="GN37" s="4701"/>
      <c r="GO37" s="4701"/>
      <c r="GP37" s="4701"/>
      <c r="GQ37" s="4701"/>
      <c r="GR37" s="4701"/>
      <c r="GS37" s="4701"/>
      <c r="GT37" s="4701"/>
      <c r="GU37" s="4701"/>
      <c r="GV37" s="4701"/>
      <c r="GW37" s="4701"/>
      <c r="GX37" s="4701"/>
      <c r="GY37" s="4701"/>
      <c r="GZ37" s="4701"/>
      <c r="HA37" s="4701"/>
      <c r="HB37" s="4701"/>
      <c r="HC37" s="4701"/>
      <c r="HD37" s="4701"/>
      <c r="HE37" s="4701"/>
      <c r="HF37" s="4701"/>
      <c r="HG37" s="4701"/>
      <c r="HH37" s="4701"/>
      <c r="HI37" s="4701"/>
      <c r="HJ37" s="4701"/>
      <c r="HK37" s="4701"/>
      <c r="HL37" s="4701"/>
      <c r="HM37" s="4701"/>
      <c r="HN37" s="4701"/>
      <c r="HO37" s="4701"/>
      <c r="HP37" s="4701"/>
      <c r="HQ37" s="4701"/>
      <c r="HR37" s="4701"/>
      <c r="HS37" s="4701"/>
      <c r="HT37" s="4701"/>
      <c r="HU37" s="4701"/>
      <c r="HV37" s="4701"/>
      <c r="HW37" s="4701"/>
      <c r="HX37" s="4701"/>
      <c r="HY37" s="4701"/>
      <c r="HZ37" s="4701"/>
      <c r="IA37" s="4701"/>
      <c r="IB37" s="4701"/>
      <c r="IC37" s="4701"/>
      <c r="ID37" s="4701"/>
      <c r="IE37" s="4701"/>
      <c r="IF37" s="4701"/>
      <c r="IG37" s="4701"/>
      <c r="IH37" s="4701"/>
      <c r="II37" s="4701"/>
      <c r="IJ37" s="4701"/>
      <c r="IK37" s="4701"/>
      <c r="IL37" s="4701"/>
      <c r="IM37" s="4701"/>
      <c r="IN37" s="4701"/>
      <c r="IO37" s="4701"/>
      <c r="IP37" s="4701"/>
      <c r="IQ37" s="4701"/>
      <c r="IR37" s="4701"/>
      <c r="IS37" s="4701"/>
      <c r="IT37" s="4701"/>
      <c r="IU37" s="4701"/>
      <c r="IV37" s="4701"/>
      <c r="IW37" s="4701"/>
      <c r="IX37" s="4701"/>
      <c r="IY37" s="4701"/>
      <c r="IZ37" s="4701"/>
      <c r="JA37" s="4701"/>
      <c r="JB37" s="4701"/>
      <c r="JC37" s="4701"/>
      <c r="JD37" s="4701"/>
      <c r="JE37" s="4701"/>
      <c r="JF37" s="4701"/>
      <c r="JG37" s="4701"/>
      <c r="JH37" s="4701"/>
      <c r="JI37" s="4701"/>
      <c r="JJ37" s="4701"/>
      <c r="JK37" s="4701"/>
      <c r="JL37" s="4701"/>
      <c r="JM37" s="4701"/>
      <c r="JN37" s="4701"/>
      <c r="JO37" s="4701"/>
      <c r="JP37" s="4701"/>
      <c r="JQ37" s="4701"/>
      <c r="JR37" s="4701"/>
      <c r="JS37" s="4701"/>
      <c r="JT37" s="4701"/>
      <c r="JU37" s="4701"/>
      <c r="JV37" s="4701"/>
      <c r="JW37" s="4701"/>
      <c r="JX37" s="4701"/>
      <c r="JY37" s="4701"/>
      <c r="JZ37" s="4701"/>
      <c r="KA37" s="4701"/>
      <c r="KB37" s="4701"/>
      <c r="KC37" s="4701"/>
      <c r="KD37" s="4701"/>
      <c r="KE37" s="4701"/>
      <c r="KF37" s="4701"/>
      <c r="KG37" s="4701"/>
      <c r="KH37" s="4701"/>
      <c r="KI37" s="4701"/>
      <c r="KJ37" s="4701"/>
      <c r="KK37" s="4701"/>
      <c r="KL37" s="4701"/>
      <c r="KM37" s="4701"/>
      <c r="KN37" s="4701"/>
      <c r="KO37" s="4701"/>
      <c r="KP37" s="4701"/>
      <c r="KQ37" s="4701"/>
      <c r="KR37" s="4701"/>
      <c r="KS37" s="4701"/>
      <c r="KT37" s="4701"/>
      <c r="KU37" s="4701"/>
      <c r="KV37" s="4701"/>
      <c r="KW37" s="4701"/>
      <c r="KX37" s="4701"/>
      <c r="KY37" s="4701"/>
      <c r="KZ37" s="4701"/>
      <c r="LA37" s="4701"/>
      <c r="LB37" s="4701"/>
      <c r="LC37" s="4701"/>
      <c r="LD37" s="4701"/>
      <c r="LE37" s="4701"/>
      <c r="LF37" s="4701"/>
      <c r="LG37" s="4701"/>
      <c r="LH37" s="4701"/>
      <c r="LI37" s="4701"/>
      <c r="LJ37" s="4701"/>
      <c r="LK37" s="4701"/>
      <c r="LL37" s="4701"/>
      <c r="LM37" s="4701"/>
      <c r="LN37" s="4701"/>
      <c r="LO37" s="4701"/>
      <c r="LP37" s="4701"/>
      <c r="LQ37" s="4701"/>
      <c r="LR37" s="4701"/>
      <c r="LS37" s="4701"/>
      <c r="LT37" s="4701"/>
      <c r="LU37" s="4701"/>
      <c r="LV37" s="4701"/>
      <c r="LW37" s="4701"/>
      <c r="LX37" s="4701"/>
      <c r="LY37" s="4701"/>
      <c r="LZ37" s="4701"/>
      <c r="MA37" s="4701"/>
      <c r="MB37" s="4701"/>
      <c r="MC37" s="4701"/>
      <c r="MD37" s="4701"/>
      <c r="ME37" s="4701"/>
      <c r="MF37" s="4701"/>
      <c r="MG37" s="4701"/>
      <c r="MH37" s="4701"/>
      <c r="MI37" s="4701"/>
      <c r="MJ37" s="4701"/>
      <c r="MK37" s="4701"/>
      <c r="ML37" s="4701"/>
      <c r="MM37" s="4701"/>
      <c r="MN37" s="4701"/>
      <c r="MO37" s="4701"/>
      <c r="MP37" s="4701"/>
      <c r="MQ37" s="4701"/>
      <c r="MR37" s="4701"/>
      <c r="MS37" s="4701"/>
      <c r="MT37" s="4701"/>
      <c r="MU37" s="4701"/>
      <c r="MV37" s="4701"/>
      <c r="MW37" s="4701"/>
      <c r="MX37" s="4701"/>
      <c r="MY37" s="4701"/>
      <c r="MZ37" s="4701"/>
      <c r="NA37" s="4701"/>
      <c r="NB37" s="4701"/>
      <c r="NC37" s="4701"/>
      <c r="ND37" s="4701"/>
      <c r="NE37" s="4701"/>
      <c r="NF37" s="4701"/>
      <c r="NG37" s="4701"/>
      <c r="NH37" s="4701"/>
      <c r="NI37" s="4701"/>
      <c r="NJ37" s="4701"/>
      <c r="NK37" s="4701"/>
      <c r="NL37" s="4701"/>
      <c r="NM37" s="4701"/>
      <c r="NN37" s="4701"/>
      <c r="NO37" s="4701"/>
      <c r="NP37" s="4701"/>
      <c r="NQ37" s="4701"/>
      <c r="NR37" s="4701"/>
      <c r="NS37" s="4701"/>
      <c r="NT37" s="4701"/>
      <c r="NU37" s="4701"/>
      <c r="NV37" s="4701"/>
      <c r="NW37" s="4701"/>
      <c r="NX37" s="4701"/>
      <c r="NY37" s="4701"/>
      <c r="NZ37" s="4701"/>
      <c r="OA37" s="4701"/>
      <c r="OB37" s="4701"/>
      <c r="OC37" s="4701"/>
      <c r="OD37" s="4701"/>
      <c r="OE37" s="4701"/>
      <c r="OF37" s="4701"/>
      <c r="OG37" s="4701"/>
      <c r="OH37" s="4701"/>
      <c r="OI37" s="4701"/>
      <c r="OJ37" s="4701"/>
      <c r="OK37" s="4701"/>
      <c r="OL37" s="4701"/>
      <c r="OM37" s="4701"/>
      <c r="ON37" s="4701"/>
      <c r="OO37" s="4701"/>
      <c r="OP37" s="4701"/>
      <c r="OQ37" s="4701"/>
      <c r="OR37" s="4701"/>
      <c r="OS37" s="4701"/>
      <c r="OT37" s="4701"/>
      <c r="OU37" s="4701"/>
      <c r="OV37" s="4701"/>
      <c r="OW37" s="4701"/>
      <c r="OX37" s="4701"/>
      <c r="OY37" s="4701"/>
      <c r="OZ37" s="4701"/>
      <c r="PA37" s="4701"/>
      <c r="PB37" s="4701"/>
      <c r="PC37" s="4701"/>
      <c r="PD37" s="4701"/>
      <c r="PE37" s="4701"/>
      <c r="PF37" s="4701"/>
      <c r="PG37" s="4701"/>
      <c r="PH37" s="4701"/>
      <c r="PI37" s="4701"/>
      <c r="PJ37" s="4701"/>
      <c r="PK37" s="4701"/>
      <c r="PL37" s="4701"/>
      <c r="PM37" s="4701"/>
      <c r="PN37" s="4701"/>
      <c r="PO37" s="4701"/>
      <c r="PP37" s="4701"/>
      <c r="PQ37" s="4701"/>
      <c r="PR37" s="4701"/>
      <c r="PS37" s="4701"/>
      <c r="PT37" s="4701"/>
      <c r="PU37" s="4701"/>
      <c r="PV37" s="4701"/>
      <c r="PW37" s="4701"/>
      <c r="PX37" s="4701"/>
      <c r="PY37" s="4701"/>
      <c r="PZ37" s="4701"/>
      <c r="QA37" s="4701"/>
      <c r="QB37" s="4701"/>
      <c r="QC37" s="4701"/>
      <c r="QD37" s="4701"/>
      <c r="QE37" s="4701"/>
      <c r="QF37" s="4701"/>
      <c r="QG37" s="4701"/>
      <c r="QH37" s="4701"/>
      <c r="QI37" s="4701"/>
      <c r="QJ37" s="4701"/>
      <c r="QK37" s="4701"/>
      <c r="QL37" s="4701"/>
      <c r="QM37" s="4701"/>
      <c r="QN37" s="4701"/>
      <c r="QO37" s="4701"/>
      <c r="QP37" s="4701"/>
      <c r="QQ37" s="4701"/>
      <c r="QR37" s="4701"/>
      <c r="QS37" s="4701"/>
      <c r="QT37" s="4701"/>
      <c r="QU37" s="4701"/>
      <c r="QV37" s="4701"/>
      <c r="QW37" s="4701"/>
      <c r="QX37" s="4701"/>
      <c r="QY37" s="4701"/>
      <c r="QZ37" s="4701"/>
      <c r="RA37" s="4701"/>
      <c r="RB37" s="4701"/>
      <c r="RC37" s="4701"/>
      <c r="RD37" s="4701"/>
      <c r="RE37" s="4701"/>
      <c r="RF37" s="4701"/>
      <c r="RG37" s="4701"/>
      <c r="RH37" s="4701"/>
      <c r="RI37" s="4701"/>
      <c r="RJ37" s="4701"/>
      <c r="RK37" s="4701"/>
      <c r="RL37" s="4701"/>
      <c r="RM37" s="4701"/>
      <c r="RN37" s="4701"/>
      <c r="RO37" s="4701"/>
      <c r="RP37" s="4701"/>
      <c r="RQ37" s="4701"/>
      <c r="RR37" s="4701"/>
      <c r="RS37" s="4701"/>
      <c r="RT37" s="4701"/>
      <c r="RU37" s="4701"/>
      <c r="RV37" s="4701"/>
      <c r="RW37" s="4701"/>
      <c r="RX37" s="4701"/>
      <c r="RY37" s="4701"/>
      <c r="RZ37" s="4701"/>
      <c r="SA37" s="4701"/>
      <c r="SB37" s="4701"/>
      <c r="SC37" s="4701"/>
      <c r="SD37" s="4701"/>
      <c r="SE37" s="4701"/>
      <c r="SF37" s="4701"/>
      <c r="SG37" s="4701"/>
      <c r="SH37" s="4701"/>
      <c r="SI37" s="4701"/>
      <c r="SJ37" s="4701"/>
      <c r="SK37" s="4701"/>
      <c r="SL37" s="4701"/>
      <c r="SM37" s="4701"/>
      <c r="SN37" s="4701"/>
      <c r="SO37" s="4701"/>
      <c r="SP37" s="4701"/>
      <c r="SQ37" s="4701"/>
      <c r="SR37" s="4701"/>
      <c r="SS37" s="4701"/>
      <c r="ST37" s="4701"/>
      <c r="SU37" s="4701"/>
      <c r="SV37" s="4701"/>
      <c r="SW37" s="4701"/>
      <c r="SX37" s="4701"/>
      <c r="SY37" s="4701"/>
      <c r="SZ37" s="4701"/>
      <c r="TA37" s="4701"/>
      <c r="TB37" s="4701"/>
      <c r="TC37" s="4701"/>
      <c r="TD37" s="4701"/>
      <c r="TE37" s="4701"/>
      <c r="TF37" s="4701"/>
      <c r="TG37" s="4701"/>
      <c r="TH37" s="4701"/>
      <c r="TI37" s="4701"/>
      <c r="TJ37" s="4701"/>
      <c r="TK37" s="4701"/>
      <c r="TL37" s="4701"/>
      <c r="TM37" s="4701"/>
      <c r="TN37" s="4701"/>
      <c r="TO37" s="4701"/>
      <c r="TP37" s="4701"/>
      <c r="TQ37" s="4701"/>
      <c r="TR37" s="4701"/>
      <c r="TS37" s="4701"/>
      <c r="TT37" s="4701"/>
      <c r="TU37" s="4701"/>
      <c r="TV37" s="4701"/>
      <c r="TW37" s="4701"/>
      <c r="TX37" s="4701"/>
      <c r="TY37" s="4701"/>
      <c r="TZ37" s="4701"/>
      <c r="UA37" s="4701"/>
      <c r="UB37" s="4701"/>
      <c r="UC37" s="4701"/>
      <c r="UD37" s="4701"/>
      <c r="UE37" s="4701"/>
      <c r="UF37" s="4701"/>
      <c r="UG37" s="4701"/>
      <c r="UH37" s="4701"/>
      <c r="UI37" s="4701"/>
      <c r="UJ37" s="4701"/>
      <c r="UK37" s="4701"/>
      <c r="UL37" s="4701"/>
      <c r="UM37" s="4701"/>
      <c r="UN37" s="4701"/>
      <c r="UO37" s="4701"/>
      <c r="UP37" s="4701"/>
      <c r="UQ37" s="4701"/>
      <c r="UR37" s="4701"/>
      <c r="US37" s="4701"/>
      <c r="UT37" s="4701"/>
      <c r="UU37" s="4701"/>
      <c r="UV37" s="4701"/>
      <c r="UW37" s="4701"/>
      <c r="UX37" s="4701"/>
      <c r="UY37" s="4701"/>
      <c r="UZ37" s="4701"/>
      <c r="VA37" s="4701"/>
      <c r="VB37" s="4701"/>
      <c r="VC37" s="4701"/>
      <c r="VD37" s="4701"/>
      <c r="VE37" s="4701"/>
      <c r="VF37" s="4701"/>
      <c r="VG37" s="4701"/>
      <c r="VH37" s="4701"/>
      <c r="VI37" s="4701"/>
      <c r="VJ37" s="4701"/>
      <c r="VK37" s="4701"/>
      <c r="VL37" s="4701"/>
      <c r="VM37" s="4701"/>
      <c r="VN37" s="4701"/>
      <c r="VO37" s="4701"/>
      <c r="VP37" s="4701"/>
      <c r="VQ37" s="4701"/>
      <c r="VR37" s="4701"/>
      <c r="VS37" s="4701"/>
      <c r="VT37" s="4701"/>
      <c r="VU37" s="4701"/>
      <c r="VV37" s="4701"/>
      <c r="VW37" s="4701"/>
      <c r="VX37" s="4701"/>
      <c r="VY37" s="4701"/>
      <c r="VZ37" s="4701"/>
      <c r="WA37" s="4701"/>
      <c r="WB37" s="4701"/>
      <c r="WC37" s="4701"/>
      <c r="WD37" s="4701"/>
      <c r="WE37" s="4701"/>
      <c r="WF37" s="4701"/>
      <c r="WG37" s="4701"/>
      <c r="WH37" s="4701"/>
      <c r="WI37" s="4701"/>
      <c r="WJ37" s="4701"/>
      <c r="WK37" s="4701"/>
      <c r="WL37" s="4701"/>
      <c r="WM37" s="4701"/>
      <c r="WN37" s="4701"/>
      <c r="WO37" s="4701"/>
      <c r="WP37" s="4701"/>
      <c r="WQ37" s="4701"/>
      <c r="WR37" s="4701"/>
      <c r="WS37" s="4701"/>
      <c r="WT37" s="4701"/>
      <c r="WU37" s="4701"/>
      <c r="WV37" s="4701"/>
      <c r="WW37" s="4701"/>
      <c r="WX37" s="4701"/>
      <c r="WY37" s="4701"/>
      <c r="WZ37" s="4701"/>
      <c r="XA37" s="4701"/>
      <c r="XB37" s="4701"/>
      <c r="XC37" s="4701"/>
      <c r="XD37" s="4701"/>
      <c r="XE37" s="4701"/>
      <c r="XF37" s="4701"/>
      <c r="XG37" s="4701"/>
      <c r="XH37" s="4701"/>
      <c r="XI37" s="4701"/>
      <c r="XJ37" s="4701"/>
      <c r="XK37" s="4701"/>
      <c r="XL37" s="4701"/>
      <c r="XM37" s="4701"/>
      <c r="XN37" s="4701"/>
      <c r="XO37" s="4701"/>
      <c r="XP37" s="4701"/>
      <c r="XQ37" s="4701"/>
      <c r="XR37" s="4701"/>
      <c r="XS37" s="4701"/>
      <c r="XT37" s="4701"/>
      <c r="XU37" s="4701"/>
      <c r="XV37" s="4701"/>
      <c r="XW37" s="4701"/>
      <c r="XX37" s="4701"/>
      <c r="XY37" s="4701"/>
      <c r="XZ37" s="4701"/>
      <c r="YA37" s="4701"/>
      <c r="YB37" s="4701"/>
      <c r="YC37" s="4701"/>
      <c r="YD37" s="4701"/>
      <c r="YE37" s="4701"/>
      <c r="YF37" s="4701"/>
      <c r="YG37" s="4701"/>
      <c r="YH37" s="4701"/>
      <c r="YI37" s="4701"/>
      <c r="YJ37" s="4701"/>
      <c r="YK37" s="4701"/>
      <c r="YL37" s="4701"/>
      <c r="YM37" s="4701"/>
      <c r="YN37" s="4701"/>
      <c r="YO37" s="4701"/>
      <c r="YP37" s="4701"/>
      <c r="YQ37" s="4701"/>
      <c r="YR37" s="4701"/>
      <c r="YS37" s="4701"/>
      <c r="YT37" s="4701"/>
      <c r="YU37" s="4701"/>
      <c r="YV37" s="4701"/>
      <c r="YW37" s="4701"/>
      <c r="YX37" s="4701"/>
      <c r="YY37" s="4701"/>
      <c r="YZ37" s="4701"/>
      <c r="ZA37" s="4701"/>
      <c r="ZB37" s="4701"/>
      <c r="ZC37" s="4701"/>
      <c r="ZD37" s="4701"/>
      <c r="ZE37" s="4701"/>
      <c r="ZF37" s="4701"/>
      <c r="ZG37" s="4701"/>
      <c r="ZH37" s="4701"/>
      <c r="ZI37" s="4701"/>
      <c r="ZJ37" s="4701"/>
      <c r="ZK37" s="4701"/>
      <c r="ZL37" s="4701"/>
      <c r="ZM37" s="4701"/>
      <c r="ZN37" s="4701"/>
      <c r="ZO37" s="4701"/>
      <c r="ZP37" s="4701"/>
      <c r="ZQ37" s="4701"/>
      <c r="ZR37" s="4701"/>
      <c r="ZS37" s="4701"/>
      <c r="ZT37" s="4701"/>
      <c r="ZU37" s="4701"/>
      <c r="ZV37" s="4701"/>
      <c r="ZW37" s="4701"/>
      <c r="ZX37" s="4701"/>
      <c r="ZY37" s="4701"/>
      <c r="ZZ37" s="4701"/>
      <c r="AAA37" s="4701"/>
      <c r="AAB37" s="4701"/>
      <c r="AAC37" s="4701"/>
      <c r="AAD37" s="4701"/>
      <c r="AAE37" s="4701"/>
      <c r="AAF37" s="4701"/>
      <c r="AAG37" s="4701"/>
      <c r="AAH37" s="4701"/>
      <c r="AAI37" s="4701"/>
      <c r="AAJ37" s="4701"/>
      <c r="AAK37" s="4701"/>
      <c r="AAL37" s="4701"/>
      <c r="AAM37" s="4701"/>
      <c r="AAN37" s="4701"/>
      <c r="AAO37" s="4701"/>
      <c r="AAP37" s="4701"/>
      <c r="AAQ37" s="4701"/>
      <c r="AAR37" s="4701"/>
      <c r="AAS37" s="4701"/>
      <c r="AAT37" s="4701"/>
      <c r="AAU37" s="4701"/>
      <c r="AAV37" s="4701"/>
      <c r="AAW37" s="4701"/>
      <c r="AAX37" s="4701"/>
      <c r="AAY37" s="4701"/>
      <c r="AAZ37" s="4701"/>
      <c r="ABA37" s="4701"/>
      <c r="ABB37" s="4701"/>
      <c r="ABC37" s="4701"/>
      <c r="ABD37" s="4701"/>
      <c r="ABE37" s="4701"/>
      <c r="ABF37" s="4701"/>
      <c r="ABG37" s="4701"/>
      <c r="ABH37" s="4701"/>
      <c r="ABI37" s="4701"/>
      <c r="ABJ37" s="4701"/>
      <c r="ABK37" s="4701"/>
      <c r="ABL37" s="4701"/>
      <c r="ABM37" s="4701"/>
      <c r="ABN37" s="4701"/>
      <c r="ABO37" s="4701"/>
      <c r="ABP37" s="4701"/>
      <c r="ABQ37" s="4701"/>
      <c r="ABR37" s="4701"/>
      <c r="ABS37" s="4701"/>
      <c r="ABT37" s="4701"/>
      <c r="ABU37" s="4701"/>
      <c r="ABV37" s="4701"/>
      <c r="ABW37" s="4701"/>
      <c r="ABX37" s="4701"/>
      <c r="ABY37" s="4701"/>
      <c r="ABZ37" s="4701"/>
      <c r="ACA37" s="4701"/>
      <c r="ACB37" s="4701"/>
      <c r="ACC37" s="4701"/>
      <c r="ACD37" s="4701"/>
      <c r="ACE37" s="4701"/>
      <c r="ACF37" s="4701"/>
      <c r="ACG37" s="4701"/>
      <c r="ACH37" s="4701"/>
      <c r="ACI37" s="4701"/>
      <c r="ACJ37" s="4701"/>
      <c r="ACK37" s="4701"/>
      <c r="ACL37" s="4701"/>
      <c r="ACM37" s="4701"/>
      <c r="ACN37" s="4701"/>
      <c r="ACO37" s="4701"/>
      <c r="ACP37" s="4701"/>
      <c r="ACQ37" s="4701"/>
      <c r="ACR37" s="4701"/>
      <c r="ACS37" s="4701"/>
      <c r="ACT37" s="4701"/>
      <c r="ACU37" s="4701"/>
      <c r="ACV37" s="4701"/>
      <c r="ACW37" s="4701"/>
      <c r="ACX37" s="4701"/>
      <c r="ACY37" s="4701"/>
      <c r="ACZ37" s="4701"/>
      <c r="ADA37" s="4701"/>
      <c r="ADB37" s="4701"/>
      <c r="ADC37" s="4701"/>
      <c r="ADD37" s="4701"/>
      <c r="ADE37" s="4701"/>
      <c r="ADF37" s="4701"/>
      <c r="ADG37" s="4701"/>
      <c r="ADH37" s="4701"/>
      <c r="ADI37" s="4701"/>
      <c r="ADJ37" s="4701"/>
      <c r="ADK37" s="4701"/>
      <c r="ADL37" s="4701"/>
      <c r="ADM37" s="4701"/>
      <c r="ADN37" s="4701"/>
      <c r="ADO37" s="4701"/>
      <c r="ADP37" s="4701"/>
      <c r="ADQ37" s="4701"/>
      <c r="ADR37" s="4701"/>
      <c r="ADS37" s="4701"/>
      <c r="ADT37" s="4701"/>
      <c r="ADU37" s="4701"/>
      <c r="ADV37" s="4701"/>
      <c r="ADW37" s="4701"/>
      <c r="ADX37" s="4701"/>
      <c r="ADY37" s="4701"/>
      <c r="ADZ37" s="4701"/>
      <c r="AEA37" s="4701"/>
      <c r="AEB37" s="4701"/>
      <c r="AEC37" s="4701"/>
      <c r="AED37" s="4701"/>
      <c r="AEE37" s="4701"/>
      <c r="AEF37" s="4701"/>
      <c r="AEG37" s="4701"/>
      <c r="AEH37" s="4701"/>
      <c r="AEI37" s="4701"/>
      <c r="AEJ37" s="4701"/>
      <c r="AEK37" s="4701"/>
      <c r="AEL37" s="4701"/>
      <c r="AEM37" s="4701"/>
      <c r="AEN37" s="4701"/>
      <c r="AEO37" s="4701"/>
      <c r="AEP37" s="4701"/>
      <c r="AEQ37" s="4701"/>
      <c r="AER37" s="4701"/>
      <c r="AES37" s="4701"/>
      <c r="AET37" s="4701"/>
      <c r="AEU37" s="4701"/>
      <c r="AEV37" s="4701"/>
      <c r="AEW37" s="4701"/>
      <c r="AEX37" s="4701"/>
      <c r="AEY37" s="4701"/>
      <c r="AEZ37" s="4701"/>
      <c r="AFA37" s="4701"/>
      <c r="AFB37" s="4701"/>
      <c r="AFC37" s="4701"/>
      <c r="AFD37" s="4701"/>
      <c r="AFE37" s="4701"/>
      <c r="AFF37" s="4701"/>
      <c r="AFG37" s="4701"/>
      <c r="AFH37" s="4701"/>
      <c r="AFI37" s="4701"/>
      <c r="AFJ37" s="4701"/>
      <c r="AFK37" s="4701"/>
      <c r="AFL37" s="4701"/>
      <c r="AFM37" s="4701"/>
      <c r="AFN37" s="4701"/>
      <c r="AFO37" s="4701"/>
      <c r="AFP37" s="4701"/>
      <c r="AFQ37" s="4701"/>
      <c r="AFR37" s="4701"/>
      <c r="AFS37" s="4701"/>
      <c r="AFT37" s="4701"/>
      <c r="AFU37" s="4701"/>
      <c r="AFV37" s="4701"/>
      <c r="AFW37" s="4701"/>
      <c r="AFX37" s="4701"/>
      <c r="AFY37" s="4701"/>
      <c r="AFZ37" s="4701"/>
      <c r="AGA37" s="4701"/>
      <c r="AGB37" s="4701"/>
      <c r="AGC37" s="4701"/>
      <c r="AGD37" s="4701"/>
      <c r="AGE37" s="4701"/>
      <c r="AGF37" s="4701"/>
      <c r="AGG37" s="4701"/>
      <c r="AGH37" s="4701"/>
      <c r="AGI37" s="4701"/>
      <c r="AGJ37" s="4701"/>
      <c r="AGK37" s="4701"/>
      <c r="AGL37" s="4701"/>
      <c r="AGM37" s="4701"/>
      <c r="AGN37" s="4701"/>
      <c r="AGO37" s="4701"/>
      <c r="AGP37" s="4701"/>
      <c r="AGQ37" s="4701"/>
      <c r="AGR37" s="4701"/>
      <c r="AGS37" s="4701"/>
      <c r="AGT37" s="4701"/>
      <c r="AGU37" s="4701"/>
      <c r="AGV37" s="4701"/>
      <c r="AGW37" s="4701"/>
      <c r="AGX37" s="4701"/>
      <c r="AGY37" s="4701"/>
      <c r="AGZ37" s="4701"/>
      <c r="AHA37" s="4701"/>
      <c r="AHB37" s="4701"/>
      <c r="AHC37" s="4701"/>
      <c r="AHD37" s="4701"/>
      <c r="AHE37" s="4701"/>
      <c r="AHF37" s="4701"/>
      <c r="AHG37" s="4701"/>
      <c r="AHH37" s="4701"/>
      <c r="AHI37" s="4701"/>
      <c r="AHJ37" s="4701"/>
      <c r="AHK37" s="4701"/>
      <c r="AHL37" s="4701"/>
      <c r="AHM37" s="4701"/>
      <c r="AHN37" s="4701"/>
      <c r="AHO37" s="4701"/>
      <c r="AHP37" s="4701"/>
      <c r="AHQ37" s="4701"/>
      <c r="AHR37" s="4701"/>
      <c r="AHS37" s="4701"/>
      <c r="AHT37" s="4701"/>
      <c r="AHU37" s="4701"/>
      <c r="AHV37" s="4701"/>
      <c r="AHW37" s="4701"/>
      <c r="AHX37" s="4701"/>
      <c r="AHY37" s="4701"/>
      <c r="AHZ37" s="4701"/>
      <c r="AIA37" s="4701"/>
      <c r="AIB37" s="4701"/>
      <c r="AIC37" s="4701"/>
      <c r="AID37" s="4701"/>
      <c r="AIE37" s="4701"/>
      <c r="AIF37" s="4701"/>
      <c r="AIG37" s="4701"/>
      <c r="AIH37" s="4701"/>
      <c r="AII37" s="4701"/>
      <c r="AIJ37" s="4701"/>
      <c r="AIK37" s="4701"/>
      <c r="AIL37" s="4701"/>
      <c r="AIM37" s="4701"/>
      <c r="AIN37" s="4701"/>
      <c r="AIO37" s="4701"/>
      <c r="AIP37" s="4701"/>
      <c r="AIQ37" s="4701"/>
      <c r="AIR37" s="4701"/>
      <c r="AIS37" s="4701"/>
      <c r="AIT37" s="4701"/>
      <c r="AIU37" s="4701"/>
      <c r="AIV37" s="4701"/>
      <c r="AIW37" s="4701"/>
      <c r="AIX37" s="4701"/>
      <c r="AIY37" s="4701"/>
      <c r="AIZ37" s="4701"/>
      <c r="AJA37" s="4701"/>
      <c r="AJB37" s="4701"/>
      <c r="AJC37" s="4701"/>
      <c r="AJD37" s="4701"/>
      <c r="AJE37" s="4701"/>
      <c r="AJF37" s="4701"/>
      <c r="AJG37" s="4701"/>
      <c r="AJH37" s="4701"/>
      <c r="AJI37" s="4701"/>
      <c r="AJJ37" s="4701"/>
      <c r="AJK37" s="4701"/>
      <c r="AJL37" s="4701"/>
      <c r="AJM37" s="4701"/>
      <c r="AJN37" s="4701"/>
      <c r="AJO37" s="4701"/>
      <c r="AJP37" s="4701"/>
      <c r="AJQ37" s="4701"/>
      <c r="AJR37" s="4701"/>
      <c r="AJS37" s="4701"/>
      <c r="AJT37" s="4701"/>
      <c r="AJU37" s="4701"/>
      <c r="AJV37" s="4701"/>
      <c r="AJW37" s="4701"/>
      <c r="AJX37" s="4701"/>
      <c r="AJY37" s="4701"/>
      <c r="AJZ37" s="4701"/>
      <c r="AKA37" s="4701"/>
      <c r="AKB37" s="4701"/>
      <c r="AKC37" s="4701"/>
      <c r="AKD37" s="4701"/>
      <c r="AKE37" s="4701"/>
      <c r="AKF37" s="4701"/>
      <c r="AKG37" s="4701"/>
      <c r="AKH37" s="4701"/>
      <c r="AKI37" s="4701"/>
      <c r="AKJ37" s="4701"/>
      <c r="AKK37" s="4701"/>
      <c r="AKL37" s="4701"/>
      <c r="AKM37" s="4701"/>
      <c r="AKN37" s="4701"/>
      <c r="AKO37" s="4701"/>
      <c r="AKP37" s="4701"/>
      <c r="AKQ37" s="4701"/>
      <c r="AKR37" s="4701"/>
      <c r="AKS37" s="4701"/>
      <c r="AKT37" s="4701"/>
      <c r="AKU37" s="4701"/>
      <c r="AKV37" s="4701"/>
      <c r="AKW37" s="4701"/>
      <c r="AKX37" s="4701"/>
      <c r="AKY37" s="4701"/>
      <c r="AKZ37" s="4701"/>
      <c r="ALA37" s="4701"/>
      <c r="ALB37" s="4701"/>
      <c r="ALC37" s="4701"/>
      <c r="ALD37" s="4701"/>
      <c r="ALE37" s="4701"/>
      <c r="ALF37" s="4701"/>
      <c r="ALG37" s="4701"/>
      <c r="ALH37" s="4701"/>
      <c r="ALI37" s="4701"/>
      <c r="ALJ37" s="4701"/>
      <c r="ALK37" s="4701"/>
      <c r="ALL37" s="4701"/>
      <c r="ALM37" s="4701"/>
      <c r="ALN37" s="4701"/>
      <c r="ALO37" s="4701"/>
      <c r="ALP37" s="4701"/>
      <c r="ALQ37" s="4701"/>
      <c r="ALR37" s="4701"/>
      <c r="ALS37" s="4701"/>
      <c r="ALT37" s="4701"/>
      <c r="ALU37" s="4701"/>
      <c r="ALV37" s="4701"/>
      <c r="ALW37" s="4701"/>
      <c r="ALX37" s="4701"/>
      <c r="ALY37" s="4701"/>
      <c r="ALZ37" s="4701"/>
      <c r="AMA37" s="4701"/>
      <c r="AMB37" s="4701"/>
      <c r="AMC37" s="4701"/>
      <c r="AMD37" s="4701"/>
      <c r="AME37" s="4701"/>
      <c r="AMF37" s="4701"/>
      <c r="AMG37" s="4701"/>
      <c r="AMH37" s="4701"/>
      <c r="AMI37" s="4701"/>
      <c r="AMJ37" s="4701"/>
      <c r="AMK37" s="4701"/>
      <c r="AML37" s="4701"/>
      <c r="AMM37" s="4701"/>
      <c r="AMN37" s="4701"/>
      <c r="AMO37" s="4701"/>
      <c r="AMP37" s="4701"/>
      <c r="AMQ37" s="4701"/>
      <c r="AMR37" s="4701"/>
      <c r="AMS37" s="4701"/>
      <c r="AMT37" s="4701"/>
      <c r="AMU37" s="4701"/>
      <c r="AMV37" s="4701"/>
      <c r="AMW37" s="4701"/>
      <c r="AMX37" s="4701"/>
      <c r="AMY37" s="4701"/>
      <c r="AMZ37" s="4701"/>
      <c r="ANA37" s="4701"/>
      <c r="ANB37" s="4701"/>
      <c r="ANC37" s="4701"/>
      <c r="AND37" s="4701"/>
      <c r="ANE37" s="4701"/>
      <c r="ANF37" s="4701"/>
      <c r="ANG37" s="4701"/>
      <c r="ANH37" s="4701"/>
      <c r="ANI37" s="4701"/>
      <c r="ANJ37" s="4701"/>
      <c r="ANK37" s="4701"/>
      <c r="ANL37" s="4701"/>
      <c r="ANM37" s="4701"/>
      <c r="ANN37" s="4701"/>
      <c r="ANO37" s="4701"/>
      <c r="ANP37" s="4701"/>
      <c r="ANQ37" s="4701"/>
      <c r="ANR37" s="4701"/>
      <c r="ANS37" s="4701"/>
      <c r="ANT37" s="4701"/>
      <c r="ANU37" s="4701"/>
      <c r="ANV37" s="4701"/>
      <c r="ANW37" s="4701"/>
      <c r="ANX37" s="4701"/>
      <c r="ANY37" s="4701"/>
      <c r="ANZ37" s="4701"/>
      <c r="AOA37" s="4701"/>
      <c r="AOB37" s="4701"/>
      <c r="AOC37" s="4701"/>
      <c r="AOD37" s="4701"/>
      <c r="AOE37" s="4701"/>
      <c r="AOF37" s="4701"/>
      <c r="AOG37" s="4701"/>
      <c r="AOH37" s="4701"/>
      <c r="AOI37" s="4701"/>
      <c r="AOJ37" s="4701"/>
      <c r="AOK37" s="4701"/>
      <c r="AOL37" s="4701"/>
      <c r="AOM37" s="4701"/>
      <c r="AON37" s="4701"/>
      <c r="AOO37" s="4701"/>
      <c r="AOP37" s="4701"/>
      <c r="AOQ37" s="4701"/>
      <c r="AOR37" s="4701"/>
      <c r="AOS37" s="4701"/>
      <c r="AOT37" s="4701"/>
      <c r="AOU37" s="4701"/>
      <c r="AOV37" s="4701"/>
      <c r="AOW37" s="4701"/>
      <c r="AOX37" s="4701"/>
      <c r="AOY37" s="4701"/>
      <c r="AOZ37" s="4701"/>
      <c r="APA37" s="4701"/>
      <c r="APB37" s="4701"/>
      <c r="APC37" s="4701"/>
      <c r="APD37" s="4701"/>
      <c r="APE37" s="4701"/>
      <c r="APF37" s="4701"/>
      <c r="APG37" s="4701"/>
      <c r="APH37" s="4701"/>
      <c r="API37" s="4701"/>
      <c r="APJ37" s="4701"/>
      <c r="APK37" s="4701"/>
      <c r="APL37" s="4701"/>
      <c r="APM37" s="4701"/>
      <c r="APN37" s="4701"/>
      <c r="APO37" s="4701"/>
      <c r="APP37" s="4701"/>
      <c r="APQ37" s="4701"/>
      <c r="APR37" s="4701"/>
      <c r="APS37" s="4701"/>
      <c r="APT37" s="4701"/>
      <c r="APU37" s="4701"/>
      <c r="APV37" s="4701"/>
      <c r="APW37" s="4701"/>
      <c r="APX37" s="4701"/>
      <c r="APY37" s="4701"/>
      <c r="APZ37" s="4701"/>
      <c r="AQA37" s="4701"/>
      <c r="AQB37" s="4701"/>
      <c r="AQC37" s="4701"/>
      <c r="AQD37" s="4701"/>
      <c r="AQE37" s="4701"/>
      <c r="AQF37" s="4701"/>
      <c r="AQG37" s="4701"/>
      <c r="AQH37" s="4701"/>
      <c r="AQI37" s="4701"/>
      <c r="AQJ37" s="4701"/>
      <c r="AQK37" s="4701"/>
      <c r="AQL37" s="4701"/>
      <c r="AQM37" s="4701"/>
      <c r="AQN37" s="4701"/>
      <c r="AQO37" s="4701"/>
      <c r="AQP37" s="4701"/>
      <c r="AQQ37" s="4701"/>
      <c r="AQR37" s="4701"/>
      <c r="AQS37" s="4701"/>
      <c r="AQT37" s="4701"/>
      <c r="AQU37" s="4701"/>
      <c r="AQV37" s="4701"/>
      <c r="AQW37" s="4701"/>
      <c r="AQX37" s="4701"/>
      <c r="AQY37" s="4701"/>
      <c r="AQZ37" s="4701"/>
      <c r="ARA37" s="4701"/>
      <c r="ARB37" s="4701"/>
      <c r="ARC37" s="4701"/>
      <c r="ARD37" s="4701"/>
      <c r="ARE37" s="4701"/>
      <c r="ARF37" s="4701"/>
      <c r="ARG37" s="4701"/>
      <c r="ARH37" s="4701"/>
      <c r="ARI37" s="4701"/>
      <c r="ARJ37" s="4701"/>
      <c r="ARK37" s="4701"/>
      <c r="ARL37" s="4701"/>
      <c r="ARM37" s="4701"/>
      <c r="ARN37" s="4701"/>
      <c r="ARO37" s="4701"/>
      <c r="ARP37" s="4701"/>
      <c r="ARQ37" s="4701"/>
      <c r="ARR37" s="4701"/>
      <c r="ARS37" s="4701"/>
      <c r="ART37" s="4701"/>
      <c r="ARU37" s="4701"/>
      <c r="ARV37" s="4701"/>
      <c r="ARW37" s="4701"/>
      <c r="ARX37" s="4701"/>
      <c r="ARY37" s="4701"/>
      <c r="ARZ37" s="4701"/>
      <c r="ASA37" s="4701"/>
      <c r="ASB37" s="4701"/>
      <c r="ASC37" s="4701"/>
      <c r="ASD37" s="4701"/>
      <c r="ASE37" s="4701"/>
      <c r="ASF37" s="4701"/>
      <c r="ASG37" s="4701"/>
      <c r="ASH37" s="4701"/>
      <c r="ASI37" s="4701"/>
      <c r="ASJ37" s="4701"/>
      <c r="ASK37" s="4701"/>
      <c r="ASL37" s="4701"/>
      <c r="ASM37" s="4701"/>
      <c r="ASN37" s="4701"/>
      <c r="ASO37" s="4701"/>
      <c r="ASP37" s="4701"/>
      <c r="ASQ37" s="4701"/>
      <c r="ASR37" s="4701"/>
      <c r="ASS37" s="4701"/>
      <c r="AST37" s="4701"/>
      <c r="ASU37" s="4701"/>
      <c r="ASV37" s="4701"/>
      <c r="ASW37" s="4701"/>
      <c r="ASX37" s="4701"/>
      <c r="ASY37" s="4701"/>
      <c r="ASZ37" s="4701"/>
      <c r="ATA37" s="4701"/>
      <c r="ATB37" s="4701"/>
      <c r="ATC37" s="4701"/>
      <c r="ATD37" s="4701"/>
      <c r="ATE37" s="4701"/>
      <c r="ATF37" s="4701"/>
      <c r="ATG37" s="4701"/>
      <c r="ATH37" s="4701"/>
      <c r="ATI37" s="4701"/>
      <c r="ATJ37" s="4701"/>
      <c r="ATK37" s="4701"/>
      <c r="ATL37" s="4701"/>
      <c r="ATM37" s="4701"/>
      <c r="ATN37" s="4701"/>
      <c r="ATO37" s="4701"/>
      <c r="ATP37" s="4701"/>
      <c r="ATQ37" s="4701"/>
      <c r="ATR37" s="4701"/>
      <c r="ATS37" s="4701"/>
      <c r="ATT37" s="4701"/>
      <c r="ATU37" s="4701"/>
      <c r="ATV37" s="4701"/>
      <c r="ATW37" s="4701"/>
      <c r="ATX37" s="4701"/>
      <c r="ATY37" s="4701"/>
      <c r="ATZ37" s="4701"/>
      <c r="AUA37" s="4701"/>
      <c r="AUB37" s="4701"/>
      <c r="AUC37" s="4701"/>
      <c r="AUD37" s="4701"/>
      <c r="AUE37" s="4701"/>
      <c r="AUF37" s="4701"/>
      <c r="AUG37" s="4701"/>
      <c r="AUH37" s="4701"/>
      <c r="AUI37" s="4701"/>
      <c r="AUJ37" s="4701"/>
      <c r="AUK37" s="4701"/>
      <c r="AUL37" s="4701"/>
      <c r="AUM37" s="4701"/>
      <c r="AUN37" s="4701"/>
      <c r="AUO37" s="4701"/>
      <c r="AUP37" s="4701"/>
      <c r="AUQ37" s="4701"/>
      <c r="AUR37" s="4701"/>
      <c r="AUS37" s="4701"/>
      <c r="AUT37" s="4701"/>
      <c r="AUU37" s="4701"/>
      <c r="AUV37" s="4701"/>
      <c r="AUW37" s="4701"/>
      <c r="AUX37" s="4701"/>
      <c r="AUY37" s="4701"/>
      <c r="AUZ37" s="4701"/>
      <c r="AVA37" s="4701"/>
      <c r="AVB37" s="4701"/>
      <c r="AVC37" s="4701"/>
      <c r="AVD37" s="4701"/>
      <c r="AVE37" s="4701"/>
      <c r="AVF37" s="4701"/>
      <c r="AVG37" s="4701"/>
      <c r="AVH37" s="4701"/>
      <c r="AVI37" s="4701"/>
      <c r="AVJ37" s="4701"/>
      <c r="AVK37" s="4701"/>
      <c r="AVL37" s="4701"/>
      <c r="AVM37" s="4701"/>
      <c r="AVN37" s="4701"/>
      <c r="AVO37" s="4701"/>
      <c r="AVP37" s="4701"/>
      <c r="AVQ37" s="4701"/>
      <c r="AVR37" s="4701"/>
      <c r="AVS37" s="4701"/>
      <c r="AVT37" s="4701"/>
      <c r="AVU37" s="4701"/>
      <c r="AVV37" s="4701"/>
      <c r="AVW37" s="4701"/>
      <c r="AVX37" s="4701"/>
      <c r="AVY37" s="4701"/>
      <c r="AVZ37" s="4701"/>
      <c r="AWA37" s="4701"/>
      <c r="AWB37" s="4701"/>
      <c r="AWC37" s="4701"/>
      <c r="AWD37" s="4701"/>
      <c r="AWE37" s="4701"/>
      <c r="AWF37" s="4701"/>
      <c r="AWG37" s="4701"/>
      <c r="AWH37" s="4701"/>
      <c r="AWI37" s="4701"/>
      <c r="AWJ37" s="4701"/>
      <c r="AWK37" s="4701"/>
      <c r="AWL37" s="4701"/>
      <c r="AWM37" s="4701"/>
      <c r="AWN37" s="4701"/>
      <c r="AWO37" s="4701"/>
      <c r="AWP37" s="4701"/>
      <c r="AWQ37" s="4701"/>
      <c r="AWR37" s="4701"/>
      <c r="AWS37" s="4701"/>
      <c r="AWT37" s="4701"/>
      <c r="AWU37" s="4701"/>
      <c r="AWV37" s="4701"/>
      <c r="AWW37" s="4701"/>
      <c r="AWX37" s="4701"/>
      <c r="AWY37" s="4701"/>
      <c r="AWZ37" s="4701"/>
      <c r="AXA37" s="4701"/>
      <c r="AXB37" s="4701"/>
      <c r="AXC37" s="4701"/>
      <c r="AXD37" s="4701"/>
      <c r="AXE37" s="4701"/>
      <c r="AXF37" s="4701"/>
      <c r="AXG37" s="4701"/>
      <c r="AXH37" s="4701"/>
      <c r="AXI37" s="4701"/>
      <c r="AXJ37" s="4701"/>
      <c r="AXK37" s="4701"/>
      <c r="AXL37" s="4701"/>
      <c r="AXM37" s="4701"/>
      <c r="AXN37" s="4701"/>
      <c r="AXO37" s="4701"/>
      <c r="AXP37" s="4701"/>
      <c r="AXQ37" s="4701"/>
      <c r="AXR37" s="4701"/>
      <c r="AXS37" s="4701"/>
      <c r="AXT37" s="4701"/>
      <c r="AXU37" s="4701"/>
      <c r="AXV37" s="4701"/>
      <c r="AXW37" s="4701"/>
      <c r="AXX37" s="4701"/>
      <c r="AXY37" s="4701"/>
      <c r="AXZ37" s="4701"/>
      <c r="AYA37" s="4701"/>
      <c r="AYB37" s="4701"/>
      <c r="AYC37" s="4701"/>
      <c r="AYD37" s="4701"/>
      <c r="AYE37" s="4701"/>
      <c r="AYF37" s="4701"/>
      <c r="AYG37" s="4701"/>
      <c r="AYH37" s="4701"/>
      <c r="AYI37" s="4701"/>
      <c r="AYJ37" s="4701"/>
      <c r="AYK37" s="4701"/>
      <c r="AYL37" s="4701"/>
      <c r="AYM37" s="4701"/>
      <c r="AYN37" s="4701"/>
      <c r="AYO37" s="4701"/>
      <c r="AYP37" s="4701"/>
      <c r="AYQ37" s="4701"/>
      <c r="AYR37" s="4701"/>
      <c r="AYS37" s="4701"/>
      <c r="AYT37" s="4701"/>
      <c r="AYU37" s="4701"/>
      <c r="AYV37" s="4701"/>
      <c r="AYW37" s="4701"/>
      <c r="AYX37" s="4701"/>
      <c r="AYY37" s="4701"/>
      <c r="AYZ37" s="4701"/>
      <c r="AZA37" s="4701"/>
      <c r="AZB37" s="4701"/>
      <c r="AZC37" s="4701"/>
      <c r="AZD37" s="4701"/>
      <c r="AZE37" s="4701"/>
      <c r="AZF37" s="4701"/>
      <c r="AZG37" s="4701"/>
      <c r="AZH37" s="4701"/>
      <c r="AZI37" s="4701"/>
      <c r="AZJ37" s="4701"/>
      <c r="AZK37" s="4701"/>
      <c r="AZL37" s="4701"/>
      <c r="AZM37" s="4701"/>
      <c r="AZN37" s="4701"/>
      <c r="AZO37" s="4701"/>
      <c r="AZP37" s="4701"/>
      <c r="AZQ37" s="4701"/>
      <c r="AZR37" s="4701"/>
      <c r="AZS37" s="4701"/>
      <c r="AZT37" s="4701"/>
      <c r="AZU37" s="4701"/>
      <c r="AZV37" s="4701"/>
      <c r="AZW37" s="4701"/>
      <c r="AZX37" s="4701"/>
      <c r="AZY37" s="4701"/>
      <c r="AZZ37" s="4701"/>
      <c r="BAA37" s="4701"/>
      <c r="BAB37" s="4701"/>
      <c r="BAC37" s="4701"/>
      <c r="BAD37" s="4701"/>
      <c r="BAE37" s="4701"/>
      <c r="BAF37" s="4701"/>
      <c r="BAG37" s="4701"/>
      <c r="BAH37" s="4701"/>
      <c r="BAI37" s="4701"/>
      <c r="BAJ37" s="4701"/>
      <c r="BAK37" s="4701"/>
      <c r="BAL37" s="4701"/>
      <c r="BAM37" s="4701"/>
      <c r="BAN37" s="4701"/>
      <c r="BAO37" s="4701"/>
      <c r="BAP37" s="4701"/>
      <c r="BAQ37" s="4701"/>
      <c r="BAR37" s="4701"/>
      <c r="BAS37" s="4701"/>
      <c r="BAT37" s="4701"/>
      <c r="BAU37" s="4701"/>
      <c r="BAV37" s="4701"/>
      <c r="BAW37" s="4701"/>
      <c r="BAX37" s="4701"/>
      <c r="BAY37" s="4701"/>
      <c r="BAZ37" s="4701"/>
      <c r="BBA37" s="4701"/>
      <c r="BBB37" s="4701"/>
      <c r="BBC37" s="4701"/>
      <c r="BBD37" s="4701"/>
      <c r="BBE37" s="4701"/>
      <c r="BBF37" s="4701"/>
      <c r="BBG37" s="4701"/>
      <c r="BBH37" s="4701"/>
      <c r="BBI37" s="4701"/>
      <c r="BBJ37" s="4701"/>
      <c r="BBK37" s="4701"/>
      <c r="BBL37" s="4701"/>
      <c r="BBM37" s="4701"/>
      <c r="BBN37" s="4701"/>
      <c r="BBO37" s="4701"/>
      <c r="BBP37" s="4701"/>
      <c r="BBQ37" s="4701"/>
      <c r="BBR37" s="4701"/>
      <c r="BBS37" s="4701"/>
      <c r="BBT37" s="4701"/>
      <c r="BBU37" s="4701"/>
      <c r="BBV37" s="4701"/>
      <c r="BBW37" s="4701"/>
      <c r="BBX37" s="4701"/>
      <c r="BBY37" s="4701"/>
      <c r="BBZ37" s="4701"/>
      <c r="BCA37" s="4701"/>
      <c r="BCB37" s="4701"/>
      <c r="BCC37" s="4701"/>
      <c r="BCD37" s="4701"/>
      <c r="BCE37" s="4701"/>
      <c r="BCF37" s="4701"/>
      <c r="BCG37" s="4701"/>
      <c r="BCH37" s="4701"/>
      <c r="BCI37" s="4701"/>
      <c r="BCJ37" s="4701"/>
      <c r="BCK37" s="4701"/>
      <c r="BCL37" s="4701"/>
      <c r="BCM37" s="4701"/>
      <c r="BCN37" s="4701"/>
      <c r="BCO37" s="4701"/>
      <c r="BCP37" s="4701"/>
      <c r="BCQ37" s="4701"/>
      <c r="BCR37" s="4701"/>
      <c r="BCS37" s="4701"/>
      <c r="BCT37" s="4701"/>
      <c r="BCU37" s="4701"/>
      <c r="BCV37" s="4701"/>
      <c r="BCW37" s="4701"/>
      <c r="BCX37" s="4701"/>
      <c r="BCY37" s="4701"/>
      <c r="BCZ37" s="4701"/>
      <c r="BDA37" s="4701"/>
      <c r="BDB37" s="4701"/>
      <c r="BDC37" s="4701"/>
      <c r="BDD37" s="4701"/>
      <c r="BDE37" s="4701"/>
      <c r="BDF37" s="4701"/>
      <c r="BDG37" s="4701"/>
      <c r="BDH37" s="4701"/>
      <c r="BDI37" s="4701"/>
      <c r="BDJ37" s="4701"/>
      <c r="BDK37" s="4701"/>
      <c r="BDL37" s="4701"/>
      <c r="BDM37" s="4701"/>
      <c r="BDN37" s="4701"/>
      <c r="BDO37" s="4701"/>
      <c r="BDP37" s="4701"/>
      <c r="BDQ37" s="4701"/>
      <c r="BDR37" s="4701"/>
      <c r="BDS37" s="4701"/>
      <c r="BDT37" s="4701"/>
      <c r="BDU37" s="4701"/>
      <c r="BDV37" s="4701"/>
      <c r="BDW37" s="4701"/>
      <c r="BDX37" s="4701"/>
      <c r="BDY37" s="4701"/>
      <c r="BDZ37" s="4701"/>
      <c r="BEA37" s="4701"/>
      <c r="BEB37" s="4701"/>
      <c r="BEC37" s="4701"/>
      <c r="BED37" s="4701"/>
      <c r="BEE37" s="4701"/>
      <c r="BEF37" s="4701"/>
      <c r="BEG37" s="4701"/>
      <c r="BEH37" s="4701"/>
      <c r="BEI37" s="4701"/>
      <c r="BEJ37" s="4701"/>
      <c r="BEK37" s="4701"/>
      <c r="BEL37" s="4701"/>
      <c r="BEM37" s="4701"/>
      <c r="BEN37" s="4701"/>
      <c r="BEO37" s="4701"/>
      <c r="BEP37" s="4701"/>
      <c r="BEQ37" s="4701"/>
      <c r="BER37" s="4701"/>
      <c r="BES37" s="4701"/>
      <c r="BET37" s="4701"/>
      <c r="BEU37" s="4701"/>
      <c r="BEV37" s="4701"/>
      <c r="BEW37" s="4701"/>
      <c r="BEX37" s="4701"/>
      <c r="BEY37" s="4701"/>
      <c r="BEZ37" s="4701"/>
      <c r="BFA37" s="4701"/>
      <c r="BFB37" s="4701"/>
      <c r="BFC37" s="4701"/>
      <c r="BFD37" s="4701"/>
      <c r="BFE37" s="4701"/>
      <c r="BFF37" s="4701"/>
      <c r="BFG37" s="4701"/>
      <c r="BFH37" s="4701"/>
      <c r="BFI37" s="4701"/>
      <c r="BFJ37" s="4701"/>
      <c r="BFK37" s="4701"/>
      <c r="BFL37" s="4701"/>
      <c r="BFM37" s="4701"/>
      <c r="BFN37" s="4701"/>
      <c r="BFO37" s="4701"/>
      <c r="BFP37" s="4701"/>
      <c r="BFQ37" s="4701"/>
      <c r="BFR37" s="4701"/>
      <c r="BFS37" s="4701"/>
      <c r="BFT37" s="4701"/>
      <c r="BFU37" s="4701"/>
      <c r="BFV37" s="4701"/>
      <c r="BFW37" s="4701"/>
      <c r="BFX37" s="4701"/>
      <c r="BFY37" s="4701"/>
      <c r="BFZ37" s="4701"/>
      <c r="BGA37" s="4701"/>
      <c r="BGB37" s="4701"/>
      <c r="BGC37" s="4701"/>
      <c r="BGD37" s="4701"/>
      <c r="BGE37" s="4701"/>
      <c r="BGF37" s="4701"/>
      <c r="BGG37" s="4701"/>
      <c r="BGH37" s="4701"/>
      <c r="BGI37" s="4701"/>
      <c r="BGJ37" s="4701"/>
      <c r="BGK37" s="4701"/>
      <c r="BGL37" s="4701"/>
      <c r="BGM37" s="4701"/>
      <c r="BGN37" s="4701"/>
      <c r="BGO37" s="4701"/>
      <c r="BGP37" s="4701"/>
      <c r="BGQ37" s="4701"/>
      <c r="BGR37" s="4701"/>
      <c r="BGS37" s="4701"/>
      <c r="BGT37" s="4701"/>
      <c r="BGU37" s="4701"/>
      <c r="BGV37" s="4701"/>
      <c r="BGW37" s="4701"/>
      <c r="BGX37" s="4701"/>
      <c r="BGY37" s="4701"/>
      <c r="BGZ37" s="4701"/>
      <c r="BHA37" s="4701"/>
      <c r="BHB37" s="4701"/>
      <c r="BHC37" s="4701"/>
      <c r="BHD37" s="4701"/>
      <c r="BHE37" s="4701"/>
      <c r="BHF37" s="4701"/>
      <c r="BHG37" s="4701"/>
      <c r="BHH37" s="4701"/>
      <c r="BHI37" s="4701"/>
      <c r="BHJ37" s="4701"/>
      <c r="BHK37" s="4701"/>
      <c r="BHL37" s="4701"/>
      <c r="BHM37" s="4701"/>
      <c r="BHN37" s="4701"/>
      <c r="BHO37" s="4701"/>
      <c r="BHP37" s="4701"/>
      <c r="BHQ37" s="4701"/>
      <c r="BHR37" s="4701"/>
      <c r="BHS37" s="4701"/>
      <c r="BHT37" s="4701"/>
      <c r="BHU37" s="4701"/>
      <c r="BHV37" s="4701"/>
      <c r="BHW37" s="4701"/>
      <c r="BHX37" s="4701"/>
      <c r="BHY37" s="4701"/>
      <c r="BHZ37" s="4701"/>
      <c r="BIA37" s="4701"/>
      <c r="BIB37" s="4701"/>
      <c r="BIC37" s="4701"/>
      <c r="BID37" s="4701"/>
      <c r="BIE37" s="4701"/>
      <c r="BIF37" s="4701"/>
      <c r="BIG37" s="4701"/>
      <c r="BIH37" s="4701"/>
      <c r="BII37" s="4701"/>
      <c r="BIJ37" s="4701"/>
      <c r="BIK37" s="4701"/>
      <c r="BIL37" s="4701"/>
      <c r="BIM37" s="4701"/>
      <c r="BIN37" s="4701"/>
      <c r="BIO37" s="4701"/>
      <c r="BIP37" s="4701"/>
      <c r="BIQ37" s="4701"/>
      <c r="BIR37" s="4701"/>
      <c r="BIS37" s="4701"/>
      <c r="BIT37" s="4701"/>
      <c r="BIU37" s="4701"/>
      <c r="BIV37" s="4701"/>
      <c r="BIW37" s="4701"/>
      <c r="BIX37" s="4701"/>
      <c r="BIY37" s="4701"/>
      <c r="BIZ37" s="4701"/>
      <c r="BJA37" s="4701"/>
      <c r="BJB37" s="4701"/>
      <c r="BJC37" s="4701"/>
      <c r="BJD37" s="4701"/>
      <c r="BJE37" s="4701"/>
      <c r="BJF37" s="4701"/>
      <c r="BJG37" s="4701"/>
      <c r="BJH37" s="4701"/>
      <c r="BJI37" s="4701"/>
      <c r="BJJ37" s="4701"/>
      <c r="BJK37" s="4701"/>
      <c r="BJL37" s="4701"/>
      <c r="BJM37" s="4701"/>
      <c r="BJN37" s="4701"/>
      <c r="BJO37" s="4701"/>
      <c r="BJP37" s="4701"/>
      <c r="BJQ37" s="4701"/>
      <c r="BJR37" s="4701"/>
      <c r="BJS37" s="4701"/>
      <c r="BJT37" s="4701"/>
      <c r="BJU37" s="4701"/>
      <c r="BJV37" s="4701"/>
      <c r="BJW37" s="4701"/>
      <c r="BJX37" s="4701"/>
      <c r="BJY37" s="4701"/>
      <c r="BJZ37" s="4701"/>
      <c r="BKA37" s="4701"/>
      <c r="BKB37" s="4701"/>
      <c r="BKC37" s="4701"/>
      <c r="BKD37" s="4701"/>
      <c r="BKE37" s="4701"/>
      <c r="BKF37" s="4701"/>
      <c r="BKG37" s="4701"/>
      <c r="BKH37" s="4701"/>
      <c r="BKI37" s="4701"/>
      <c r="BKJ37" s="4701"/>
      <c r="BKK37" s="4701"/>
      <c r="BKL37" s="4701"/>
      <c r="BKM37" s="4701"/>
      <c r="BKN37" s="4701"/>
      <c r="BKO37" s="4701"/>
      <c r="BKP37" s="4701"/>
      <c r="BKQ37" s="4701"/>
      <c r="BKR37" s="4701"/>
      <c r="BKS37" s="4701"/>
      <c r="BKT37" s="4701"/>
      <c r="BKU37" s="4701"/>
      <c r="BKV37" s="4701"/>
      <c r="BKW37" s="4701"/>
      <c r="BKX37" s="4701"/>
      <c r="BKY37" s="4701"/>
      <c r="BKZ37" s="4701"/>
      <c r="BLA37" s="4701"/>
      <c r="BLB37" s="4701"/>
      <c r="BLC37" s="4701"/>
      <c r="BLD37" s="4701"/>
      <c r="BLE37" s="4701"/>
      <c r="BLF37" s="4701"/>
      <c r="BLG37" s="4701"/>
      <c r="BLH37" s="4701"/>
      <c r="BLI37" s="4701"/>
      <c r="BLJ37" s="4701"/>
      <c r="BLK37" s="4701"/>
      <c r="BLL37" s="4701"/>
      <c r="BLM37" s="4701"/>
      <c r="BLN37" s="4701"/>
      <c r="BLO37" s="4701"/>
      <c r="BLP37" s="4701"/>
      <c r="BLQ37" s="4701"/>
      <c r="BLR37" s="4701"/>
      <c r="BLS37" s="4701"/>
      <c r="BLT37" s="4701"/>
      <c r="BLU37" s="4701"/>
      <c r="BLV37" s="4701"/>
      <c r="BLW37" s="4701"/>
      <c r="BLX37" s="4701"/>
      <c r="BLY37" s="4701"/>
      <c r="BLZ37" s="4701"/>
      <c r="BMA37" s="4701"/>
      <c r="BMB37" s="4701"/>
      <c r="BMC37" s="4701"/>
      <c r="BMD37" s="4701"/>
      <c r="BME37" s="4701"/>
      <c r="BMF37" s="4701"/>
      <c r="BMG37" s="4701"/>
      <c r="BMH37" s="4701"/>
      <c r="BMI37" s="4701"/>
      <c r="BMJ37" s="4701"/>
      <c r="BMK37" s="4701"/>
      <c r="BML37" s="4701"/>
      <c r="BMM37" s="4701"/>
      <c r="BMN37" s="4701"/>
      <c r="BMO37" s="4701"/>
      <c r="BMP37" s="4701"/>
      <c r="BMQ37" s="4701"/>
      <c r="BMR37" s="4701"/>
      <c r="BMS37" s="4701"/>
      <c r="BMT37" s="4701"/>
      <c r="BMU37" s="4701"/>
      <c r="BMV37" s="4701"/>
      <c r="BMW37" s="4701"/>
      <c r="BMX37" s="4701"/>
      <c r="BMY37" s="4701"/>
      <c r="BMZ37" s="4701"/>
      <c r="BNA37" s="4701"/>
      <c r="BNB37" s="4701"/>
      <c r="BNC37" s="4701"/>
      <c r="BND37" s="4701"/>
      <c r="BNE37" s="4701"/>
      <c r="BNF37" s="4701"/>
      <c r="BNG37" s="4701"/>
      <c r="BNH37" s="4701"/>
      <c r="BNI37" s="4701"/>
      <c r="BNJ37" s="4701"/>
      <c r="BNK37" s="4701"/>
      <c r="BNL37" s="4701"/>
      <c r="BNM37" s="4701"/>
      <c r="BNN37" s="4701"/>
      <c r="BNO37" s="4701"/>
      <c r="BNP37" s="4701"/>
      <c r="BNQ37" s="4701"/>
      <c r="BNR37" s="4701"/>
      <c r="BNS37" s="4701"/>
      <c r="BNT37" s="4701"/>
      <c r="BNU37" s="4701"/>
      <c r="BNV37" s="4701"/>
      <c r="BNW37" s="4701"/>
      <c r="BNX37" s="4701"/>
      <c r="BNY37" s="4701"/>
      <c r="BNZ37" s="4701"/>
      <c r="BOA37" s="4701"/>
      <c r="BOB37" s="4701"/>
      <c r="BOC37" s="4701"/>
      <c r="BOD37" s="4701"/>
      <c r="BOE37" s="4701"/>
      <c r="BOF37" s="4701"/>
      <c r="BOG37" s="4701"/>
      <c r="BOH37" s="4701"/>
      <c r="BOI37" s="4701"/>
      <c r="BOJ37" s="4701"/>
      <c r="BOK37" s="4701"/>
      <c r="BOL37" s="4701"/>
      <c r="BOM37" s="4701"/>
      <c r="BON37" s="4701"/>
      <c r="BOO37" s="4701"/>
      <c r="BOP37" s="4701"/>
      <c r="BOQ37" s="4701"/>
      <c r="BOR37" s="4701"/>
      <c r="BOS37" s="4701"/>
      <c r="BOT37" s="4701"/>
      <c r="BOU37" s="4701"/>
      <c r="BOV37" s="4701"/>
      <c r="BOW37" s="4701"/>
      <c r="BOX37" s="4701"/>
      <c r="BOY37" s="4701"/>
      <c r="BOZ37" s="4701"/>
      <c r="BPA37" s="4701"/>
      <c r="BPB37" s="4701"/>
      <c r="BPC37" s="4701"/>
      <c r="BPD37" s="4701"/>
      <c r="BPE37" s="4701"/>
      <c r="BPF37" s="4701"/>
      <c r="BPG37" s="4701"/>
      <c r="BPH37" s="4701"/>
      <c r="BPI37" s="4701"/>
      <c r="BPJ37" s="4701"/>
      <c r="BPK37" s="4701"/>
      <c r="BPL37" s="4701"/>
      <c r="BPM37" s="4701"/>
      <c r="BPN37" s="4701"/>
      <c r="BPO37" s="4701"/>
      <c r="BPP37" s="4701"/>
      <c r="BPQ37" s="4701"/>
      <c r="BPR37" s="4701"/>
      <c r="BPS37" s="4701"/>
      <c r="BPT37" s="4701"/>
      <c r="BPU37" s="4701"/>
      <c r="BPV37" s="4701"/>
      <c r="BPW37" s="4701"/>
      <c r="BPX37" s="4701"/>
      <c r="BPY37" s="4701"/>
      <c r="BPZ37" s="4701"/>
      <c r="BQA37" s="4701"/>
      <c r="BQB37" s="4701"/>
      <c r="BQC37" s="4701"/>
      <c r="BQD37" s="4701"/>
      <c r="BQE37" s="4701"/>
      <c r="BQF37" s="4701"/>
      <c r="BQG37" s="4701"/>
      <c r="BQH37" s="4701"/>
      <c r="BQI37" s="4701"/>
      <c r="BQJ37" s="4701"/>
      <c r="BQK37" s="4701"/>
      <c r="BQL37" s="4701"/>
      <c r="BQM37" s="4701"/>
      <c r="BQN37" s="4701"/>
      <c r="BQO37" s="4701"/>
      <c r="BQP37" s="4701"/>
      <c r="BQQ37" s="4701"/>
      <c r="BQR37" s="4701"/>
      <c r="BQS37" s="4701"/>
      <c r="BQT37" s="4701"/>
      <c r="BQU37" s="4701"/>
      <c r="BQV37" s="4701"/>
      <c r="BQW37" s="4701"/>
      <c r="BQX37" s="4701"/>
      <c r="BQY37" s="4701"/>
      <c r="BQZ37" s="4701"/>
      <c r="BRA37" s="4701"/>
      <c r="BRB37" s="4701"/>
      <c r="BRC37" s="4701"/>
      <c r="BRD37" s="4701"/>
      <c r="BRE37" s="4701"/>
      <c r="BRF37" s="4701"/>
      <c r="BRG37" s="4701"/>
      <c r="BRH37" s="4701"/>
      <c r="BRI37" s="4701"/>
      <c r="BRJ37" s="4701"/>
      <c r="BRK37" s="4701"/>
      <c r="BRL37" s="4701"/>
      <c r="BRM37" s="4701"/>
      <c r="BRN37" s="4701"/>
      <c r="BRO37" s="4701"/>
      <c r="BRP37" s="4701"/>
      <c r="BRQ37" s="4701"/>
      <c r="BRR37" s="4701"/>
      <c r="BRS37" s="4701"/>
      <c r="BRT37" s="4701"/>
      <c r="BRU37" s="4701"/>
      <c r="BRV37" s="4701"/>
      <c r="BRW37" s="4701"/>
      <c r="BRX37" s="4701"/>
      <c r="BRY37" s="4701"/>
      <c r="BRZ37" s="4701"/>
      <c r="BSA37" s="4701"/>
      <c r="BSB37" s="4701"/>
      <c r="BSC37" s="4701"/>
      <c r="BSD37" s="4701"/>
      <c r="BSE37" s="4701"/>
      <c r="BSF37" s="4701"/>
      <c r="BSG37" s="4701"/>
      <c r="BSH37" s="4701"/>
      <c r="BSI37" s="4701"/>
      <c r="BSJ37" s="4701"/>
      <c r="BSK37" s="4701"/>
      <c r="BSL37" s="4701"/>
      <c r="BSM37" s="4701"/>
      <c r="BSN37" s="4701"/>
      <c r="BSO37" s="4701"/>
      <c r="BSP37" s="4701"/>
      <c r="BSQ37" s="4701"/>
      <c r="BSR37" s="4701"/>
      <c r="BSS37" s="4701"/>
      <c r="BST37" s="4701"/>
      <c r="BSU37" s="4701"/>
      <c r="BSV37" s="4701"/>
      <c r="BSW37" s="4701"/>
      <c r="BSX37" s="4701"/>
      <c r="BSY37" s="4701"/>
      <c r="BSZ37" s="4701"/>
      <c r="BTA37" s="4701"/>
      <c r="BTB37" s="4701"/>
      <c r="BTC37" s="4701"/>
      <c r="BTD37" s="4701"/>
      <c r="BTE37" s="4701"/>
      <c r="BTF37" s="4701"/>
      <c r="BTG37" s="4701"/>
      <c r="BTH37" s="4701"/>
      <c r="BTI37" s="4701"/>
      <c r="BTJ37" s="4701"/>
      <c r="BTK37" s="4701"/>
      <c r="BTL37" s="4701"/>
      <c r="BTM37" s="4701"/>
      <c r="BTN37" s="4701"/>
      <c r="BTO37" s="4701"/>
      <c r="BTP37" s="4701"/>
      <c r="BTQ37" s="4701"/>
      <c r="BTR37" s="4701"/>
      <c r="BTS37" s="4701"/>
      <c r="BTT37" s="4701"/>
      <c r="BTU37" s="4701"/>
      <c r="BTV37" s="4701"/>
      <c r="BTW37" s="4701"/>
      <c r="BTX37" s="4701"/>
      <c r="BTY37" s="4701"/>
      <c r="BTZ37" s="4701"/>
      <c r="BUA37" s="4701"/>
      <c r="BUB37" s="4701"/>
      <c r="BUC37" s="4701"/>
      <c r="BUD37" s="4701"/>
      <c r="BUE37" s="4701"/>
      <c r="BUF37" s="4701"/>
      <c r="BUG37" s="4701"/>
      <c r="BUH37" s="4701"/>
      <c r="BUI37" s="4701"/>
      <c r="BUJ37" s="4701"/>
      <c r="BUK37" s="4701"/>
      <c r="BUL37" s="4701"/>
      <c r="BUM37" s="4701"/>
      <c r="BUN37" s="4701"/>
      <c r="BUO37" s="4701"/>
      <c r="BUP37" s="4701"/>
      <c r="BUQ37" s="4701"/>
      <c r="BUR37" s="4701"/>
      <c r="BUS37" s="4701"/>
      <c r="BUT37" s="4701"/>
      <c r="BUU37" s="4701"/>
      <c r="BUV37" s="4701"/>
      <c r="BUW37" s="4701"/>
      <c r="BUX37" s="4701"/>
      <c r="BUY37" s="4701"/>
      <c r="BUZ37" s="4701"/>
      <c r="BVA37" s="4701"/>
      <c r="BVB37" s="4701"/>
      <c r="BVC37" s="4701"/>
      <c r="BVD37" s="4701"/>
      <c r="BVE37" s="4701"/>
      <c r="BVF37" s="4701"/>
      <c r="BVG37" s="4701"/>
      <c r="BVH37" s="4701"/>
      <c r="BVI37" s="4701"/>
      <c r="BVJ37" s="4701"/>
      <c r="BVK37" s="4701"/>
      <c r="BVL37" s="4701"/>
      <c r="BVM37" s="4701"/>
      <c r="BVN37" s="4701"/>
      <c r="BVO37" s="4701"/>
      <c r="BVP37" s="4701"/>
      <c r="BVQ37" s="4701"/>
      <c r="BVR37" s="4701"/>
      <c r="BVS37" s="4701"/>
      <c r="BVT37" s="4701"/>
      <c r="BVU37" s="4701"/>
      <c r="BVV37" s="4701"/>
      <c r="BVW37" s="4701"/>
      <c r="BVX37" s="4701"/>
      <c r="BVY37" s="4701"/>
      <c r="BVZ37" s="4701"/>
      <c r="BWA37" s="4701"/>
      <c r="BWB37" s="4701"/>
      <c r="BWC37" s="4701"/>
      <c r="BWD37" s="4701"/>
      <c r="BWE37" s="4701"/>
      <c r="BWF37" s="4701"/>
      <c r="BWG37" s="4701"/>
      <c r="BWH37" s="4701"/>
      <c r="BWI37" s="4701"/>
      <c r="BWJ37" s="4701"/>
      <c r="BWK37" s="4701"/>
      <c r="BWL37" s="4701"/>
      <c r="BWM37" s="4701"/>
      <c r="BWN37" s="4701"/>
      <c r="BWO37" s="4701"/>
      <c r="BWP37" s="4701"/>
      <c r="BWQ37" s="4701"/>
      <c r="BWR37" s="4701"/>
      <c r="BWS37" s="4701"/>
      <c r="BWT37" s="4701"/>
      <c r="BWU37" s="4701"/>
      <c r="BWV37" s="4701"/>
      <c r="BWW37" s="4701"/>
      <c r="BWX37" s="4701"/>
      <c r="BWY37" s="4701"/>
      <c r="BWZ37" s="4701"/>
      <c r="BXA37" s="4701"/>
      <c r="BXB37" s="4701"/>
      <c r="BXC37" s="4701"/>
      <c r="BXD37" s="4701"/>
      <c r="BXE37" s="4701"/>
      <c r="BXF37" s="4701"/>
      <c r="BXG37" s="4701"/>
      <c r="BXH37" s="4701"/>
      <c r="BXI37" s="4701"/>
      <c r="BXJ37" s="4701"/>
      <c r="BXK37" s="4701"/>
      <c r="BXL37" s="4701"/>
      <c r="BXM37" s="4701"/>
      <c r="BXN37" s="4701"/>
      <c r="BXO37" s="4701"/>
      <c r="BXP37" s="4701"/>
      <c r="BXQ37" s="4701"/>
      <c r="BXR37" s="4701"/>
      <c r="BXS37" s="4701"/>
      <c r="BXT37" s="4701"/>
      <c r="BXU37" s="4701"/>
      <c r="BXV37" s="4701"/>
      <c r="BXW37" s="4701"/>
      <c r="BXX37" s="4701"/>
      <c r="BXY37" s="4701"/>
      <c r="BXZ37" s="4701"/>
      <c r="BYA37" s="4701"/>
      <c r="BYB37" s="4701"/>
      <c r="BYC37" s="4701"/>
      <c r="BYD37" s="4701"/>
      <c r="BYE37" s="4701"/>
      <c r="BYF37" s="4701"/>
      <c r="BYG37" s="4701"/>
      <c r="BYH37" s="4701"/>
      <c r="BYI37" s="4701"/>
      <c r="BYJ37" s="4701"/>
      <c r="BYK37" s="4701"/>
      <c r="BYL37" s="4701"/>
      <c r="BYM37" s="4701"/>
      <c r="BYN37" s="4701"/>
      <c r="BYO37" s="4701"/>
      <c r="BYP37" s="4701"/>
      <c r="BYQ37" s="4701"/>
      <c r="BYR37" s="4701"/>
      <c r="BYS37" s="4701"/>
      <c r="BYT37" s="4701"/>
      <c r="BYU37" s="4701"/>
      <c r="BYV37" s="4701"/>
      <c r="BYW37" s="4701"/>
      <c r="BYX37" s="4701"/>
      <c r="BYY37" s="4701"/>
      <c r="BYZ37" s="4701"/>
      <c r="BZA37" s="4701"/>
      <c r="BZB37" s="4701"/>
      <c r="BZC37" s="4701"/>
      <c r="BZD37" s="4701"/>
      <c r="BZE37" s="4701"/>
      <c r="BZF37" s="4701"/>
      <c r="BZG37" s="4701"/>
      <c r="BZH37" s="4701"/>
      <c r="BZI37" s="4701"/>
      <c r="BZJ37" s="4701"/>
      <c r="BZK37" s="4701"/>
      <c r="BZL37" s="4701"/>
      <c r="BZM37" s="4701"/>
      <c r="BZN37" s="4701"/>
      <c r="BZO37" s="4701"/>
      <c r="BZP37" s="4701"/>
      <c r="BZQ37" s="4701"/>
      <c r="BZR37" s="4701"/>
      <c r="BZS37" s="4701"/>
      <c r="BZT37" s="4701"/>
      <c r="BZU37" s="4701"/>
      <c r="BZV37" s="4701"/>
      <c r="BZW37" s="4701"/>
      <c r="BZX37" s="4701"/>
      <c r="BZY37" s="4701"/>
      <c r="BZZ37" s="4701"/>
      <c r="CAA37" s="4701"/>
      <c r="CAB37" s="4701"/>
      <c r="CAC37" s="4701"/>
      <c r="CAD37" s="4701"/>
      <c r="CAE37" s="4701"/>
      <c r="CAF37" s="4701"/>
      <c r="CAG37" s="4701"/>
      <c r="CAH37" s="4701"/>
      <c r="CAI37" s="4701"/>
      <c r="CAJ37" s="4701"/>
      <c r="CAK37" s="4701"/>
      <c r="CAL37" s="4701"/>
      <c r="CAM37" s="4701"/>
      <c r="CAN37" s="4701"/>
      <c r="CAO37" s="4701"/>
      <c r="CAP37" s="4701"/>
      <c r="CAQ37" s="4701"/>
      <c r="CAR37" s="4701"/>
      <c r="CAS37" s="4701"/>
      <c r="CAT37" s="4701"/>
      <c r="CAU37" s="4701"/>
      <c r="CAV37" s="4701"/>
      <c r="CAW37" s="4701"/>
      <c r="CAX37" s="4701"/>
      <c r="CAY37" s="4701"/>
      <c r="CAZ37" s="4701"/>
      <c r="CBA37" s="4701"/>
      <c r="CBB37" s="4701"/>
      <c r="CBC37" s="4701"/>
      <c r="CBD37" s="4701"/>
      <c r="CBE37" s="4701"/>
      <c r="CBF37" s="4701"/>
      <c r="CBG37" s="4701"/>
      <c r="CBH37" s="4701"/>
      <c r="CBI37" s="4701"/>
      <c r="CBJ37" s="4701"/>
      <c r="CBK37" s="4701"/>
      <c r="CBL37" s="4701"/>
      <c r="CBM37" s="4701"/>
      <c r="CBN37" s="4701"/>
      <c r="CBO37" s="4701"/>
      <c r="CBP37" s="4701"/>
      <c r="CBQ37" s="4701"/>
      <c r="CBR37" s="4701"/>
      <c r="CBS37" s="4701"/>
      <c r="CBT37" s="4701"/>
      <c r="CBU37" s="4701"/>
      <c r="CBV37" s="4701"/>
      <c r="CBW37" s="4701"/>
      <c r="CBX37" s="4701"/>
      <c r="CBY37" s="4701"/>
      <c r="CBZ37" s="4701"/>
      <c r="CCA37" s="4701"/>
      <c r="CCB37" s="4701"/>
      <c r="CCC37" s="4701"/>
      <c r="CCD37" s="4701"/>
      <c r="CCE37" s="4701"/>
      <c r="CCF37" s="4701"/>
      <c r="CCG37" s="4701"/>
      <c r="CCH37" s="4701"/>
      <c r="CCI37" s="4701"/>
      <c r="CCJ37" s="4701"/>
      <c r="CCK37" s="4701"/>
      <c r="CCL37" s="4701"/>
      <c r="CCM37" s="4701"/>
      <c r="CCN37" s="4701"/>
      <c r="CCO37" s="4701"/>
      <c r="CCP37" s="4701"/>
      <c r="CCQ37" s="4701"/>
      <c r="CCR37" s="4701"/>
      <c r="CCS37" s="4701"/>
      <c r="CCT37" s="4701"/>
      <c r="CCU37" s="4701"/>
      <c r="CCV37" s="4701"/>
      <c r="CCW37" s="4701"/>
      <c r="CCX37" s="4701"/>
      <c r="CCY37" s="4701"/>
      <c r="CCZ37" s="4701"/>
      <c r="CDA37" s="4701"/>
      <c r="CDB37" s="4701"/>
      <c r="CDC37" s="4701"/>
      <c r="CDD37" s="4701"/>
      <c r="CDE37" s="4701"/>
      <c r="CDF37" s="4701"/>
      <c r="CDG37" s="4701"/>
      <c r="CDH37" s="4701"/>
      <c r="CDI37" s="4701"/>
      <c r="CDJ37" s="4701"/>
      <c r="CDK37" s="4701"/>
      <c r="CDL37" s="4701"/>
      <c r="CDM37" s="4701"/>
      <c r="CDN37" s="4701"/>
      <c r="CDO37" s="4701"/>
      <c r="CDP37" s="4701"/>
      <c r="CDQ37" s="4701"/>
      <c r="CDR37" s="4701"/>
      <c r="CDS37" s="4701"/>
      <c r="CDT37" s="4701"/>
      <c r="CDU37" s="4701"/>
      <c r="CDV37" s="4701"/>
      <c r="CDW37" s="4701"/>
      <c r="CDX37" s="4701"/>
      <c r="CDY37" s="4701"/>
      <c r="CDZ37" s="4701"/>
      <c r="CEA37" s="4701"/>
      <c r="CEB37" s="4701"/>
      <c r="CEC37" s="4701"/>
      <c r="CED37" s="4701"/>
      <c r="CEE37" s="4701"/>
      <c r="CEF37" s="4701"/>
      <c r="CEG37" s="4701"/>
      <c r="CEH37" s="4701"/>
      <c r="CEI37" s="4701"/>
      <c r="CEJ37" s="4701"/>
      <c r="CEK37" s="4701"/>
      <c r="CEL37" s="4701"/>
      <c r="CEM37" s="4701"/>
      <c r="CEN37" s="4701"/>
      <c r="CEO37" s="4701"/>
      <c r="CEP37" s="4701"/>
      <c r="CEQ37" s="4701"/>
      <c r="CER37" s="4701"/>
      <c r="CES37" s="4701"/>
      <c r="CET37" s="4701"/>
      <c r="CEU37" s="4701"/>
      <c r="CEV37" s="4701"/>
      <c r="CEW37" s="4701"/>
      <c r="CEX37" s="4701"/>
      <c r="CEY37" s="4701"/>
      <c r="CEZ37" s="4701"/>
      <c r="CFA37" s="4701"/>
      <c r="CFB37" s="4701"/>
      <c r="CFC37" s="4701"/>
      <c r="CFD37" s="4701"/>
      <c r="CFE37" s="4701"/>
      <c r="CFF37" s="4701"/>
      <c r="CFG37" s="4701"/>
      <c r="CFH37" s="4701"/>
      <c r="CFI37" s="4701"/>
      <c r="CFJ37" s="4701"/>
      <c r="CFK37" s="4701"/>
      <c r="CFL37" s="4701"/>
      <c r="CFM37" s="4701"/>
      <c r="CFN37" s="4701"/>
      <c r="CFO37" s="4701"/>
      <c r="CFP37" s="4701"/>
      <c r="CFQ37" s="4701"/>
      <c r="CFR37" s="4701"/>
      <c r="CFS37" s="4701"/>
      <c r="CFT37" s="4701"/>
      <c r="CFU37" s="4701"/>
      <c r="CFV37" s="4701"/>
      <c r="CFW37" s="4701"/>
      <c r="CFX37" s="4701"/>
      <c r="CFY37" s="4701"/>
      <c r="CFZ37" s="4701"/>
      <c r="CGA37" s="4701"/>
      <c r="CGB37" s="4701"/>
      <c r="CGC37" s="4701"/>
      <c r="CGD37" s="4701"/>
      <c r="CGE37" s="4701"/>
      <c r="CGF37" s="4701"/>
      <c r="CGG37" s="4701"/>
      <c r="CGH37" s="4701"/>
      <c r="CGI37" s="4701"/>
      <c r="CGJ37" s="4701"/>
      <c r="CGK37" s="4701"/>
      <c r="CGL37" s="4701"/>
      <c r="CGM37" s="4701"/>
      <c r="CGN37" s="4701"/>
      <c r="CGO37" s="4701"/>
      <c r="CGP37" s="4701"/>
      <c r="CGQ37" s="4701"/>
      <c r="CGR37" s="4701"/>
      <c r="CGS37" s="4701"/>
      <c r="CGT37" s="4701"/>
      <c r="CGU37" s="4701"/>
      <c r="CGV37" s="4701"/>
      <c r="CGW37" s="4701"/>
      <c r="CGX37" s="4701"/>
      <c r="CGY37" s="4701"/>
      <c r="CGZ37" s="4701"/>
      <c r="CHA37" s="4701"/>
      <c r="CHB37" s="4701"/>
      <c r="CHC37" s="4701"/>
      <c r="CHD37" s="4701"/>
      <c r="CHE37" s="4701"/>
      <c r="CHF37" s="4701"/>
      <c r="CHG37" s="4701"/>
      <c r="CHH37" s="4701"/>
      <c r="CHI37" s="4701"/>
      <c r="CHJ37" s="4701"/>
      <c r="CHK37" s="4701"/>
      <c r="CHL37" s="4701"/>
      <c r="CHM37" s="4701"/>
      <c r="CHN37" s="4701"/>
      <c r="CHO37" s="4701"/>
      <c r="CHP37" s="4701"/>
      <c r="CHQ37" s="4701"/>
      <c r="CHR37" s="4701"/>
      <c r="CHS37" s="4701"/>
      <c r="CHT37" s="4701"/>
      <c r="CHU37" s="4701"/>
      <c r="CHV37" s="4701"/>
      <c r="CHW37" s="4701"/>
      <c r="CHX37" s="4701"/>
      <c r="CHY37" s="4701"/>
      <c r="CHZ37" s="4701"/>
      <c r="CIA37" s="4701"/>
      <c r="CIB37" s="4701"/>
      <c r="CIC37" s="4701"/>
      <c r="CID37" s="4701"/>
      <c r="CIE37" s="4701"/>
      <c r="CIF37" s="4701"/>
      <c r="CIG37" s="4701"/>
      <c r="CIH37" s="4701"/>
      <c r="CII37" s="4701"/>
      <c r="CIJ37" s="4701"/>
      <c r="CIK37" s="4701"/>
      <c r="CIL37" s="4701"/>
      <c r="CIM37" s="4701"/>
      <c r="CIN37" s="4701"/>
      <c r="CIO37" s="4701"/>
      <c r="CIP37" s="4701"/>
      <c r="CIQ37" s="4701"/>
      <c r="CIR37" s="4701"/>
      <c r="CIS37" s="4701"/>
      <c r="CIT37" s="4701"/>
      <c r="CIU37" s="4701"/>
      <c r="CIV37" s="4701"/>
      <c r="CIW37" s="4701"/>
      <c r="CIX37" s="4701"/>
      <c r="CIY37" s="4701"/>
      <c r="CIZ37" s="4701"/>
      <c r="CJA37" s="4701"/>
      <c r="CJB37" s="4701"/>
      <c r="CJC37" s="4701"/>
      <c r="CJD37" s="4701"/>
      <c r="CJE37" s="4701"/>
      <c r="CJF37" s="4701"/>
      <c r="CJG37" s="4701"/>
      <c r="CJH37" s="4701"/>
      <c r="CJI37" s="4701"/>
      <c r="CJJ37" s="4701"/>
      <c r="CJK37" s="4701"/>
      <c r="CJL37" s="4701"/>
      <c r="CJM37" s="4701"/>
      <c r="CJN37" s="4701"/>
      <c r="CJO37" s="4701"/>
      <c r="CJP37" s="4701"/>
      <c r="CJQ37" s="4701"/>
      <c r="CJR37" s="4701"/>
      <c r="CJS37" s="4701"/>
      <c r="CJT37" s="4701"/>
      <c r="CJU37" s="4701"/>
      <c r="CJV37" s="4701"/>
      <c r="CJW37" s="4701"/>
      <c r="CJX37" s="4701"/>
      <c r="CJY37" s="4701"/>
      <c r="CJZ37" s="4701"/>
      <c r="CKA37" s="4701"/>
      <c r="CKB37" s="4701"/>
      <c r="CKC37" s="4701"/>
      <c r="CKD37" s="4701"/>
      <c r="CKE37" s="4701"/>
      <c r="CKF37" s="4701"/>
      <c r="CKG37" s="4701"/>
      <c r="CKH37" s="4701"/>
      <c r="CKI37" s="4701"/>
      <c r="CKJ37" s="4701"/>
      <c r="CKK37" s="4701"/>
      <c r="CKL37" s="4701"/>
      <c r="CKM37" s="4701"/>
      <c r="CKN37" s="4701"/>
      <c r="CKO37" s="4701"/>
      <c r="CKP37" s="4701"/>
      <c r="CKQ37" s="4701"/>
      <c r="CKR37" s="4701"/>
      <c r="CKS37" s="4701"/>
      <c r="CKT37" s="4701"/>
      <c r="CKU37" s="4701"/>
      <c r="CKV37" s="4701"/>
      <c r="CKW37" s="4701"/>
      <c r="CKX37" s="4701"/>
      <c r="CKY37" s="4701"/>
      <c r="CKZ37" s="4701"/>
      <c r="CLA37" s="4701"/>
      <c r="CLB37" s="4701"/>
      <c r="CLC37" s="4701"/>
      <c r="CLD37" s="4701"/>
      <c r="CLE37" s="4701"/>
      <c r="CLF37" s="4701"/>
      <c r="CLG37" s="4701"/>
      <c r="CLH37" s="4701"/>
      <c r="CLI37" s="4701"/>
      <c r="CLJ37" s="4701"/>
      <c r="CLK37" s="4701"/>
      <c r="CLL37" s="4701"/>
      <c r="CLM37" s="4701"/>
      <c r="CLN37" s="4701"/>
      <c r="CLO37" s="4701"/>
      <c r="CLP37" s="4701"/>
      <c r="CLQ37" s="4701"/>
      <c r="CLR37" s="4701"/>
      <c r="CLS37" s="4701"/>
      <c r="CLT37" s="4701"/>
      <c r="CLU37" s="4701"/>
      <c r="CLV37" s="4701"/>
      <c r="CLW37" s="4701"/>
      <c r="CLX37" s="4701"/>
      <c r="CLY37" s="4701"/>
      <c r="CLZ37" s="4701"/>
      <c r="CMA37" s="4701"/>
      <c r="CMB37" s="4701"/>
      <c r="CMC37" s="4701"/>
      <c r="CMD37" s="4701"/>
      <c r="CME37" s="4701"/>
      <c r="CMF37" s="4701"/>
      <c r="CMG37" s="4701"/>
      <c r="CMH37" s="4701"/>
      <c r="CMI37" s="4701"/>
      <c r="CMJ37" s="4701"/>
      <c r="CMK37" s="4701"/>
      <c r="CML37" s="4701"/>
      <c r="CMM37" s="4701"/>
      <c r="CMN37" s="4701"/>
      <c r="CMO37" s="4701"/>
      <c r="CMP37" s="4701"/>
      <c r="CMQ37" s="4701"/>
      <c r="CMR37" s="4701"/>
      <c r="CMS37" s="4701"/>
      <c r="CMT37" s="4701"/>
      <c r="CMU37" s="4701"/>
      <c r="CMV37" s="4701"/>
      <c r="CMW37" s="4701"/>
      <c r="CMX37" s="4701"/>
      <c r="CMY37" s="4701"/>
      <c r="CMZ37" s="4701"/>
      <c r="CNA37" s="4701"/>
      <c r="CNB37" s="4701"/>
      <c r="CNC37" s="4701"/>
      <c r="CND37" s="4701"/>
      <c r="CNE37" s="4701"/>
      <c r="CNF37" s="4701"/>
      <c r="CNG37" s="4701"/>
      <c r="CNH37" s="4701"/>
      <c r="CNI37" s="4701"/>
      <c r="CNJ37" s="4701"/>
      <c r="CNK37" s="4701"/>
      <c r="CNL37" s="4701"/>
      <c r="CNM37" s="4701"/>
      <c r="CNN37" s="4701"/>
      <c r="CNO37" s="4701"/>
      <c r="CNP37" s="4701"/>
      <c r="CNQ37" s="4701"/>
      <c r="CNR37" s="4701"/>
      <c r="CNS37" s="4701"/>
      <c r="CNT37" s="4701"/>
      <c r="CNU37" s="4701"/>
      <c r="CNV37" s="4701"/>
      <c r="CNW37" s="4701"/>
      <c r="CNX37" s="4701"/>
      <c r="CNY37" s="4701"/>
      <c r="CNZ37" s="4701"/>
      <c r="COA37" s="4701"/>
      <c r="COB37" s="4701"/>
      <c r="COC37" s="4701"/>
      <c r="COD37" s="4701"/>
      <c r="COE37" s="4701"/>
      <c r="COF37" s="4701"/>
      <c r="COG37" s="4701"/>
      <c r="COH37" s="4701"/>
      <c r="COI37" s="4701"/>
      <c r="COJ37" s="4701"/>
      <c r="COK37" s="4701"/>
      <c r="COL37" s="4701"/>
      <c r="COM37" s="4701"/>
      <c r="CON37" s="4701"/>
      <c r="COO37" s="4701"/>
      <c r="COP37" s="4701"/>
      <c r="COQ37" s="4701"/>
      <c r="COR37" s="4701"/>
      <c r="COS37" s="4701"/>
      <c r="COT37" s="4701"/>
      <c r="COU37" s="4701"/>
      <c r="COV37" s="4701"/>
      <c r="COW37" s="4701"/>
      <c r="COX37" s="4701"/>
      <c r="COY37" s="4701"/>
      <c r="COZ37" s="4701"/>
      <c r="CPA37" s="4701"/>
      <c r="CPB37" s="4701"/>
      <c r="CPC37" s="4701"/>
      <c r="CPD37" s="4701"/>
      <c r="CPE37" s="4701"/>
      <c r="CPF37" s="4701"/>
      <c r="CPG37" s="4701"/>
      <c r="CPH37" s="4701"/>
      <c r="CPI37" s="4701"/>
      <c r="CPJ37" s="4701"/>
      <c r="CPK37" s="4701"/>
      <c r="CPL37" s="4701"/>
      <c r="CPM37" s="4701"/>
      <c r="CPN37" s="4701"/>
      <c r="CPO37" s="4701"/>
      <c r="CPP37" s="4701"/>
      <c r="CPQ37" s="4701"/>
      <c r="CPR37" s="4701"/>
      <c r="CPS37" s="4701"/>
      <c r="CPT37" s="4701"/>
      <c r="CPU37" s="4701"/>
      <c r="CPV37" s="4701"/>
      <c r="CPW37" s="4701"/>
      <c r="CPX37" s="4701"/>
      <c r="CPY37" s="4701"/>
      <c r="CPZ37" s="4701"/>
      <c r="CQA37" s="4701"/>
      <c r="CQB37" s="4701"/>
      <c r="CQC37" s="4701"/>
      <c r="CQD37" s="4701"/>
      <c r="CQE37" s="4701"/>
      <c r="CQF37" s="4701"/>
      <c r="CQG37" s="4701"/>
      <c r="CQH37" s="4701"/>
      <c r="CQI37" s="4701"/>
      <c r="CQJ37" s="4701"/>
      <c r="CQK37" s="4701"/>
      <c r="CQL37" s="4701"/>
      <c r="CQM37" s="4701"/>
      <c r="CQN37" s="4701"/>
      <c r="CQO37" s="4701"/>
      <c r="CQP37" s="4701"/>
      <c r="CQQ37" s="4701"/>
      <c r="CQR37" s="4701"/>
      <c r="CQS37" s="4701"/>
      <c r="CQT37" s="4701"/>
      <c r="CQU37" s="4701"/>
      <c r="CQV37" s="4701"/>
      <c r="CQW37" s="4701"/>
      <c r="CQX37" s="4701"/>
      <c r="CQY37" s="4701"/>
      <c r="CQZ37" s="4701"/>
      <c r="CRA37" s="4701"/>
      <c r="CRB37" s="4701"/>
      <c r="CRC37" s="4701"/>
      <c r="CRD37" s="4701"/>
      <c r="CRE37" s="4701"/>
      <c r="CRF37" s="4701"/>
      <c r="CRG37" s="4701"/>
      <c r="CRH37" s="4701"/>
      <c r="CRI37" s="4701"/>
      <c r="CRJ37" s="4701"/>
      <c r="CRK37" s="4701"/>
      <c r="CRL37" s="4701"/>
      <c r="CRM37" s="4701"/>
      <c r="CRN37" s="4701"/>
      <c r="CRO37" s="4701"/>
      <c r="CRP37" s="4701"/>
      <c r="CRQ37" s="4701"/>
      <c r="CRR37" s="4701"/>
      <c r="CRS37" s="4701"/>
      <c r="CRT37" s="4701"/>
      <c r="CRU37" s="4701"/>
      <c r="CRV37" s="4701"/>
      <c r="CRW37" s="4701"/>
      <c r="CRX37" s="4701"/>
      <c r="CRY37" s="4701"/>
      <c r="CRZ37" s="4701"/>
      <c r="CSA37" s="4701"/>
      <c r="CSB37" s="4701"/>
      <c r="CSC37" s="4701"/>
      <c r="CSD37" s="4701"/>
      <c r="CSE37" s="4701"/>
      <c r="CSF37" s="4701"/>
      <c r="CSG37" s="4701"/>
      <c r="CSH37" s="4701"/>
      <c r="CSI37" s="4701"/>
      <c r="CSJ37" s="4701"/>
      <c r="CSK37" s="4701"/>
      <c r="CSL37" s="4701"/>
      <c r="CSM37" s="4701"/>
      <c r="CSN37" s="4701"/>
      <c r="CSO37" s="4701"/>
      <c r="CSP37" s="4701"/>
      <c r="CSQ37" s="4701"/>
      <c r="CSR37" s="4701"/>
      <c r="CSS37" s="4701"/>
      <c r="CST37" s="4701"/>
      <c r="CSU37" s="4701"/>
      <c r="CSV37" s="4701"/>
      <c r="CSW37" s="4701"/>
      <c r="CSX37" s="4701"/>
      <c r="CSY37" s="4701"/>
      <c r="CSZ37" s="4701"/>
      <c r="CTA37" s="4701"/>
      <c r="CTB37" s="4701"/>
      <c r="CTC37" s="4701"/>
      <c r="CTD37" s="4701"/>
      <c r="CTE37" s="4701"/>
      <c r="CTF37" s="4701"/>
      <c r="CTG37" s="4701"/>
      <c r="CTH37" s="4701"/>
      <c r="CTI37" s="4701"/>
      <c r="CTJ37" s="4701"/>
      <c r="CTK37" s="4701"/>
      <c r="CTL37" s="4701"/>
      <c r="CTM37" s="4701"/>
      <c r="CTN37" s="4701"/>
      <c r="CTO37" s="4701"/>
      <c r="CTP37" s="4701"/>
      <c r="CTQ37" s="4701"/>
      <c r="CTR37" s="4701"/>
      <c r="CTS37" s="4701"/>
      <c r="CTT37" s="4701"/>
      <c r="CTU37" s="4701"/>
      <c r="CTV37" s="4701"/>
      <c r="CTW37" s="4701"/>
      <c r="CTX37" s="4701"/>
      <c r="CTY37" s="4701"/>
      <c r="CTZ37" s="4701"/>
      <c r="CUA37" s="4701"/>
      <c r="CUB37" s="4701"/>
      <c r="CUC37" s="4701"/>
      <c r="CUD37" s="4701"/>
      <c r="CUE37" s="4701"/>
      <c r="CUF37" s="4701"/>
      <c r="CUG37" s="4701"/>
      <c r="CUH37" s="4701"/>
      <c r="CUI37" s="4701"/>
      <c r="CUJ37" s="4701"/>
      <c r="CUK37" s="4701"/>
      <c r="CUL37" s="4701"/>
      <c r="CUM37" s="4701"/>
      <c r="CUN37" s="4701"/>
      <c r="CUO37" s="4701"/>
      <c r="CUP37" s="4701"/>
      <c r="CUQ37" s="4701"/>
      <c r="CUR37" s="4701"/>
      <c r="CUS37" s="4701"/>
      <c r="CUT37" s="4701"/>
      <c r="CUU37" s="4701"/>
      <c r="CUV37" s="4701"/>
      <c r="CUW37" s="4701"/>
      <c r="CUX37" s="4701"/>
      <c r="CUY37" s="4701"/>
      <c r="CUZ37" s="4701"/>
      <c r="CVA37" s="4701"/>
      <c r="CVB37" s="4701"/>
      <c r="CVC37" s="4701"/>
      <c r="CVD37" s="4701"/>
      <c r="CVE37" s="4701"/>
      <c r="CVF37" s="4701"/>
      <c r="CVG37" s="4701"/>
      <c r="CVH37" s="4701"/>
      <c r="CVI37" s="4701"/>
      <c r="CVJ37" s="4701"/>
      <c r="CVK37" s="4701"/>
      <c r="CVL37" s="4701"/>
      <c r="CVM37" s="4701"/>
      <c r="CVN37" s="4701"/>
      <c r="CVO37" s="4701"/>
      <c r="CVP37" s="4701"/>
      <c r="CVQ37" s="4701"/>
      <c r="CVR37" s="4701"/>
      <c r="CVS37" s="4701"/>
      <c r="CVT37" s="4701"/>
      <c r="CVU37" s="4701"/>
      <c r="CVV37" s="4701"/>
      <c r="CVW37" s="4701"/>
      <c r="CVX37" s="4701"/>
      <c r="CVY37" s="4701"/>
      <c r="CVZ37" s="4701"/>
      <c r="CWA37" s="4701"/>
      <c r="CWB37" s="4701"/>
      <c r="CWC37" s="4701"/>
      <c r="CWD37" s="4701"/>
      <c r="CWE37" s="4701"/>
      <c r="CWF37" s="4701"/>
      <c r="CWG37" s="4701"/>
      <c r="CWH37" s="4701"/>
      <c r="CWI37" s="4701"/>
      <c r="CWJ37" s="4701"/>
      <c r="CWK37" s="4701"/>
      <c r="CWL37" s="4701"/>
      <c r="CWM37" s="4701"/>
      <c r="CWN37" s="4701"/>
      <c r="CWO37" s="4701"/>
      <c r="CWP37" s="4701"/>
      <c r="CWQ37" s="4701"/>
      <c r="CWR37" s="4701"/>
      <c r="CWS37" s="4701"/>
      <c r="CWT37" s="4701"/>
      <c r="CWU37" s="4701"/>
      <c r="CWV37" s="4701"/>
      <c r="CWW37" s="4701"/>
      <c r="CWX37" s="4701"/>
      <c r="CWY37" s="4701"/>
      <c r="CWZ37" s="4701"/>
      <c r="CXA37" s="4701"/>
      <c r="CXB37" s="4701"/>
      <c r="CXC37" s="4701"/>
      <c r="CXD37" s="4701"/>
      <c r="CXE37" s="4701"/>
      <c r="CXF37" s="4701"/>
      <c r="CXG37" s="4701"/>
      <c r="CXH37" s="4701"/>
      <c r="CXI37" s="4701"/>
      <c r="CXJ37" s="4701"/>
      <c r="CXK37" s="4701"/>
      <c r="CXL37" s="4701"/>
      <c r="CXM37" s="4701"/>
      <c r="CXN37" s="4701"/>
      <c r="CXO37" s="4701"/>
      <c r="CXP37" s="4701"/>
      <c r="CXQ37" s="4701"/>
      <c r="CXR37" s="4701"/>
      <c r="CXS37" s="4701"/>
      <c r="CXT37" s="4701"/>
      <c r="CXU37" s="4701"/>
      <c r="CXV37" s="4701"/>
      <c r="CXW37" s="4701"/>
      <c r="CXX37" s="4701"/>
      <c r="CXY37" s="4701"/>
      <c r="CXZ37" s="4701"/>
      <c r="CYA37" s="4701"/>
      <c r="CYB37" s="4701"/>
      <c r="CYC37" s="4701"/>
      <c r="CYD37" s="4701"/>
      <c r="CYE37" s="4701"/>
      <c r="CYF37" s="4701"/>
      <c r="CYG37" s="4701"/>
      <c r="CYH37" s="4701"/>
      <c r="CYI37" s="4701"/>
      <c r="CYJ37" s="4701"/>
      <c r="CYK37" s="4701"/>
      <c r="CYL37" s="4701"/>
      <c r="CYM37" s="4701"/>
      <c r="CYN37" s="4701"/>
      <c r="CYO37" s="4701"/>
      <c r="CYP37" s="4701"/>
      <c r="CYQ37" s="4701"/>
      <c r="CYR37" s="4701"/>
      <c r="CYS37" s="4701"/>
      <c r="CYT37" s="4701"/>
      <c r="CYU37" s="4701"/>
      <c r="CYV37" s="4701"/>
      <c r="CYW37" s="4701"/>
      <c r="CYX37" s="4701"/>
      <c r="CYY37" s="4701"/>
      <c r="CYZ37" s="4701"/>
      <c r="CZA37" s="4701"/>
      <c r="CZB37" s="4701"/>
      <c r="CZC37" s="4701"/>
      <c r="CZD37" s="4701"/>
      <c r="CZE37" s="4701"/>
      <c r="CZF37" s="4701"/>
      <c r="CZG37" s="4701"/>
      <c r="CZH37" s="4701"/>
      <c r="CZI37" s="4701"/>
      <c r="CZJ37" s="4701"/>
      <c r="CZK37" s="4701"/>
      <c r="CZL37" s="4701"/>
      <c r="CZM37" s="4701"/>
      <c r="CZN37" s="4701"/>
      <c r="CZO37" s="4701"/>
      <c r="CZP37" s="4701"/>
      <c r="CZQ37" s="4701"/>
      <c r="CZR37" s="4701"/>
      <c r="CZS37" s="4701"/>
      <c r="CZT37" s="4701"/>
      <c r="CZU37" s="4701"/>
      <c r="CZV37" s="4701"/>
      <c r="CZW37" s="4701"/>
      <c r="CZX37" s="4701"/>
      <c r="CZY37" s="4701"/>
      <c r="CZZ37" s="4701"/>
      <c r="DAA37" s="4701"/>
      <c r="DAB37" s="4701"/>
      <c r="DAC37" s="4701"/>
      <c r="DAD37" s="4701"/>
      <c r="DAE37" s="4701"/>
      <c r="DAF37" s="4701"/>
      <c r="DAG37" s="4701"/>
      <c r="DAH37" s="4701"/>
      <c r="DAI37" s="4701"/>
      <c r="DAJ37" s="4701"/>
      <c r="DAK37" s="4701"/>
      <c r="DAL37" s="4701"/>
      <c r="DAM37" s="4701"/>
      <c r="DAN37" s="4701"/>
      <c r="DAO37" s="4701"/>
      <c r="DAP37" s="4701"/>
      <c r="DAQ37" s="4701"/>
      <c r="DAR37" s="4701"/>
      <c r="DAS37" s="4701"/>
      <c r="DAT37" s="4701"/>
      <c r="DAU37" s="4701"/>
      <c r="DAV37" s="4701"/>
      <c r="DAW37" s="4701"/>
      <c r="DAX37" s="4701"/>
      <c r="DAY37" s="4701"/>
      <c r="DAZ37" s="4701"/>
      <c r="DBA37" s="4701"/>
      <c r="DBB37" s="4701"/>
      <c r="DBC37" s="4701"/>
      <c r="DBD37" s="4701"/>
      <c r="DBE37" s="4701"/>
      <c r="DBF37" s="4701"/>
      <c r="DBG37" s="4701"/>
      <c r="DBH37" s="4701"/>
      <c r="DBI37" s="4701"/>
      <c r="DBJ37" s="4701"/>
      <c r="DBK37" s="4701"/>
      <c r="DBL37" s="4701"/>
      <c r="DBM37" s="4701"/>
      <c r="DBN37" s="4701"/>
      <c r="DBO37" s="4701"/>
      <c r="DBP37" s="4701"/>
      <c r="DBQ37" s="4701"/>
      <c r="DBR37" s="4701"/>
      <c r="DBS37" s="4701"/>
      <c r="DBT37" s="4701"/>
      <c r="DBU37" s="4701"/>
      <c r="DBV37" s="4701"/>
      <c r="DBW37" s="4701"/>
      <c r="DBX37" s="4701"/>
      <c r="DBY37" s="4701"/>
      <c r="DBZ37" s="4701"/>
      <c r="DCA37" s="4701"/>
      <c r="DCB37" s="4701"/>
      <c r="DCC37" s="4701"/>
      <c r="DCD37" s="4701"/>
      <c r="DCE37" s="4701"/>
      <c r="DCF37" s="4701"/>
      <c r="DCG37" s="4701"/>
      <c r="DCH37" s="4701"/>
      <c r="DCI37" s="4701"/>
      <c r="DCJ37" s="4701"/>
      <c r="DCK37" s="4701"/>
      <c r="DCL37" s="4701"/>
      <c r="DCM37" s="4701"/>
      <c r="DCN37" s="4701"/>
      <c r="DCO37" s="4701"/>
      <c r="DCP37" s="4701"/>
      <c r="DCQ37" s="4701"/>
      <c r="DCR37" s="4701"/>
      <c r="DCS37" s="4701"/>
      <c r="DCT37" s="4701"/>
      <c r="DCU37" s="4701"/>
      <c r="DCV37" s="4701"/>
      <c r="DCW37" s="4701"/>
      <c r="DCX37" s="4701"/>
      <c r="DCY37" s="4701"/>
      <c r="DCZ37" s="4701"/>
      <c r="DDA37" s="4701"/>
      <c r="DDB37" s="4701"/>
      <c r="DDC37" s="4701"/>
      <c r="DDD37" s="4701"/>
      <c r="DDE37" s="4701"/>
      <c r="DDF37" s="4701"/>
      <c r="DDG37" s="4701"/>
      <c r="DDH37" s="4701"/>
      <c r="DDI37" s="4701"/>
      <c r="DDJ37" s="4701"/>
      <c r="DDK37" s="4701"/>
      <c r="DDL37" s="4701"/>
      <c r="DDM37" s="4701"/>
      <c r="DDN37" s="4701"/>
      <c r="DDO37" s="4701"/>
      <c r="DDP37" s="4701"/>
      <c r="DDQ37" s="4701"/>
      <c r="DDR37" s="4701"/>
      <c r="DDS37" s="4701"/>
      <c r="DDT37" s="4701"/>
      <c r="DDU37" s="4701"/>
      <c r="DDV37" s="4701"/>
      <c r="DDW37" s="4701"/>
      <c r="DDX37" s="4701"/>
      <c r="DDY37" s="4701"/>
      <c r="DDZ37" s="4701"/>
      <c r="DEA37" s="4701"/>
      <c r="DEB37" s="4701"/>
      <c r="DEC37" s="4701"/>
      <c r="DED37" s="4701"/>
      <c r="DEE37" s="4701"/>
      <c r="DEF37" s="4701"/>
      <c r="DEG37" s="4701"/>
      <c r="DEH37" s="4701"/>
      <c r="DEI37" s="4701"/>
      <c r="DEJ37" s="4701"/>
      <c r="DEK37" s="4701"/>
      <c r="DEL37" s="4701"/>
      <c r="DEM37" s="4701"/>
      <c r="DEN37" s="4701"/>
      <c r="DEO37" s="4701"/>
      <c r="DEP37" s="4701"/>
      <c r="DEQ37" s="4701"/>
      <c r="DER37" s="4701"/>
      <c r="DES37" s="4701"/>
      <c r="DET37" s="4701"/>
      <c r="DEU37" s="4701"/>
      <c r="DEV37" s="4701"/>
      <c r="DEW37" s="4701"/>
      <c r="DEX37" s="4701"/>
      <c r="DEY37" s="4701"/>
      <c r="DEZ37" s="4701"/>
      <c r="DFA37" s="4701"/>
      <c r="DFB37" s="4701"/>
      <c r="DFC37" s="4701"/>
      <c r="DFD37" s="4701"/>
      <c r="DFE37" s="4701"/>
      <c r="DFF37" s="4701"/>
      <c r="DFG37" s="4701"/>
      <c r="DFH37" s="4701"/>
      <c r="DFI37" s="4701"/>
      <c r="DFJ37" s="4701"/>
      <c r="DFK37" s="4701"/>
      <c r="DFL37" s="4701"/>
      <c r="DFM37" s="4701"/>
      <c r="DFN37" s="4701"/>
      <c r="DFO37" s="4701"/>
      <c r="DFP37" s="4701"/>
      <c r="DFQ37" s="4701"/>
      <c r="DFR37" s="4701"/>
      <c r="DFS37" s="4701"/>
      <c r="DFT37" s="4701"/>
      <c r="DFU37" s="4701"/>
      <c r="DFV37" s="4701"/>
      <c r="DFW37" s="4701"/>
      <c r="DFX37" s="4701"/>
      <c r="DFY37" s="4701"/>
      <c r="DFZ37" s="4701"/>
      <c r="DGA37" s="4701"/>
      <c r="DGB37" s="4701"/>
      <c r="DGC37" s="4701"/>
      <c r="DGD37" s="4701"/>
      <c r="DGE37" s="4701"/>
      <c r="DGF37" s="4701"/>
      <c r="DGG37" s="4701"/>
      <c r="DGH37" s="4701"/>
      <c r="DGI37" s="4701"/>
      <c r="DGJ37" s="4701"/>
      <c r="DGK37" s="4701"/>
      <c r="DGL37" s="4701"/>
      <c r="DGM37" s="4701"/>
      <c r="DGN37" s="4701"/>
      <c r="DGO37" s="4701"/>
      <c r="DGP37" s="4701"/>
      <c r="DGQ37" s="4701"/>
      <c r="DGR37" s="4701"/>
      <c r="DGS37" s="4701"/>
      <c r="DGT37" s="4701"/>
      <c r="DGU37" s="4701"/>
      <c r="DGV37" s="4701"/>
      <c r="DGW37" s="4701"/>
      <c r="DGX37" s="4701"/>
      <c r="DGY37" s="4701"/>
      <c r="DGZ37" s="4701"/>
      <c r="DHA37" s="4701"/>
      <c r="DHB37" s="4701"/>
      <c r="DHC37" s="4701"/>
      <c r="DHD37" s="4701"/>
      <c r="DHE37" s="4701"/>
      <c r="DHF37" s="4701"/>
      <c r="DHG37" s="4701"/>
      <c r="DHH37" s="4701"/>
      <c r="DHI37" s="4701"/>
      <c r="DHJ37" s="4701"/>
      <c r="DHK37" s="4701"/>
      <c r="DHL37" s="4701"/>
      <c r="DHM37" s="4701"/>
      <c r="DHN37" s="4701"/>
      <c r="DHO37" s="4701"/>
      <c r="DHP37" s="4701"/>
      <c r="DHQ37" s="4701"/>
      <c r="DHR37" s="4701"/>
      <c r="DHS37" s="4701"/>
      <c r="DHT37" s="4701"/>
      <c r="DHU37" s="4701"/>
      <c r="DHV37" s="4701"/>
      <c r="DHW37" s="4701"/>
      <c r="DHX37" s="4701"/>
      <c r="DHY37" s="4701"/>
      <c r="DHZ37" s="4701"/>
      <c r="DIA37" s="4701"/>
      <c r="DIB37" s="4701"/>
      <c r="DIC37" s="4701"/>
      <c r="DID37" s="4701"/>
      <c r="DIE37" s="4701"/>
      <c r="DIF37" s="4701"/>
      <c r="DIG37" s="4701"/>
      <c r="DIH37" s="4701"/>
      <c r="DII37" s="4701"/>
      <c r="DIJ37" s="4701"/>
      <c r="DIK37" s="4701"/>
      <c r="DIL37" s="4701"/>
      <c r="DIM37" s="4701"/>
      <c r="DIN37" s="4701"/>
      <c r="DIO37" s="4701"/>
      <c r="DIP37" s="4701"/>
      <c r="DIQ37" s="4701"/>
      <c r="DIR37" s="4701"/>
      <c r="DIS37" s="4701"/>
      <c r="DIT37" s="4701"/>
      <c r="DIU37" s="4701"/>
      <c r="DIV37" s="4701"/>
      <c r="DIW37" s="4701"/>
      <c r="DIX37" s="4701"/>
      <c r="DIY37" s="4701"/>
      <c r="DIZ37" s="4701"/>
      <c r="DJA37" s="4701"/>
      <c r="DJB37" s="4701"/>
      <c r="DJC37" s="4701"/>
      <c r="DJD37" s="4701"/>
      <c r="DJE37" s="4701"/>
      <c r="DJF37" s="4701"/>
      <c r="DJG37" s="4701"/>
      <c r="DJH37" s="4701"/>
      <c r="DJI37" s="4701"/>
      <c r="DJJ37" s="4701"/>
      <c r="DJK37" s="4701"/>
      <c r="DJL37" s="4701"/>
      <c r="DJM37" s="4701"/>
      <c r="DJN37" s="4701"/>
      <c r="DJO37" s="4701"/>
      <c r="DJP37" s="4701"/>
      <c r="DJQ37" s="4701"/>
      <c r="DJR37" s="4701"/>
      <c r="DJS37" s="4701"/>
      <c r="DJT37" s="4701"/>
      <c r="DJU37" s="4701"/>
      <c r="DJV37" s="4701"/>
      <c r="DJW37" s="4701"/>
      <c r="DJX37" s="4701"/>
      <c r="DJY37" s="4701"/>
      <c r="DJZ37" s="4701"/>
      <c r="DKA37" s="4701"/>
      <c r="DKB37" s="4701"/>
      <c r="DKC37" s="4701"/>
      <c r="DKD37" s="4701"/>
      <c r="DKE37" s="4701"/>
      <c r="DKF37" s="4701"/>
      <c r="DKG37" s="4701"/>
      <c r="DKH37" s="4701"/>
      <c r="DKI37" s="4701"/>
      <c r="DKJ37" s="4701"/>
      <c r="DKK37" s="4701"/>
      <c r="DKL37" s="4701"/>
      <c r="DKM37" s="4701"/>
      <c r="DKN37" s="4701"/>
      <c r="DKO37" s="4701"/>
      <c r="DKP37" s="4701"/>
      <c r="DKQ37" s="4701"/>
      <c r="DKR37" s="4701"/>
      <c r="DKS37" s="4701"/>
      <c r="DKT37" s="4701"/>
      <c r="DKU37" s="4701"/>
      <c r="DKV37" s="4701"/>
      <c r="DKW37" s="4701"/>
      <c r="DKX37" s="4701"/>
      <c r="DKY37" s="4701"/>
      <c r="DKZ37" s="4701"/>
      <c r="DLA37" s="4701"/>
      <c r="DLB37" s="4701"/>
      <c r="DLC37" s="4701"/>
      <c r="DLD37" s="4701"/>
      <c r="DLE37" s="4701"/>
      <c r="DLF37" s="4701"/>
      <c r="DLG37" s="4701"/>
      <c r="DLH37" s="4701"/>
      <c r="DLI37" s="4701"/>
      <c r="DLJ37" s="4701"/>
      <c r="DLK37" s="4701"/>
      <c r="DLL37" s="4701"/>
      <c r="DLM37" s="4701"/>
      <c r="DLN37" s="4701"/>
      <c r="DLO37" s="4701"/>
      <c r="DLP37" s="4701"/>
      <c r="DLQ37" s="4701"/>
      <c r="DLR37" s="4701"/>
      <c r="DLS37" s="4701"/>
      <c r="DLT37" s="4701"/>
      <c r="DLU37" s="4701"/>
      <c r="DLV37" s="4701"/>
      <c r="DLW37" s="4701"/>
      <c r="DLX37" s="4701"/>
      <c r="DLY37" s="4701"/>
      <c r="DLZ37" s="4701"/>
      <c r="DMA37" s="4701"/>
      <c r="DMB37" s="4701"/>
      <c r="DMC37" s="4701"/>
      <c r="DMD37" s="4701"/>
      <c r="DME37" s="4701"/>
      <c r="DMF37" s="4701"/>
      <c r="DMG37" s="4701"/>
      <c r="DMH37" s="4701"/>
      <c r="DMI37" s="4701"/>
      <c r="DMJ37" s="4701"/>
      <c r="DMK37" s="4701"/>
      <c r="DML37" s="4701"/>
      <c r="DMM37" s="4701"/>
      <c r="DMN37" s="4701"/>
      <c r="DMO37" s="4701"/>
      <c r="DMP37" s="4701"/>
      <c r="DMQ37" s="4701"/>
      <c r="DMR37" s="4701"/>
      <c r="DMS37" s="4701"/>
      <c r="DMT37" s="4701"/>
      <c r="DMU37" s="4701"/>
      <c r="DMV37" s="4701"/>
      <c r="DMW37" s="4701"/>
      <c r="DMX37" s="4701"/>
      <c r="DMY37" s="4701"/>
      <c r="DMZ37" s="4701"/>
      <c r="DNA37" s="4701"/>
      <c r="DNB37" s="4701"/>
      <c r="DNC37" s="4701"/>
      <c r="DND37" s="4701"/>
      <c r="DNE37" s="4701"/>
      <c r="DNF37" s="4701"/>
      <c r="DNG37" s="4701"/>
      <c r="DNH37" s="4701"/>
      <c r="DNI37" s="4701"/>
      <c r="DNJ37" s="4701"/>
      <c r="DNK37" s="4701"/>
      <c r="DNL37" s="4701"/>
      <c r="DNM37" s="4701"/>
      <c r="DNN37" s="4701"/>
      <c r="DNO37" s="4701"/>
      <c r="DNP37" s="4701"/>
      <c r="DNQ37" s="4701"/>
      <c r="DNR37" s="4701"/>
      <c r="DNS37" s="4701"/>
      <c r="DNT37" s="4701"/>
      <c r="DNU37" s="4701"/>
      <c r="DNV37" s="4701"/>
      <c r="DNW37" s="4701"/>
      <c r="DNX37" s="4701"/>
      <c r="DNY37" s="4701"/>
      <c r="DNZ37" s="4701"/>
      <c r="DOA37" s="4701"/>
      <c r="DOB37" s="4701"/>
      <c r="DOC37" s="4701"/>
      <c r="DOD37" s="4701"/>
      <c r="DOE37" s="4701"/>
      <c r="DOF37" s="4701"/>
      <c r="DOG37" s="4701"/>
      <c r="DOH37" s="4701"/>
      <c r="DOI37" s="4701"/>
      <c r="DOJ37" s="4701"/>
      <c r="DOK37" s="4701"/>
      <c r="DOL37" s="4701"/>
      <c r="DOM37" s="4701"/>
      <c r="DON37" s="4701"/>
      <c r="DOO37" s="4701"/>
      <c r="DOP37" s="4701"/>
      <c r="DOQ37" s="4701"/>
      <c r="DOR37" s="4701"/>
      <c r="DOS37" s="4701"/>
      <c r="DOT37" s="4701"/>
      <c r="DOU37" s="4701"/>
      <c r="DOV37" s="4701"/>
      <c r="DOW37" s="4701"/>
      <c r="DOX37" s="4701"/>
      <c r="DOY37" s="4701"/>
      <c r="DOZ37" s="4701"/>
      <c r="DPA37" s="4701"/>
      <c r="DPB37" s="4701"/>
      <c r="DPC37" s="4701"/>
      <c r="DPD37" s="4701"/>
      <c r="DPE37" s="4701"/>
      <c r="DPF37" s="4701"/>
      <c r="DPG37" s="4701"/>
      <c r="DPH37" s="4701"/>
      <c r="DPI37" s="4701"/>
      <c r="DPJ37" s="4701"/>
      <c r="DPK37" s="4701"/>
      <c r="DPL37" s="4701"/>
      <c r="DPM37" s="4701"/>
      <c r="DPN37" s="4701"/>
      <c r="DPO37" s="4701"/>
      <c r="DPP37" s="4701"/>
      <c r="DPQ37" s="4701"/>
      <c r="DPR37" s="4701"/>
      <c r="DPS37" s="4701"/>
      <c r="DPT37" s="4701"/>
      <c r="DPU37" s="4701"/>
      <c r="DPV37" s="4701"/>
      <c r="DPW37" s="4701"/>
      <c r="DPX37" s="4701"/>
      <c r="DPY37" s="4701"/>
      <c r="DPZ37" s="4701"/>
      <c r="DQA37" s="4701"/>
      <c r="DQB37" s="4701"/>
      <c r="DQC37" s="4701"/>
      <c r="DQD37" s="4701"/>
      <c r="DQE37" s="4701"/>
      <c r="DQF37" s="4701"/>
      <c r="DQG37" s="4701"/>
      <c r="DQH37" s="4701"/>
      <c r="DQI37" s="4701"/>
      <c r="DQJ37" s="4701"/>
      <c r="DQK37" s="4701"/>
      <c r="DQL37" s="4701"/>
      <c r="DQM37" s="4701"/>
      <c r="DQN37" s="4701"/>
      <c r="DQO37" s="4701"/>
      <c r="DQP37" s="4701"/>
      <c r="DQQ37" s="4701"/>
      <c r="DQR37" s="4701"/>
      <c r="DQS37" s="4701"/>
      <c r="DQT37" s="4701"/>
      <c r="DQU37" s="4701"/>
      <c r="DQV37" s="4701"/>
      <c r="DQW37" s="4701"/>
      <c r="DQX37" s="4701"/>
      <c r="DQY37" s="4701"/>
      <c r="DQZ37" s="4701"/>
      <c r="DRA37" s="4701"/>
      <c r="DRB37" s="4701"/>
      <c r="DRC37" s="4701"/>
      <c r="DRD37" s="4701"/>
      <c r="DRE37" s="4701"/>
      <c r="DRF37" s="4701"/>
      <c r="DRG37" s="4701"/>
      <c r="DRH37" s="4701"/>
      <c r="DRI37" s="4701"/>
      <c r="DRJ37" s="4701"/>
      <c r="DRK37" s="4701"/>
      <c r="DRL37" s="4701"/>
      <c r="DRM37" s="4701"/>
      <c r="DRN37" s="4701"/>
      <c r="DRO37" s="4701"/>
      <c r="DRP37" s="4701"/>
      <c r="DRQ37" s="4701"/>
      <c r="DRR37" s="4701"/>
      <c r="DRS37" s="4701"/>
      <c r="DRT37" s="4701"/>
      <c r="DRU37" s="4701"/>
      <c r="DRV37" s="4701"/>
      <c r="DRW37" s="4701"/>
      <c r="DRX37" s="4701"/>
      <c r="DRY37" s="4701"/>
      <c r="DRZ37" s="4701"/>
      <c r="DSA37" s="4701"/>
      <c r="DSB37" s="4701"/>
      <c r="DSC37" s="4701"/>
      <c r="DSD37" s="4701"/>
      <c r="DSE37" s="4701"/>
      <c r="DSF37" s="4701"/>
      <c r="DSG37" s="4701"/>
      <c r="DSH37" s="4701"/>
      <c r="DSI37" s="4701"/>
      <c r="DSJ37" s="4701"/>
      <c r="DSK37" s="4701"/>
      <c r="DSL37" s="4701"/>
      <c r="DSM37" s="4701"/>
      <c r="DSN37" s="4701"/>
      <c r="DSO37" s="4701"/>
      <c r="DSP37" s="4701"/>
      <c r="DSQ37" s="4701"/>
      <c r="DSR37" s="4701"/>
      <c r="DSS37" s="4701"/>
      <c r="DST37" s="4701"/>
      <c r="DSU37" s="4701"/>
      <c r="DSV37" s="4701"/>
      <c r="DSW37" s="4701"/>
      <c r="DSX37" s="4701"/>
      <c r="DSY37" s="4701"/>
      <c r="DSZ37" s="4701"/>
      <c r="DTA37" s="4701"/>
      <c r="DTB37" s="4701"/>
      <c r="DTC37" s="4701"/>
      <c r="DTD37" s="4701"/>
      <c r="DTE37" s="4701"/>
      <c r="DTF37" s="4701"/>
      <c r="DTG37" s="4701"/>
      <c r="DTH37" s="4701"/>
      <c r="DTI37" s="4701"/>
      <c r="DTJ37" s="4701"/>
      <c r="DTK37" s="4701"/>
      <c r="DTL37" s="4701"/>
      <c r="DTM37" s="4701"/>
      <c r="DTN37" s="4701"/>
      <c r="DTO37" s="4701"/>
      <c r="DTP37" s="4701"/>
      <c r="DTQ37" s="4701"/>
      <c r="DTR37" s="4701"/>
      <c r="DTS37" s="4701"/>
      <c r="DTT37" s="4701"/>
      <c r="DTU37" s="4701"/>
      <c r="DTV37" s="4701"/>
      <c r="DTW37" s="4701"/>
      <c r="DTX37" s="4701"/>
      <c r="DTY37" s="4701"/>
      <c r="DTZ37" s="4701"/>
      <c r="DUA37" s="4701"/>
      <c r="DUB37" s="4701"/>
      <c r="DUC37" s="4701"/>
      <c r="DUD37" s="4701"/>
      <c r="DUE37" s="4701"/>
      <c r="DUF37" s="4701"/>
      <c r="DUG37" s="4701"/>
      <c r="DUH37" s="4701"/>
      <c r="DUI37" s="4701"/>
      <c r="DUJ37" s="4701"/>
      <c r="DUK37" s="4701"/>
      <c r="DUL37" s="4701"/>
      <c r="DUM37" s="4701"/>
      <c r="DUN37" s="4701"/>
      <c r="DUO37" s="4701"/>
      <c r="DUP37" s="4701"/>
      <c r="DUQ37" s="4701"/>
      <c r="DUR37" s="4701"/>
      <c r="DUS37" s="4701"/>
      <c r="DUT37" s="4701"/>
      <c r="DUU37" s="4701"/>
      <c r="DUV37" s="4701"/>
      <c r="DUW37" s="4701"/>
      <c r="DUX37" s="4701"/>
      <c r="DUY37" s="4701"/>
      <c r="DUZ37" s="4701"/>
      <c r="DVA37" s="4701"/>
      <c r="DVB37" s="4701"/>
      <c r="DVC37" s="4701"/>
      <c r="DVD37" s="4701"/>
      <c r="DVE37" s="4701"/>
      <c r="DVF37" s="4701"/>
      <c r="DVG37" s="4701"/>
      <c r="DVH37" s="4701"/>
      <c r="DVI37" s="4701"/>
      <c r="DVJ37" s="4701"/>
      <c r="DVK37" s="4701"/>
      <c r="DVL37" s="4701"/>
      <c r="DVM37" s="4701"/>
      <c r="DVN37" s="4701"/>
      <c r="DVO37" s="4701"/>
      <c r="DVP37" s="4701"/>
      <c r="DVQ37" s="4701"/>
      <c r="DVR37" s="4701"/>
      <c r="DVS37" s="4701"/>
      <c r="DVT37" s="4701"/>
      <c r="DVU37" s="4701"/>
      <c r="DVV37" s="4701"/>
      <c r="DVW37" s="4701"/>
      <c r="DVX37" s="4701"/>
      <c r="DVY37" s="4701"/>
      <c r="DVZ37" s="4701"/>
      <c r="DWA37" s="4701"/>
      <c r="DWB37" s="4701"/>
      <c r="DWC37" s="4701"/>
      <c r="DWD37" s="4701"/>
      <c r="DWE37" s="4701"/>
      <c r="DWF37" s="4701"/>
      <c r="DWG37" s="4701"/>
      <c r="DWH37" s="4701"/>
      <c r="DWI37" s="4701"/>
      <c r="DWJ37" s="4701"/>
      <c r="DWK37" s="4701"/>
      <c r="DWL37" s="4701"/>
      <c r="DWM37" s="4701"/>
      <c r="DWN37" s="4701"/>
      <c r="DWO37" s="4701"/>
      <c r="DWP37" s="4701"/>
      <c r="DWQ37" s="4701"/>
      <c r="DWR37" s="4701"/>
      <c r="DWS37" s="4701"/>
      <c r="DWT37" s="4701"/>
      <c r="DWU37" s="4701"/>
      <c r="DWV37" s="4701"/>
      <c r="DWW37" s="4701"/>
      <c r="DWX37" s="4701"/>
      <c r="DWY37" s="4701"/>
      <c r="DWZ37" s="4701"/>
      <c r="DXA37" s="4701"/>
      <c r="DXB37" s="4701"/>
      <c r="DXC37" s="4701"/>
      <c r="DXD37" s="4701"/>
      <c r="DXE37" s="4701"/>
      <c r="DXF37" s="4701"/>
      <c r="DXG37" s="4701"/>
      <c r="DXH37" s="4701"/>
      <c r="DXI37" s="4701"/>
      <c r="DXJ37" s="4701"/>
      <c r="DXK37" s="4701"/>
      <c r="DXL37" s="4701"/>
      <c r="DXM37" s="4701"/>
      <c r="DXN37" s="4701"/>
      <c r="DXO37" s="4701"/>
      <c r="DXP37" s="4701"/>
      <c r="DXQ37" s="4701"/>
      <c r="DXR37" s="4701"/>
      <c r="DXS37" s="4701"/>
      <c r="DXT37" s="4701"/>
      <c r="DXU37" s="4701"/>
      <c r="DXV37" s="4701"/>
      <c r="DXW37" s="4701"/>
      <c r="DXX37" s="4701"/>
      <c r="DXY37" s="4701"/>
      <c r="DXZ37" s="4701"/>
      <c r="DYA37" s="4701"/>
      <c r="DYB37" s="4701"/>
      <c r="DYC37" s="4701"/>
      <c r="DYD37" s="4701"/>
      <c r="DYE37" s="4701"/>
      <c r="DYF37" s="4701"/>
      <c r="DYG37" s="4701"/>
      <c r="DYH37" s="4701"/>
      <c r="DYI37" s="4701"/>
      <c r="DYJ37" s="4701"/>
      <c r="DYK37" s="4701"/>
      <c r="DYL37" s="4701"/>
      <c r="DYM37" s="4701"/>
      <c r="DYN37" s="4701"/>
      <c r="DYO37" s="4701"/>
      <c r="DYP37" s="4701"/>
      <c r="DYQ37" s="4701"/>
      <c r="DYR37" s="4701"/>
      <c r="DYS37" s="4701"/>
      <c r="DYT37" s="4701"/>
      <c r="DYU37" s="4701"/>
      <c r="DYV37" s="4701"/>
      <c r="DYW37" s="4701"/>
      <c r="DYX37" s="4701"/>
      <c r="DYY37" s="4701"/>
      <c r="DYZ37" s="4701"/>
      <c r="DZA37" s="4701"/>
      <c r="DZB37" s="4701"/>
      <c r="DZC37" s="4701"/>
      <c r="DZD37" s="4701"/>
      <c r="DZE37" s="4701"/>
      <c r="DZF37" s="4701"/>
      <c r="DZG37" s="4701"/>
      <c r="DZH37" s="4701"/>
      <c r="DZI37" s="4701"/>
      <c r="DZJ37" s="4701"/>
      <c r="DZK37" s="4701"/>
      <c r="DZL37" s="4701"/>
      <c r="DZM37" s="4701"/>
      <c r="DZN37" s="4701"/>
      <c r="DZO37" s="4701"/>
      <c r="DZP37" s="4701"/>
      <c r="DZQ37" s="4701"/>
      <c r="DZR37" s="4701"/>
      <c r="DZS37" s="4701"/>
      <c r="DZT37" s="4701"/>
      <c r="DZU37" s="4701"/>
      <c r="DZV37" s="4701"/>
      <c r="DZW37" s="4701"/>
      <c r="DZX37" s="4701"/>
      <c r="DZY37" s="4701"/>
      <c r="DZZ37" s="4701"/>
      <c r="EAA37" s="4701"/>
      <c r="EAB37" s="4701"/>
      <c r="EAC37" s="4701"/>
      <c r="EAD37" s="4701"/>
      <c r="EAE37" s="4701"/>
      <c r="EAF37" s="4701"/>
      <c r="EAG37" s="4701"/>
      <c r="EAH37" s="4701"/>
      <c r="EAI37" s="4701"/>
      <c r="EAJ37" s="4701"/>
      <c r="EAK37" s="4701"/>
      <c r="EAL37" s="4701"/>
      <c r="EAM37" s="4701"/>
      <c r="EAN37" s="4701"/>
      <c r="EAO37" s="4701"/>
      <c r="EAP37" s="4701"/>
      <c r="EAQ37" s="4701"/>
      <c r="EAR37" s="4701"/>
      <c r="EAS37" s="4701"/>
      <c r="EAT37" s="4701"/>
      <c r="EAU37" s="4701"/>
      <c r="EAV37" s="4701"/>
      <c r="EAW37" s="4701"/>
      <c r="EAX37" s="4701"/>
      <c r="EAY37" s="4701"/>
      <c r="EAZ37" s="4701"/>
      <c r="EBA37" s="4701"/>
      <c r="EBB37" s="4701"/>
      <c r="EBC37" s="4701"/>
      <c r="EBD37" s="4701"/>
      <c r="EBE37" s="4701"/>
      <c r="EBF37" s="4701"/>
      <c r="EBG37" s="4701"/>
      <c r="EBH37" s="4701"/>
      <c r="EBI37" s="4701"/>
      <c r="EBJ37" s="4701"/>
      <c r="EBK37" s="4701"/>
      <c r="EBL37" s="4701"/>
      <c r="EBM37" s="4701"/>
      <c r="EBN37" s="4701"/>
      <c r="EBO37" s="4701"/>
      <c r="EBP37" s="4701"/>
      <c r="EBQ37" s="4701"/>
      <c r="EBR37" s="4701"/>
      <c r="EBS37" s="4701"/>
      <c r="EBT37" s="4701"/>
      <c r="EBU37" s="4701"/>
      <c r="EBV37" s="4701"/>
      <c r="EBW37" s="4701"/>
      <c r="EBX37" s="4701"/>
      <c r="EBY37" s="4701"/>
      <c r="EBZ37" s="4701"/>
      <c r="ECA37" s="4701"/>
      <c r="ECB37" s="4701"/>
      <c r="ECC37" s="4701"/>
      <c r="ECD37" s="4701"/>
      <c r="ECE37" s="4701"/>
      <c r="ECF37" s="4701"/>
      <c r="ECG37" s="4701"/>
      <c r="ECH37" s="4701"/>
      <c r="ECI37" s="4701"/>
      <c r="ECJ37" s="4701"/>
      <c r="ECK37" s="4701"/>
      <c r="ECL37" s="4701"/>
      <c r="ECM37" s="4701"/>
      <c r="ECN37" s="4701"/>
      <c r="ECO37" s="4701"/>
      <c r="ECP37" s="4701"/>
      <c r="ECQ37" s="4701"/>
      <c r="ECR37" s="4701"/>
      <c r="ECS37" s="4701"/>
      <c r="ECT37" s="4701"/>
      <c r="ECU37" s="4701"/>
      <c r="ECV37" s="4701"/>
      <c r="ECW37" s="4701"/>
      <c r="ECX37" s="4701"/>
      <c r="ECY37" s="4701"/>
      <c r="ECZ37" s="4701"/>
      <c r="EDA37" s="4701"/>
      <c r="EDB37" s="4701"/>
      <c r="EDC37" s="4701"/>
      <c r="EDD37" s="4701"/>
      <c r="EDE37" s="4701"/>
      <c r="EDF37" s="4701"/>
      <c r="EDG37" s="4701"/>
      <c r="EDH37" s="4701"/>
      <c r="EDI37" s="4701"/>
      <c r="EDJ37" s="4701"/>
      <c r="EDK37" s="4701"/>
      <c r="EDL37" s="4701"/>
      <c r="EDM37" s="4701"/>
      <c r="EDN37" s="4701"/>
      <c r="EDO37" s="4701"/>
      <c r="EDP37" s="4701"/>
      <c r="EDQ37" s="4701"/>
      <c r="EDR37" s="4701"/>
      <c r="EDS37" s="4701"/>
      <c r="EDT37" s="4701"/>
      <c r="EDU37" s="4701"/>
      <c r="EDV37" s="4701"/>
      <c r="EDW37" s="4701"/>
      <c r="EDX37" s="4701"/>
      <c r="EDY37" s="4701"/>
      <c r="EDZ37" s="4701"/>
      <c r="EEA37" s="4701"/>
      <c r="EEB37" s="4701"/>
      <c r="EEC37" s="4701"/>
      <c r="EED37" s="4701"/>
      <c r="EEE37" s="4701"/>
      <c r="EEF37" s="4701"/>
      <c r="EEG37" s="4701"/>
      <c r="EEH37" s="4701"/>
      <c r="EEI37" s="4701"/>
      <c r="EEJ37" s="4701"/>
      <c r="EEK37" s="4701"/>
      <c r="EEL37" s="4701"/>
      <c r="EEM37" s="4701"/>
      <c r="EEN37" s="4701"/>
      <c r="EEO37" s="4701"/>
      <c r="EEP37" s="4701"/>
      <c r="EEQ37" s="4701"/>
      <c r="EER37" s="4701"/>
      <c r="EES37" s="4701"/>
      <c r="EET37" s="4701"/>
      <c r="EEU37" s="4701"/>
      <c r="EEV37" s="4701"/>
      <c r="EEW37" s="4701"/>
      <c r="EEX37" s="4701"/>
      <c r="EEY37" s="4701"/>
      <c r="EEZ37" s="4701"/>
      <c r="EFA37" s="4701"/>
      <c r="EFB37" s="4701"/>
      <c r="EFC37" s="4701"/>
      <c r="EFD37" s="4701"/>
      <c r="EFE37" s="4701"/>
      <c r="EFF37" s="4701"/>
      <c r="EFG37" s="4701"/>
      <c r="EFH37" s="4701"/>
      <c r="EFI37" s="4701"/>
      <c r="EFJ37" s="4701"/>
      <c r="EFK37" s="4701"/>
      <c r="EFL37" s="4701"/>
      <c r="EFM37" s="4701"/>
      <c r="EFN37" s="4701"/>
      <c r="EFO37" s="4701"/>
      <c r="EFP37" s="4701"/>
      <c r="EFQ37" s="4701"/>
      <c r="EFR37" s="4701"/>
      <c r="EFS37" s="4701"/>
      <c r="EFT37" s="4701"/>
      <c r="EFU37" s="4701"/>
      <c r="EFV37" s="4701"/>
      <c r="EFW37" s="4701"/>
      <c r="EFX37" s="4701"/>
      <c r="EFY37" s="4701"/>
      <c r="EFZ37" s="4701"/>
      <c r="EGA37" s="4701"/>
      <c r="EGB37" s="4701"/>
      <c r="EGC37" s="4701"/>
      <c r="EGD37" s="4701"/>
      <c r="EGE37" s="4701"/>
      <c r="EGF37" s="4701"/>
      <c r="EGG37" s="4701"/>
      <c r="EGH37" s="4701"/>
      <c r="EGI37" s="4701"/>
      <c r="EGJ37" s="4701"/>
      <c r="EGK37" s="4701"/>
      <c r="EGL37" s="4701"/>
      <c r="EGM37" s="4701"/>
      <c r="EGN37" s="4701"/>
      <c r="EGO37" s="4701"/>
      <c r="EGP37" s="4701"/>
      <c r="EGQ37" s="4701"/>
      <c r="EGR37" s="4701"/>
      <c r="EGS37" s="4701"/>
      <c r="EGT37" s="4701"/>
      <c r="EGU37" s="4701"/>
      <c r="EGV37" s="4701"/>
      <c r="EGW37" s="4701"/>
      <c r="EGX37" s="4701"/>
      <c r="EGY37" s="4701"/>
      <c r="EGZ37" s="4701"/>
      <c r="EHA37" s="4701"/>
      <c r="EHB37" s="4701"/>
      <c r="EHC37" s="4701"/>
      <c r="EHD37" s="4701"/>
      <c r="EHE37" s="4701"/>
      <c r="EHF37" s="4701"/>
      <c r="EHG37" s="4701"/>
      <c r="EHH37" s="4701"/>
      <c r="EHI37" s="4701"/>
      <c r="EHJ37" s="4701"/>
      <c r="EHK37" s="4701"/>
      <c r="EHL37" s="4701"/>
      <c r="EHM37" s="4701"/>
      <c r="EHN37" s="4701"/>
      <c r="EHO37" s="4701"/>
      <c r="EHP37" s="4701"/>
      <c r="EHQ37" s="4701"/>
      <c r="EHR37" s="4701"/>
      <c r="EHS37" s="4701"/>
      <c r="EHT37" s="4701"/>
      <c r="EHU37" s="4701"/>
      <c r="EHV37" s="4701"/>
      <c r="EHW37" s="4701"/>
      <c r="EHX37" s="4701"/>
      <c r="EHY37" s="4701"/>
      <c r="EHZ37" s="4701"/>
      <c r="EIA37" s="4701"/>
      <c r="EIB37" s="4701"/>
      <c r="EIC37" s="4701"/>
      <c r="EID37" s="4701"/>
      <c r="EIE37" s="4701"/>
      <c r="EIF37" s="4701"/>
      <c r="EIG37" s="4701"/>
      <c r="EIH37" s="4701"/>
      <c r="EII37" s="4701"/>
      <c r="EIJ37" s="4701"/>
      <c r="EIK37" s="4701"/>
      <c r="EIL37" s="4701"/>
      <c r="EIM37" s="4701"/>
      <c r="EIN37" s="4701"/>
      <c r="EIO37" s="4701"/>
      <c r="EIP37" s="4701"/>
      <c r="EIQ37" s="4701"/>
      <c r="EIR37" s="4701"/>
      <c r="EIS37" s="4701"/>
      <c r="EIT37" s="4701"/>
      <c r="EIU37" s="4701"/>
      <c r="EIV37" s="4701"/>
      <c r="EIW37" s="4701"/>
      <c r="EIX37" s="4701"/>
      <c r="EIY37" s="4701"/>
      <c r="EIZ37" s="4701"/>
      <c r="EJA37" s="4701"/>
      <c r="EJB37" s="4701"/>
      <c r="EJC37" s="4701"/>
      <c r="EJD37" s="4701"/>
      <c r="EJE37" s="4701"/>
      <c r="EJF37" s="4701"/>
      <c r="EJG37" s="4701"/>
      <c r="EJH37" s="4701"/>
      <c r="EJI37" s="4701"/>
      <c r="EJJ37" s="4701"/>
      <c r="EJK37" s="4701"/>
      <c r="EJL37" s="4701"/>
      <c r="EJM37" s="4701"/>
      <c r="EJN37" s="4701"/>
      <c r="EJO37" s="4701"/>
      <c r="EJP37" s="4701"/>
      <c r="EJQ37" s="4701"/>
      <c r="EJR37" s="4701"/>
      <c r="EJS37" s="4701"/>
      <c r="EJT37" s="4701"/>
      <c r="EJU37" s="4701"/>
      <c r="EJV37" s="4701"/>
      <c r="EJW37" s="4701"/>
      <c r="EJX37" s="4701"/>
      <c r="EJY37" s="4701"/>
      <c r="EJZ37" s="4701"/>
      <c r="EKA37" s="4701"/>
      <c r="EKB37" s="4701"/>
      <c r="EKC37" s="4701"/>
      <c r="EKD37" s="4701"/>
      <c r="EKE37" s="4701"/>
      <c r="EKF37" s="4701"/>
      <c r="EKG37" s="4701"/>
      <c r="EKH37" s="4701"/>
      <c r="EKI37" s="4701"/>
      <c r="EKJ37" s="4701"/>
      <c r="EKK37" s="4701"/>
      <c r="EKL37" s="4701"/>
      <c r="EKM37" s="4701"/>
      <c r="EKN37" s="4701"/>
      <c r="EKO37" s="4701"/>
      <c r="EKP37" s="4701"/>
      <c r="EKQ37" s="4701"/>
      <c r="EKR37" s="4701"/>
      <c r="EKS37" s="4701"/>
      <c r="EKT37" s="4701"/>
      <c r="EKU37" s="4701"/>
      <c r="EKV37" s="4701"/>
      <c r="EKW37" s="4701"/>
      <c r="EKX37" s="4701"/>
      <c r="EKY37" s="4701"/>
      <c r="EKZ37" s="4701"/>
      <c r="ELA37" s="4701"/>
      <c r="ELB37" s="4701"/>
      <c r="ELC37" s="4701"/>
      <c r="ELD37" s="4701"/>
      <c r="ELE37" s="4701"/>
      <c r="ELF37" s="4701"/>
      <c r="ELG37" s="4701"/>
      <c r="ELH37" s="4701"/>
      <c r="ELI37" s="4701"/>
      <c r="ELJ37" s="4701"/>
      <c r="ELK37" s="4701"/>
      <c r="ELL37" s="4701"/>
      <c r="ELM37" s="4701"/>
      <c r="ELN37" s="4701"/>
      <c r="ELO37" s="4701"/>
      <c r="ELP37" s="4701"/>
      <c r="ELQ37" s="4701"/>
      <c r="ELR37" s="4701"/>
      <c r="ELS37" s="4701"/>
      <c r="ELT37" s="4701"/>
      <c r="ELU37" s="4701"/>
      <c r="ELV37" s="4701"/>
      <c r="ELW37" s="4701"/>
      <c r="ELX37" s="4701"/>
      <c r="ELY37" s="4701"/>
      <c r="ELZ37" s="4701"/>
      <c r="EMA37" s="4701"/>
      <c r="EMB37" s="4701"/>
      <c r="EMC37" s="4701"/>
      <c r="EMD37" s="4701"/>
      <c r="EME37" s="4701"/>
      <c r="EMF37" s="4701"/>
      <c r="EMG37" s="4701"/>
      <c r="EMH37" s="4701"/>
      <c r="EMI37" s="4701"/>
      <c r="EMJ37" s="4701"/>
      <c r="EMK37" s="4701"/>
      <c r="EML37" s="4701"/>
      <c r="EMM37" s="4701"/>
      <c r="EMN37" s="4701"/>
      <c r="EMO37" s="4701"/>
      <c r="EMP37" s="4701"/>
      <c r="EMQ37" s="4701"/>
      <c r="EMR37" s="4701"/>
      <c r="EMS37" s="4701"/>
      <c r="EMT37" s="4701"/>
      <c r="EMU37" s="4701"/>
      <c r="EMV37" s="4701"/>
      <c r="EMW37" s="4701"/>
      <c r="EMX37" s="4701"/>
      <c r="EMY37" s="4701"/>
      <c r="EMZ37" s="4701"/>
      <c r="ENA37" s="4701"/>
      <c r="ENB37" s="4701"/>
      <c r="ENC37" s="4701"/>
      <c r="END37" s="4701"/>
      <c r="ENE37" s="4701"/>
      <c r="ENF37" s="4701"/>
      <c r="ENG37" s="4701"/>
      <c r="ENH37" s="4701"/>
      <c r="ENI37" s="4701"/>
      <c r="ENJ37" s="4701"/>
      <c r="ENK37" s="4701"/>
      <c r="ENL37" s="4701"/>
      <c r="ENM37" s="4701"/>
      <c r="ENN37" s="4701"/>
      <c r="ENO37" s="4701"/>
      <c r="ENP37" s="4701"/>
      <c r="ENQ37" s="4701"/>
      <c r="ENR37" s="4701"/>
      <c r="ENS37" s="4701"/>
      <c r="ENT37" s="4701"/>
      <c r="ENU37" s="4701"/>
      <c r="ENV37" s="4701"/>
      <c r="ENW37" s="4701"/>
      <c r="ENX37" s="4701"/>
      <c r="ENY37" s="4701"/>
      <c r="ENZ37" s="4701"/>
      <c r="EOA37" s="4701"/>
      <c r="EOB37" s="4701"/>
      <c r="EOC37" s="4701"/>
      <c r="EOD37" s="4701"/>
      <c r="EOE37" s="4701"/>
      <c r="EOF37" s="4701"/>
      <c r="EOG37" s="4701"/>
      <c r="EOH37" s="4701"/>
      <c r="EOI37" s="4701"/>
      <c r="EOJ37" s="4701"/>
      <c r="EOK37" s="4701"/>
      <c r="EOL37" s="4701"/>
      <c r="EOM37" s="4701"/>
      <c r="EON37" s="4701"/>
      <c r="EOO37" s="4701"/>
      <c r="EOP37" s="4701"/>
      <c r="EOQ37" s="4701"/>
      <c r="EOR37" s="4701"/>
      <c r="EOS37" s="4701"/>
      <c r="EOT37" s="4701"/>
      <c r="EOU37" s="4701"/>
      <c r="EOV37" s="4701"/>
      <c r="EOW37" s="4701"/>
      <c r="EOX37" s="4701"/>
      <c r="EOY37" s="4701"/>
      <c r="EOZ37" s="4701"/>
      <c r="EPA37" s="4701"/>
      <c r="EPB37" s="4701"/>
      <c r="EPC37" s="4701"/>
      <c r="EPD37" s="4701"/>
      <c r="EPE37" s="4701"/>
      <c r="EPF37" s="4701"/>
      <c r="EPG37" s="4701"/>
      <c r="EPH37" s="4701"/>
      <c r="EPI37" s="4701"/>
      <c r="EPJ37" s="4701"/>
      <c r="EPK37" s="4701"/>
      <c r="EPL37" s="4701"/>
      <c r="EPM37" s="4701"/>
      <c r="EPN37" s="4701"/>
      <c r="EPO37" s="4701"/>
      <c r="EPP37" s="4701"/>
      <c r="EPQ37" s="4701"/>
      <c r="EPR37" s="4701"/>
      <c r="EPS37" s="4701"/>
      <c r="EPT37" s="4701"/>
      <c r="EPU37" s="4701"/>
      <c r="EPV37" s="4701"/>
      <c r="EPW37" s="4701"/>
      <c r="EPX37" s="4701"/>
      <c r="EPY37" s="4701"/>
      <c r="EPZ37" s="4701"/>
      <c r="EQA37" s="4701"/>
      <c r="EQB37" s="4701"/>
      <c r="EQC37" s="4701"/>
      <c r="EQD37" s="4701"/>
      <c r="EQE37" s="4701"/>
      <c r="EQF37" s="4701"/>
      <c r="EQG37" s="4701"/>
      <c r="EQH37" s="4701"/>
      <c r="EQI37" s="4701"/>
      <c r="EQJ37" s="4701"/>
      <c r="EQK37" s="4701"/>
      <c r="EQL37" s="4701"/>
      <c r="EQM37" s="4701"/>
      <c r="EQN37" s="4701"/>
      <c r="EQO37" s="4701"/>
      <c r="EQP37" s="4701"/>
      <c r="EQQ37" s="4701"/>
      <c r="EQR37" s="4701"/>
      <c r="EQS37" s="4701"/>
      <c r="EQT37" s="4701"/>
      <c r="EQU37" s="4701"/>
      <c r="EQV37" s="4701"/>
      <c r="EQW37" s="4701"/>
      <c r="EQX37" s="4701"/>
      <c r="EQY37" s="4701"/>
      <c r="EQZ37" s="4701"/>
      <c r="ERA37" s="4701"/>
      <c r="ERB37" s="4701"/>
      <c r="ERC37" s="4701"/>
      <c r="ERD37" s="4701"/>
      <c r="ERE37" s="4701"/>
      <c r="ERF37" s="4701"/>
      <c r="ERG37" s="4701"/>
      <c r="ERH37" s="4701"/>
      <c r="ERI37" s="4701"/>
      <c r="ERJ37" s="4701"/>
      <c r="ERK37" s="4701"/>
      <c r="ERL37" s="4701"/>
      <c r="ERM37" s="4701"/>
      <c r="ERN37" s="4701"/>
      <c r="ERO37" s="4701"/>
      <c r="ERP37" s="4701"/>
      <c r="ERQ37" s="4701"/>
      <c r="ERR37" s="4701"/>
      <c r="ERS37" s="4701"/>
      <c r="ERT37" s="4701"/>
      <c r="ERU37" s="4701"/>
      <c r="ERV37" s="4701"/>
      <c r="ERW37" s="4701"/>
      <c r="ERX37" s="4701"/>
      <c r="ERY37" s="4701"/>
      <c r="ERZ37" s="4701"/>
      <c r="ESA37" s="4701"/>
      <c r="ESB37" s="4701"/>
      <c r="ESC37" s="4701"/>
      <c r="ESD37" s="4701"/>
      <c r="ESE37" s="4701"/>
      <c r="ESF37" s="4701"/>
      <c r="ESG37" s="4701"/>
      <c r="ESH37" s="4701"/>
      <c r="ESI37" s="4701"/>
      <c r="ESJ37" s="4701"/>
      <c r="ESK37" s="4701"/>
      <c r="ESL37" s="4701"/>
      <c r="ESM37" s="4701"/>
      <c r="ESN37" s="4701"/>
      <c r="ESO37" s="4701"/>
      <c r="ESP37" s="4701"/>
      <c r="ESQ37" s="4701"/>
      <c r="ESR37" s="4701"/>
      <c r="ESS37" s="4701"/>
      <c r="EST37" s="4701"/>
      <c r="ESU37" s="4701"/>
      <c r="ESV37" s="4701"/>
      <c r="ESW37" s="4701"/>
      <c r="ESX37" s="4701"/>
      <c r="ESY37" s="4701"/>
      <c r="ESZ37" s="4701"/>
      <c r="ETA37" s="4701"/>
      <c r="ETB37" s="4701"/>
      <c r="ETC37" s="4701"/>
      <c r="ETD37" s="4701"/>
      <c r="ETE37" s="4701"/>
      <c r="ETF37" s="4701"/>
      <c r="ETG37" s="4701"/>
      <c r="ETH37" s="4701"/>
      <c r="ETI37" s="4701"/>
      <c r="ETJ37" s="4701"/>
      <c r="ETK37" s="4701"/>
      <c r="ETL37" s="4701"/>
      <c r="ETM37" s="4701"/>
      <c r="ETN37" s="4701"/>
      <c r="ETO37" s="4701"/>
      <c r="ETP37" s="4701"/>
      <c r="ETQ37" s="4701"/>
      <c r="ETR37" s="4701"/>
      <c r="ETS37" s="4701"/>
      <c r="ETT37" s="4701"/>
      <c r="ETU37" s="4701"/>
      <c r="ETV37" s="4701"/>
      <c r="ETW37" s="4701"/>
      <c r="ETX37" s="4701"/>
      <c r="ETY37" s="4701"/>
      <c r="ETZ37" s="4701"/>
      <c r="EUA37" s="4701"/>
      <c r="EUB37" s="4701"/>
      <c r="EUC37" s="4701"/>
      <c r="EUD37" s="4701"/>
      <c r="EUE37" s="4701"/>
      <c r="EUF37" s="4701"/>
      <c r="EUG37" s="4701"/>
      <c r="EUH37" s="4701"/>
      <c r="EUI37" s="4701"/>
      <c r="EUJ37" s="4701"/>
      <c r="EUK37" s="4701"/>
      <c r="EUL37" s="4701"/>
      <c r="EUM37" s="4701"/>
      <c r="EUN37" s="4701"/>
      <c r="EUO37" s="4701"/>
      <c r="EUP37" s="4701"/>
      <c r="EUQ37" s="4701"/>
      <c r="EUR37" s="4701"/>
      <c r="EUS37" s="4701"/>
      <c r="EUT37" s="4701"/>
      <c r="EUU37" s="4701"/>
      <c r="EUV37" s="4701"/>
      <c r="EUW37" s="4701"/>
      <c r="EUX37" s="4701"/>
      <c r="EUY37" s="4701"/>
      <c r="EUZ37" s="4701"/>
      <c r="EVA37" s="4701"/>
      <c r="EVB37" s="4701"/>
      <c r="EVC37" s="4701"/>
      <c r="EVD37" s="4701"/>
      <c r="EVE37" s="4701"/>
      <c r="EVF37" s="4701"/>
      <c r="EVG37" s="4701"/>
      <c r="EVH37" s="4701"/>
      <c r="EVI37" s="4701"/>
      <c r="EVJ37" s="4701"/>
      <c r="EVK37" s="4701"/>
      <c r="EVL37" s="4701"/>
      <c r="EVM37" s="4701"/>
      <c r="EVN37" s="4701"/>
      <c r="EVO37" s="4701"/>
      <c r="EVP37" s="4701"/>
      <c r="EVQ37" s="4701"/>
      <c r="EVR37" s="4701"/>
      <c r="EVS37" s="4701"/>
      <c r="EVT37" s="4701"/>
      <c r="EVU37" s="4701"/>
      <c r="EVV37" s="4701"/>
      <c r="EVW37" s="4701"/>
      <c r="EVX37" s="4701"/>
      <c r="EVY37" s="4701"/>
      <c r="EVZ37" s="4701"/>
      <c r="EWA37" s="4701"/>
      <c r="EWB37" s="4701"/>
      <c r="EWC37" s="4701"/>
      <c r="EWD37" s="4701"/>
      <c r="EWE37" s="4701"/>
      <c r="EWF37" s="4701"/>
      <c r="EWG37" s="4701"/>
      <c r="EWH37" s="4701"/>
      <c r="EWI37" s="4701"/>
      <c r="EWJ37" s="4701"/>
      <c r="EWK37" s="4701"/>
      <c r="EWL37" s="4701"/>
      <c r="EWM37" s="4701"/>
      <c r="EWN37" s="4701"/>
      <c r="EWO37" s="4701"/>
      <c r="EWP37" s="4701"/>
      <c r="EWQ37" s="4701"/>
      <c r="EWR37" s="4701"/>
      <c r="EWS37" s="4701"/>
      <c r="EWT37" s="4701"/>
      <c r="EWU37" s="4701"/>
      <c r="EWV37" s="4701"/>
      <c r="EWW37" s="4701"/>
      <c r="EWX37" s="4701"/>
      <c r="EWY37" s="4701"/>
      <c r="EWZ37" s="4701"/>
      <c r="EXA37" s="4701"/>
      <c r="EXB37" s="4701"/>
      <c r="EXC37" s="4701"/>
      <c r="EXD37" s="4701"/>
      <c r="EXE37" s="4701"/>
      <c r="EXF37" s="4701"/>
      <c r="EXG37" s="4701"/>
      <c r="EXH37" s="4701"/>
      <c r="EXI37" s="4701"/>
      <c r="EXJ37" s="4701"/>
      <c r="EXK37" s="4701"/>
      <c r="EXL37" s="4701"/>
      <c r="EXM37" s="4701"/>
      <c r="EXN37" s="4701"/>
      <c r="EXO37" s="4701"/>
      <c r="EXP37" s="4701"/>
      <c r="EXQ37" s="4701"/>
      <c r="EXR37" s="4701"/>
      <c r="EXS37" s="4701"/>
      <c r="EXT37" s="4701"/>
      <c r="EXU37" s="4701"/>
      <c r="EXV37" s="4701"/>
      <c r="EXW37" s="4701"/>
      <c r="EXX37" s="4701"/>
      <c r="EXY37" s="4701"/>
      <c r="EXZ37" s="4701"/>
      <c r="EYA37" s="4701"/>
      <c r="EYB37" s="4701"/>
      <c r="EYC37" s="4701"/>
      <c r="EYD37" s="4701"/>
      <c r="EYE37" s="4701"/>
      <c r="EYF37" s="4701"/>
      <c r="EYG37" s="4701"/>
      <c r="EYH37" s="4701"/>
      <c r="EYI37" s="4701"/>
      <c r="EYJ37" s="4701"/>
      <c r="EYK37" s="4701"/>
      <c r="EYL37" s="4701"/>
      <c r="EYM37" s="4701"/>
      <c r="EYN37" s="4701"/>
      <c r="EYO37" s="4701"/>
      <c r="EYP37" s="4701"/>
      <c r="EYQ37" s="4701"/>
      <c r="EYR37" s="4701"/>
      <c r="EYS37" s="4701"/>
      <c r="EYT37" s="4701"/>
      <c r="EYU37" s="4701"/>
      <c r="EYV37" s="4701"/>
      <c r="EYW37" s="4701"/>
      <c r="EYX37" s="4701"/>
      <c r="EYY37" s="4701"/>
      <c r="EYZ37" s="4701"/>
      <c r="EZA37" s="4701"/>
      <c r="EZB37" s="4701"/>
      <c r="EZC37" s="4701"/>
      <c r="EZD37" s="4701"/>
      <c r="EZE37" s="4701"/>
      <c r="EZF37" s="4701"/>
      <c r="EZG37" s="4701"/>
      <c r="EZH37" s="4701"/>
      <c r="EZI37" s="4701"/>
      <c r="EZJ37" s="4701"/>
      <c r="EZK37" s="4701"/>
      <c r="EZL37" s="4701"/>
      <c r="EZM37" s="4701"/>
      <c r="EZN37" s="4701"/>
      <c r="EZO37" s="4701"/>
      <c r="EZP37" s="4701"/>
      <c r="EZQ37" s="4701"/>
      <c r="EZR37" s="4701"/>
      <c r="EZS37" s="4701"/>
      <c r="EZT37" s="4701"/>
      <c r="EZU37" s="4701"/>
      <c r="EZV37" s="4701"/>
      <c r="EZW37" s="4701"/>
      <c r="EZX37" s="4701"/>
      <c r="EZY37" s="4701"/>
      <c r="EZZ37" s="4701"/>
      <c r="FAA37" s="4701"/>
      <c r="FAB37" s="4701"/>
      <c r="FAC37" s="4701"/>
      <c r="FAD37" s="4701"/>
      <c r="FAE37" s="4701"/>
      <c r="FAF37" s="4701"/>
      <c r="FAG37" s="4701"/>
      <c r="FAH37" s="4701"/>
      <c r="FAI37" s="4701"/>
      <c r="FAJ37" s="4701"/>
      <c r="FAK37" s="4701"/>
      <c r="FAL37" s="4701"/>
      <c r="FAM37" s="4701"/>
      <c r="FAN37" s="4701"/>
      <c r="FAO37" s="4701"/>
      <c r="FAP37" s="4701"/>
      <c r="FAQ37" s="4701"/>
      <c r="FAR37" s="4701"/>
      <c r="FAS37" s="4701"/>
      <c r="FAT37" s="4701"/>
      <c r="FAU37" s="4701"/>
      <c r="FAV37" s="4701"/>
      <c r="FAW37" s="4701"/>
      <c r="FAX37" s="4701"/>
      <c r="FAY37" s="4701"/>
      <c r="FAZ37" s="4701"/>
      <c r="FBA37" s="4701"/>
      <c r="FBB37" s="4701"/>
      <c r="FBC37" s="4701"/>
      <c r="FBD37" s="4701"/>
      <c r="FBE37" s="4701"/>
      <c r="FBF37" s="4701"/>
      <c r="FBG37" s="4701"/>
      <c r="FBH37" s="4701"/>
      <c r="FBI37" s="4701"/>
      <c r="FBJ37" s="4701"/>
      <c r="FBK37" s="4701"/>
      <c r="FBL37" s="4701"/>
      <c r="FBM37" s="4701"/>
      <c r="FBN37" s="4701"/>
      <c r="FBO37" s="4701"/>
      <c r="FBP37" s="4701"/>
      <c r="FBQ37" s="4701"/>
      <c r="FBR37" s="4701"/>
      <c r="FBS37" s="4701"/>
      <c r="FBT37" s="4701"/>
      <c r="FBU37" s="4701"/>
      <c r="FBV37" s="4701"/>
      <c r="FBW37" s="4701"/>
      <c r="FBX37" s="4701"/>
      <c r="FBY37" s="4701"/>
      <c r="FBZ37" s="4701"/>
      <c r="FCA37" s="4701"/>
      <c r="FCB37" s="4701"/>
      <c r="FCC37" s="4701"/>
      <c r="FCD37" s="4701"/>
      <c r="FCE37" s="4701"/>
      <c r="FCF37" s="4701"/>
      <c r="FCG37" s="4701"/>
      <c r="FCH37" s="4701"/>
      <c r="FCI37" s="4701"/>
      <c r="FCJ37" s="4701"/>
      <c r="FCK37" s="4701"/>
      <c r="FCL37" s="4701"/>
      <c r="FCM37" s="4701"/>
      <c r="FCN37" s="4701"/>
      <c r="FCO37" s="4701"/>
      <c r="FCP37" s="4701"/>
      <c r="FCQ37" s="4701"/>
      <c r="FCR37" s="4701"/>
      <c r="FCS37" s="4701"/>
      <c r="FCT37" s="4701"/>
      <c r="FCU37" s="4701"/>
      <c r="FCV37" s="4701"/>
      <c r="FCW37" s="4701"/>
      <c r="FCX37" s="4701"/>
      <c r="FCY37" s="4701"/>
      <c r="FCZ37" s="4701"/>
      <c r="FDA37" s="4701"/>
      <c r="FDB37" s="4701"/>
      <c r="FDC37" s="4701"/>
      <c r="FDD37" s="4701"/>
      <c r="FDE37" s="4701"/>
      <c r="FDF37" s="4701"/>
      <c r="FDG37" s="4701"/>
      <c r="FDH37" s="4701"/>
      <c r="FDI37" s="4701"/>
      <c r="FDJ37" s="4701"/>
      <c r="FDK37" s="4701"/>
      <c r="FDL37" s="4701"/>
      <c r="FDM37" s="4701"/>
      <c r="FDN37" s="4701"/>
      <c r="FDO37" s="4701"/>
      <c r="FDP37" s="4701"/>
      <c r="FDQ37" s="4701"/>
      <c r="FDR37" s="4701"/>
      <c r="FDS37" s="4701"/>
      <c r="FDT37" s="4701"/>
      <c r="FDU37" s="4701"/>
      <c r="FDV37" s="4701"/>
      <c r="FDW37" s="4701"/>
      <c r="FDX37" s="4701"/>
      <c r="FDY37" s="4701"/>
      <c r="FDZ37" s="4701"/>
      <c r="FEA37" s="4701"/>
      <c r="FEB37" s="4701"/>
      <c r="FEC37" s="4701"/>
      <c r="FED37" s="4701"/>
      <c r="FEE37" s="4701"/>
      <c r="FEF37" s="4701"/>
      <c r="FEG37" s="4701"/>
      <c r="FEH37" s="4701"/>
      <c r="FEI37" s="4701"/>
      <c r="FEJ37" s="4701"/>
      <c r="FEK37" s="4701"/>
      <c r="FEL37" s="4701"/>
      <c r="FEM37" s="4701"/>
      <c r="FEN37" s="4701"/>
      <c r="FEO37" s="4701"/>
      <c r="FEP37" s="4701"/>
      <c r="FEQ37" s="4701"/>
      <c r="FER37" s="4701"/>
      <c r="FES37" s="4701"/>
      <c r="FET37" s="4701"/>
      <c r="FEU37" s="4701"/>
      <c r="FEV37" s="4701"/>
      <c r="FEW37" s="4701"/>
      <c r="FEX37" s="4701"/>
      <c r="FEY37" s="4701"/>
      <c r="FEZ37" s="4701"/>
      <c r="FFA37" s="4701"/>
      <c r="FFB37" s="4701"/>
      <c r="FFC37" s="4701"/>
      <c r="FFD37" s="4701"/>
      <c r="FFE37" s="4701"/>
      <c r="FFF37" s="4701"/>
      <c r="FFG37" s="4701"/>
      <c r="FFH37" s="4701"/>
      <c r="FFI37" s="4701"/>
      <c r="FFJ37" s="4701"/>
      <c r="FFK37" s="4701"/>
      <c r="FFL37" s="4701"/>
      <c r="FFM37" s="4701"/>
      <c r="FFN37" s="4701"/>
      <c r="FFO37" s="4701"/>
      <c r="FFP37" s="4701"/>
      <c r="FFQ37" s="4701"/>
      <c r="FFR37" s="4701"/>
      <c r="FFS37" s="4701"/>
      <c r="FFT37" s="4701"/>
      <c r="FFU37" s="4701"/>
      <c r="FFV37" s="4701"/>
      <c r="FFW37" s="4701"/>
      <c r="FFX37" s="4701"/>
      <c r="FFY37" s="4701"/>
      <c r="FFZ37" s="4701"/>
      <c r="FGA37" s="4701"/>
      <c r="FGB37" s="4701"/>
      <c r="FGC37" s="4701"/>
      <c r="FGD37" s="4701"/>
      <c r="FGE37" s="4701"/>
      <c r="FGF37" s="4701"/>
      <c r="FGG37" s="4701"/>
      <c r="FGH37" s="4701"/>
      <c r="FGI37" s="4701"/>
      <c r="FGJ37" s="4701"/>
      <c r="FGK37" s="4701"/>
      <c r="FGL37" s="4701"/>
      <c r="FGM37" s="4701"/>
      <c r="FGN37" s="4701"/>
      <c r="FGO37" s="4701"/>
      <c r="FGP37" s="4701"/>
      <c r="FGQ37" s="4701"/>
      <c r="FGR37" s="4701"/>
      <c r="FGS37" s="4701"/>
      <c r="FGT37" s="4701"/>
      <c r="FGU37" s="4701"/>
      <c r="FGV37" s="4701"/>
      <c r="FGW37" s="4701"/>
      <c r="FGX37" s="4701"/>
      <c r="FGY37" s="4701"/>
      <c r="FGZ37" s="4701"/>
      <c r="FHA37" s="4701"/>
      <c r="FHB37" s="4701"/>
      <c r="FHC37" s="4701"/>
      <c r="FHD37" s="4701"/>
      <c r="FHE37" s="4701"/>
      <c r="FHF37" s="4701"/>
      <c r="FHG37" s="4701"/>
      <c r="FHH37" s="4701"/>
      <c r="FHI37" s="4701"/>
      <c r="FHJ37" s="4701"/>
      <c r="FHK37" s="4701"/>
      <c r="FHL37" s="4701"/>
      <c r="FHM37" s="4701"/>
      <c r="FHN37" s="4701"/>
      <c r="FHO37" s="4701"/>
      <c r="FHP37" s="4701"/>
      <c r="FHQ37" s="4701"/>
      <c r="FHR37" s="4701"/>
      <c r="FHS37" s="4701"/>
      <c r="FHT37" s="4701"/>
      <c r="FHU37" s="4701"/>
      <c r="FHV37" s="4701"/>
      <c r="FHW37" s="4701"/>
      <c r="FHX37" s="4701"/>
      <c r="FHY37" s="4701"/>
      <c r="FHZ37" s="4701"/>
      <c r="FIA37" s="4701"/>
      <c r="FIB37" s="4701"/>
      <c r="FIC37" s="4701"/>
      <c r="FID37" s="4701"/>
      <c r="FIE37" s="4701"/>
      <c r="FIF37" s="4701"/>
      <c r="FIG37" s="4701"/>
      <c r="FIH37" s="4701"/>
      <c r="FII37" s="4701"/>
      <c r="FIJ37" s="4701"/>
      <c r="FIK37" s="4701"/>
      <c r="FIL37" s="4701"/>
      <c r="FIM37" s="4701"/>
      <c r="FIN37" s="4701"/>
      <c r="FIO37" s="4701"/>
      <c r="FIP37" s="4701"/>
      <c r="FIQ37" s="4701"/>
      <c r="FIR37" s="4701"/>
      <c r="FIS37" s="4701"/>
      <c r="FIT37" s="4701"/>
      <c r="FIU37" s="4701"/>
      <c r="FIV37" s="4701"/>
      <c r="FIW37" s="4701"/>
      <c r="FIX37" s="4701"/>
      <c r="FIY37" s="4701"/>
      <c r="FIZ37" s="4701"/>
      <c r="FJA37" s="4701"/>
      <c r="FJB37" s="4701"/>
      <c r="FJC37" s="4701"/>
      <c r="FJD37" s="4701"/>
      <c r="FJE37" s="4701"/>
      <c r="FJF37" s="4701"/>
      <c r="FJG37" s="4701"/>
      <c r="FJH37" s="4701"/>
      <c r="FJI37" s="4701"/>
      <c r="FJJ37" s="4701"/>
      <c r="FJK37" s="4701"/>
      <c r="FJL37" s="4701"/>
      <c r="FJM37" s="4701"/>
      <c r="FJN37" s="4701"/>
      <c r="FJO37" s="4701"/>
      <c r="FJP37" s="4701"/>
      <c r="FJQ37" s="4701"/>
      <c r="FJR37" s="4701"/>
      <c r="FJS37" s="4701"/>
      <c r="FJT37" s="4701"/>
      <c r="FJU37" s="4701"/>
      <c r="FJV37" s="4701"/>
      <c r="FJW37" s="4701"/>
      <c r="FJX37" s="4701"/>
      <c r="FJY37" s="4701"/>
      <c r="FJZ37" s="4701"/>
      <c r="FKA37" s="4701"/>
      <c r="FKB37" s="4701"/>
      <c r="FKC37" s="4701"/>
      <c r="FKD37" s="4701"/>
      <c r="FKE37" s="4701"/>
      <c r="FKF37" s="4701"/>
      <c r="FKG37" s="4701"/>
      <c r="FKH37" s="4701"/>
      <c r="FKI37" s="4701"/>
      <c r="FKJ37" s="4701"/>
      <c r="FKK37" s="4701"/>
      <c r="FKL37" s="4701"/>
      <c r="FKM37" s="4701"/>
      <c r="FKN37" s="4701"/>
      <c r="FKO37" s="4701"/>
      <c r="FKP37" s="4701"/>
      <c r="FKQ37" s="4701"/>
      <c r="FKR37" s="4701"/>
      <c r="FKS37" s="4701"/>
      <c r="FKT37" s="4701"/>
      <c r="FKU37" s="4701"/>
      <c r="FKV37" s="4701"/>
      <c r="FKW37" s="4701"/>
      <c r="FKX37" s="4701"/>
      <c r="FKY37" s="4701"/>
      <c r="FKZ37" s="4701"/>
      <c r="FLA37" s="4701"/>
      <c r="FLB37" s="4701"/>
      <c r="FLC37" s="4701"/>
      <c r="FLD37" s="4701"/>
      <c r="FLE37" s="4701"/>
      <c r="FLF37" s="4701"/>
      <c r="FLG37" s="4701"/>
      <c r="FLH37" s="4701"/>
      <c r="FLI37" s="4701"/>
      <c r="FLJ37" s="4701"/>
      <c r="FLK37" s="4701"/>
      <c r="FLL37" s="4701"/>
      <c r="FLM37" s="4701"/>
      <c r="FLN37" s="4701"/>
      <c r="FLO37" s="4701"/>
      <c r="FLP37" s="4701"/>
      <c r="FLQ37" s="4701"/>
      <c r="FLR37" s="4701"/>
      <c r="FLS37" s="4701"/>
      <c r="FLT37" s="4701"/>
      <c r="FLU37" s="4701"/>
      <c r="FLV37" s="4701"/>
      <c r="FLW37" s="4701"/>
      <c r="FLX37" s="4701"/>
      <c r="FLY37" s="4701"/>
      <c r="FLZ37" s="4701"/>
      <c r="FMA37" s="4701"/>
      <c r="FMB37" s="4701"/>
      <c r="FMC37" s="4701"/>
      <c r="FMD37" s="4701"/>
      <c r="FME37" s="4701"/>
      <c r="FMF37" s="4701"/>
      <c r="FMG37" s="4701"/>
      <c r="FMH37" s="4701"/>
      <c r="FMI37" s="4701"/>
      <c r="FMJ37" s="4701"/>
      <c r="FMK37" s="4701"/>
      <c r="FML37" s="4701"/>
      <c r="FMM37" s="4701"/>
      <c r="FMN37" s="4701"/>
      <c r="FMO37" s="4701"/>
      <c r="FMP37" s="4701"/>
      <c r="FMQ37" s="4701"/>
      <c r="FMR37" s="4701"/>
      <c r="FMS37" s="4701"/>
      <c r="FMT37" s="4701"/>
      <c r="FMU37" s="4701"/>
      <c r="FMV37" s="4701"/>
      <c r="FMW37" s="4701"/>
      <c r="FMX37" s="4701"/>
      <c r="FMY37" s="4701"/>
      <c r="FMZ37" s="4701"/>
      <c r="FNA37" s="4701"/>
      <c r="FNB37" s="4701"/>
      <c r="FNC37" s="4701"/>
      <c r="FND37" s="4701"/>
      <c r="FNE37" s="4701"/>
      <c r="FNF37" s="4701"/>
      <c r="FNG37" s="4701"/>
      <c r="FNH37" s="4701"/>
      <c r="FNI37" s="4701"/>
      <c r="FNJ37" s="4701"/>
      <c r="FNK37" s="4701"/>
      <c r="FNL37" s="4701"/>
      <c r="FNM37" s="4701"/>
      <c r="FNN37" s="4701"/>
      <c r="FNO37" s="4701"/>
      <c r="FNP37" s="4701"/>
      <c r="FNQ37" s="4701"/>
      <c r="FNR37" s="4701"/>
      <c r="FNS37" s="4701"/>
      <c r="FNT37" s="4701"/>
      <c r="FNU37" s="4701"/>
      <c r="FNV37" s="4701"/>
      <c r="FNW37" s="4701"/>
      <c r="FNX37" s="4701"/>
      <c r="FNY37" s="4701"/>
      <c r="FNZ37" s="4701"/>
      <c r="FOA37" s="4701"/>
      <c r="FOB37" s="4701"/>
      <c r="FOC37" s="4701"/>
      <c r="FOD37" s="4701"/>
      <c r="FOE37" s="4701"/>
      <c r="FOF37" s="4701"/>
      <c r="FOG37" s="4701"/>
      <c r="FOH37" s="4701"/>
      <c r="FOI37" s="4701"/>
      <c r="FOJ37" s="4701"/>
      <c r="FOK37" s="4701"/>
      <c r="FOL37" s="4701"/>
      <c r="FOM37" s="4701"/>
      <c r="FON37" s="4701"/>
      <c r="FOO37" s="4701"/>
      <c r="FOP37" s="4701"/>
      <c r="FOQ37" s="4701"/>
      <c r="FOR37" s="4701"/>
      <c r="FOS37" s="4701"/>
      <c r="FOT37" s="4701"/>
      <c r="FOU37" s="4701"/>
      <c r="FOV37" s="4701"/>
      <c r="FOW37" s="4701"/>
      <c r="FOX37" s="4701"/>
      <c r="FOY37" s="4701"/>
      <c r="FOZ37" s="4701"/>
      <c r="FPA37" s="4701"/>
      <c r="FPB37" s="4701"/>
      <c r="FPC37" s="4701"/>
      <c r="FPD37" s="4701"/>
      <c r="FPE37" s="4701"/>
      <c r="FPF37" s="4701"/>
      <c r="FPG37" s="4701"/>
      <c r="FPH37" s="4701"/>
      <c r="FPI37" s="4701"/>
      <c r="FPJ37" s="4701"/>
      <c r="FPK37" s="4701"/>
      <c r="FPL37" s="4701"/>
      <c r="FPM37" s="4701"/>
      <c r="FPN37" s="4701"/>
      <c r="FPO37" s="4701"/>
      <c r="FPP37" s="4701"/>
      <c r="FPQ37" s="4701"/>
      <c r="FPR37" s="4701"/>
      <c r="FPS37" s="4701"/>
      <c r="FPT37" s="4701"/>
      <c r="FPU37" s="4701"/>
      <c r="FPV37" s="4701"/>
      <c r="FPW37" s="4701"/>
      <c r="FPX37" s="4701"/>
      <c r="FPY37" s="4701"/>
      <c r="FPZ37" s="4701"/>
      <c r="FQA37" s="4701"/>
      <c r="FQB37" s="4701"/>
      <c r="FQC37" s="4701"/>
      <c r="FQD37" s="4701"/>
      <c r="FQE37" s="4701"/>
      <c r="FQF37" s="4701"/>
      <c r="FQG37" s="4701"/>
      <c r="FQH37" s="4701"/>
      <c r="FQI37" s="4701"/>
      <c r="FQJ37" s="4701"/>
      <c r="FQK37" s="4701"/>
      <c r="FQL37" s="4701"/>
      <c r="FQM37" s="4701"/>
      <c r="FQN37" s="4701"/>
      <c r="FQO37" s="4701"/>
      <c r="FQP37" s="4701"/>
      <c r="FQQ37" s="4701"/>
      <c r="FQR37" s="4701"/>
      <c r="FQS37" s="4701"/>
      <c r="FQT37" s="4701"/>
      <c r="FQU37" s="4701"/>
      <c r="FQV37" s="4701"/>
      <c r="FQW37" s="4701"/>
      <c r="FQX37" s="4701"/>
      <c r="FQY37" s="4701"/>
      <c r="FQZ37" s="4701"/>
      <c r="FRA37" s="4701"/>
      <c r="FRB37" s="4701"/>
      <c r="FRC37" s="4701"/>
      <c r="FRD37" s="4701"/>
      <c r="FRE37" s="4701"/>
      <c r="FRF37" s="4701"/>
      <c r="FRG37" s="4701"/>
      <c r="FRH37" s="4701"/>
      <c r="FRI37" s="4701"/>
      <c r="FRJ37" s="4701"/>
      <c r="FRK37" s="4701"/>
      <c r="FRL37" s="4701"/>
      <c r="FRM37" s="4701"/>
      <c r="FRN37" s="4701"/>
      <c r="FRO37" s="4701"/>
      <c r="FRP37" s="4701"/>
      <c r="FRQ37" s="4701"/>
      <c r="FRR37" s="4701"/>
      <c r="FRS37" s="4701"/>
      <c r="FRT37" s="4701"/>
      <c r="FRU37" s="4701"/>
      <c r="FRV37" s="4701"/>
      <c r="FRW37" s="4701"/>
      <c r="FRX37" s="4701"/>
      <c r="FRY37" s="4701"/>
      <c r="FRZ37" s="4701"/>
      <c r="FSA37" s="4701"/>
      <c r="FSB37" s="4701"/>
      <c r="FSC37" s="4701"/>
      <c r="FSD37" s="4701"/>
      <c r="FSE37" s="4701"/>
      <c r="FSF37" s="4701"/>
      <c r="FSG37" s="4701"/>
      <c r="FSH37" s="4701"/>
      <c r="FSI37" s="4701"/>
      <c r="FSJ37" s="4701"/>
      <c r="FSK37" s="4701"/>
      <c r="FSL37" s="4701"/>
      <c r="FSM37" s="4701"/>
      <c r="FSN37" s="4701"/>
      <c r="FSO37" s="4701"/>
      <c r="FSP37" s="4701"/>
      <c r="FSQ37" s="4701"/>
      <c r="FSR37" s="4701"/>
      <c r="FSS37" s="4701"/>
      <c r="FST37" s="4701"/>
      <c r="FSU37" s="4701"/>
      <c r="FSV37" s="4701"/>
      <c r="FSW37" s="4701"/>
      <c r="FSX37" s="4701"/>
      <c r="FSY37" s="4701"/>
      <c r="FSZ37" s="4701"/>
      <c r="FTA37" s="4701"/>
      <c r="FTB37" s="4701"/>
      <c r="FTC37" s="4701"/>
      <c r="FTD37" s="4701"/>
      <c r="FTE37" s="4701"/>
      <c r="FTF37" s="4701"/>
      <c r="FTG37" s="4701"/>
      <c r="FTH37" s="4701"/>
      <c r="FTI37" s="4701"/>
      <c r="FTJ37" s="4701"/>
      <c r="FTK37" s="4701"/>
      <c r="FTL37" s="4701"/>
      <c r="FTM37" s="4701"/>
      <c r="FTN37" s="4701"/>
      <c r="FTO37" s="4701"/>
      <c r="FTP37" s="4701"/>
      <c r="FTQ37" s="4701"/>
      <c r="FTR37" s="4701"/>
      <c r="FTS37" s="4701"/>
      <c r="FTT37" s="4701"/>
      <c r="FTU37" s="4701"/>
      <c r="FTV37" s="4701"/>
      <c r="FTW37" s="4701"/>
      <c r="FTX37" s="4701"/>
      <c r="FTY37" s="4701"/>
      <c r="FTZ37" s="4701"/>
      <c r="FUA37" s="4701"/>
      <c r="FUB37" s="4701"/>
      <c r="FUC37" s="4701"/>
      <c r="FUD37" s="4701"/>
      <c r="FUE37" s="4701"/>
      <c r="FUF37" s="4701"/>
      <c r="FUG37" s="4701"/>
      <c r="FUH37" s="4701"/>
      <c r="FUI37" s="4701"/>
      <c r="FUJ37" s="4701"/>
      <c r="FUK37" s="4701"/>
      <c r="FUL37" s="4701"/>
      <c r="FUM37" s="4701"/>
      <c r="FUN37" s="4701"/>
      <c r="FUO37" s="4701"/>
      <c r="FUP37" s="4701"/>
      <c r="FUQ37" s="4701"/>
      <c r="FUR37" s="4701"/>
      <c r="FUS37" s="4701"/>
      <c r="FUT37" s="4701"/>
      <c r="FUU37" s="4701"/>
      <c r="FUV37" s="4701"/>
      <c r="FUW37" s="4701"/>
      <c r="FUX37" s="4701"/>
      <c r="FUY37" s="4701"/>
      <c r="FUZ37" s="4701"/>
      <c r="FVA37" s="4701"/>
      <c r="FVB37" s="4701"/>
      <c r="FVC37" s="4701"/>
      <c r="FVD37" s="4701"/>
      <c r="FVE37" s="4701"/>
      <c r="FVF37" s="4701"/>
      <c r="FVG37" s="4701"/>
      <c r="FVH37" s="4701"/>
      <c r="FVI37" s="4701"/>
      <c r="FVJ37" s="4701"/>
      <c r="FVK37" s="4701"/>
      <c r="FVL37" s="4701"/>
      <c r="FVM37" s="4701"/>
      <c r="FVN37" s="4701"/>
      <c r="FVO37" s="4701"/>
      <c r="FVP37" s="4701"/>
      <c r="FVQ37" s="4701"/>
      <c r="FVR37" s="4701"/>
      <c r="FVS37" s="4701"/>
      <c r="FVT37" s="4701"/>
      <c r="FVU37" s="4701"/>
      <c r="FVV37" s="4701"/>
      <c r="FVW37" s="4701"/>
      <c r="FVX37" s="4701"/>
      <c r="FVY37" s="4701"/>
      <c r="FVZ37" s="4701"/>
      <c r="FWA37" s="4701"/>
      <c r="FWB37" s="4701"/>
      <c r="FWC37" s="4701"/>
      <c r="FWD37" s="4701"/>
      <c r="FWE37" s="4701"/>
      <c r="FWF37" s="4701"/>
      <c r="FWG37" s="4701"/>
      <c r="FWH37" s="4701"/>
      <c r="FWI37" s="4701"/>
      <c r="FWJ37" s="4701"/>
      <c r="FWK37" s="4701"/>
      <c r="FWL37" s="4701"/>
      <c r="FWM37" s="4701"/>
      <c r="FWN37" s="4701"/>
      <c r="FWO37" s="4701"/>
      <c r="FWP37" s="4701"/>
      <c r="FWQ37" s="4701"/>
      <c r="FWR37" s="4701"/>
      <c r="FWS37" s="4701"/>
      <c r="FWT37" s="4701"/>
      <c r="FWU37" s="4701"/>
      <c r="FWV37" s="4701"/>
      <c r="FWW37" s="4701"/>
      <c r="FWX37" s="4701"/>
      <c r="FWY37" s="4701"/>
      <c r="FWZ37" s="4701"/>
      <c r="FXA37" s="4701"/>
      <c r="FXB37" s="4701"/>
      <c r="FXC37" s="4701"/>
      <c r="FXD37" s="4701"/>
      <c r="FXE37" s="4701"/>
      <c r="FXF37" s="4701"/>
      <c r="FXG37" s="4701"/>
      <c r="FXH37" s="4701"/>
      <c r="FXI37" s="4701"/>
      <c r="FXJ37" s="4701"/>
      <c r="FXK37" s="4701"/>
      <c r="FXL37" s="4701"/>
      <c r="FXM37" s="4701"/>
      <c r="FXN37" s="4701"/>
      <c r="FXO37" s="4701"/>
      <c r="FXP37" s="4701"/>
      <c r="FXQ37" s="4701"/>
      <c r="FXR37" s="4701"/>
      <c r="FXS37" s="4701"/>
      <c r="FXT37" s="4701"/>
      <c r="FXU37" s="4701"/>
      <c r="FXV37" s="4701"/>
      <c r="FXW37" s="4701"/>
      <c r="FXX37" s="4701"/>
      <c r="FXY37" s="4701"/>
      <c r="FXZ37" s="4701"/>
      <c r="FYA37" s="4701"/>
      <c r="FYB37" s="4701"/>
      <c r="FYC37" s="4701"/>
      <c r="FYD37" s="4701"/>
      <c r="FYE37" s="4701"/>
      <c r="FYF37" s="4701"/>
      <c r="FYG37" s="4701"/>
      <c r="FYH37" s="4701"/>
      <c r="FYI37" s="4701"/>
      <c r="FYJ37" s="4701"/>
      <c r="FYK37" s="4701"/>
      <c r="FYL37" s="4701"/>
      <c r="FYM37" s="4701"/>
      <c r="FYN37" s="4701"/>
      <c r="FYO37" s="4701"/>
      <c r="FYP37" s="4701"/>
      <c r="FYQ37" s="4701"/>
      <c r="FYR37" s="4701"/>
      <c r="FYS37" s="4701"/>
      <c r="FYT37" s="4701"/>
      <c r="FYU37" s="4701"/>
      <c r="FYV37" s="4701"/>
      <c r="FYW37" s="4701"/>
      <c r="FYX37" s="4701"/>
      <c r="FYY37" s="4701"/>
      <c r="FYZ37" s="4701"/>
      <c r="FZA37" s="4701"/>
      <c r="FZB37" s="4701"/>
      <c r="FZC37" s="4701"/>
      <c r="FZD37" s="4701"/>
      <c r="FZE37" s="4701"/>
      <c r="FZF37" s="4701"/>
      <c r="FZG37" s="4701"/>
      <c r="FZH37" s="4701"/>
      <c r="FZI37" s="4701"/>
      <c r="FZJ37" s="4701"/>
      <c r="FZK37" s="4701"/>
      <c r="FZL37" s="4701"/>
      <c r="FZM37" s="4701"/>
      <c r="FZN37" s="4701"/>
      <c r="FZO37" s="4701"/>
      <c r="FZP37" s="4701"/>
      <c r="FZQ37" s="4701"/>
      <c r="FZR37" s="4701"/>
      <c r="FZS37" s="4701"/>
      <c r="FZT37" s="4701"/>
      <c r="FZU37" s="4701"/>
      <c r="FZV37" s="4701"/>
      <c r="FZW37" s="4701"/>
      <c r="FZX37" s="4701"/>
      <c r="FZY37" s="4701"/>
      <c r="FZZ37" s="4701"/>
      <c r="GAA37" s="4701"/>
      <c r="GAB37" s="4701"/>
      <c r="GAC37" s="4701"/>
      <c r="GAD37" s="4701"/>
      <c r="GAE37" s="4701"/>
      <c r="GAF37" s="4701"/>
      <c r="GAG37" s="4701"/>
      <c r="GAH37" s="4701"/>
      <c r="GAI37" s="4701"/>
      <c r="GAJ37" s="4701"/>
      <c r="GAK37" s="4701"/>
      <c r="GAL37" s="4701"/>
      <c r="GAM37" s="4701"/>
      <c r="GAN37" s="4701"/>
      <c r="GAO37" s="4701"/>
      <c r="GAP37" s="4701"/>
      <c r="GAQ37" s="4701"/>
      <c r="GAR37" s="4701"/>
      <c r="GAS37" s="4701"/>
      <c r="GAT37" s="4701"/>
      <c r="GAU37" s="4701"/>
      <c r="GAV37" s="4701"/>
      <c r="GAW37" s="4701"/>
      <c r="GAX37" s="4701"/>
      <c r="GAY37" s="4701"/>
      <c r="GAZ37" s="4701"/>
      <c r="GBA37" s="4701"/>
      <c r="GBB37" s="4701"/>
      <c r="GBC37" s="4701"/>
      <c r="GBD37" s="4701"/>
      <c r="GBE37" s="4701"/>
      <c r="GBF37" s="4701"/>
      <c r="GBG37" s="4701"/>
      <c r="GBH37" s="4701"/>
      <c r="GBI37" s="4701"/>
      <c r="GBJ37" s="4701"/>
      <c r="GBK37" s="4701"/>
      <c r="GBL37" s="4701"/>
      <c r="GBM37" s="4701"/>
      <c r="GBN37" s="4701"/>
      <c r="GBO37" s="4701"/>
      <c r="GBP37" s="4701"/>
      <c r="GBQ37" s="4701"/>
      <c r="GBR37" s="4701"/>
      <c r="GBS37" s="4701"/>
      <c r="GBT37" s="4701"/>
      <c r="GBU37" s="4701"/>
      <c r="GBV37" s="4701"/>
      <c r="GBW37" s="4701"/>
      <c r="GBX37" s="4701"/>
      <c r="GBY37" s="4701"/>
      <c r="GBZ37" s="4701"/>
      <c r="GCA37" s="4701"/>
      <c r="GCB37" s="4701"/>
      <c r="GCC37" s="4701"/>
      <c r="GCD37" s="4701"/>
      <c r="GCE37" s="4701"/>
      <c r="GCF37" s="4701"/>
      <c r="GCG37" s="4701"/>
      <c r="GCH37" s="4701"/>
      <c r="GCI37" s="4701"/>
      <c r="GCJ37" s="4701"/>
      <c r="GCK37" s="4701"/>
      <c r="GCL37" s="4701"/>
      <c r="GCM37" s="4701"/>
      <c r="GCN37" s="4701"/>
      <c r="GCO37" s="4701"/>
      <c r="GCP37" s="4701"/>
      <c r="GCQ37" s="4701"/>
      <c r="GCR37" s="4701"/>
      <c r="GCS37" s="4701"/>
      <c r="GCT37" s="4701"/>
      <c r="GCU37" s="4701"/>
      <c r="GCV37" s="4701"/>
      <c r="GCW37" s="4701"/>
      <c r="GCX37" s="4701"/>
      <c r="GCY37" s="4701"/>
      <c r="GCZ37" s="4701"/>
      <c r="GDA37" s="4701"/>
      <c r="GDB37" s="4701"/>
      <c r="GDC37" s="4701"/>
      <c r="GDD37" s="4701"/>
      <c r="GDE37" s="4701"/>
      <c r="GDF37" s="4701"/>
      <c r="GDG37" s="4701"/>
      <c r="GDH37" s="4701"/>
      <c r="GDI37" s="4701"/>
      <c r="GDJ37" s="4701"/>
      <c r="GDK37" s="4701"/>
      <c r="GDL37" s="4701"/>
      <c r="GDM37" s="4701"/>
      <c r="GDN37" s="4701"/>
      <c r="GDO37" s="4701"/>
      <c r="GDP37" s="4701"/>
      <c r="GDQ37" s="4701"/>
      <c r="GDR37" s="4701"/>
      <c r="GDS37" s="4701"/>
      <c r="GDT37" s="4701"/>
      <c r="GDU37" s="4701"/>
      <c r="GDV37" s="4701"/>
      <c r="GDW37" s="4701"/>
      <c r="GDX37" s="4701"/>
      <c r="GDY37" s="4701"/>
      <c r="GDZ37" s="4701"/>
      <c r="GEA37" s="4701"/>
      <c r="GEB37" s="4701"/>
      <c r="GEC37" s="4701"/>
      <c r="GED37" s="4701"/>
      <c r="GEE37" s="4701"/>
      <c r="GEF37" s="4701"/>
      <c r="GEG37" s="4701"/>
      <c r="GEH37" s="4701"/>
      <c r="GEI37" s="4701"/>
      <c r="GEJ37" s="4701"/>
      <c r="GEK37" s="4701"/>
      <c r="GEL37" s="4701"/>
      <c r="GEM37" s="4701"/>
      <c r="GEN37" s="4701"/>
      <c r="GEO37" s="4701"/>
      <c r="GEP37" s="4701"/>
      <c r="GEQ37" s="4701"/>
      <c r="GER37" s="4701"/>
      <c r="GES37" s="4701"/>
      <c r="GET37" s="4701"/>
      <c r="GEU37" s="4701"/>
      <c r="GEV37" s="4701"/>
      <c r="GEW37" s="4701"/>
      <c r="GEX37" s="4701"/>
      <c r="GEY37" s="4701"/>
      <c r="GEZ37" s="4701"/>
      <c r="GFA37" s="4701"/>
      <c r="GFB37" s="4701"/>
      <c r="GFC37" s="4701"/>
      <c r="GFD37" s="4701"/>
      <c r="GFE37" s="4701"/>
      <c r="GFF37" s="4701"/>
      <c r="GFG37" s="4701"/>
      <c r="GFH37" s="4701"/>
      <c r="GFI37" s="4701"/>
      <c r="GFJ37" s="4701"/>
      <c r="GFK37" s="4701"/>
      <c r="GFL37" s="4701"/>
      <c r="GFM37" s="4701"/>
      <c r="GFN37" s="4701"/>
      <c r="GFO37" s="4701"/>
      <c r="GFP37" s="4701"/>
      <c r="GFQ37" s="4701"/>
      <c r="GFR37" s="4701"/>
      <c r="GFS37" s="4701"/>
      <c r="GFT37" s="4701"/>
      <c r="GFU37" s="4701"/>
      <c r="GFV37" s="4701"/>
      <c r="GFW37" s="4701"/>
      <c r="GFX37" s="4701"/>
      <c r="GFY37" s="4701"/>
      <c r="GFZ37" s="4701"/>
      <c r="GGA37" s="4701"/>
      <c r="GGB37" s="4701"/>
      <c r="GGC37" s="4701"/>
      <c r="GGD37" s="4701"/>
      <c r="GGE37" s="4701"/>
      <c r="GGF37" s="4701"/>
      <c r="GGG37" s="4701"/>
      <c r="GGH37" s="4701"/>
      <c r="GGI37" s="4701"/>
      <c r="GGJ37" s="4701"/>
      <c r="GGK37" s="4701"/>
      <c r="GGL37" s="4701"/>
      <c r="GGM37" s="4701"/>
      <c r="GGN37" s="4701"/>
      <c r="GGO37" s="4701"/>
      <c r="GGP37" s="4701"/>
      <c r="GGQ37" s="4701"/>
      <c r="GGR37" s="4701"/>
      <c r="GGS37" s="4701"/>
      <c r="GGT37" s="4701"/>
      <c r="GGU37" s="4701"/>
      <c r="GGV37" s="4701"/>
      <c r="GGW37" s="4701"/>
      <c r="GGX37" s="4701"/>
      <c r="GGY37" s="4701"/>
      <c r="GGZ37" s="4701"/>
      <c r="GHA37" s="4701"/>
      <c r="GHB37" s="4701"/>
      <c r="GHC37" s="4701"/>
      <c r="GHD37" s="4701"/>
      <c r="GHE37" s="4701"/>
      <c r="GHF37" s="4701"/>
      <c r="GHG37" s="4701"/>
      <c r="GHH37" s="4701"/>
      <c r="GHI37" s="4701"/>
      <c r="GHJ37" s="4701"/>
      <c r="GHK37" s="4701"/>
      <c r="GHL37" s="4701"/>
      <c r="GHM37" s="4701"/>
      <c r="GHN37" s="4701"/>
      <c r="GHO37" s="4701"/>
      <c r="GHP37" s="4701"/>
      <c r="GHQ37" s="4701"/>
      <c r="GHR37" s="4701"/>
      <c r="GHS37" s="4701"/>
      <c r="GHT37" s="4701"/>
      <c r="GHU37" s="4701"/>
      <c r="GHV37" s="4701"/>
      <c r="GHW37" s="4701"/>
      <c r="GHX37" s="4701"/>
      <c r="GHY37" s="4701"/>
      <c r="GHZ37" s="4701"/>
      <c r="GIA37" s="4701"/>
      <c r="GIB37" s="4701"/>
      <c r="GIC37" s="4701"/>
      <c r="GID37" s="4701"/>
      <c r="GIE37" s="4701"/>
      <c r="GIF37" s="4701"/>
      <c r="GIG37" s="4701"/>
      <c r="GIH37" s="4701"/>
      <c r="GII37" s="4701"/>
      <c r="GIJ37" s="4701"/>
      <c r="GIK37" s="4701"/>
      <c r="GIL37" s="4701"/>
      <c r="GIM37" s="4701"/>
      <c r="GIN37" s="4701"/>
      <c r="GIO37" s="4701"/>
      <c r="GIP37" s="4701"/>
      <c r="GIQ37" s="4701"/>
      <c r="GIR37" s="4701"/>
      <c r="GIS37" s="4701"/>
      <c r="GIT37" s="4701"/>
      <c r="GIU37" s="4701"/>
      <c r="GIV37" s="4701"/>
      <c r="GIW37" s="4701"/>
      <c r="GIX37" s="4701"/>
      <c r="GIY37" s="4701"/>
      <c r="GIZ37" s="4701"/>
      <c r="GJA37" s="4701"/>
      <c r="GJB37" s="4701"/>
      <c r="GJC37" s="4701"/>
      <c r="GJD37" s="4701"/>
      <c r="GJE37" s="4701"/>
      <c r="GJF37" s="4701"/>
      <c r="GJG37" s="4701"/>
      <c r="GJH37" s="4701"/>
      <c r="GJI37" s="4701"/>
      <c r="GJJ37" s="4701"/>
      <c r="GJK37" s="4701"/>
      <c r="GJL37" s="4701"/>
      <c r="GJM37" s="4701"/>
      <c r="GJN37" s="4701"/>
      <c r="GJO37" s="4701"/>
      <c r="GJP37" s="4701"/>
      <c r="GJQ37" s="4701"/>
      <c r="GJR37" s="4701"/>
      <c r="GJS37" s="4701"/>
      <c r="GJT37" s="4701"/>
      <c r="GJU37" s="4701"/>
      <c r="GJV37" s="4701"/>
      <c r="GJW37" s="4701"/>
      <c r="GJX37" s="4701"/>
      <c r="GJY37" s="4701"/>
      <c r="GJZ37" s="4701"/>
      <c r="GKA37" s="4701"/>
      <c r="GKB37" s="4701"/>
      <c r="GKC37" s="4701"/>
      <c r="GKD37" s="4701"/>
      <c r="GKE37" s="4701"/>
      <c r="GKF37" s="4701"/>
      <c r="GKG37" s="4701"/>
      <c r="GKH37" s="4701"/>
      <c r="GKI37" s="4701"/>
      <c r="GKJ37" s="4701"/>
      <c r="GKK37" s="4701"/>
      <c r="GKL37" s="4701"/>
      <c r="GKM37" s="4701"/>
      <c r="GKN37" s="4701"/>
      <c r="GKO37" s="4701"/>
      <c r="GKP37" s="4701"/>
      <c r="GKQ37" s="4701"/>
      <c r="GKR37" s="4701"/>
      <c r="GKS37" s="4701"/>
      <c r="GKT37" s="4701"/>
      <c r="GKU37" s="4701"/>
      <c r="GKV37" s="4701"/>
      <c r="GKW37" s="4701"/>
      <c r="GKX37" s="4701"/>
      <c r="GKY37" s="4701"/>
      <c r="GKZ37" s="4701"/>
      <c r="GLA37" s="4701"/>
      <c r="GLB37" s="4701"/>
      <c r="GLC37" s="4701"/>
      <c r="GLD37" s="4701"/>
      <c r="GLE37" s="4701"/>
      <c r="GLF37" s="4701"/>
      <c r="GLG37" s="4701"/>
      <c r="GLH37" s="4701"/>
      <c r="GLI37" s="4701"/>
      <c r="GLJ37" s="4701"/>
      <c r="GLK37" s="4701"/>
      <c r="GLL37" s="4701"/>
      <c r="GLM37" s="4701"/>
      <c r="GLN37" s="4701"/>
      <c r="GLO37" s="4701"/>
      <c r="GLP37" s="4701"/>
      <c r="GLQ37" s="4701"/>
      <c r="GLR37" s="4701"/>
      <c r="GLS37" s="4701"/>
      <c r="GLT37" s="4701"/>
      <c r="GLU37" s="4701"/>
      <c r="GLV37" s="4701"/>
      <c r="GLW37" s="4701"/>
      <c r="GLX37" s="4701"/>
      <c r="GLY37" s="4701"/>
      <c r="GLZ37" s="4701"/>
      <c r="GMA37" s="4701"/>
      <c r="GMB37" s="4701"/>
      <c r="GMC37" s="4701"/>
      <c r="GMD37" s="4701"/>
      <c r="GME37" s="4701"/>
      <c r="GMF37" s="4701"/>
      <c r="GMG37" s="4701"/>
      <c r="GMH37" s="4701"/>
      <c r="GMI37" s="4701"/>
      <c r="GMJ37" s="4701"/>
      <c r="GMK37" s="4701"/>
      <c r="GML37" s="4701"/>
      <c r="GMM37" s="4701"/>
      <c r="GMN37" s="4701"/>
      <c r="GMO37" s="4701"/>
      <c r="GMP37" s="4701"/>
      <c r="GMQ37" s="4701"/>
      <c r="GMR37" s="4701"/>
      <c r="GMS37" s="4701"/>
      <c r="GMT37" s="4701"/>
      <c r="GMU37" s="4701"/>
      <c r="GMV37" s="4701"/>
      <c r="GMW37" s="4701"/>
      <c r="GMX37" s="4701"/>
      <c r="GMY37" s="4701"/>
      <c r="GMZ37" s="4701"/>
      <c r="GNA37" s="4701"/>
      <c r="GNB37" s="4701"/>
      <c r="GNC37" s="4701"/>
      <c r="GND37" s="4701"/>
      <c r="GNE37" s="4701"/>
      <c r="GNF37" s="4701"/>
      <c r="GNG37" s="4701"/>
      <c r="GNH37" s="4701"/>
      <c r="GNI37" s="4701"/>
      <c r="GNJ37" s="4701"/>
      <c r="GNK37" s="4701"/>
      <c r="GNL37" s="4701"/>
      <c r="GNM37" s="4701"/>
      <c r="GNN37" s="4701"/>
      <c r="GNO37" s="4701"/>
      <c r="GNP37" s="4701"/>
      <c r="GNQ37" s="4701"/>
      <c r="GNR37" s="4701"/>
      <c r="GNS37" s="4701"/>
      <c r="GNT37" s="4701"/>
      <c r="GNU37" s="4701"/>
      <c r="GNV37" s="4701"/>
      <c r="GNW37" s="4701"/>
      <c r="GNX37" s="4701"/>
      <c r="GNY37" s="4701"/>
      <c r="GNZ37" s="4701"/>
      <c r="GOA37" s="4701"/>
      <c r="GOB37" s="4701"/>
      <c r="GOC37" s="4701"/>
      <c r="GOD37" s="4701"/>
      <c r="GOE37" s="4701"/>
      <c r="GOF37" s="4701"/>
      <c r="GOG37" s="4701"/>
      <c r="GOH37" s="4701"/>
      <c r="GOI37" s="4701"/>
      <c r="GOJ37" s="4701"/>
      <c r="GOK37" s="4701"/>
      <c r="GOL37" s="4701"/>
      <c r="GOM37" s="4701"/>
      <c r="GON37" s="4701"/>
      <c r="GOO37" s="4701"/>
      <c r="GOP37" s="4701"/>
      <c r="GOQ37" s="4701"/>
      <c r="GOR37" s="4701"/>
      <c r="GOS37" s="4701"/>
      <c r="GOT37" s="4701"/>
      <c r="GOU37" s="4701"/>
      <c r="GOV37" s="4701"/>
      <c r="GOW37" s="4701"/>
      <c r="GOX37" s="4701"/>
      <c r="GOY37" s="4701"/>
      <c r="GOZ37" s="4701"/>
      <c r="GPA37" s="4701"/>
      <c r="GPB37" s="4701"/>
      <c r="GPC37" s="4701"/>
      <c r="GPD37" s="4701"/>
      <c r="GPE37" s="4701"/>
      <c r="GPF37" s="4701"/>
      <c r="GPG37" s="4701"/>
      <c r="GPH37" s="4701"/>
      <c r="GPI37" s="4701"/>
      <c r="GPJ37" s="4701"/>
      <c r="GPK37" s="4701"/>
      <c r="GPL37" s="4701"/>
      <c r="GPM37" s="4701"/>
      <c r="GPN37" s="4701"/>
      <c r="GPO37" s="4701"/>
      <c r="GPP37" s="4701"/>
      <c r="GPQ37" s="4701"/>
      <c r="GPR37" s="4701"/>
      <c r="GPS37" s="4701"/>
      <c r="GPT37" s="4701"/>
      <c r="GPU37" s="4701"/>
      <c r="GPV37" s="4701"/>
      <c r="GPW37" s="4701"/>
      <c r="GPX37" s="4701"/>
      <c r="GPY37" s="4701"/>
      <c r="GPZ37" s="4701"/>
      <c r="GQA37" s="4701"/>
      <c r="GQB37" s="4701"/>
      <c r="GQC37" s="4701"/>
      <c r="GQD37" s="4701"/>
      <c r="GQE37" s="4701"/>
      <c r="GQF37" s="4701"/>
      <c r="GQG37" s="4701"/>
      <c r="GQH37" s="4701"/>
      <c r="GQI37" s="4701"/>
      <c r="GQJ37" s="4701"/>
      <c r="GQK37" s="4701"/>
      <c r="GQL37" s="4701"/>
      <c r="GQM37" s="4701"/>
      <c r="GQN37" s="4701"/>
      <c r="GQO37" s="4701"/>
      <c r="GQP37" s="4701"/>
      <c r="GQQ37" s="4701"/>
      <c r="GQR37" s="4701"/>
      <c r="GQS37" s="4701"/>
      <c r="GQT37" s="4701"/>
      <c r="GQU37" s="4701"/>
      <c r="GQV37" s="4701"/>
      <c r="GQW37" s="4701"/>
      <c r="GQX37" s="4701"/>
      <c r="GQY37" s="4701"/>
      <c r="GQZ37" s="4701"/>
      <c r="GRA37" s="4701"/>
      <c r="GRB37" s="4701"/>
      <c r="GRC37" s="4701"/>
      <c r="GRD37" s="4701"/>
      <c r="GRE37" s="4701"/>
      <c r="GRF37" s="4701"/>
      <c r="GRG37" s="4701"/>
      <c r="GRH37" s="4701"/>
      <c r="GRI37" s="4701"/>
      <c r="GRJ37" s="4701"/>
      <c r="GRK37" s="4701"/>
      <c r="GRL37" s="4701"/>
      <c r="GRM37" s="4701"/>
      <c r="GRN37" s="4701"/>
      <c r="GRO37" s="4701"/>
      <c r="GRP37" s="4701"/>
      <c r="GRQ37" s="4701"/>
      <c r="GRR37" s="4701"/>
      <c r="GRS37" s="4701"/>
      <c r="GRT37" s="4701"/>
      <c r="GRU37" s="4701"/>
      <c r="GRV37" s="4701"/>
      <c r="GRW37" s="4701"/>
      <c r="GRX37" s="4701"/>
      <c r="GRY37" s="4701"/>
      <c r="GRZ37" s="4701"/>
      <c r="GSA37" s="4701"/>
      <c r="GSB37" s="4701"/>
      <c r="GSC37" s="4701"/>
      <c r="GSD37" s="4701"/>
      <c r="GSE37" s="4701"/>
      <c r="GSF37" s="4701"/>
      <c r="GSG37" s="4701"/>
      <c r="GSH37" s="4701"/>
      <c r="GSI37" s="4701"/>
      <c r="GSJ37" s="4701"/>
      <c r="GSK37" s="4701"/>
      <c r="GSL37" s="4701"/>
      <c r="GSM37" s="4701"/>
      <c r="GSN37" s="4701"/>
      <c r="GSO37" s="4701"/>
      <c r="GSP37" s="4701"/>
      <c r="GSQ37" s="4701"/>
      <c r="GSR37" s="4701"/>
      <c r="GSS37" s="4701"/>
      <c r="GST37" s="4701"/>
      <c r="GSU37" s="4701"/>
      <c r="GSV37" s="4701"/>
      <c r="GSW37" s="4701"/>
      <c r="GSX37" s="4701"/>
      <c r="GSY37" s="4701"/>
      <c r="GSZ37" s="4701"/>
      <c r="GTA37" s="4701"/>
      <c r="GTB37" s="4701"/>
      <c r="GTC37" s="4701"/>
      <c r="GTD37" s="4701"/>
      <c r="GTE37" s="4701"/>
      <c r="GTF37" s="4701"/>
      <c r="GTG37" s="4701"/>
      <c r="GTH37" s="4701"/>
      <c r="GTI37" s="4701"/>
      <c r="GTJ37" s="4701"/>
      <c r="GTK37" s="4701"/>
      <c r="GTL37" s="4701"/>
      <c r="GTM37" s="4701"/>
      <c r="GTN37" s="4701"/>
      <c r="GTO37" s="4701"/>
      <c r="GTP37" s="4701"/>
      <c r="GTQ37" s="4701"/>
      <c r="GTR37" s="4701"/>
      <c r="GTS37" s="4701"/>
      <c r="GTT37" s="4701"/>
      <c r="GTU37" s="4701"/>
      <c r="GTV37" s="4701"/>
      <c r="GTW37" s="4701"/>
      <c r="GTX37" s="4701"/>
      <c r="GTY37" s="4701"/>
      <c r="GTZ37" s="4701"/>
      <c r="GUA37" s="4701"/>
      <c r="GUB37" s="4701"/>
      <c r="GUC37" s="4701"/>
      <c r="GUD37" s="4701"/>
      <c r="GUE37" s="4701"/>
      <c r="GUF37" s="4701"/>
      <c r="GUG37" s="4701"/>
      <c r="GUH37" s="4701"/>
      <c r="GUI37" s="4701"/>
      <c r="GUJ37" s="4701"/>
      <c r="GUK37" s="4701"/>
      <c r="GUL37" s="4701"/>
      <c r="GUM37" s="4701"/>
      <c r="GUN37" s="4701"/>
      <c r="GUO37" s="4701"/>
      <c r="GUP37" s="4701"/>
      <c r="GUQ37" s="4701"/>
      <c r="GUR37" s="4701"/>
      <c r="GUS37" s="4701"/>
      <c r="GUT37" s="4701"/>
      <c r="GUU37" s="4701"/>
      <c r="GUV37" s="4701"/>
      <c r="GUW37" s="4701"/>
      <c r="GUX37" s="4701"/>
      <c r="GUY37" s="4701"/>
      <c r="GUZ37" s="4701"/>
      <c r="GVA37" s="4701"/>
      <c r="GVB37" s="4701"/>
      <c r="GVC37" s="4701"/>
      <c r="GVD37" s="4701"/>
      <c r="GVE37" s="4701"/>
      <c r="GVF37" s="4701"/>
      <c r="GVG37" s="4701"/>
      <c r="GVH37" s="4701"/>
      <c r="GVI37" s="4701"/>
      <c r="GVJ37" s="4701"/>
      <c r="GVK37" s="4701"/>
      <c r="GVL37" s="4701"/>
      <c r="GVM37" s="4701"/>
      <c r="GVN37" s="4701"/>
      <c r="GVO37" s="4701"/>
      <c r="GVP37" s="4701"/>
      <c r="GVQ37" s="4701"/>
      <c r="GVR37" s="4701"/>
      <c r="GVS37" s="4701"/>
      <c r="GVT37" s="4701"/>
      <c r="GVU37" s="4701"/>
      <c r="GVV37" s="4701"/>
      <c r="GVW37" s="4701"/>
      <c r="GVX37" s="4701"/>
      <c r="GVY37" s="4701"/>
      <c r="GVZ37" s="4701"/>
      <c r="GWA37" s="4701"/>
      <c r="GWB37" s="4701"/>
      <c r="GWC37" s="4701"/>
      <c r="GWD37" s="4701"/>
      <c r="GWE37" s="4701"/>
      <c r="GWF37" s="4701"/>
      <c r="GWG37" s="4701"/>
      <c r="GWH37" s="4701"/>
      <c r="GWI37" s="4701"/>
      <c r="GWJ37" s="4701"/>
      <c r="GWK37" s="4701"/>
      <c r="GWL37" s="4701"/>
      <c r="GWM37" s="4701"/>
      <c r="GWN37" s="4701"/>
      <c r="GWO37" s="4701"/>
      <c r="GWP37" s="4701"/>
      <c r="GWQ37" s="4701"/>
      <c r="GWR37" s="4701"/>
      <c r="GWS37" s="4701"/>
      <c r="GWT37" s="4701"/>
      <c r="GWU37" s="4701"/>
      <c r="GWV37" s="4701"/>
      <c r="GWW37" s="4701"/>
      <c r="GWX37" s="4701"/>
      <c r="GWY37" s="4701"/>
      <c r="GWZ37" s="4701"/>
      <c r="GXA37" s="4701"/>
      <c r="GXB37" s="4701"/>
      <c r="GXC37" s="4701"/>
      <c r="GXD37" s="4701"/>
      <c r="GXE37" s="4701"/>
      <c r="GXF37" s="4701"/>
      <c r="GXG37" s="4701"/>
      <c r="GXH37" s="4701"/>
      <c r="GXI37" s="4701"/>
      <c r="GXJ37" s="4701"/>
      <c r="GXK37" s="4701"/>
      <c r="GXL37" s="4701"/>
      <c r="GXM37" s="4701"/>
      <c r="GXN37" s="4701"/>
      <c r="GXO37" s="4701"/>
      <c r="GXP37" s="4701"/>
      <c r="GXQ37" s="4701"/>
      <c r="GXR37" s="4701"/>
      <c r="GXS37" s="4701"/>
      <c r="GXT37" s="4701"/>
      <c r="GXU37" s="4701"/>
      <c r="GXV37" s="4701"/>
      <c r="GXW37" s="4701"/>
      <c r="GXX37" s="4701"/>
      <c r="GXY37" s="4701"/>
      <c r="GXZ37" s="4701"/>
      <c r="GYA37" s="4701"/>
      <c r="GYB37" s="4701"/>
      <c r="GYC37" s="4701"/>
      <c r="GYD37" s="4701"/>
      <c r="GYE37" s="4701"/>
      <c r="GYF37" s="4701"/>
      <c r="GYG37" s="4701"/>
      <c r="GYH37" s="4701"/>
      <c r="GYI37" s="4701"/>
      <c r="GYJ37" s="4701"/>
      <c r="GYK37" s="4701"/>
      <c r="GYL37" s="4701"/>
      <c r="GYM37" s="4701"/>
      <c r="GYN37" s="4701"/>
      <c r="GYO37" s="4701"/>
      <c r="GYP37" s="4701"/>
      <c r="GYQ37" s="4701"/>
      <c r="GYR37" s="4701"/>
      <c r="GYS37" s="4701"/>
      <c r="GYT37" s="4701"/>
      <c r="GYU37" s="4701"/>
      <c r="GYV37" s="4701"/>
      <c r="GYW37" s="4701"/>
      <c r="GYX37" s="4701"/>
      <c r="GYY37" s="4701"/>
      <c r="GYZ37" s="4701"/>
      <c r="GZA37" s="4701"/>
      <c r="GZB37" s="4701"/>
      <c r="GZC37" s="4701"/>
      <c r="GZD37" s="4701"/>
      <c r="GZE37" s="4701"/>
      <c r="GZF37" s="4701"/>
      <c r="GZG37" s="4701"/>
      <c r="GZH37" s="4701"/>
      <c r="GZI37" s="4701"/>
      <c r="GZJ37" s="4701"/>
      <c r="GZK37" s="4701"/>
      <c r="GZL37" s="4701"/>
      <c r="GZM37" s="4701"/>
      <c r="GZN37" s="4701"/>
      <c r="GZO37" s="4701"/>
      <c r="GZP37" s="4701"/>
      <c r="GZQ37" s="4701"/>
      <c r="GZR37" s="4701"/>
      <c r="GZS37" s="4701"/>
      <c r="GZT37" s="4701"/>
      <c r="GZU37" s="4701"/>
      <c r="GZV37" s="4701"/>
      <c r="GZW37" s="4701"/>
      <c r="GZX37" s="4701"/>
      <c r="GZY37" s="4701"/>
      <c r="GZZ37" s="4701"/>
      <c r="HAA37" s="4701"/>
      <c r="HAB37" s="4701"/>
      <c r="HAC37" s="4701"/>
      <c r="HAD37" s="4701"/>
      <c r="HAE37" s="4701"/>
      <c r="HAF37" s="4701"/>
      <c r="HAG37" s="4701"/>
      <c r="HAH37" s="4701"/>
      <c r="HAI37" s="4701"/>
      <c r="HAJ37" s="4701"/>
      <c r="HAK37" s="4701"/>
      <c r="HAL37" s="4701"/>
      <c r="HAM37" s="4701"/>
      <c r="HAN37" s="4701"/>
      <c r="HAO37" s="4701"/>
      <c r="HAP37" s="4701"/>
      <c r="HAQ37" s="4701"/>
      <c r="HAR37" s="4701"/>
      <c r="HAS37" s="4701"/>
      <c r="HAT37" s="4701"/>
      <c r="HAU37" s="4701"/>
      <c r="HAV37" s="4701"/>
      <c r="HAW37" s="4701"/>
      <c r="HAX37" s="4701"/>
      <c r="HAY37" s="4701"/>
      <c r="HAZ37" s="4701"/>
      <c r="HBA37" s="4701"/>
      <c r="HBB37" s="4701"/>
      <c r="HBC37" s="4701"/>
      <c r="HBD37" s="4701"/>
      <c r="HBE37" s="4701"/>
      <c r="HBF37" s="4701"/>
      <c r="HBG37" s="4701"/>
      <c r="HBH37" s="4701"/>
      <c r="HBI37" s="4701"/>
      <c r="HBJ37" s="4701"/>
      <c r="HBK37" s="4701"/>
      <c r="HBL37" s="4701"/>
      <c r="HBM37" s="4701"/>
      <c r="HBN37" s="4701"/>
      <c r="HBO37" s="4701"/>
      <c r="HBP37" s="4701"/>
      <c r="HBQ37" s="4701"/>
      <c r="HBR37" s="4701"/>
      <c r="HBS37" s="4701"/>
      <c r="HBT37" s="4701"/>
      <c r="HBU37" s="4701"/>
      <c r="HBV37" s="4701"/>
      <c r="HBW37" s="4701"/>
      <c r="HBX37" s="4701"/>
      <c r="HBY37" s="4701"/>
      <c r="HBZ37" s="4701"/>
      <c r="HCA37" s="4701"/>
      <c r="HCB37" s="4701"/>
      <c r="HCC37" s="4701"/>
      <c r="HCD37" s="4701"/>
      <c r="HCE37" s="4701"/>
      <c r="HCF37" s="4701"/>
      <c r="HCG37" s="4701"/>
      <c r="HCH37" s="4701"/>
      <c r="HCI37" s="4701"/>
      <c r="HCJ37" s="4701"/>
      <c r="HCK37" s="4701"/>
      <c r="HCL37" s="4701"/>
      <c r="HCM37" s="4701"/>
      <c r="HCN37" s="4701"/>
      <c r="HCO37" s="4701"/>
      <c r="HCP37" s="4701"/>
      <c r="HCQ37" s="4701"/>
      <c r="HCR37" s="4701"/>
      <c r="HCS37" s="4701"/>
      <c r="HCT37" s="4701"/>
      <c r="HCU37" s="4701"/>
      <c r="HCV37" s="4701"/>
      <c r="HCW37" s="4701"/>
      <c r="HCX37" s="4701"/>
      <c r="HCY37" s="4701"/>
      <c r="HCZ37" s="4701"/>
      <c r="HDA37" s="4701"/>
      <c r="HDB37" s="4701"/>
      <c r="HDC37" s="4701"/>
      <c r="HDD37" s="4701"/>
      <c r="HDE37" s="4701"/>
      <c r="HDF37" s="4701"/>
      <c r="HDG37" s="4701"/>
      <c r="HDH37" s="4701"/>
      <c r="HDI37" s="4701"/>
      <c r="HDJ37" s="4701"/>
      <c r="HDK37" s="4701"/>
      <c r="HDL37" s="4701"/>
      <c r="HDM37" s="4701"/>
      <c r="HDN37" s="4701"/>
      <c r="HDO37" s="4701"/>
      <c r="HDP37" s="4701"/>
      <c r="HDQ37" s="4701"/>
      <c r="HDR37" s="4701"/>
      <c r="HDS37" s="4701"/>
      <c r="HDT37" s="4701"/>
      <c r="HDU37" s="4701"/>
      <c r="HDV37" s="4701"/>
      <c r="HDW37" s="4701"/>
      <c r="HDX37" s="4701"/>
      <c r="HDY37" s="4701"/>
      <c r="HDZ37" s="4701"/>
      <c r="HEA37" s="4701"/>
      <c r="HEB37" s="4701"/>
      <c r="HEC37" s="4701"/>
      <c r="HED37" s="4701"/>
      <c r="HEE37" s="4701"/>
      <c r="HEF37" s="4701"/>
      <c r="HEG37" s="4701"/>
      <c r="HEH37" s="4701"/>
      <c r="HEI37" s="4701"/>
      <c r="HEJ37" s="4701"/>
      <c r="HEK37" s="4701"/>
      <c r="HEL37" s="4701"/>
      <c r="HEM37" s="4701"/>
      <c r="HEN37" s="4701"/>
      <c r="HEO37" s="4701"/>
      <c r="HEP37" s="4701"/>
      <c r="HEQ37" s="4701"/>
      <c r="HER37" s="4701"/>
      <c r="HES37" s="4701"/>
      <c r="HET37" s="4701"/>
      <c r="HEU37" s="4701"/>
      <c r="HEV37" s="4701"/>
      <c r="HEW37" s="4701"/>
      <c r="HEX37" s="4701"/>
      <c r="HEY37" s="4701"/>
      <c r="HEZ37" s="4701"/>
      <c r="HFA37" s="4701"/>
      <c r="HFB37" s="4701"/>
      <c r="HFC37" s="4701"/>
      <c r="HFD37" s="4701"/>
      <c r="HFE37" s="4701"/>
      <c r="HFF37" s="4701"/>
      <c r="HFG37" s="4701"/>
      <c r="HFH37" s="4701"/>
      <c r="HFI37" s="4701"/>
      <c r="HFJ37" s="4701"/>
      <c r="HFK37" s="4701"/>
      <c r="HFL37" s="4701"/>
      <c r="HFM37" s="4701"/>
      <c r="HFN37" s="4701"/>
      <c r="HFO37" s="4701"/>
      <c r="HFP37" s="4701"/>
      <c r="HFQ37" s="4701"/>
      <c r="HFR37" s="4701"/>
      <c r="HFS37" s="4701"/>
      <c r="HFT37" s="4701"/>
      <c r="HFU37" s="4701"/>
      <c r="HFV37" s="4701"/>
      <c r="HFW37" s="4701"/>
      <c r="HFX37" s="4701"/>
      <c r="HFY37" s="4701"/>
      <c r="HFZ37" s="4701"/>
      <c r="HGA37" s="4701"/>
      <c r="HGB37" s="4701"/>
      <c r="HGC37" s="4701"/>
      <c r="HGD37" s="4701"/>
      <c r="HGE37" s="4701"/>
      <c r="HGF37" s="4701"/>
      <c r="HGG37" s="4701"/>
      <c r="HGH37" s="4701"/>
      <c r="HGI37" s="4701"/>
      <c r="HGJ37" s="4701"/>
      <c r="HGK37" s="4701"/>
      <c r="HGL37" s="4701"/>
      <c r="HGM37" s="4701"/>
      <c r="HGN37" s="4701"/>
      <c r="HGO37" s="4701"/>
      <c r="HGP37" s="4701"/>
      <c r="HGQ37" s="4701"/>
      <c r="HGR37" s="4701"/>
      <c r="HGS37" s="4701"/>
      <c r="HGT37" s="4701"/>
      <c r="HGU37" s="4701"/>
      <c r="HGV37" s="4701"/>
      <c r="HGW37" s="4701"/>
      <c r="HGX37" s="4701"/>
      <c r="HGY37" s="4701"/>
      <c r="HGZ37" s="4701"/>
      <c r="HHA37" s="4701"/>
      <c r="HHB37" s="4701"/>
      <c r="HHC37" s="4701"/>
      <c r="HHD37" s="4701"/>
      <c r="HHE37" s="4701"/>
      <c r="HHF37" s="4701"/>
      <c r="HHG37" s="4701"/>
      <c r="HHH37" s="4701"/>
      <c r="HHI37" s="4701"/>
      <c r="HHJ37" s="4701"/>
      <c r="HHK37" s="4701"/>
      <c r="HHL37" s="4701"/>
      <c r="HHM37" s="4701"/>
      <c r="HHN37" s="4701"/>
      <c r="HHO37" s="4701"/>
      <c r="HHP37" s="4701"/>
      <c r="HHQ37" s="4701"/>
      <c r="HHR37" s="4701"/>
      <c r="HHS37" s="4701"/>
      <c r="HHT37" s="4701"/>
      <c r="HHU37" s="4701"/>
      <c r="HHV37" s="4701"/>
      <c r="HHW37" s="4701"/>
      <c r="HHX37" s="4701"/>
      <c r="HHY37" s="4701"/>
      <c r="HHZ37" s="4701"/>
      <c r="HIA37" s="4701"/>
      <c r="HIB37" s="4701"/>
      <c r="HIC37" s="4701"/>
      <c r="HID37" s="4701"/>
      <c r="HIE37" s="4701"/>
      <c r="HIF37" s="4701"/>
      <c r="HIG37" s="4701"/>
      <c r="HIH37" s="4701"/>
      <c r="HII37" s="4701"/>
      <c r="HIJ37" s="4701"/>
      <c r="HIK37" s="4701"/>
      <c r="HIL37" s="4701"/>
      <c r="HIM37" s="4701"/>
      <c r="HIN37" s="4701"/>
      <c r="HIO37" s="4701"/>
      <c r="HIP37" s="4701"/>
      <c r="HIQ37" s="4701"/>
      <c r="HIR37" s="4701"/>
      <c r="HIS37" s="4701"/>
      <c r="HIT37" s="4701"/>
      <c r="HIU37" s="4701"/>
      <c r="HIV37" s="4701"/>
      <c r="HIW37" s="4701"/>
      <c r="HIX37" s="4701"/>
      <c r="HIY37" s="4701"/>
      <c r="HIZ37" s="4701"/>
      <c r="HJA37" s="4701"/>
      <c r="HJB37" s="4701"/>
      <c r="HJC37" s="4701"/>
      <c r="HJD37" s="4701"/>
      <c r="HJE37" s="4701"/>
      <c r="HJF37" s="4701"/>
      <c r="HJG37" s="4701"/>
      <c r="HJH37" s="4701"/>
      <c r="HJI37" s="4701"/>
      <c r="HJJ37" s="4701"/>
      <c r="HJK37" s="4701"/>
      <c r="HJL37" s="4701"/>
      <c r="HJM37" s="4701"/>
      <c r="HJN37" s="4701"/>
      <c r="HJO37" s="4701"/>
      <c r="HJP37" s="4701"/>
      <c r="HJQ37" s="4701"/>
      <c r="HJR37" s="4701"/>
      <c r="HJS37" s="4701"/>
      <c r="HJT37" s="4701"/>
      <c r="HJU37" s="4701"/>
      <c r="HJV37" s="4701"/>
      <c r="HJW37" s="4701"/>
      <c r="HJX37" s="4701"/>
      <c r="HJY37" s="4701"/>
      <c r="HJZ37" s="4701"/>
      <c r="HKA37" s="4701"/>
      <c r="HKB37" s="4701"/>
      <c r="HKC37" s="4701"/>
      <c r="HKD37" s="4701"/>
      <c r="HKE37" s="4701"/>
      <c r="HKF37" s="4701"/>
      <c r="HKG37" s="4701"/>
      <c r="HKH37" s="4701"/>
      <c r="HKI37" s="4701"/>
      <c r="HKJ37" s="4701"/>
      <c r="HKK37" s="4701"/>
      <c r="HKL37" s="4701"/>
      <c r="HKM37" s="4701"/>
      <c r="HKN37" s="4701"/>
      <c r="HKO37" s="4701"/>
      <c r="HKP37" s="4701"/>
      <c r="HKQ37" s="4701"/>
      <c r="HKR37" s="4701"/>
      <c r="HKS37" s="4701"/>
      <c r="HKT37" s="4701"/>
      <c r="HKU37" s="4701"/>
      <c r="HKV37" s="4701"/>
      <c r="HKW37" s="4701"/>
      <c r="HKX37" s="4701"/>
      <c r="HKY37" s="4701"/>
      <c r="HKZ37" s="4701"/>
      <c r="HLA37" s="4701"/>
      <c r="HLB37" s="4701"/>
      <c r="HLC37" s="4701"/>
      <c r="HLD37" s="4701"/>
      <c r="HLE37" s="4701"/>
      <c r="HLF37" s="4701"/>
      <c r="HLG37" s="4701"/>
      <c r="HLH37" s="4701"/>
      <c r="HLI37" s="4701"/>
      <c r="HLJ37" s="4701"/>
      <c r="HLK37" s="4701"/>
      <c r="HLL37" s="4701"/>
      <c r="HLM37" s="4701"/>
      <c r="HLN37" s="4701"/>
      <c r="HLO37" s="4701"/>
      <c r="HLP37" s="4701"/>
      <c r="HLQ37" s="4701"/>
      <c r="HLR37" s="4701"/>
      <c r="HLS37" s="4701"/>
      <c r="HLT37" s="4701"/>
      <c r="HLU37" s="4701"/>
      <c r="HLV37" s="4701"/>
      <c r="HLW37" s="4701"/>
      <c r="HLX37" s="4701"/>
      <c r="HLY37" s="4701"/>
      <c r="HLZ37" s="4701"/>
      <c r="HMA37" s="4701"/>
      <c r="HMB37" s="4701"/>
      <c r="HMC37" s="4701"/>
      <c r="HMD37" s="4701"/>
      <c r="HME37" s="4701"/>
      <c r="HMF37" s="4701"/>
      <c r="HMG37" s="4701"/>
      <c r="HMH37" s="4701"/>
      <c r="HMI37" s="4701"/>
      <c r="HMJ37" s="4701"/>
      <c r="HMK37" s="4701"/>
      <c r="HML37" s="4701"/>
      <c r="HMM37" s="4701"/>
      <c r="HMN37" s="4701"/>
      <c r="HMO37" s="4701"/>
      <c r="HMP37" s="4701"/>
      <c r="HMQ37" s="4701"/>
      <c r="HMR37" s="4701"/>
      <c r="HMS37" s="4701"/>
      <c r="HMT37" s="4701"/>
      <c r="HMU37" s="4701"/>
      <c r="HMV37" s="4701"/>
      <c r="HMW37" s="4701"/>
      <c r="HMX37" s="4701"/>
      <c r="HMY37" s="4701"/>
      <c r="HMZ37" s="4701"/>
      <c r="HNA37" s="4701"/>
      <c r="HNB37" s="4701"/>
      <c r="HNC37" s="4701"/>
      <c r="HND37" s="4701"/>
      <c r="HNE37" s="4701"/>
      <c r="HNF37" s="4701"/>
      <c r="HNG37" s="4701"/>
      <c r="HNH37" s="4701"/>
      <c r="HNI37" s="4701"/>
      <c r="HNJ37" s="4701"/>
      <c r="HNK37" s="4701"/>
      <c r="HNL37" s="4701"/>
      <c r="HNM37" s="4701"/>
      <c r="HNN37" s="4701"/>
      <c r="HNO37" s="4701"/>
      <c r="HNP37" s="4701"/>
      <c r="HNQ37" s="4701"/>
      <c r="HNR37" s="4701"/>
      <c r="HNS37" s="4701"/>
      <c r="HNT37" s="4701"/>
      <c r="HNU37" s="4701"/>
      <c r="HNV37" s="4701"/>
      <c r="HNW37" s="4701"/>
      <c r="HNX37" s="4701"/>
      <c r="HNY37" s="4701"/>
      <c r="HNZ37" s="4701"/>
      <c r="HOA37" s="4701"/>
      <c r="HOB37" s="4701"/>
      <c r="HOC37" s="4701"/>
      <c r="HOD37" s="4701"/>
      <c r="HOE37" s="4701"/>
      <c r="HOF37" s="4701"/>
      <c r="HOG37" s="4701"/>
      <c r="HOH37" s="4701"/>
      <c r="HOI37" s="4701"/>
      <c r="HOJ37" s="4701"/>
      <c r="HOK37" s="4701"/>
      <c r="HOL37" s="4701"/>
      <c r="HOM37" s="4701"/>
      <c r="HON37" s="4701"/>
      <c r="HOO37" s="4701"/>
      <c r="HOP37" s="4701"/>
      <c r="HOQ37" s="4701"/>
      <c r="HOR37" s="4701"/>
      <c r="HOS37" s="4701"/>
      <c r="HOT37" s="4701"/>
      <c r="HOU37" s="4701"/>
      <c r="HOV37" s="4701"/>
      <c r="HOW37" s="4701"/>
      <c r="HOX37" s="4701"/>
      <c r="HOY37" s="4701"/>
      <c r="HOZ37" s="4701"/>
      <c r="HPA37" s="4701"/>
      <c r="HPB37" s="4701"/>
      <c r="HPC37" s="4701"/>
      <c r="HPD37" s="4701"/>
      <c r="HPE37" s="4701"/>
      <c r="HPF37" s="4701"/>
      <c r="HPG37" s="4701"/>
      <c r="HPH37" s="4701"/>
      <c r="HPI37" s="4701"/>
      <c r="HPJ37" s="4701"/>
      <c r="HPK37" s="4701"/>
      <c r="HPL37" s="4701"/>
      <c r="HPM37" s="4701"/>
      <c r="HPN37" s="4701"/>
      <c r="HPO37" s="4701"/>
      <c r="HPP37" s="4701"/>
      <c r="HPQ37" s="4701"/>
      <c r="HPR37" s="4701"/>
      <c r="HPS37" s="4701"/>
      <c r="HPT37" s="4701"/>
      <c r="HPU37" s="4701"/>
      <c r="HPV37" s="4701"/>
      <c r="HPW37" s="4701"/>
      <c r="HPX37" s="4701"/>
      <c r="HPY37" s="4701"/>
      <c r="HPZ37" s="4701"/>
      <c r="HQA37" s="4701"/>
      <c r="HQB37" s="4701"/>
      <c r="HQC37" s="4701"/>
      <c r="HQD37" s="4701"/>
      <c r="HQE37" s="4701"/>
      <c r="HQF37" s="4701"/>
      <c r="HQG37" s="4701"/>
      <c r="HQH37" s="4701"/>
      <c r="HQI37" s="4701"/>
      <c r="HQJ37" s="4701"/>
      <c r="HQK37" s="4701"/>
      <c r="HQL37" s="4701"/>
      <c r="HQM37" s="4701"/>
      <c r="HQN37" s="4701"/>
      <c r="HQO37" s="4701"/>
      <c r="HQP37" s="4701"/>
      <c r="HQQ37" s="4701"/>
      <c r="HQR37" s="4701"/>
      <c r="HQS37" s="4701"/>
      <c r="HQT37" s="4701"/>
      <c r="HQU37" s="4701"/>
      <c r="HQV37" s="4701"/>
      <c r="HQW37" s="4701"/>
      <c r="HQX37" s="4701"/>
      <c r="HQY37" s="4701"/>
      <c r="HQZ37" s="4701"/>
      <c r="HRA37" s="4701"/>
      <c r="HRB37" s="4701"/>
      <c r="HRC37" s="4701"/>
      <c r="HRD37" s="4701"/>
      <c r="HRE37" s="4701"/>
      <c r="HRF37" s="4701"/>
      <c r="HRG37" s="4701"/>
      <c r="HRH37" s="4701"/>
      <c r="HRI37" s="4701"/>
      <c r="HRJ37" s="4701"/>
      <c r="HRK37" s="4701"/>
      <c r="HRL37" s="4701"/>
      <c r="HRM37" s="4701"/>
      <c r="HRN37" s="4701"/>
      <c r="HRO37" s="4701"/>
      <c r="HRP37" s="4701"/>
      <c r="HRQ37" s="4701"/>
      <c r="HRR37" s="4701"/>
      <c r="HRS37" s="4701"/>
      <c r="HRT37" s="4701"/>
      <c r="HRU37" s="4701"/>
      <c r="HRV37" s="4701"/>
      <c r="HRW37" s="4701"/>
      <c r="HRX37" s="4701"/>
      <c r="HRY37" s="4701"/>
      <c r="HRZ37" s="4701"/>
      <c r="HSA37" s="4701"/>
      <c r="HSB37" s="4701"/>
      <c r="HSC37" s="4701"/>
      <c r="HSD37" s="4701"/>
      <c r="HSE37" s="4701"/>
      <c r="HSF37" s="4701"/>
      <c r="HSG37" s="4701"/>
      <c r="HSH37" s="4701"/>
      <c r="HSI37" s="4701"/>
      <c r="HSJ37" s="4701"/>
      <c r="HSK37" s="4701"/>
      <c r="HSL37" s="4701"/>
      <c r="HSM37" s="4701"/>
      <c r="HSN37" s="4701"/>
      <c r="HSO37" s="4701"/>
      <c r="HSP37" s="4701"/>
      <c r="HSQ37" s="4701"/>
      <c r="HSR37" s="4701"/>
      <c r="HSS37" s="4701"/>
      <c r="HST37" s="4701"/>
      <c r="HSU37" s="4701"/>
      <c r="HSV37" s="4701"/>
      <c r="HSW37" s="4701"/>
      <c r="HSX37" s="4701"/>
      <c r="HSY37" s="4701"/>
      <c r="HSZ37" s="4701"/>
      <c r="HTA37" s="4701"/>
      <c r="HTB37" s="4701"/>
      <c r="HTC37" s="4701"/>
      <c r="HTD37" s="4701"/>
      <c r="HTE37" s="4701"/>
      <c r="HTF37" s="4701"/>
      <c r="HTG37" s="4701"/>
      <c r="HTH37" s="4701"/>
      <c r="HTI37" s="4701"/>
      <c r="HTJ37" s="4701"/>
      <c r="HTK37" s="4701"/>
      <c r="HTL37" s="4701"/>
      <c r="HTM37" s="4701"/>
      <c r="HTN37" s="4701"/>
      <c r="HTO37" s="4701"/>
      <c r="HTP37" s="4701"/>
      <c r="HTQ37" s="4701"/>
      <c r="HTR37" s="4701"/>
      <c r="HTS37" s="4701"/>
      <c r="HTT37" s="4701"/>
      <c r="HTU37" s="4701"/>
      <c r="HTV37" s="4701"/>
      <c r="HTW37" s="4701"/>
      <c r="HTX37" s="4701"/>
      <c r="HTY37" s="4701"/>
      <c r="HTZ37" s="4701"/>
      <c r="HUA37" s="4701"/>
      <c r="HUB37" s="4701"/>
      <c r="HUC37" s="4701"/>
      <c r="HUD37" s="4701"/>
      <c r="HUE37" s="4701"/>
      <c r="HUF37" s="4701"/>
      <c r="HUG37" s="4701"/>
      <c r="HUH37" s="4701"/>
      <c r="HUI37" s="4701"/>
      <c r="HUJ37" s="4701"/>
      <c r="HUK37" s="4701"/>
      <c r="HUL37" s="4701"/>
      <c r="HUM37" s="4701"/>
      <c r="HUN37" s="4701"/>
      <c r="HUO37" s="4701"/>
      <c r="HUP37" s="4701"/>
      <c r="HUQ37" s="4701"/>
      <c r="HUR37" s="4701"/>
      <c r="HUS37" s="4701"/>
      <c r="HUT37" s="4701"/>
      <c r="HUU37" s="4701"/>
      <c r="HUV37" s="4701"/>
      <c r="HUW37" s="4701"/>
      <c r="HUX37" s="4701"/>
      <c r="HUY37" s="4701"/>
      <c r="HUZ37" s="4701"/>
      <c r="HVA37" s="4701"/>
      <c r="HVB37" s="4701"/>
      <c r="HVC37" s="4701"/>
      <c r="HVD37" s="4701"/>
      <c r="HVE37" s="4701"/>
      <c r="HVF37" s="4701"/>
      <c r="HVG37" s="4701"/>
      <c r="HVH37" s="4701"/>
      <c r="HVI37" s="4701"/>
      <c r="HVJ37" s="4701"/>
      <c r="HVK37" s="4701"/>
      <c r="HVL37" s="4701"/>
      <c r="HVM37" s="4701"/>
      <c r="HVN37" s="4701"/>
      <c r="HVO37" s="4701"/>
      <c r="HVP37" s="4701"/>
      <c r="HVQ37" s="4701"/>
      <c r="HVR37" s="4701"/>
      <c r="HVS37" s="4701"/>
      <c r="HVT37" s="4701"/>
      <c r="HVU37" s="4701"/>
      <c r="HVV37" s="4701"/>
      <c r="HVW37" s="4701"/>
      <c r="HVX37" s="4701"/>
      <c r="HVY37" s="4701"/>
      <c r="HVZ37" s="4701"/>
      <c r="HWA37" s="4701"/>
      <c r="HWB37" s="4701"/>
      <c r="HWC37" s="4701"/>
      <c r="HWD37" s="4701"/>
      <c r="HWE37" s="4701"/>
      <c r="HWF37" s="4701"/>
      <c r="HWG37" s="4701"/>
      <c r="HWH37" s="4701"/>
      <c r="HWI37" s="4701"/>
      <c r="HWJ37" s="4701"/>
      <c r="HWK37" s="4701"/>
      <c r="HWL37" s="4701"/>
      <c r="HWM37" s="4701"/>
      <c r="HWN37" s="4701"/>
      <c r="HWO37" s="4701"/>
      <c r="HWP37" s="4701"/>
      <c r="HWQ37" s="4701"/>
      <c r="HWR37" s="4701"/>
      <c r="HWS37" s="4701"/>
      <c r="HWT37" s="4701"/>
      <c r="HWU37" s="4701"/>
      <c r="HWV37" s="4701"/>
      <c r="HWW37" s="4701"/>
      <c r="HWX37" s="4701"/>
      <c r="HWY37" s="4701"/>
      <c r="HWZ37" s="4701"/>
      <c r="HXA37" s="4701"/>
      <c r="HXB37" s="4701"/>
      <c r="HXC37" s="4701"/>
      <c r="HXD37" s="4701"/>
      <c r="HXE37" s="4701"/>
      <c r="HXF37" s="4701"/>
      <c r="HXG37" s="4701"/>
      <c r="HXH37" s="4701"/>
      <c r="HXI37" s="4701"/>
      <c r="HXJ37" s="4701"/>
      <c r="HXK37" s="4701"/>
      <c r="HXL37" s="4701"/>
      <c r="HXM37" s="4701"/>
      <c r="HXN37" s="4701"/>
      <c r="HXO37" s="4701"/>
      <c r="HXP37" s="4701"/>
      <c r="HXQ37" s="4701"/>
      <c r="HXR37" s="4701"/>
      <c r="HXS37" s="4701"/>
      <c r="HXT37" s="4701"/>
      <c r="HXU37" s="4701"/>
      <c r="HXV37" s="4701"/>
      <c r="HXW37" s="4701"/>
      <c r="HXX37" s="4701"/>
      <c r="HXY37" s="4701"/>
      <c r="HXZ37" s="4701"/>
      <c r="HYA37" s="4701"/>
      <c r="HYB37" s="4701"/>
      <c r="HYC37" s="4701"/>
      <c r="HYD37" s="4701"/>
      <c r="HYE37" s="4701"/>
      <c r="HYF37" s="4701"/>
      <c r="HYG37" s="4701"/>
      <c r="HYH37" s="4701"/>
      <c r="HYI37" s="4701"/>
      <c r="HYJ37" s="4701"/>
      <c r="HYK37" s="4701"/>
      <c r="HYL37" s="4701"/>
      <c r="HYM37" s="4701"/>
      <c r="HYN37" s="4701"/>
      <c r="HYO37" s="4701"/>
      <c r="HYP37" s="4701"/>
      <c r="HYQ37" s="4701"/>
      <c r="HYR37" s="4701"/>
      <c r="HYS37" s="4701"/>
      <c r="HYT37" s="4701"/>
      <c r="HYU37" s="4701"/>
      <c r="HYV37" s="4701"/>
      <c r="HYW37" s="4701"/>
      <c r="HYX37" s="4701"/>
      <c r="HYY37" s="4701"/>
      <c r="HYZ37" s="4701"/>
      <c r="HZA37" s="4701"/>
      <c r="HZB37" s="4701"/>
      <c r="HZC37" s="4701"/>
      <c r="HZD37" s="4701"/>
      <c r="HZE37" s="4701"/>
      <c r="HZF37" s="4701"/>
      <c r="HZG37" s="4701"/>
      <c r="HZH37" s="4701"/>
      <c r="HZI37" s="4701"/>
      <c r="HZJ37" s="4701"/>
      <c r="HZK37" s="4701"/>
      <c r="HZL37" s="4701"/>
      <c r="HZM37" s="4701"/>
      <c r="HZN37" s="4701"/>
      <c r="HZO37" s="4701"/>
      <c r="HZP37" s="4701"/>
      <c r="HZQ37" s="4701"/>
      <c r="HZR37" s="4701"/>
      <c r="HZS37" s="4701"/>
      <c r="HZT37" s="4701"/>
      <c r="HZU37" s="4701"/>
      <c r="HZV37" s="4701"/>
      <c r="HZW37" s="4701"/>
      <c r="HZX37" s="4701"/>
      <c r="HZY37" s="4701"/>
      <c r="HZZ37" s="4701"/>
      <c r="IAA37" s="4701"/>
      <c r="IAB37" s="4701"/>
      <c r="IAC37" s="4701"/>
      <c r="IAD37" s="4701"/>
      <c r="IAE37" s="4701"/>
      <c r="IAF37" s="4701"/>
      <c r="IAG37" s="4701"/>
      <c r="IAH37" s="4701"/>
      <c r="IAI37" s="4701"/>
      <c r="IAJ37" s="4701"/>
      <c r="IAK37" s="4701"/>
      <c r="IAL37" s="4701"/>
      <c r="IAM37" s="4701"/>
      <c r="IAN37" s="4701"/>
      <c r="IAO37" s="4701"/>
      <c r="IAP37" s="4701"/>
      <c r="IAQ37" s="4701"/>
      <c r="IAR37" s="4701"/>
      <c r="IAS37" s="4701"/>
      <c r="IAT37" s="4701"/>
      <c r="IAU37" s="4701"/>
      <c r="IAV37" s="4701"/>
      <c r="IAW37" s="4701"/>
      <c r="IAX37" s="4701"/>
      <c r="IAY37" s="4701"/>
      <c r="IAZ37" s="4701"/>
      <c r="IBA37" s="4701"/>
      <c r="IBB37" s="4701"/>
      <c r="IBC37" s="4701"/>
      <c r="IBD37" s="4701"/>
      <c r="IBE37" s="4701"/>
      <c r="IBF37" s="4701"/>
      <c r="IBG37" s="4701"/>
      <c r="IBH37" s="4701"/>
      <c r="IBI37" s="4701"/>
      <c r="IBJ37" s="4701"/>
      <c r="IBK37" s="4701"/>
      <c r="IBL37" s="4701"/>
      <c r="IBM37" s="4701"/>
      <c r="IBN37" s="4701"/>
      <c r="IBO37" s="4701"/>
      <c r="IBP37" s="4701"/>
      <c r="IBQ37" s="4701"/>
      <c r="IBR37" s="4701"/>
      <c r="IBS37" s="4701"/>
      <c r="IBT37" s="4701"/>
      <c r="IBU37" s="4701"/>
      <c r="IBV37" s="4701"/>
      <c r="IBW37" s="4701"/>
      <c r="IBX37" s="4701"/>
      <c r="IBY37" s="4701"/>
      <c r="IBZ37" s="4701"/>
      <c r="ICA37" s="4701"/>
      <c r="ICB37" s="4701"/>
      <c r="ICC37" s="4701"/>
      <c r="ICD37" s="4701"/>
      <c r="ICE37" s="4701"/>
      <c r="ICF37" s="4701"/>
      <c r="ICG37" s="4701"/>
      <c r="ICH37" s="4701"/>
      <c r="ICI37" s="4701"/>
      <c r="ICJ37" s="4701"/>
      <c r="ICK37" s="4701"/>
      <c r="ICL37" s="4701"/>
      <c r="ICM37" s="4701"/>
      <c r="ICN37" s="4701"/>
      <c r="ICO37" s="4701"/>
      <c r="ICP37" s="4701"/>
      <c r="ICQ37" s="4701"/>
      <c r="ICR37" s="4701"/>
      <c r="ICS37" s="4701"/>
      <c r="ICT37" s="4701"/>
      <c r="ICU37" s="4701"/>
      <c r="ICV37" s="4701"/>
      <c r="ICW37" s="4701"/>
      <c r="ICX37" s="4701"/>
      <c r="ICY37" s="4701"/>
      <c r="ICZ37" s="4701"/>
      <c r="IDA37" s="4701"/>
      <c r="IDB37" s="4701"/>
      <c r="IDC37" s="4701"/>
      <c r="IDD37" s="4701"/>
      <c r="IDE37" s="4701"/>
      <c r="IDF37" s="4701"/>
      <c r="IDG37" s="4701"/>
      <c r="IDH37" s="4701"/>
      <c r="IDI37" s="4701"/>
      <c r="IDJ37" s="4701"/>
      <c r="IDK37" s="4701"/>
      <c r="IDL37" s="4701"/>
      <c r="IDM37" s="4701"/>
      <c r="IDN37" s="4701"/>
      <c r="IDO37" s="4701"/>
      <c r="IDP37" s="4701"/>
      <c r="IDQ37" s="4701"/>
      <c r="IDR37" s="4701"/>
      <c r="IDS37" s="4701"/>
      <c r="IDT37" s="4701"/>
      <c r="IDU37" s="4701"/>
      <c r="IDV37" s="4701"/>
      <c r="IDW37" s="4701"/>
      <c r="IDX37" s="4701"/>
      <c r="IDY37" s="4701"/>
      <c r="IDZ37" s="4701"/>
      <c r="IEA37" s="4701"/>
      <c r="IEB37" s="4701"/>
      <c r="IEC37" s="4701"/>
      <c r="IED37" s="4701"/>
      <c r="IEE37" s="4701"/>
      <c r="IEF37" s="4701"/>
      <c r="IEG37" s="4701"/>
      <c r="IEH37" s="4701"/>
      <c r="IEI37" s="4701"/>
      <c r="IEJ37" s="4701"/>
      <c r="IEK37" s="4701"/>
      <c r="IEL37" s="4701"/>
      <c r="IEM37" s="4701"/>
      <c r="IEN37" s="4701"/>
      <c r="IEO37" s="4701"/>
      <c r="IEP37" s="4701"/>
      <c r="IEQ37" s="4701"/>
      <c r="IER37" s="4701"/>
      <c r="IES37" s="4701"/>
      <c r="IET37" s="4701"/>
      <c r="IEU37" s="4701"/>
      <c r="IEV37" s="4701"/>
      <c r="IEW37" s="4701"/>
      <c r="IEX37" s="4701"/>
      <c r="IEY37" s="4701"/>
      <c r="IEZ37" s="4701"/>
      <c r="IFA37" s="4701"/>
      <c r="IFB37" s="4701"/>
      <c r="IFC37" s="4701"/>
      <c r="IFD37" s="4701"/>
      <c r="IFE37" s="4701"/>
      <c r="IFF37" s="4701"/>
      <c r="IFG37" s="4701"/>
      <c r="IFH37" s="4701"/>
      <c r="IFI37" s="4701"/>
      <c r="IFJ37" s="4701"/>
      <c r="IFK37" s="4701"/>
      <c r="IFL37" s="4701"/>
      <c r="IFM37" s="4701"/>
      <c r="IFN37" s="4701"/>
      <c r="IFO37" s="4701"/>
      <c r="IFP37" s="4701"/>
      <c r="IFQ37" s="4701"/>
      <c r="IFR37" s="4701"/>
      <c r="IFS37" s="4701"/>
      <c r="IFT37" s="4701"/>
      <c r="IFU37" s="4701"/>
      <c r="IFV37" s="4701"/>
      <c r="IFW37" s="4701"/>
      <c r="IFX37" s="4701"/>
      <c r="IFY37" s="4701"/>
      <c r="IFZ37" s="4701"/>
      <c r="IGA37" s="4701"/>
      <c r="IGB37" s="4701"/>
      <c r="IGC37" s="4701"/>
      <c r="IGD37" s="4701"/>
      <c r="IGE37" s="4701"/>
      <c r="IGF37" s="4701"/>
      <c r="IGG37" s="4701"/>
      <c r="IGH37" s="4701"/>
      <c r="IGI37" s="4701"/>
      <c r="IGJ37" s="4701"/>
      <c r="IGK37" s="4701"/>
      <c r="IGL37" s="4701"/>
      <c r="IGM37" s="4701"/>
      <c r="IGN37" s="4701"/>
      <c r="IGO37" s="4701"/>
      <c r="IGP37" s="4701"/>
      <c r="IGQ37" s="4701"/>
      <c r="IGR37" s="4701"/>
      <c r="IGS37" s="4701"/>
      <c r="IGT37" s="4701"/>
      <c r="IGU37" s="4701"/>
      <c r="IGV37" s="4701"/>
      <c r="IGW37" s="4701"/>
      <c r="IGX37" s="4701"/>
      <c r="IGY37" s="4701"/>
      <c r="IGZ37" s="4701"/>
      <c r="IHA37" s="4701"/>
      <c r="IHB37" s="4701"/>
      <c r="IHC37" s="4701"/>
      <c r="IHD37" s="4701"/>
      <c r="IHE37" s="4701"/>
      <c r="IHF37" s="4701"/>
      <c r="IHG37" s="4701"/>
      <c r="IHH37" s="4701"/>
      <c r="IHI37" s="4701"/>
      <c r="IHJ37" s="4701"/>
      <c r="IHK37" s="4701"/>
      <c r="IHL37" s="4701"/>
      <c r="IHM37" s="4701"/>
      <c r="IHN37" s="4701"/>
      <c r="IHO37" s="4701"/>
      <c r="IHP37" s="4701"/>
      <c r="IHQ37" s="4701"/>
      <c r="IHR37" s="4701"/>
      <c r="IHS37" s="4701"/>
      <c r="IHT37" s="4701"/>
      <c r="IHU37" s="4701"/>
      <c r="IHV37" s="4701"/>
      <c r="IHW37" s="4701"/>
      <c r="IHX37" s="4701"/>
      <c r="IHY37" s="4701"/>
      <c r="IHZ37" s="4701"/>
      <c r="IIA37" s="4701"/>
      <c r="IIB37" s="4701"/>
      <c r="IIC37" s="4701"/>
      <c r="IID37" s="4701"/>
      <c r="IIE37" s="4701"/>
      <c r="IIF37" s="4701"/>
      <c r="IIG37" s="4701"/>
      <c r="IIH37" s="4701"/>
      <c r="III37" s="4701"/>
      <c r="IIJ37" s="4701"/>
      <c r="IIK37" s="4701"/>
      <c r="IIL37" s="4701"/>
      <c r="IIM37" s="4701"/>
      <c r="IIN37" s="4701"/>
      <c r="IIO37" s="4701"/>
      <c r="IIP37" s="4701"/>
      <c r="IIQ37" s="4701"/>
      <c r="IIR37" s="4701"/>
      <c r="IIS37" s="4701"/>
      <c r="IIT37" s="4701"/>
      <c r="IIU37" s="4701"/>
      <c r="IIV37" s="4701"/>
      <c r="IIW37" s="4701"/>
      <c r="IIX37" s="4701"/>
      <c r="IIY37" s="4701"/>
      <c r="IIZ37" s="4701"/>
      <c r="IJA37" s="4701"/>
      <c r="IJB37" s="4701"/>
      <c r="IJC37" s="4701"/>
      <c r="IJD37" s="4701"/>
      <c r="IJE37" s="4701"/>
      <c r="IJF37" s="4701"/>
      <c r="IJG37" s="4701"/>
      <c r="IJH37" s="4701"/>
      <c r="IJI37" s="4701"/>
      <c r="IJJ37" s="4701"/>
      <c r="IJK37" s="4701"/>
      <c r="IJL37" s="4701"/>
      <c r="IJM37" s="4701"/>
      <c r="IJN37" s="4701"/>
      <c r="IJO37" s="4701"/>
      <c r="IJP37" s="4701"/>
      <c r="IJQ37" s="4701"/>
      <c r="IJR37" s="4701"/>
      <c r="IJS37" s="4701"/>
      <c r="IJT37" s="4701"/>
      <c r="IJU37" s="4701"/>
      <c r="IJV37" s="4701"/>
      <c r="IJW37" s="4701"/>
      <c r="IJX37" s="4701"/>
      <c r="IJY37" s="4701"/>
      <c r="IJZ37" s="4701"/>
      <c r="IKA37" s="4701"/>
      <c r="IKB37" s="4701"/>
      <c r="IKC37" s="4701"/>
      <c r="IKD37" s="4701"/>
      <c r="IKE37" s="4701"/>
      <c r="IKF37" s="4701"/>
      <c r="IKG37" s="4701"/>
      <c r="IKH37" s="4701"/>
      <c r="IKI37" s="4701"/>
      <c r="IKJ37" s="4701"/>
      <c r="IKK37" s="4701"/>
      <c r="IKL37" s="4701"/>
      <c r="IKM37" s="4701"/>
      <c r="IKN37" s="4701"/>
      <c r="IKO37" s="4701"/>
      <c r="IKP37" s="4701"/>
      <c r="IKQ37" s="4701"/>
      <c r="IKR37" s="4701"/>
      <c r="IKS37" s="4701"/>
      <c r="IKT37" s="4701"/>
      <c r="IKU37" s="4701"/>
      <c r="IKV37" s="4701"/>
      <c r="IKW37" s="4701"/>
      <c r="IKX37" s="4701"/>
      <c r="IKY37" s="4701"/>
      <c r="IKZ37" s="4701"/>
      <c r="ILA37" s="4701"/>
      <c r="ILB37" s="4701"/>
      <c r="ILC37" s="4701"/>
      <c r="ILD37" s="4701"/>
      <c r="ILE37" s="4701"/>
      <c r="ILF37" s="4701"/>
      <c r="ILG37" s="4701"/>
      <c r="ILH37" s="4701"/>
      <c r="ILI37" s="4701"/>
      <c r="ILJ37" s="4701"/>
      <c r="ILK37" s="4701"/>
      <c r="ILL37" s="4701"/>
      <c r="ILM37" s="4701"/>
      <c r="ILN37" s="4701"/>
      <c r="ILO37" s="4701"/>
      <c r="ILP37" s="4701"/>
      <c r="ILQ37" s="4701"/>
      <c r="ILR37" s="4701"/>
      <c r="ILS37" s="4701"/>
      <c r="ILT37" s="4701"/>
      <c r="ILU37" s="4701"/>
      <c r="ILV37" s="4701"/>
      <c r="ILW37" s="4701"/>
      <c r="ILX37" s="4701"/>
      <c r="ILY37" s="4701"/>
      <c r="ILZ37" s="4701"/>
      <c r="IMA37" s="4701"/>
      <c r="IMB37" s="4701"/>
      <c r="IMC37" s="4701"/>
      <c r="IMD37" s="4701"/>
      <c r="IME37" s="4701"/>
      <c r="IMF37" s="4701"/>
      <c r="IMG37" s="4701"/>
      <c r="IMH37" s="4701"/>
      <c r="IMI37" s="4701"/>
      <c r="IMJ37" s="4701"/>
      <c r="IMK37" s="4701"/>
      <c r="IML37" s="4701"/>
      <c r="IMM37" s="4701"/>
      <c r="IMN37" s="4701"/>
      <c r="IMO37" s="4701"/>
      <c r="IMP37" s="4701"/>
      <c r="IMQ37" s="4701"/>
      <c r="IMR37" s="4701"/>
      <c r="IMS37" s="4701"/>
      <c r="IMT37" s="4701"/>
      <c r="IMU37" s="4701"/>
      <c r="IMV37" s="4701"/>
      <c r="IMW37" s="4701"/>
      <c r="IMX37" s="4701"/>
      <c r="IMY37" s="4701"/>
      <c r="IMZ37" s="4701"/>
      <c r="INA37" s="4701"/>
      <c r="INB37" s="4701"/>
      <c r="INC37" s="4701"/>
      <c r="IND37" s="4701"/>
      <c r="INE37" s="4701"/>
      <c r="INF37" s="4701"/>
      <c r="ING37" s="4701"/>
      <c r="INH37" s="4701"/>
      <c r="INI37" s="4701"/>
      <c r="INJ37" s="4701"/>
      <c r="INK37" s="4701"/>
      <c r="INL37" s="4701"/>
      <c r="INM37" s="4701"/>
      <c r="INN37" s="4701"/>
      <c r="INO37" s="4701"/>
      <c r="INP37" s="4701"/>
      <c r="INQ37" s="4701"/>
      <c r="INR37" s="4701"/>
      <c r="INS37" s="4701"/>
      <c r="INT37" s="4701"/>
      <c r="INU37" s="4701"/>
      <c r="INV37" s="4701"/>
      <c r="INW37" s="4701"/>
      <c r="INX37" s="4701"/>
      <c r="INY37" s="4701"/>
      <c r="INZ37" s="4701"/>
      <c r="IOA37" s="4701"/>
      <c r="IOB37" s="4701"/>
      <c r="IOC37" s="4701"/>
      <c r="IOD37" s="4701"/>
      <c r="IOE37" s="4701"/>
      <c r="IOF37" s="4701"/>
      <c r="IOG37" s="4701"/>
      <c r="IOH37" s="4701"/>
      <c r="IOI37" s="4701"/>
      <c r="IOJ37" s="4701"/>
      <c r="IOK37" s="4701"/>
      <c r="IOL37" s="4701"/>
      <c r="IOM37" s="4701"/>
      <c r="ION37" s="4701"/>
      <c r="IOO37" s="4701"/>
      <c r="IOP37" s="4701"/>
      <c r="IOQ37" s="4701"/>
      <c r="IOR37" s="4701"/>
      <c r="IOS37" s="4701"/>
      <c r="IOT37" s="4701"/>
      <c r="IOU37" s="4701"/>
      <c r="IOV37" s="4701"/>
      <c r="IOW37" s="4701"/>
      <c r="IOX37" s="4701"/>
      <c r="IOY37" s="4701"/>
      <c r="IOZ37" s="4701"/>
      <c r="IPA37" s="4701"/>
      <c r="IPB37" s="4701"/>
      <c r="IPC37" s="4701"/>
      <c r="IPD37" s="4701"/>
      <c r="IPE37" s="4701"/>
      <c r="IPF37" s="4701"/>
      <c r="IPG37" s="4701"/>
      <c r="IPH37" s="4701"/>
      <c r="IPI37" s="4701"/>
      <c r="IPJ37" s="4701"/>
      <c r="IPK37" s="4701"/>
      <c r="IPL37" s="4701"/>
      <c r="IPM37" s="4701"/>
      <c r="IPN37" s="4701"/>
      <c r="IPO37" s="4701"/>
      <c r="IPP37" s="4701"/>
      <c r="IPQ37" s="4701"/>
      <c r="IPR37" s="4701"/>
      <c r="IPS37" s="4701"/>
      <c r="IPT37" s="4701"/>
      <c r="IPU37" s="4701"/>
      <c r="IPV37" s="4701"/>
      <c r="IPW37" s="4701"/>
      <c r="IPX37" s="4701"/>
      <c r="IPY37" s="4701"/>
      <c r="IPZ37" s="4701"/>
      <c r="IQA37" s="4701"/>
      <c r="IQB37" s="4701"/>
      <c r="IQC37" s="4701"/>
      <c r="IQD37" s="4701"/>
      <c r="IQE37" s="4701"/>
      <c r="IQF37" s="4701"/>
      <c r="IQG37" s="4701"/>
      <c r="IQH37" s="4701"/>
      <c r="IQI37" s="4701"/>
      <c r="IQJ37" s="4701"/>
      <c r="IQK37" s="4701"/>
      <c r="IQL37" s="4701"/>
      <c r="IQM37" s="4701"/>
      <c r="IQN37" s="4701"/>
      <c r="IQO37" s="4701"/>
      <c r="IQP37" s="4701"/>
      <c r="IQQ37" s="4701"/>
      <c r="IQR37" s="4701"/>
      <c r="IQS37" s="4701"/>
      <c r="IQT37" s="4701"/>
      <c r="IQU37" s="4701"/>
      <c r="IQV37" s="4701"/>
      <c r="IQW37" s="4701"/>
      <c r="IQX37" s="4701"/>
      <c r="IQY37" s="4701"/>
      <c r="IQZ37" s="4701"/>
      <c r="IRA37" s="4701"/>
      <c r="IRB37" s="4701"/>
      <c r="IRC37" s="4701"/>
      <c r="IRD37" s="4701"/>
      <c r="IRE37" s="4701"/>
      <c r="IRF37" s="4701"/>
      <c r="IRG37" s="4701"/>
      <c r="IRH37" s="4701"/>
      <c r="IRI37" s="4701"/>
      <c r="IRJ37" s="4701"/>
      <c r="IRK37" s="4701"/>
      <c r="IRL37" s="4701"/>
      <c r="IRM37" s="4701"/>
      <c r="IRN37" s="4701"/>
      <c r="IRO37" s="4701"/>
      <c r="IRP37" s="4701"/>
      <c r="IRQ37" s="4701"/>
      <c r="IRR37" s="4701"/>
      <c r="IRS37" s="4701"/>
      <c r="IRT37" s="4701"/>
      <c r="IRU37" s="4701"/>
      <c r="IRV37" s="4701"/>
      <c r="IRW37" s="4701"/>
      <c r="IRX37" s="4701"/>
      <c r="IRY37" s="4701"/>
      <c r="IRZ37" s="4701"/>
      <c r="ISA37" s="4701"/>
      <c r="ISB37" s="4701"/>
      <c r="ISC37" s="4701"/>
      <c r="ISD37" s="4701"/>
      <c r="ISE37" s="4701"/>
      <c r="ISF37" s="4701"/>
      <c r="ISG37" s="4701"/>
      <c r="ISH37" s="4701"/>
      <c r="ISI37" s="4701"/>
      <c r="ISJ37" s="4701"/>
      <c r="ISK37" s="4701"/>
      <c r="ISL37" s="4701"/>
      <c r="ISM37" s="4701"/>
      <c r="ISN37" s="4701"/>
      <c r="ISO37" s="4701"/>
      <c r="ISP37" s="4701"/>
      <c r="ISQ37" s="4701"/>
      <c r="ISR37" s="4701"/>
      <c r="ISS37" s="4701"/>
      <c r="IST37" s="4701"/>
      <c r="ISU37" s="4701"/>
      <c r="ISV37" s="4701"/>
      <c r="ISW37" s="4701"/>
      <c r="ISX37" s="4701"/>
      <c r="ISY37" s="4701"/>
      <c r="ISZ37" s="4701"/>
      <c r="ITA37" s="4701"/>
      <c r="ITB37" s="4701"/>
      <c r="ITC37" s="4701"/>
      <c r="ITD37" s="4701"/>
      <c r="ITE37" s="4701"/>
      <c r="ITF37" s="4701"/>
      <c r="ITG37" s="4701"/>
      <c r="ITH37" s="4701"/>
      <c r="ITI37" s="4701"/>
      <c r="ITJ37" s="4701"/>
      <c r="ITK37" s="4701"/>
      <c r="ITL37" s="4701"/>
      <c r="ITM37" s="4701"/>
      <c r="ITN37" s="4701"/>
      <c r="ITO37" s="4701"/>
      <c r="ITP37" s="4701"/>
      <c r="ITQ37" s="4701"/>
      <c r="ITR37" s="4701"/>
      <c r="ITS37" s="4701"/>
      <c r="ITT37" s="4701"/>
      <c r="ITU37" s="4701"/>
      <c r="ITV37" s="4701"/>
      <c r="ITW37" s="4701"/>
      <c r="ITX37" s="4701"/>
      <c r="ITY37" s="4701"/>
      <c r="ITZ37" s="4701"/>
      <c r="IUA37" s="4701"/>
      <c r="IUB37" s="4701"/>
      <c r="IUC37" s="4701"/>
      <c r="IUD37" s="4701"/>
      <c r="IUE37" s="4701"/>
      <c r="IUF37" s="4701"/>
      <c r="IUG37" s="4701"/>
      <c r="IUH37" s="4701"/>
      <c r="IUI37" s="4701"/>
      <c r="IUJ37" s="4701"/>
      <c r="IUK37" s="4701"/>
      <c r="IUL37" s="4701"/>
      <c r="IUM37" s="4701"/>
      <c r="IUN37" s="4701"/>
      <c r="IUO37" s="4701"/>
      <c r="IUP37" s="4701"/>
      <c r="IUQ37" s="4701"/>
      <c r="IUR37" s="4701"/>
      <c r="IUS37" s="4701"/>
      <c r="IUT37" s="4701"/>
      <c r="IUU37" s="4701"/>
      <c r="IUV37" s="4701"/>
      <c r="IUW37" s="4701"/>
      <c r="IUX37" s="4701"/>
      <c r="IUY37" s="4701"/>
      <c r="IUZ37" s="4701"/>
      <c r="IVA37" s="4701"/>
      <c r="IVB37" s="4701"/>
      <c r="IVC37" s="4701"/>
      <c r="IVD37" s="4701"/>
      <c r="IVE37" s="4701"/>
      <c r="IVF37" s="4701"/>
      <c r="IVG37" s="4701"/>
      <c r="IVH37" s="4701"/>
      <c r="IVI37" s="4701"/>
      <c r="IVJ37" s="4701"/>
      <c r="IVK37" s="4701"/>
      <c r="IVL37" s="4701"/>
      <c r="IVM37" s="4701"/>
      <c r="IVN37" s="4701"/>
      <c r="IVO37" s="4701"/>
      <c r="IVP37" s="4701"/>
      <c r="IVQ37" s="4701"/>
      <c r="IVR37" s="4701"/>
      <c r="IVS37" s="4701"/>
      <c r="IVT37" s="4701"/>
      <c r="IVU37" s="4701"/>
      <c r="IVV37" s="4701"/>
      <c r="IVW37" s="4701"/>
      <c r="IVX37" s="4701"/>
      <c r="IVY37" s="4701"/>
      <c r="IVZ37" s="4701"/>
      <c r="IWA37" s="4701"/>
      <c r="IWB37" s="4701"/>
      <c r="IWC37" s="4701"/>
      <c r="IWD37" s="4701"/>
      <c r="IWE37" s="4701"/>
      <c r="IWF37" s="4701"/>
      <c r="IWG37" s="4701"/>
      <c r="IWH37" s="4701"/>
      <c r="IWI37" s="4701"/>
      <c r="IWJ37" s="4701"/>
      <c r="IWK37" s="4701"/>
      <c r="IWL37" s="4701"/>
      <c r="IWM37" s="4701"/>
      <c r="IWN37" s="4701"/>
      <c r="IWO37" s="4701"/>
      <c r="IWP37" s="4701"/>
      <c r="IWQ37" s="4701"/>
      <c r="IWR37" s="4701"/>
      <c r="IWS37" s="4701"/>
      <c r="IWT37" s="4701"/>
      <c r="IWU37" s="4701"/>
      <c r="IWV37" s="4701"/>
      <c r="IWW37" s="4701"/>
      <c r="IWX37" s="4701"/>
      <c r="IWY37" s="4701"/>
      <c r="IWZ37" s="4701"/>
      <c r="IXA37" s="4701"/>
      <c r="IXB37" s="4701"/>
      <c r="IXC37" s="4701"/>
      <c r="IXD37" s="4701"/>
      <c r="IXE37" s="4701"/>
      <c r="IXF37" s="4701"/>
      <c r="IXG37" s="4701"/>
      <c r="IXH37" s="4701"/>
      <c r="IXI37" s="4701"/>
      <c r="IXJ37" s="4701"/>
      <c r="IXK37" s="4701"/>
      <c r="IXL37" s="4701"/>
      <c r="IXM37" s="4701"/>
      <c r="IXN37" s="4701"/>
      <c r="IXO37" s="4701"/>
      <c r="IXP37" s="4701"/>
      <c r="IXQ37" s="4701"/>
      <c r="IXR37" s="4701"/>
      <c r="IXS37" s="4701"/>
      <c r="IXT37" s="4701"/>
      <c r="IXU37" s="4701"/>
      <c r="IXV37" s="4701"/>
      <c r="IXW37" s="4701"/>
      <c r="IXX37" s="4701"/>
      <c r="IXY37" s="4701"/>
      <c r="IXZ37" s="4701"/>
      <c r="IYA37" s="4701"/>
      <c r="IYB37" s="4701"/>
      <c r="IYC37" s="4701"/>
      <c r="IYD37" s="4701"/>
      <c r="IYE37" s="4701"/>
      <c r="IYF37" s="4701"/>
      <c r="IYG37" s="4701"/>
      <c r="IYH37" s="4701"/>
      <c r="IYI37" s="4701"/>
      <c r="IYJ37" s="4701"/>
      <c r="IYK37" s="4701"/>
      <c r="IYL37" s="4701"/>
      <c r="IYM37" s="4701"/>
      <c r="IYN37" s="4701"/>
      <c r="IYO37" s="4701"/>
      <c r="IYP37" s="4701"/>
      <c r="IYQ37" s="4701"/>
      <c r="IYR37" s="4701"/>
      <c r="IYS37" s="4701"/>
      <c r="IYT37" s="4701"/>
      <c r="IYU37" s="4701"/>
      <c r="IYV37" s="4701"/>
      <c r="IYW37" s="4701"/>
      <c r="IYX37" s="4701"/>
      <c r="IYY37" s="4701"/>
      <c r="IYZ37" s="4701"/>
      <c r="IZA37" s="4701"/>
      <c r="IZB37" s="4701"/>
      <c r="IZC37" s="4701"/>
      <c r="IZD37" s="4701"/>
      <c r="IZE37" s="4701"/>
      <c r="IZF37" s="4701"/>
      <c r="IZG37" s="4701"/>
      <c r="IZH37" s="4701"/>
      <c r="IZI37" s="4701"/>
      <c r="IZJ37" s="4701"/>
      <c r="IZK37" s="4701"/>
      <c r="IZL37" s="4701"/>
      <c r="IZM37" s="4701"/>
      <c r="IZN37" s="4701"/>
      <c r="IZO37" s="4701"/>
      <c r="IZP37" s="4701"/>
      <c r="IZQ37" s="4701"/>
      <c r="IZR37" s="4701"/>
      <c r="IZS37" s="4701"/>
      <c r="IZT37" s="4701"/>
      <c r="IZU37" s="4701"/>
      <c r="IZV37" s="4701"/>
      <c r="IZW37" s="4701"/>
      <c r="IZX37" s="4701"/>
      <c r="IZY37" s="4701"/>
      <c r="IZZ37" s="4701"/>
      <c r="JAA37" s="4701"/>
      <c r="JAB37" s="4701"/>
      <c r="JAC37" s="4701"/>
      <c r="JAD37" s="4701"/>
      <c r="JAE37" s="4701"/>
      <c r="JAF37" s="4701"/>
      <c r="JAG37" s="4701"/>
      <c r="JAH37" s="4701"/>
      <c r="JAI37" s="4701"/>
      <c r="JAJ37" s="4701"/>
      <c r="JAK37" s="4701"/>
      <c r="JAL37" s="4701"/>
      <c r="JAM37" s="4701"/>
      <c r="JAN37" s="4701"/>
      <c r="JAO37" s="4701"/>
      <c r="JAP37" s="4701"/>
      <c r="JAQ37" s="4701"/>
      <c r="JAR37" s="4701"/>
      <c r="JAS37" s="4701"/>
      <c r="JAT37" s="4701"/>
      <c r="JAU37" s="4701"/>
      <c r="JAV37" s="4701"/>
      <c r="JAW37" s="4701"/>
      <c r="JAX37" s="4701"/>
      <c r="JAY37" s="4701"/>
      <c r="JAZ37" s="4701"/>
      <c r="JBA37" s="4701"/>
      <c r="JBB37" s="4701"/>
      <c r="JBC37" s="4701"/>
      <c r="JBD37" s="4701"/>
      <c r="JBE37" s="4701"/>
      <c r="JBF37" s="4701"/>
      <c r="JBG37" s="4701"/>
      <c r="JBH37" s="4701"/>
      <c r="JBI37" s="4701"/>
      <c r="JBJ37" s="4701"/>
      <c r="JBK37" s="4701"/>
      <c r="JBL37" s="4701"/>
      <c r="JBM37" s="4701"/>
      <c r="JBN37" s="4701"/>
      <c r="JBO37" s="4701"/>
      <c r="JBP37" s="4701"/>
      <c r="JBQ37" s="4701"/>
      <c r="JBR37" s="4701"/>
      <c r="JBS37" s="4701"/>
      <c r="JBT37" s="4701"/>
      <c r="JBU37" s="4701"/>
      <c r="JBV37" s="4701"/>
      <c r="JBW37" s="4701"/>
      <c r="JBX37" s="4701"/>
      <c r="JBY37" s="4701"/>
      <c r="JBZ37" s="4701"/>
      <c r="JCA37" s="4701"/>
      <c r="JCB37" s="4701"/>
      <c r="JCC37" s="4701"/>
      <c r="JCD37" s="4701"/>
      <c r="JCE37" s="4701"/>
      <c r="JCF37" s="4701"/>
      <c r="JCG37" s="4701"/>
      <c r="JCH37" s="4701"/>
      <c r="JCI37" s="4701"/>
      <c r="JCJ37" s="4701"/>
      <c r="JCK37" s="4701"/>
      <c r="JCL37" s="4701"/>
      <c r="JCM37" s="4701"/>
      <c r="JCN37" s="4701"/>
      <c r="JCO37" s="4701"/>
      <c r="JCP37" s="4701"/>
      <c r="JCQ37" s="4701"/>
      <c r="JCR37" s="4701"/>
      <c r="JCS37" s="4701"/>
      <c r="JCT37" s="4701"/>
      <c r="JCU37" s="4701"/>
      <c r="JCV37" s="4701"/>
      <c r="JCW37" s="4701"/>
      <c r="JCX37" s="4701"/>
      <c r="JCY37" s="4701"/>
      <c r="JCZ37" s="4701"/>
      <c r="JDA37" s="4701"/>
      <c r="JDB37" s="4701"/>
      <c r="JDC37" s="4701"/>
      <c r="JDD37" s="4701"/>
      <c r="JDE37" s="4701"/>
      <c r="JDF37" s="4701"/>
      <c r="JDG37" s="4701"/>
      <c r="JDH37" s="4701"/>
      <c r="JDI37" s="4701"/>
      <c r="JDJ37" s="4701"/>
      <c r="JDK37" s="4701"/>
      <c r="JDL37" s="4701"/>
      <c r="JDM37" s="4701"/>
      <c r="JDN37" s="4701"/>
      <c r="JDO37" s="4701"/>
      <c r="JDP37" s="4701"/>
      <c r="JDQ37" s="4701"/>
      <c r="JDR37" s="4701"/>
      <c r="JDS37" s="4701"/>
      <c r="JDT37" s="4701"/>
      <c r="JDU37" s="4701"/>
      <c r="JDV37" s="4701"/>
      <c r="JDW37" s="4701"/>
      <c r="JDX37" s="4701"/>
      <c r="JDY37" s="4701"/>
      <c r="JDZ37" s="4701"/>
      <c r="JEA37" s="4701"/>
      <c r="JEB37" s="4701"/>
      <c r="JEC37" s="4701"/>
      <c r="JED37" s="4701"/>
      <c r="JEE37" s="4701"/>
      <c r="JEF37" s="4701"/>
      <c r="JEG37" s="4701"/>
      <c r="JEH37" s="4701"/>
      <c r="JEI37" s="4701"/>
      <c r="JEJ37" s="4701"/>
      <c r="JEK37" s="4701"/>
      <c r="JEL37" s="4701"/>
      <c r="JEM37" s="4701"/>
      <c r="JEN37" s="4701"/>
      <c r="JEO37" s="4701"/>
      <c r="JEP37" s="4701"/>
      <c r="JEQ37" s="4701"/>
      <c r="JER37" s="4701"/>
      <c r="JES37" s="4701"/>
      <c r="JET37" s="4701"/>
      <c r="JEU37" s="4701"/>
      <c r="JEV37" s="4701"/>
      <c r="JEW37" s="4701"/>
      <c r="JEX37" s="4701"/>
      <c r="JEY37" s="4701"/>
      <c r="JEZ37" s="4701"/>
      <c r="JFA37" s="4701"/>
      <c r="JFB37" s="4701"/>
      <c r="JFC37" s="4701"/>
      <c r="JFD37" s="4701"/>
      <c r="JFE37" s="4701"/>
      <c r="JFF37" s="4701"/>
      <c r="JFG37" s="4701"/>
      <c r="JFH37" s="4701"/>
      <c r="JFI37" s="4701"/>
      <c r="JFJ37" s="4701"/>
      <c r="JFK37" s="4701"/>
      <c r="JFL37" s="4701"/>
      <c r="JFM37" s="4701"/>
      <c r="JFN37" s="4701"/>
      <c r="JFO37" s="4701"/>
      <c r="JFP37" s="4701"/>
      <c r="JFQ37" s="4701"/>
      <c r="JFR37" s="4701"/>
      <c r="JFS37" s="4701"/>
      <c r="JFT37" s="4701"/>
      <c r="JFU37" s="4701"/>
      <c r="JFV37" s="4701"/>
      <c r="JFW37" s="4701"/>
      <c r="JFX37" s="4701"/>
      <c r="JFY37" s="4701"/>
      <c r="JFZ37" s="4701"/>
      <c r="JGA37" s="4701"/>
      <c r="JGB37" s="4701"/>
      <c r="JGC37" s="4701"/>
      <c r="JGD37" s="4701"/>
      <c r="JGE37" s="4701"/>
      <c r="JGF37" s="4701"/>
      <c r="JGG37" s="4701"/>
      <c r="JGH37" s="4701"/>
      <c r="JGI37" s="4701"/>
      <c r="JGJ37" s="4701"/>
      <c r="JGK37" s="4701"/>
      <c r="JGL37" s="4701"/>
      <c r="JGM37" s="4701"/>
      <c r="JGN37" s="4701"/>
      <c r="JGO37" s="4701"/>
      <c r="JGP37" s="4701"/>
      <c r="JGQ37" s="4701"/>
      <c r="JGR37" s="4701"/>
      <c r="JGS37" s="4701"/>
      <c r="JGT37" s="4701"/>
      <c r="JGU37" s="4701"/>
      <c r="JGV37" s="4701"/>
      <c r="JGW37" s="4701"/>
      <c r="JGX37" s="4701"/>
      <c r="JGY37" s="4701"/>
      <c r="JGZ37" s="4701"/>
      <c r="JHA37" s="4701"/>
      <c r="JHB37" s="4701"/>
      <c r="JHC37" s="4701"/>
      <c r="JHD37" s="4701"/>
      <c r="JHE37" s="4701"/>
      <c r="JHF37" s="4701"/>
      <c r="JHG37" s="4701"/>
      <c r="JHH37" s="4701"/>
      <c r="JHI37" s="4701"/>
      <c r="JHJ37" s="4701"/>
      <c r="JHK37" s="4701"/>
      <c r="JHL37" s="4701"/>
      <c r="JHM37" s="4701"/>
      <c r="JHN37" s="4701"/>
      <c r="JHO37" s="4701"/>
      <c r="JHP37" s="4701"/>
      <c r="JHQ37" s="4701"/>
      <c r="JHR37" s="4701"/>
      <c r="JHS37" s="4701"/>
      <c r="JHT37" s="4701"/>
      <c r="JHU37" s="4701"/>
      <c r="JHV37" s="4701"/>
      <c r="JHW37" s="4701"/>
      <c r="JHX37" s="4701"/>
      <c r="JHY37" s="4701"/>
      <c r="JHZ37" s="4701"/>
      <c r="JIA37" s="4701"/>
      <c r="JIB37" s="4701"/>
      <c r="JIC37" s="4701"/>
      <c r="JID37" s="4701"/>
      <c r="JIE37" s="4701"/>
      <c r="JIF37" s="4701"/>
      <c r="JIG37" s="4701"/>
      <c r="JIH37" s="4701"/>
      <c r="JII37" s="4701"/>
      <c r="JIJ37" s="4701"/>
      <c r="JIK37" s="4701"/>
      <c r="JIL37" s="4701"/>
      <c r="JIM37" s="4701"/>
      <c r="JIN37" s="4701"/>
      <c r="JIO37" s="4701"/>
      <c r="JIP37" s="4701"/>
      <c r="JIQ37" s="4701"/>
      <c r="JIR37" s="4701"/>
      <c r="JIS37" s="4701"/>
      <c r="JIT37" s="4701"/>
      <c r="JIU37" s="4701"/>
      <c r="JIV37" s="4701"/>
      <c r="JIW37" s="4701"/>
      <c r="JIX37" s="4701"/>
      <c r="JIY37" s="4701"/>
      <c r="JIZ37" s="4701"/>
      <c r="JJA37" s="4701"/>
      <c r="JJB37" s="4701"/>
      <c r="JJC37" s="4701"/>
      <c r="JJD37" s="4701"/>
      <c r="JJE37" s="4701"/>
      <c r="JJF37" s="4701"/>
      <c r="JJG37" s="4701"/>
      <c r="JJH37" s="4701"/>
      <c r="JJI37" s="4701"/>
      <c r="JJJ37" s="4701"/>
      <c r="JJK37" s="4701"/>
      <c r="JJL37" s="4701"/>
      <c r="JJM37" s="4701"/>
      <c r="JJN37" s="4701"/>
      <c r="JJO37" s="4701"/>
      <c r="JJP37" s="4701"/>
      <c r="JJQ37" s="4701"/>
      <c r="JJR37" s="4701"/>
      <c r="JJS37" s="4701"/>
      <c r="JJT37" s="4701"/>
      <c r="JJU37" s="4701"/>
      <c r="JJV37" s="4701"/>
      <c r="JJW37" s="4701"/>
      <c r="JJX37" s="4701"/>
      <c r="JJY37" s="4701"/>
      <c r="JJZ37" s="4701"/>
      <c r="JKA37" s="4701"/>
      <c r="JKB37" s="4701"/>
      <c r="JKC37" s="4701"/>
      <c r="JKD37" s="4701"/>
      <c r="JKE37" s="4701"/>
      <c r="JKF37" s="4701"/>
      <c r="JKG37" s="4701"/>
      <c r="JKH37" s="4701"/>
      <c r="JKI37" s="4701"/>
      <c r="JKJ37" s="4701"/>
      <c r="JKK37" s="4701"/>
      <c r="JKL37" s="4701"/>
      <c r="JKM37" s="4701"/>
      <c r="JKN37" s="4701"/>
      <c r="JKO37" s="4701"/>
      <c r="JKP37" s="4701"/>
      <c r="JKQ37" s="4701"/>
      <c r="JKR37" s="4701"/>
      <c r="JKS37" s="4701"/>
      <c r="JKT37" s="4701"/>
      <c r="JKU37" s="4701"/>
      <c r="JKV37" s="4701"/>
      <c r="JKW37" s="4701"/>
      <c r="JKX37" s="4701"/>
      <c r="JKY37" s="4701"/>
      <c r="JKZ37" s="4701"/>
      <c r="JLA37" s="4701"/>
      <c r="JLB37" s="4701"/>
      <c r="JLC37" s="4701"/>
      <c r="JLD37" s="4701"/>
      <c r="JLE37" s="4701"/>
      <c r="JLF37" s="4701"/>
      <c r="JLG37" s="4701"/>
      <c r="JLH37" s="4701"/>
      <c r="JLI37" s="4701"/>
      <c r="JLJ37" s="4701"/>
      <c r="JLK37" s="4701"/>
      <c r="JLL37" s="4701"/>
      <c r="JLM37" s="4701"/>
      <c r="JLN37" s="4701"/>
      <c r="JLO37" s="4701"/>
      <c r="JLP37" s="4701"/>
      <c r="JLQ37" s="4701"/>
      <c r="JLR37" s="4701"/>
      <c r="JLS37" s="4701"/>
      <c r="JLT37" s="4701"/>
      <c r="JLU37" s="4701"/>
      <c r="JLV37" s="4701"/>
      <c r="JLW37" s="4701"/>
      <c r="JLX37" s="4701"/>
      <c r="JLY37" s="4701"/>
      <c r="JLZ37" s="4701"/>
      <c r="JMA37" s="4701"/>
      <c r="JMB37" s="4701"/>
      <c r="JMC37" s="4701"/>
      <c r="JMD37" s="4701"/>
      <c r="JME37" s="4701"/>
      <c r="JMF37" s="4701"/>
      <c r="JMG37" s="4701"/>
      <c r="JMH37" s="4701"/>
      <c r="JMI37" s="4701"/>
      <c r="JMJ37" s="4701"/>
      <c r="JMK37" s="4701"/>
      <c r="JML37" s="4701"/>
      <c r="JMM37" s="4701"/>
      <c r="JMN37" s="4701"/>
      <c r="JMO37" s="4701"/>
      <c r="JMP37" s="4701"/>
      <c r="JMQ37" s="4701"/>
      <c r="JMR37" s="4701"/>
      <c r="JMS37" s="4701"/>
      <c r="JMT37" s="4701"/>
      <c r="JMU37" s="4701"/>
      <c r="JMV37" s="4701"/>
      <c r="JMW37" s="4701"/>
      <c r="JMX37" s="4701"/>
      <c r="JMY37" s="4701"/>
      <c r="JMZ37" s="4701"/>
      <c r="JNA37" s="4701"/>
      <c r="JNB37" s="4701"/>
      <c r="JNC37" s="4701"/>
      <c r="JND37" s="4701"/>
      <c r="JNE37" s="4701"/>
      <c r="JNF37" s="4701"/>
      <c r="JNG37" s="4701"/>
      <c r="JNH37" s="4701"/>
      <c r="JNI37" s="4701"/>
      <c r="JNJ37" s="4701"/>
      <c r="JNK37" s="4701"/>
      <c r="JNL37" s="4701"/>
      <c r="JNM37" s="4701"/>
      <c r="JNN37" s="4701"/>
      <c r="JNO37" s="4701"/>
      <c r="JNP37" s="4701"/>
      <c r="JNQ37" s="4701"/>
      <c r="JNR37" s="4701"/>
      <c r="JNS37" s="4701"/>
      <c r="JNT37" s="4701"/>
      <c r="JNU37" s="4701"/>
      <c r="JNV37" s="4701"/>
      <c r="JNW37" s="4701"/>
      <c r="JNX37" s="4701"/>
      <c r="JNY37" s="4701"/>
      <c r="JNZ37" s="4701"/>
      <c r="JOA37" s="4701"/>
      <c r="JOB37" s="4701"/>
      <c r="JOC37" s="4701"/>
      <c r="JOD37" s="4701"/>
      <c r="JOE37" s="4701"/>
      <c r="JOF37" s="4701"/>
      <c r="JOG37" s="4701"/>
      <c r="JOH37" s="4701"/>
      <c r="JOI37" s="4701"/>
      <c r="JOJ37" s="4701"/>
      <c r="JOK37" s="4701"/>
      <c r="JOL37" s="4701"/>
      <c r="JOM37" s="4701"/>
      <c r="JON37" s="4701"/>
      <c r="JOO37" s="4701"/>
      <c r="JOP37" s="4701"/>
      <c r="JOQ37" s="4701"/>
      <c r="JOR37" s="4701"/>
      <c r="JOS37" s="4701"/>
      <c r="JOT37" s="4701"/>
      <c r="JOU37" s="4701"/>
      <c r="JOV37" s="4701"/>
      <c r="JOW37" s="4701"/>
      <c r="JOX37" s="4701"/>
      <c r="JOY37" s="4701"/>
      <c r="JOZ37" s="4701"/>
      <c r="JPA37" s="4701"/>
      <c r="JPB37" s="4701"/>
      <c r="JPC37" s="4701"/>
      <c r="JPD37" s="4701"/>
      <c r="JPE37" s="4701"/>
      <c r="JPF37" s="4701"/>
      <c r="JPG37" s="4701"/>
      <c r="JPH37" s="4701"/>
      <c r="JPI37" s="4701"/>
      <c r="JPJ37" s="4701"/>
      <c r="JPK37" s="4701"/>
      <c r="JPL37" s="4701"/>
      <c r="JPM37" s="4701"/>
      <c r="JPN37" s="4701"/>
      <c r="JPO37" s="4701"/>
      <c r="JPP37" s="4701"/>
      <c r="JPQ37" s="4701"/>
      <c r="JPR37" s="4701"/>
      <c r="JPS37" s="4701"/>
      <c r="JPT37" s="4701"/>
      <c r="JPU37" s="4701"/>
      <c r="JPV37" s="4701"/>
      <c r="JPW37" s="4701"/>
      <c r="JPX37" s="4701"/>
      <c r="JPY37" s="4701"/>
      <c r="JPZ37" s="4701"/>
      <c r="JQA37" s="4701"/>
      <c r="JQB37" s="4701"/>
      <c r="JQC37" s="4701"/>
      <c r="JQD37" s="4701"/>
      <c r="JQE37" s="4701"/>
      <c r="JQF37" s="4701"/>
      <c r="JQG37" s="4701"/>
      <c r="JQH37" s="4701"/>
      <c r="JQI37" s="4701"/>
      <c r="JQJ37" s="4701"/>
      <c r="JQK37" s="4701"/>
      <c r="JQL37" s="4701"/>
      <c r="JQM37" s="4701"/>
      <c r="JQN37" s="4701"/>
      <c r="JQO37" s="4701"/>
      <c r="JQP37" s="4701"/>
      <c r="JQQ37" s="4701"/>
      <c r="JQR37" s="4701"/>
      <c r="JQS37" s="4701"/>
      <c r="JQT37" s="4701"/>
      <c r="JQU37" s="4701"/>
      <c r="JQV37" s="4701"/>
      <c r="JQW37" s="4701"/>
      <c r="JQX37" s="4701"/>
      <c r="JQY37" s="4701"/>
      <c r="JQZ37" s="4701"/>
      <c r="JRA37" s="4701"/>
      <c r="JRB37" s="4701"/>
      <c r="JRC37" s="4701"/>
      <c r="JRD37" s="4701"/>
      <c r="JRE37" s="4701"/>
      <c r="JRF37" s="4701"/>
      <c r="JRG37" s="4701"/>
      <c r="JRH37" s="4701"/>
      <c r="JRI37" s="4701"/>
      <c r="JRJ37" s="4701"/>
      <c r="JRK37" s="4701"/>
      <c r="JRL37" s="4701"/>
      <c r="JRM37" s="4701"/>
      <c r="JRN37" s="4701"/>
      <c r="JRO37" s="4701"/>
      <c r="JRP37" s="4701"/>
      <c r="JRQ37" s="4701"/>
      <c r="JRR37" s="4701"/>
      <c r="JRS37" s="4701"/>
      <c r="JRT37" s="4701"/>
      <c r="JRU37" s="4701"/>
      <c r="JRV37" s="4701"/>
      <c r="JRW37" s="4701"/>
      <c r="JRX37" s="4701"/>
      <c r="JRY37" s="4701"/>
      <c r="JRZ37" s="4701"/>
      <c r="JSA37" s="4701"/>
      <c r="JSB37" s="4701"/>
      <c r="JSC37" s="4701"/>
      <c r="JSD37" s="4701"/>
      <c r="JSE37" s="4701"/>
      <c r="JSF37" s="4701"/>
      <c r="JSG37" s="4701"/>
      <c r="JSH37" s="4701"/>
      <c r="JSI37" s="4701"/>
      <c r="JSJ37" s="4701"/>
      <c r="JSK37" s="4701"/>
      <c r="JSL37" s="4701"/>
      <c r="JSM37" s="4701"/>
      <c r="JSN37" s="4701"/>
      <c r="JSO37" s="4701"/>
      <c r="JSP37" s="4701"/>
      <c r="JSQ37" s="4701"/>
      <c r="JSR37" s="4701"/>
      <c r="JSS37" s="4701"/>
      <c r="JST37" s="4701"/>
      <c r="JSU37" s="4701"/>
      <c r="JSV37" s="4701"/>
      <c r="JSW37" s="4701"/>
      <c r="JSX37" s="4701"/>
      <c r="JSY37" s="4701"/>
      <c r="JSZ37" s="4701"/>
      <c r="JTA37" s="4701"/>
      <c r="JTB37" s="4701"/>
      <c r="JTC37" s="4701"/>
      <c r="JTD37" s="4701"/>
      <c r="JTE37" s="4701"/>
      <c r="JTF37" s="4701"/>
      <c r="JTG37" s="4701"/>
      <c r="JTH37" s="4701"/>
      <c r="JTI37" s="4701"/>
      <c r="JTJ37" s="4701"/>
      <c r="JTK37" s="4701"/>
      <c r="JTL37" s="4701"/>
      <c r="JTM37" s="4701"/>
      <c r="JTN37" s="4701"/>
      <c r="JTO37" s="4701"/>
      <c r="JTP37" s="4701"/>
      <c r="JTQ37" s="4701"/>
      <c r="JTR37" s="4701"/>
      <c r="JTS37" s="4701"/>
      <c r="JTT37" s="4701"/>
      <c r="JTU37" s="4701"/>
      <c r="JTV37" s="4701"/>
      <c r="JTW37" s="4701"/>
      <c r="JTX37" s="4701"/>
      <c r="JTY37" s="4701"/>
      <c r="JTZ37" s="4701"/>
      <c r="JUA37" s="4701"/>
      <c r="JUB37" s="4701"/>
      <c r="JUC37" s="4701"/>
      <c r="JUD37" s="4701"/>
      <c r="JUE37" s="4701"/>
      <c r="JUF37" s="4701"/>
      <c r="JUG37" s="4701"/>
      <c r="JUH37" s="4701"/>
      <c r="JUI37" s="4701"/>
      <c r="JUJ37" s="4701"/>
      <c r="JUK37" s="4701"/>
      <c r="JUL37" s="4701"/>
      <c r="JUM37" s="4701"/>
      <c r="JUN37" s="4701"/>
      <c r="JUO37" s="4701"/>
      <c r="JUP37" s="4701"/>
      <c r="JUQ37" s="4701"/>
      <c r="JUR37" s="4701"/>
      <c r="JUS37" s="4701"/>
      <c r="JUT37" s="4701"/>
      <c r="JUU37" s="4701"/>
      <c r="JUV37" s="4701"/>
      <c r="JUW37" s="4701"/>
      <c r="JUX37" s="4701"/>
      <c r="JUY37" s="4701"/>
      <c r="JUZ37" s="4701"/>
      <c r="JVA37" s="4701"/>
      <c r="JVB37" s="4701"/>
      <c r="JVC37" s="4701"/>
      <c r="JVD37" s="4701"/>
      <c r="JVE37" s="4701"/>
      <c r="JVF37" s="4701"/>
      <c r="JVG37" s="4701"/>
      <c r="JVH37" s="4701"/>
      <c r="JVI37" s="4701"/>
      <c r="JVJ37" s="4701"/>
      <c r="JVK37" s="4701"/>
      <c r="JVL37" s="4701"/>
      <c r="JVM37" s="4701"/>
      <c r="JVN37" s="4701"/>
      <c r="JVO37" s="4701"/>
      <c r="JVP37" s="4701"/>
      <c r="JVQ37" s="4701"/>
      <c r="JVR37" s="4701"/>
      <c r="JVS37" s="4701"/>
      <c r="JVT37" s="4701"/>
      <c r="JVU37" s="4701"/>
      <c r="JVV37" s="4701"/>
      <c r="JVW37" s="4701"/>
      <c r="JVX37" s="4701"/>
      <c r="JVY37" s="4701"/>
      <c r="JVZ37" s="4701"/>
      <c r="JWA37" s="4701"/>
      <c r="JWB37" s="4701"/>
      <c r="JWC37" s="4701"/>
      <c r="JWD37" s="4701"/>
      <c r="JWE37" s="4701"/>
      <c r="JWF37" s="4701"/>
      <c r="JWG37" s="4701"/>
      <c r="JWH37" s="4701"/>
      <c r="JWI37" s="4701"/>
      <c r="JWJ37" s="4701"/>
      <c r="JWK37" s="4701"/>
      <c r="JWL37" s="4701"/>
      <c r="JWM37" s="4701"/>
      <c r="JWN37" s="4701"/>
      <c r="JWO37" s="4701"/>
      <c r="JWP37" s="4701"/>
      <c r="JWQ37" s="4701"/>
      <c r="JWR37" s="4701"/>
      <c r="JWS37" s="4701"/>
      <c r="JWT37" s="4701"/>
      <c r="JWU37" s="4701"/>
      <c r="JWV37" s="4701"/>
      <c r="JWW37" s="4701"/>
      <c r="JWX37" s="4701"/>
      <c r="JWY37" s="4701"/>
      <c r="JWZ37" s="4701"/>
      <c r="JXA37" s="4701"/>
      <c r="JXB37" s="4701"/>
      <c r="JXC37" s="4701"/>
      <c r="JXD37" s="4701"/>
      <c r="JXE37" s="4701"/>
      <c r="JXF37" s="4701"/>
      <c r="JXG37" s="4701"/>
      <c r="JXH37" s="4701"/>
      <c r="JXI37" s="4701"/>
      <c r="JXJ37" s="4701"/>
      <c r="JXK37" s="4701"/>
      <c r="JXL37" s="4701"/>
      <c r="JXM37" s="4701"/>
      <c r="JXN37" s="4701"/>
      <c r="JXO37" s="4701"/>
      <c r="JXP37" s="4701"/>
      <c r="JXQ37" s="4701"/>
      <c r="JXR37" s="4701"/>
      <c r="JXS37" s="4701"/>
      <c r="JXT37" s="4701"/>
      <c r="JXU37" s="4701"/>
      <c r="JXV37" s="4701"/>
      <c r="JXW37" s="4701"/>
      <c r="JXX37" s="4701"/>
      <c r="JXY37" s="4701"/>
      <c r="JXZ37" s="4701"/>
      <c r="JYA37" s="4701"/>
      <c r="JYB37" s="4701"/>
      <c r="JYC37" s="4701"/>
      <c r="JYD37" s="4701"/>
      <c r="JYE37" s="4701"/>
      <c r="JYF37" s="4701"/>
      <c r="JYG37" s="4701"/>
      <c r="JYH37" s="4701"/>
      <c r="JYI37" s="4701"/>
      <c r="JYJ37" s="4701"/>
      <c r="JYK37" s="4701"/>
      <c r="JYL37" s="4701"/>
      <c r="JYM37" s="4701"/>
      <c r="JYN37" s="4701"/>
      <c r="JYO37" s="4701"/>
      <c r="JYP37" s="4701"/>
      <c r="JYQ37" s="4701"/>
      <c r="JYR37" s="4701"/>
      <c r="JYS37" s="4701"/>
      <c r="JYT37" s="4701"/>
      <c r="JYU37" s="4701"/>
      <c r="JYV37" s="4701"/>
      <c r="JYW37" s="4701"/>
      <c r="JYX37" s="4701"/>
      <c r="JYY37" s="4701"/>
      <c r="JYZ37" s="4701"/>
      <c r="JZA37" s="4701"/>
      <c r="JZB37" s="4701"/>
      <c r="JZC37" s="4701"/>
      <c r="JZD37" s="4701"/>
      <c r="JZE37" s="4701"/>
      <c r="JZF37" s="4701"/>
      <c r="JZG37" s="4701"/>
      <c r="JZH37" s="4701"/>
      <c r="JZI37" s="4701"/>
      <c r="JZJ37" s="4701"/>
      <c r="JZK37" s="4701"/>
      <c r="JZL37" s="4701"/>
      <c r="JZM37" s="4701"/>
      <c r="JZN37" s="4701"/>
      <c r="JZO37" s="4701"/>
      <c r="JZP37" s="4701"/>
      <c r="JZQ37" s="4701"/>
      <c r="JZR37" s="4701"/>
      <c r="JZS37" s="4701"/>
      <c r="JZT37" s="4701"/>
      <c r="JZU37" s="4701"/>
      <c r="JZV37" s="4701"/>
      <c r="JZW37" s="4701"/>
      <c r="JZX37" s="4701"/>
      <c r="JZY37" s="4701"/>
      <c r="JZZ37" s="4701"/>
      <c r="KAA37" s="4701"/>
      <c r="KAB37" s="4701"/>
      <c r="KAC37" s="4701"/>
      <c r="KAD37" s="4701"/>
      <c r="KAE37" s="4701"/>
      <c r="KAF37" s="4701"/>
      <c r="KAG37" s="4701"/>
      <c r="KAH37" s="4701"/>
      <c r="KAI37" s="4701"/>
      <c r="KAJ37" s="4701"/>
      <c r="KAK37" s="4701"/>
      <c r="KAL37" s="4701"/>
      <c r="KAM37" s="4701"/>
      <c r="KAN37" s="4701"/>
      <c r="KAO37" s="4701"/>
      <c r="KAP37" s="4701"/>
      <c r="KAQ37" s="4701"/>
      <c r="KAR37" s="4701"/>
      <c r="KAS37" s="4701"/>
      <c r="KAT37" s="4701"/>
      <c r="KAU37" s="4701"/>
      <c r="KAV37" s="4701"/>
      <c r="KAW37" s="4701"/>
      <c r="KAX37" s="4701"/>
      <c r="KAY37" s="4701"/>
      <c r="KAZ37" s="4701"/>
      <c r="KBA37" s="4701"/>
      <c r="KBB37" s="4701"/>
      <c r="KBC37" s="4701"/>
      <c r="KBD37" s="4701"/>
      <c r="KBE37" s="4701"/>
      <c r="KBF37" s="4701"/>
      <c r="KBG37" s="4701"/>
      <c r="KBH37" s="4701"/>
      <c r="KBI37" s="4701"/>
      <c r="KBJ37" s="4701"/>
      <c r="KBK37" s="4701"/>
      <c r="KBL37" s="4701"/>
      <c r="KBM37" s="4701"/>
      <c r="KBN37" s="4701"/>
      <c r="KBO37" s="4701"/>
      <c r="KBP37" s="4701"/>
      <c r="KBQ37" s="4701"/>
      <c r="KBR37" s="4701"/>
      <c r="KBS37" s="4701"/>
      <c r="KBT37" s="4701"/>
      <c r="KBU37" s="4701"/>
      <c r="KBV37" s="4701"/>
      <c r="KBW37" s="4701"/>
      <c r="KBX37" s="4701"/>
      <c r="KBY37" s="4701"/>
      <c r="KBZ37" s="4701"/>
      <c r="KCA37" s="4701"/>
      <c r="KCB37" s="4701"/>
      <c r="KCC37" s="4701"/>
      <c r="KCD37" s="4701"/>
      <c r="KCE37" s="4701"/>
      <c r="KCF37" s="4701"/>
      <c r="KCG37" s="4701"/>
      <c r="KCH37" s="4701"/>
      <c r="KCI37" s="4701"/>
      <c r="KCJ37" s="4701"/>
      <c r="KCK37" s="4701"/>
      <c r="KCL37" s="4701"/>
      <c r="KCM37" s="4701"/>
      <c r="KCN37" s="4701"/>
      <c r="KCO37" s="4701"/>
      <c r="KCP37" s="4701"/>
      <c r="KCQ37" s="4701"/>
      <c r="KCR37" s="4701"/>
      <c r="KCS37" s="4701"/>
      <c r="KCT37" s="4701"/>
      <c r="KCU37" s="4701"/>
      <c r="KCV37" s="4701"/>
      <c r="KCW37" s="4701"/>
      <c r="KCX37" s="4701"/>
      <c r="KCY37" s="4701"/>
      <c r="KCZ37" s="4701"/>
      <c r="KDA37" s="4701"/>
      <c r="KDB37" s="4701"/>
      <c r="KDC37" s="4701"/>
      <c r="KDD37" s="4701"/>
      <c r="KDE37" s="4701"/>
      <c r="KDF37" s="4701"/>
      <c r="KDG37" s="4701"/>
      <c r="KDH37" s="4701"/>
      <c r="KDI37" s="4701"/>
      <c r="KDJ37" s="4701"/>
      <c r="KDK37" s="4701"/>
      <c r="KDL37" s="4701"/>
      <c r="KDM37" s="4701"/>
      <c r="KDN37" s="4701"/>
      <c r="KDO37" s="4701"/>
      <c r="KDP37" s="4701"/>
      <c r="KDQ37" s="4701"/>
      <c r="KDR37" s="4701"/>
      <c r="KDS37" s="4701"/>
      <c r="KDT37" s="4701"/>
      <c r="KDU37" s="4701"/>
      <c r="KDV37" s="4701"/>
      <c r="KDW37" s="4701"/>
      <c r="KDX37" s="4701"/>
      <c r="KDY37" s="4701"/>
      <c r="KDZ37" s="4701"/>
      <c r="KEA37" s="4701"/>
      <c r="KEB37" s="4701"/>
      <c r="KEC37" s="4701"/>
      <c r="KED37" s="4701"/>
      <c r="KEE37" s="4701"/>
      <c r="KEF37" s="4701"/>
      <c r="KEG37" s="4701"/>
      <c r="KEH37" s="4701"/>
      <c r="KEI37" s="4701"/>
      <c r="KEJ37" s="4701"/>
      <c r="KEK37" s="4701"/>
      <c r="KEL37" s="4701"/>
      <c r="KEM37" s="4701"/>
      <c r="KEN37" s="4701"/>
      <c r="KEO37" s="4701"/>
      <c r="KEP37" s="4701"/>
      <c r="KEQ37" s="4701"/>
      <c r="KER37" s="4701"/>
      <c r="KES37" s="4701"/>
      <c r="KET37" s="4701"/>
      <c r="KEU37" s="4701"/>
      <c r="KEV37" s="4701"/>
      <c r="KEW37" s="4701"/>
      <c r="KEX37" s="4701"/>
      <c r="KEY37" s="4701"/>
      <c r="KEZ37" s="4701"/>
      <c r="KFA37" s="4701"/>
      <c r="KFB37" s="4701"/>
      <c r="KFC37" s="4701"/>
      <c r="KFD37" s="4701"/>
      <c r="KFE37" s="4701"/>
      <c r="KFF37" s="4701"/>
      <c r="KFG37" s="4701"/>
      <c r="KFH37" s="4701"/>
      <c r="KFI37" s="4701"/>
      <c r="KFJ37" s="4701"/>
      <c r="KFK37" s="4701"/>
      <c r="KFL37" s="4701"/>
      <c r="KFM37" s="4701"/>
      <c r="KFN37" s="4701"/>
      <c r="KFO37" s="4701"/>
      <c r="KFP37" s="4701"/>
      <c r="KFQ37" s="4701"/>
      <c r="KFR37" s="4701"/>
      <c r="KFS37" s="4701"/>
      <c r="KFT37" s="4701"/>
      <c r="KFU37" s="4701"/>
      <c r="KFV37" s="4701"/>
      <c r="KFW37" s="4701"/>
      <c r="KFX37" s="4701"/>
      <c r="KFY37" s="4701"/>
      <c r="KFZ37" s="4701"/>
      <c r="KGA37" s="4701"/>
      <c r="KGB37" s="4701"/>
      <c r="KGC37" s="4701"/>
      <c r="KGD37" s="4701"/>
      <c r="KGE37" s="4701"/>
      <c r="KGF37" s="4701"/>
      <c r="KGG37" s="4701"/>
      <c r="KGH37" s="4701"/>
      <c r="KGI37" s="4701"/>
      <c r="KGJ37" s="4701"/>
      <c r="KGK37" s="4701"/>
      <c r="KGL37" s="4701"/>
      <c r="KGM37" s="4701"/>
      <c r="KGN37" s="4701"/>
      <c r="KGO37" s="4701"/>
      <c r="KGP37" s="4701"/>
      <c r="KGQ37" s="4701"/>
      <c r="KGR37" s="4701"/>
      <c r="KGS37" s="4701"/>
      <c r="KGT37" s="4701"/>
      <c r="KGU37" s="4701"/>
      <c r="KGV37" s="4701"/>
      <c r="KGW37" s="4701"/>
      <c r="KGX37" s="4701"/>
      <c r="KGY37" s="4701"/>
      <c r="KGZ37" s="4701"/>
      <c r="KHA37" s="4701"/>
      <c r="KHB37" s="4701"/>
      <c r="KHC37" s="4701"/>
      <c r="KHD37" s="4701"/>
      <c r="KHE37" s="4701"/>
      <c r="KHF37" s="4701"/>
      <c r="KHG37" s="4701"/>
      <c r="KHH37" s="4701"/>
      <c r="KHI37" s="4701"/>
      <c r="KHJ37" s="4701"/>
      <c r="KHK37" s="4701"/>
      <c r="KHL37" s="4701"/>
      <c r="KHM37" s="4701"/>
      <c r="KHN37" s="4701"/>
      <c r="KHO37" s="4701"/>
      <c r="KHP37" s="4701"/>
      <c r="KHQ37" s="4701"/>
      <c r="KHR37" s="4701"/>
      <c r="KHS37" s="4701"/>
      <c r="KHT37" s="4701"/>
      <c r="KHU37" s="4701"/>
      <c r="KHV37" s="4701"/>
      <c r="KHW37" s="4701"/>
      <c r="KHX37" s="4701"/>
      <c r="KHY37" s="4701"/>
      <c r="KHZ37" s="4701"/>
      <c r="KIA37" s="4701"/>
      <c r="KIB37" s="4701"/>
      <c r="KIC37" s="4701"/>
      <c r="KID37" s="4701"/>
      <c r="KIE37" s="4701"/>
      <c r="KIF37" s="4701"/>
      <c r="KIG37" s="4701"/>
      <c r="KIH37" s="4701"/>
      <c r="KII37" s="4701"/>
      <c r="KIJ37" s="4701"/>
      <c r="KIK37" s="4701"/>
      <c r="KIL37" s="4701"/>
      <c r="KIM37" s="4701"/>
      <c r="KIN37" s="4701"/>
      <c r="KIO37" s="4701"/>
      <c r="KIP37" s="4701"/>
      <c r="KIQ37" s="4701"/>
      <c r="KIR37" s="4701"/>
      <c r="KIS37" s="4701"/>
      <c r="KIT37" s="4701"/>
      <c r="KIU37" s="4701"/>
      <c r="KIV37" s="4701"/>
      <c r="KIW37" s="4701"/>
      <c r="KIX37" s="4701"/>
      <c r="KIY37" s="4701"/>
      <c r="KIZ37" s="4701"/>
      <c r="KJA37" s="4701"/>
      <c r="KJB37" s="4701"/>
      <c r="KJC37" s="4701"/>
      <c r="KJD37" s="4701"/>
      <c r="KJE37" s="4701"/>
      <c r="KJF37" s="4701"/>
      <c r="KJG37" s="4701"/>
      <c r="KJH37" s="4701"/>
      <c r="KJI37" s="4701"/>
      <c r="KJJ37" s="4701"/>
      <c r="KJK37" s="4701"/>
      <c r="KJL37" s="4701"/>
      <c r="KJM37" s="4701"/>
      <c r="KJN37" s="4701"/>
      <c r="KJO37" s="4701"/>
      <c r="KJP37" s="4701"/>
      <c r="KJQ37" s="4701"/>
      <c r="KJR37" s="4701"/>
      <c r="KJS37" s="4701"/>
      <c r="KJT37" s="4701"/>
      <c r="KJU37" s="4701"/>
      <c r="KJV37" s="4701"/>
      <c r="KJW37" s="4701"/>
      <c r="KJX37" s="4701"/>
      <c r="KJY37" s="4701"/>
      <c r="KJZ37" s="4701"/>
      <c r="KKA37" s="4701"/>
      <c r="KKB37" s="4701"/>
      <c r="KKC37" s="4701"/>
      <c r="KKD37" s="4701"/>
      <c r="KKE37" s="4701"/>
      <c r="KKF37" s="4701"/>
      <c r="KKG37" s="4701"/>
      <c r="KKH37" s="4701"/>
      <c r="KKI37" s="4701"/>
      <c r="KKJ37" s="4701"/>
      <c r="KKK37" s="4701"/>
      <c r="KKL37" s="4701"/>
      <c r="KKM37" s="4701"/>
      <c r="KKN37" s="4701"/>
      <c r="KKO37" s="4701"/>
      <c r="KKP37" s="4701"/>
      <c r="KKQ37" s="4701"/>
      <c r="KKR37" s="4701"/>
      <c r="KKS37" s="4701"/>
      <c r="KKT37" s="4701"/>
      <c r="KKU37" s="4701"/>
      <c r="KKV37" s="4701"/>
      <c r="KKW37" s="4701"/>
      <c r="KKX37" s="4701"/>
      <c r="KKY37" s="4701"/>
      <c r="KKZ37" s="4701"/>
      <c r="KLA37" s="4701"/>
      <c r="KLB37" s="4701"/>
      <c r="KLC37" s="4701"/>
      <c r="KLD37" s="4701"/>
      <c r="KLE37" s="4701"/>
      <c r="KLF37" s="4701"/>
      <c r="KLG37" s="4701"/>
      <c r="KLH37" s="4701"/>
      <c r="KLI37" s="4701"/>
      <c r="KLJ37" s="4701"/>
      <c r="KLK37" s="4701"/>
      <c r="KLL37" s="4701"/>
      <c r="KLM37" s="4701"/>
      <c r="KLN37" s="4701"/>
      <c r="KLO37" s="4701"/>
      <c r="KLP37" s="4701"/>
      <c r="KLQ37" s="4701"/>
      <c r="KLR37" s="4701"/>
      <c r="KLS37" s="4701"/>
      <c r="KLT37" s="4701"/>
      <c r="KLU37" s="4701"/>
      <c r="KLV37" s="4701"/>
      <c r="KLW37" s="4701"/>
      <c r="KLX37" s="4701"/>
      <c r="KLY37" s="4701"/>
      <c r="KLZ37" s="4701"/>
      <c r="KMA37" s="4701"/>
      <c r="KMB37" s="4701"/>
      <c r="KMC37" s="4701"/>
      <c r="KMD37" s="4701"/>
      <c r="KME37" s="4701"/>
      <c r="KMF37" s="4701"/>
      <c r="KMG37" s="4701"/>
      <c r="KMH37" s="4701"/>
      <c r="KMI37" s="4701"/>
      <c r="KMJ37" s="4701"/>
      <c r="KMK37" s="4701"/>
      <c r="KML37" s="4701"/>
      <c r="KMM37" s="4701"/>
      <c r="KMN37" s="4701"/>
      <c r="KMO37" s="4701"/>
      <c r="KMP37" s="4701"/>
      <c r="KMQ37" s="4701"/>
      <c r="KMR37" s="4701"/>
      <c r="KMS37" s="4701"/>
      <c r="KMT37" s="4701"/>
      <c r="KMU37" s="4701"/>
      <c r="KMV37" s="4701"/>
      <c r="KMW37" s="4701"/>
      <c r="KMX37" s="4701"/>
      <c r="KMY37" s="4701"/>
      <c r="KMZ37" s="4701"/>
      <c r="KNA37" s="4701"/>
      <c r="KNB37" s="4701"/>
      <c r="KNC37" s="4701"/>
      <c r="KND37" s="4701"/>
      <c r="KNE37" s="4701"/>
      <c r="KNF37" s="4701"/>
      <c r="KNG37" s="4701"/>
      <c r="KNH37" s="4701"/>
      <c r="KNI37" s="4701"/>
      <c r="KNJ37" s="4701"/>
      <c r="KNK37" s="4701"/>
      <c r="KNL37" s="4701"/>
      <c r="KNM37" s="4701"/>
      <c r="KNN37" s="4701"/>
      <c r="KNO37" s="4701"/>
      <c r="KNP37" s="4701"/>
      <c r="KNQ37" s="4701"/>
      <c r="KNR37" s="4701"/>
      <c r="KNS37" s="4701"/>
      <c r="KNT37" s="4701"/>
      <c r="KNU37" s="4701"/>
      <c r="KNV37" s="4701"/>
      <c r="KNW37" s="4701"/>
      <c r="KNX37" s="4701"/>
      <c r="KNY37" s="4701"/>
      <c r="KNZ37" s="4701"/>
      <c r="KOA37" s="4701"/>
      <c r="KOB37" s="4701"/>
      <c r="KOC37" s="4701"/>
      <c r="KOD37" s="4701"/>
      <c r="KOE37" s="4701"/>
      <c r="KOF37" s="4701"/>
      <c r="KOG37" s="4701"/>
      <c r="KOH37" s="4701"/>
      <c r="KOI37" s="4701"/>
      <c r="KOJ37" s="4701"/>
      <c r="KOK37" s="4701"/>
      <c r="KOL37" s="4701"/>
      <c r="KOM37" s="4701"/>
      <c r="KON37" s="4701"/>
      <c r="KOO37" s="4701"/>
      <c r="KOP37" s="4701"/>
      <c r="KOQ37" s="4701"/>
      <c r="KOR37" s="4701"/>
      <c r="KOS37" s="4701"/>
      <c r="KOT37" s="4701"/>
      <c r="KOU37" s="4701"/>
      <c r="KOV37" s="4701"/>
      <c r="KOW37" s="4701"/>
      <c r="KOX37" s="4701"/>
      <c r="KOY37" s="4701"/>
      <c r="KOZ37" s="4701"/>
      <c r="KPA37" s="4701"/>
      <c r="KPB37" s="4701"/>
      <c r="KPC37" s="4701"/>
      <c r="KPD37" s="4701"/>
      <c r="KPE37" s="4701"/>
      <c r="KPF37" s="4701"/>
      <c r="KPG37" s="4701"/>
      <c r="KPH37" s="4701"/>
      <c r="KPI37" s="4701"/>
      <c r="KPJ37" s="4701"/>
      <c r="KPK37" s="4701"/>
      <c r="KPL37" s="4701"/>
      <c r="KPM37" s="4701"/>
      <c r="KPN37" s="4701"/>
      <c r="KPO37" s="4701"/>
      <c r="KPP37" s="4701"/>
      <c r="KPQ37" s="4701"/>
      <c r="KPR37" s="4701"/>
      <c r="KPS37" s="4701"/>
      <c r="KPT37" s="4701"/>
      <c r="KPU37" s="4701"/>
      <c r="KPV37" s="4701"/>
      <c r="KPW37" s="4701"/>
      <c r="KPX37" s="4701"/>
      <c r="KPY37" s="4701"/>
      <c r="KPZ37" s="4701"/>
      <c r="KQA37" s="4701"/>
      <c r="KQB37" s="4701"/>
      <c r="KQC37" s="4701"/>
      <c r="KQD37" s="4701"/>
      <c r="KQE37" s="4701"/>
      <c r="KQF37" s="4701"/>
      <c r="KQG37" s="4701"/>
      <c r="KQH37" s="4701"/>
      <c r="KQI37" s="4701"/>
      <c r="KQJ37" s="4701"/>
      <c r="KQK37" s="4701"/>
      <c r="KQL37" s="4701"/>
      <c r="KQM37" s="4701"/>
      <c r="KQN37" s="4701"/>
      <c r="KQO37" s="4701"/>
      <c r="KQP37" s="4701"/>
      <c r="KQQ37" s="4701"/>
      <c r="KQR37" s="4701"/>
      <c r="KQS37" s="4701"/>
      <c r="KQT37" s="4701"/>
      <c r="KQU37" s="4701"/>
      <c r="KQV37" s="4701"/>
      <c r="KQW37" s="4701"/>
      <c r="KQX37" s="4701"/>
      <c r="KQY37" s="4701"/>
      <c r="KQZ37" s="4701"/>
      <c r="KRA37" s="4701"/>
      <c r="KRB37" s="4701"/>
      <c r="KRC37" s="4701"/>
      <c r="KRD37" s="4701"/>
      <c r="KRE37" s="4701"/>
      <c r="KRF37" s="4701"/>
      <c r="KRG37" s="4701"/>
      <c r="KRH37" s="4701"/>
      <c r="KRI37" s="4701"/>
      <c r="KRJ37" s="4701"/>
      <c r="KRK37" s="4701"/>
      <c r="KRL37" s="4701"/>
      <c r="KRM37" s="4701"/>
      <c r="KRN37" s="4701"/>
      <c r="KRO37" s="4701"/>
      <c r="KRP37" s="4701"/>
      <c r="KRQ37" s="4701"/>
      <c r="KRR37" s="4701"/>
      <c r="KRS37" s="4701"/>
      <c r="KRT37" s="4701"/>
      <c r="KRU37" s="4701"/>
      <c r="KRV37" s="4701"/>
      <c r="KRW37" s="4701"/>
      <c r="KRX37" s="4701"/>
      <c r="KRY37" s="4701"/>
      <c r="KRZ37" s="4701"/>
      <c r="KSA37" s="4701"/>
      <c r="KSB37" s="4701"/>
      <c r="KSC37" s="4701"/>
      <c r="KSD37" s="4701"/>
      <c r="KSE37" s="4701"/>
      <c r="KSF37" s="4701"/>
      <c r="KSG37" s="4701"/>
      <c r="KSH37" s="4701"/>
      <c r="KSI37" s="4701"/>
      <c r="KSJ37" s="4701"/>
      <c r="KSK37" s="4701"/>
      <c r="KSL37" s="4701"/>
      <c r="KSM37" s="4701"/>
      <c r="KSN37" s="4701"/>
      <c r="KSO37" s="4701"/>
      <c r="KSP37" s="4701"/>
      <c r="KSQ37" s="4701"/>
      <c r="KSR37" s="4701"/>
      <c r="KSS37" s="4701"/>
      <c r="KST37" s="4701"/>
      <c r="KSU37" s="4701"/>
      <c r="KSV37" s="4701"/>
      <c r="KSW37" s="4701"/>
      <c r="KSX37" s="4701"/>
      <c r="KSY37" s="4701"/>
      <c r="KSZ37" s="4701"/>
      <c r="KTA37" s="4701"/>
      <c r="KTB37" s="4701"/>
      <c r="KTC37" s="4701"/>
      <c r="KTD37" s="4701"/>
      <c r="KTE37" s="4701"/>
      <c r="KTF37" s="4701"/>
      <c r="KTG37" s="4701"/>
      <c r="KTH37" s="4701"/>
      <c r="KTI37" s="4701"/>
      <c r="KTJ37" s="4701"/>
      <c r="KTK37" s="4701"/>
      <c r="KTL37" s="4701"/>
      <c r="KTM37" s="4701"/>
      <c r="KTN37" s="4701"/>
      <c r="KTO37" s="4701"/>
      <c r="KTP37" s="4701"/>
      <c r="KTQ37" s="4701"/>
      <c r="KTR37" s="4701"/>
      <c r="KTS37" s="4701"/>
      <c r="KTT37" s="4701"/>
      <c r="KTU37" s="4701"/>
      <c r="KTV37" s="4701"/>
      <c r="KTW37" s="4701"/>
      <c r="KTX37" s="4701"/>
      <c r="KTY37" s="4701"/>
      <c r="KTZ37" s="4701"/>
      <c r="KUA37" s="4701"/>
      <c r="KUB37" s="4701"/>
      <c r="KUC37" s="4701"/>
      <c r="KUD37" s="4701"/>
      <c r="KUE37" s="4701"/>
      <c r="KUF37" s="4701"/>
      <c r="KUG37" s="4701"/>
      <c r="KUH37" s="4701"/>
      <c r="KUI37" s="4701"/>
      <c r="KUJ37" s="4701"/>
      <c r="KUK37" s="4701"/>
      <c r="KUL37" s="4701"/>
      <c r="KUM37" s="4701"/>
      <c r="KUN37" s="4701"/>
      <c r="KUO37" s="4701"/>
      <c r="KUP37" s="4701"/>
      <c r="KUQ37" s="4701"/>
      <c r="KUR37" s="4701"/>
      <c r="KUS37" s="4701"/>
      <c r="KUT37" s="4701"/>
      <c r="KUU37" s="4701"/>
      <c r="KUV37" s="4701"/>
      <c r="KUW37" s="4701"/>
      <c r="KUX37" s="4701"/>
      <c r="KUY37" s="4701"/>
      <c r="KUZ37" s="4701"/>
      <c r="KVA37" s="4701"/>
      <c r="KVB37" s="4701"/>
      <c r="KVC37" s="4701"/>
      <c r="KVD37" s="4701"/>
      <c r="KVE37" s="4701"/>
      <c r="KVF37" s="4701"/>
      <c r="KVG37" s="4701"/>
      <c r="KVH37" s="4701"/>
      <c r="KVI37" s="4701"/>
      <c r="KVJ37" s="4701"/>
      <c r="KVK37" s="4701"/>
      <c r="KVL37" s="4701"/>
      <c r="KVM37" s="4701"/>
      <c r="KVN37" s="4701"/>
      <c r="KVO37" s="4701"/>
      <c r="KVP37" s="4701"/>
      <c r="KVQ37" s="4701"/>
      <c r="KVR37" s="4701"/>
      <c r="KVS37" s="4701"/>
      <c r="KVT37" s="4701"/>
      <c r="KVU37" s="4701"/>
      <c r="KVV37" s="4701"/>
      <c r="KVW37" s="4701"/>
      <c r="KVX37" s="4701"/>
      <c r="KVY37" s="4701"/>
      <c r="KVZ37" s="4701"/>
      <c r="KWA37" s="4701"/>
      <c r="KWB37" s="4701"/>
      <c r="KWC37" s="4701"/>
      <c r="KWD37" s="4701"/>
      <c r="KWE37" s="4701"/>
      <c r="KWF37" s="4701"/>
      <c r="KWG37" s="4701"/>
      <c r="KWH37" s="4701"/>
      <c r="KWI37" s="4701"/>
      <c r="KWJ37" s="4701"/>
      <c r="KWK37" s="4701"/>
      <c r="KWL37" s="4701"/>
      <c r="KWM37" s="4701"/>
      <c r="KWN37" s="4701"/>
      <c r="KWO37" s="4701"/>
      <c r="KWP37" s="4701"/>
      <c r="KWQ37" s="4701"/>
      <c r="KWR37" s="4701"/>
      <c r="KWS37" s="4701"/>
      <c r="KWT37" s="4701"/>
      <c r="KWU37" s="4701"/>
      <c r="KWV37" s="4701"/>
      <c r="KWW37" s="4701"/>
      <c r="KWX37" s="4701"/>
      <c r="KWY37" s="4701"/>
      <c r="KWZ37" s="4701"/>
      <c r="KXA37" s="4701"/>
      <c r="KXB37" s="4701"/>
      <c r="KXC37" s="4701"/>
      <c r="KXD37" s="4701"/>
      <c r="KXE37" s="4701"/>
      <c r="KXF37" s="4701"/>
      <c r="KXG37" s="4701"/>
      <c r="KXH37" s="4701"/>
      <c r="KXI37" s="4701"/>
      <c r="KXJ37" s="4701"/>
      <c r="KXK37" s="4701"/>
      <c r="KXL37" s="4701"/>
      <c r="KXM37" s="4701"/>
      <c r="KXN37" s="4701"/>
      <c r="KXO37" s="4701"/>
      <c r="KXP37" s="4701"/>
      <c r="KXQ37" s="4701"/>
      <c r="KXR37" s="4701"/>
      <c r="KXS37" s="4701"/>
      <c r="KXT37" s="4701"/>
      <c r="KXU37" s="4701"/>
      <c r="KXV37" s="4701"/>
      <c r="KXW37" s="4701"/>
      <c r="KXX37" s="4701"/>
      <c r="KXY37" s="4701"/>
      <c r="KXZ37" s="4701"/>
      <c r="KYA37" s="4701"/>
      <c r="KYB37" s="4701"/>
      <c r="KYC37" s="4701"/>
      <c r="KYD37" s="4701"/>
      <c r="KYE37" s="4701"/>
      <c r="KYF37" s="4701"/>
      <c r="KYG37" s="4701"/>
      <c r="KYH37" s="4701"/>
      <c r="KYI37" s="4701"/>
      <c r="KYJ37" s="4701"/>
      <c r="KYK37" s="4701"/>
      <c r="KYL37" s="4701"/>
      <c r="KYM37" s="4701"/>
      <c r="KYN37" s="4701"/>
      <c r="KYO37" s="4701"/>
      <c r="KYP37" s="4701"/>
      <c r="KYQ37" s="4701"/>
      <c r="KYR37" s="4701"/>
      <c r="KYS37" s="4701"/>
      <c r="KYT37" s="4701"/>
      <c r="KYU37" s="4701"/>
      <c r="KYV37" s="4701"/>
      <c r="KYW37" s="4701"/>
      <c r="KYX37" s="4701"/>
      <c r="KYY37" s="4701"/>
      <c r="KYZ37" s="4701"/>
      <c r="KZA37" s="4701"/>
      <c r="KZB37" s="4701"/>
      <c r="KZC37" s="4701"/>
      <c r="KZD37" s="4701"/>
      <c r="KZE37" s="4701"/>
      <c r="KZF37" s="4701"/>
      <c r="KZG37" s="4701"/>
      <c r="KZH37" s="4701"/>
      <c r="KZI37" s="4701"/>
      <c r="KZJ37" s="4701"/>
      <c r="KZK37" s="4701"/>
      <c r="KZL37" s="4701"/>
      <c r="KZM37" s="4701"/>
      <c r="KZN37" s="4701"/>
      <c r="KZO37" s="4701"/>
      <c r="KZP37" s="4701"/>
      <c r="KZQ37" s="4701"/>
      <c r="KZR37" s="4701"/>
      <c r="KZS37" s="4701"/>
      <c r="KZT37" s="4701"/>
      <c r="KZU37" s="4701"/>
      <c r="KZV37" s="4701"/>
      <c r="KZW37" s="4701"/>
      <c r="KZX37" s="4701"/>
      <c r="KZY37" s="4701"/>
      <c r="KZZ37" s="4701"/>
      <c r="LAA37" s="4701"/>
      <c r="LAB37" s="4701"/>
      <c r="LAC37" s="4701"/>
      <c r="LAD37" s="4701"/>
      <c r="LAE37" s="4701"/>
      <c r="LAF37" s="4701"/>
      <c r="LAG37" s="4701"/>
      <c r="LAH37" s="4701"/>
      <c r="LAI37" s="4701"/>
      <c r="LAJ37" s="4701"/>
      <c r="LAK37" s="4701"/>
      <c r="LAL37" s="4701"/>
      <c r="LAM37" s="4701"/>
      <c r="LAN37" s="4701"/>
      <c r="LAO37" s="4701"/>
      <c r="LAP37" s="4701"/>
      <c r="LAQ37" s="4701"/>
      <c r="LAR37" s="4701"/>
      <c r="LAS37" s="4701"/>
      <c r="LAT37" s="4701"/>
      <c r="LAU37" s="4701"/>
      <c r="LAV37" s="4701"/>
      <c r="LAW37" s="4701"/>
      <c r="LAX37" s="4701"/>
      <c r="LAY37" s="4701"/>
      <c r="LAZ37" s="4701"/>
      <c r="LBA37" s="4701"/>
      <c r="LBB37" s="4701"/>
      <c r="LBC37" s="4701"/>
      <c r="LBD37" s="4701"/>
      <c r="LBE37" s="4701"/>
      <c r="LBF37" s="4701"/>
      <c r="LBG37" s="4701"/>
      <c r="LBH37" s="4701"/>
      <c r="LBI37" s="4701"/>
      <c r="LBJ37" s="4701"/>
      <c r="LBK37" s="4701"/>
      <c r="LBL37" s="4701"/>
      <c r="LBM37" s="4701"/>
      <c r="LBN37" s="4701"/>
      <c r="LBO37" s="4701"/>
      <c r="LBP37" s="4701"/>
      <c r="LBQ37" s="4701"/>
      <c r="LBR37" s="4701"/>
      <c r="LBS37" s="4701"/>
      <c r="LBT37" s="4701"/>
      <c r="LBU37" s="4701"/>
      <c r="LBV37" s="4701"/>
      <c r="LBW37" s="4701"/>
      <c r="LBX37" s="4701"/>
      <c r="LBY37" s="4701"/>
      <c r="LBZ37" s="4701"/>
      <c r="LCA37" s="4701"/>
      <c r="LCB37" s="4701"/>
      <c r="LCC37" s="4701"/>
      <c r="LCD37" s="4701"/>
      <c r="LCE37" s="4701"/>
      <c r="LCF37" s="4701"/>
      <c r="LCG37" s="4701"/>
      <c r="LCH37" s="4701"/>
      <c r="LCI37" s="4701"/>
      <c r="LCJ37" s="4701"/>
      <c r="LCK37" s="4701"/>
      <c r="LCL37" s="4701"/>
      <c r="LCM37" s="4701"/>
      <c r="LCN37" s="4701"/>
      <c r="LCO37" s="4701"/>
      <c r="LCP37" s="4701"/>
      <c r="LCQ37" s="4701"/>
      <c r="LCR37" s="4701"/>
      <c r="LCS37" s="4701"/>
      <c r="LCT37" s="4701"/>
      <c r="LCU37" s="4701"/>
      <c r="LCV37" s="4701"/>
      <c r="LCW37" s="4701"/>
      <c r="LCX37" s="4701"/>
      <c r="LCY37" s="4701"/>
      <c r="LCZ37" s="4701"/>
      <c r="LDA37" s="4701"/>
      <c r="LDB37" s="4701"/>
      <c r="LDC37" s="4701"/>
      <c r="LDD37" s="4701"/>
      <c r="LDE37" s="4701"/>
      <c r="LDF37" s="4701"/>
      <c r="LDG37" s="4701"/>
      <c r="LDH37" s="4701"/>
      <c r="LDI37" s="4701"/>
      <c r="LDJ37" s="4701"/>
      <c r="LDK37" s="4701"/>
      <c r="LDL37" s="4701"/>
      <c r="LDM37" s="4701"/>
      <c r="LDN37" s="4701"/>
      <c r="LDO37" s="4701"/>
      <c r="LDP37" s="4701"/>
      <c r="LDQ37" s="4701"/>
      <c r="LDR37" s="4701"/>
      <c r="LDS37" s="4701"/>
      <c r="LDT37" s="4701"/>
      <c r="LDU37" s="4701"/>
      <c r="LDV37" s="4701"/>
      <c r="LDW37" s="4701"/>
      <c r="LDX37" s="4701"/>
      <c r="LDY37" s="4701"/>
      <c r="LDZ37" s="4701"/>
      <c r="LEA37" s="4701"/>
      <c r="LEB37" s="4701"/>
      <c r="LEC37" s="4701"/>
      <c r="LED37" s="4701"/>
      <c r="LEE37" s="4701"/>
      <c r="LEF37" s="4701"/>
      <c r="LEG37" s="4701"/>
      <c r="LEH37" s="4701"/>
      <c r="LEI37" s="4701"/>
      <c r="LEJ37" s="4701"/>
      <c r="LEK37" s="4701"/>
      <c r="LEL37" s="4701"/>
      <c r="LEM37" s="4701"/>
      <c r="LEN37" s="4701"/>
      <c r="LEO37" s="4701"/>
      <c r="LEP37" s="4701"/>
      <c r="LEQ37" s="4701"/>
      <c r="LER37" s="4701"/>
      <c r="LES37" s="4701"/>
      <c r="LET37" s="4701"/>
      <c r="LEU37" s="4701"/>
      <c r="LEV37" s="4701"/>
      <c r="LEW37" s="4701"/>
      <c r="LEX37" s="4701"/>
      <c r="LEY37" s="4701"/>
      <c r="LEZ37" s="4701"/>
      <c r="LFA37" s="4701"/>
      <c r="LFB37" s="4701"/>
      <c r="LFC37" s="4701"/>
      <c r="LFD37" s="4701"/>
      <c r="LFE37" s="4701"/>
      <c r="LFF37" s="4701"/>
      <c r="LFG37" s="4701"/>
      <c r="LFH37" s="4701"/>
      <c r="LFI37" s="4701"/>
      <c r="LFJ37" s="4701"/>
      <c r="LFK37" s="4701"/>
      <c r="LFL37" s="4701"/>
      <c r="LFM37" s="4701"/>
      <c r="LFN37" s="4701"/>
      <c r="LFO37" s="4701"/>
      <c r="LFP37" s="4701"/>
      <c r="LFQ37" s="4701"/>
      <c r="LFR37" s="4701"/>
      <c r="LFS37" s="4701"/>
      <c r="LFT37" s="4701"/>
      <c r="LFU37" s="4701"/>
      <c r="LFV37" s="4701"/>
      <c r="LFW37" s="4701"/>
      <c r="LFX37" s="4701"/>
      <c r="LFY37" s="4701"/>
      <c r="LFZ37" s="4701"/>
      <c r="LGA37" s="4701"/>
      <c r="LGB37" s="4701"/>
      <c r="LGC37" s="4701"/>
      <c r="LGD37" s="4701"/>
      <c r="LGE37" s="4701"/>
      <c r="LGF37" s="4701"/>
      <c r="LGG37" s="4701"/>
      <c r="LGH37" s="4701"/>
      <c r="LGI37" s="4701"/>
      <c r="LGJ37" s="4701"/>
      <c r="LGK37" s="4701"/>
      <c r="LGL37" s="4701"/>
      <c r="LGM37" s="4701"/>
      <c r="LGN37" s="4701"/>
      <c r="LGO37" s="4701"/>
      <c r="LGP37" s="4701"/>
      <c r="LGQ37" s="4701"/>
      <c r="LGR37" s="4701"/>
      <c r="LGS37" s="4701"/>
      <c r="LGT37" s="4701"/>
      <c r="LGU37" s="4701"/>
      <c r="LGV37" s="4701"/>
      <c r="LGW37" s="4701"/>
      <c r="LGX37" s="4701"/>
      <c r="LGY37" s="4701"/>
      <c r="LGZ37" s="4701"/>
      <c r="LHA37" s="4701"/>
      <c r="LHB37" s="4701"/>
      <c r="LHC37" s="4701"/>
      <c r="LHD37" s="4701"/>
      <c r="LHE37" s="4701"/>
      <c r="LHF37" s="4701"/>
      <c r="LHG37" s="4701"/>
      <c r="LHH37" s="4701"/>
      <c r="LHI37" s="4701"/>
      <c r="LHJ37" s="4701"/>
      <c r="LHK37" s="4701"/>
      <c r="LHL37" s="4701"/>
      <c r="LHM37" s="4701"/>
      <c r="LHN37" s="4701"/>
      <c r="LHO37" s="4701"/>
      <c r="LHP37" s="4701"/>
      <c r="LHQ37" s="4701"/>
      <c r="LHR37" s="4701"/>
      <c r="LHS37" s="4701"/>
      <c r="LHT37" s="4701"/>
      <c r="LHU37" s="4701"/>
      <c r="LHV37" s="4701"/>
      <c r="LHW37" s="4701"/>
      <c r="LHX37" s="4701"/>
      <c r="LHY37" s="4701"/>
      <c r="LHZ37" s="4701"/>
      <c r="LIA37" s="4701"/>
      <c r="LIB37" s="4701"/>
      <c r="LIC37" s="4701"/>
      <c r="LID37" s="4701"/>
      <c r="LIE37" s="4701"/>
      <c r="LIF37" s="4701"/>
      <c r="LIG37" s="4701"/>
      <c r="LIH37" s="4701"/>
      <c r="LII37" s="4701"/>
      <c r="LIJ37" s="4701"/>
      <c r="LIK37" s="4701"/>
      <c r="LIL37" s="4701"/>
      <c r="LIM37" s="4701"/>
      <c r="LIN37" s="4701"/>
      <c r="LIO37" s="4701"/>
      <c r="LIP37" s="4701"/>
      <c r="LIQ37" s="4701"/>
      <c r="LIR37" s="4701"/>
      <c r="LIS37" s="4701"/>
      <c r="LIT37" s="4701"/>
      <c r="LIU37" s="4701"/>
      <c r="LIV37" s="4701"/>
      <c r="LIW37" s="4701"/>
      <c r="LIX37" s="4701"/>
      <c r="LIY37" s="4701"/>
      <c r="LIZ37" s="4701"/>
      <c r="LJA37" s="4701"/>
      <c r="LJB37" s="4701"/>
      <c r="LJC37" s="4701"/>
      <c r="LJD37" s="4701"/>
      <c r="LJE37" s="4701"/>
      <c r="LJF37" s="4701"/>
      <c r="LJG37" s="4701"/>
      <c r="LJH37" s="4701"/>
      <c r="LJI37" s="4701"/>
      <c r="LJJ37" s="4701"/>
      <c r="LJK37" s="4701"/>
      <c r="LJL37" s="4701"/>
      <c r="LJM37" s="4701"/>
      <c r="LJN37" s="4701"/>
      <c r="LJO37" s="4701"/>
      <c r="LJP37" s="4701"/>
      <c r="LJQ37" s="4701"/>
      <c r="LJR37" s="4701"/>
      <c r="LJS37" s="4701"/>
      <c r="LJT37" s="4701"/>
      <c r="LJU37" s="4701"/>
      <c r="LJV37" s="4701"/>
      <c r="LJW37" s="4701"/>
      <c r="LJX37" s="4701"/>
      <c r="LJY37" s="4701"/>
      <c r="LJZ37" s="4701"/>
      <c r="LKA37" s="4701"/>
      <c r="LKB37" s="4701"/>
      <c r="LKC37" s="4701"/>
      <c r="LKD37" s="4701"/>
      <c r="LKE37" s="4701"/>
      <c r="LKF37" s="4701"/>
      <c r="LKG37" s="4701"/>
      <c r="LKH37" s="4701"/>
      <c r="LKI37" s="4701"/>
      <c r="LKJ37" s="4701"/>
      <c r="LKK37" s="4701"/>
      <c r="LKL37" s="4701"/>
      <c r="LKM37" s="4701"/>
      <c r="LKN37" s="4701"/>
      <c r="LKO37" s="4701"/>
      <c r="LKP37" s="4701"/>
      <c r="LKQ37" s="4701"/>
      <c r="LKR37" s="4701"/>
      <c r="LKS37" s="4701"/>
      <c r="LKT37" s="4701"/>
      <c r="LKU37" s="4701"/>
      <c r="LKV37" s="4701"/>
      <c r="LKW37" s="4701"/>
      <c r="LKX37" s="4701"/>
      <c r="LKY37" s="4701"/>
      <c r="LKZ37" s="4701"/>
      <c r="LLA37" s="4701"/>
      <c r="LLB37" s="4701"/>
      <c r="LLC37" s="4701"/>
      <c r="LLD37" s="4701"/>
      <c r="LLE37" s="4701"/>
      <c r="LLF37" s="4701"/>
      <c r="LLG37" s="4701"/>
      <c r="LLH37" s="4701"/>
      <c r="LLI37" s="4701"/>
      <c r="LLJ37" s="4701"/>
      <c r="LLK37" s="4701"/>
      <c r="LLL37" s="4701"/>
      <c r="LLM37" s="4701"/>
      <c r="LLN37" s="4701"/>
      <c r="LLO37" s="4701"/>
      <c r="LLP37" s="4701"/>
      <c r="LLQ37" s="4701"/>
      <c r="LLR37" s="4701"/>
      <c r="LLS37" s="4701"/>
      <c r="LLT37" s="4701"/>
      <c r="LLU37" s="4701"/>
      <c r="LLV37" s="4701"/>
      <c r="LLW37" s="4701"/>
      <c r="LLX37" s="4701"/>
      <c r="LLY37" s="4701"/>
      <c r="LLZ37" s="4701"/>
      <c r="LMA37" s="4701"/>
      <c r="LMB37" s="4701"/>
      <c r="LMC37" s="4701"/>
      <c r="LMD37" s="4701"/>
      <c r="LME37" s="4701"/>
      <c r="LMF37" s="4701"/>
      <c r="LMG37" s="4701"/>
      <c r="LMH37" s="4701"/>
      <c r="LMI37" s="4701"/>
      <c r="LMJ37" s="4701"/>
      <c r="LMK37" s="4701"/>
      <c r="LML37" s="4701"/>
      <c r="LMM37" s="4701"/>
      <c r="LMN37" s="4701"/>
      <c r="LMO37" s="4701"/>
      <c r="LMP37" s="4701"/>
      <c r="LMQ37" s="4701"/>
      <c r="LMR37" s="4701"/>
      <c r="LMS37" s="4701"/>
      <c r="LMT37" s="4701"/>
      <c r="LMU37" s="4701"/>
      <c r="LMV37" s="4701"/>
      <c r="LMW37" s="4701"/>
      <c r="LMX37" s="4701"/>
      <c r="LMY37" s="4701"/>
      <c r="LMZ37" s="4701"/>
      <c r="LNA37" s="4701"/>
      <c r="LNB37" s="4701"/>
      <c r="LNC37" s="4701"/>
      <c r="LND37" s="4701"/>
      <c r="LNE37" s="4701"/>
      <c r="LNF37" s="4701"/>
      <c r="LNG37" s="4701"/>
      <c r="LNH37" s="4701"/>
      <c r="LNI37" s="4701"/>
      <c r="LNJ37" s="4701"/>
      <c r="LNK37" s="4701"/>
      <c r="LNL37" s="4701"/>
      <c r="LNM37" s="4701"/>
      <c r="LNN37" s="4701"/>
      <c r="LNO37" s="4701"/>
      <c r="LNP37" s="4701"/>
      <c r="LNQ37" s="4701"/>
      <c r="LNR37" s="4701"/>
      <c r="LNS37" s="4701"/>
      <c r="LNT37" s="4701"/>
      <c r="LNU37" s="4701"/>
      <c r="LNV37" s="4701"/>
      <c r="LNW37" s="4701"/>
      <c r="LNX37" s="4701"/>
      <c r="LNY37" s="4701"/>
      <c r="LNZ37" s="4701"/>
      <c r="LOA37" s="4701"/>
      <c r="LOB37" s="4701"/>
      <c r="LOC37" s="4701"/>
      <c r="LOD37" s="4701"/>
      <c r="LOE37" s="4701"/>
      <c r="LOF37" s="4701"/>
      <c r="LOG37" s="4701"/>
      <c r="LOH37" s="4701"/>
      <c r="LOI37" s="4701"/>
      <c r="LOJ37" s="4701"/>
      <c r="LOK37" s="4701"/>
      <c r="LOL37" s="4701"/>
      <c r="LOM37" s="4701"/>
      <c r="LON37" s="4701"/>
      <c r="LOO37" s="4701"/>
      <c r="LOP37" s="4701"/>
      <c r="LOQ37" s="4701"/>
      <c r="LOR37" s="4701"/>
      <c r="LOS37" s="4701"/>
      <c r="LOT37" s="4701"/>
      <c r="LOU37" s="4701"/>
      <c r="LOV37" s="4701"/>
      <c r="LOW37" s="4701"/>
      <c r="LOX37" s="4701"/>
      <c r="LOY37" s="4701"/>
      <c r="LOZ37" s="4701"/>
      <c r="LPA37" s="4701"/>
      <c r="LPB37" s="4701"/>
      <c r="LPC37" s="4701"/>
      <c r="LPD37" s="4701"/>
      <c r="LPE37" s="4701"/>
      <c r="LPF37" s="4701"/>
      <c r="LPG37" s="4701"/>
      <c r="LPH37" s="4701"/>
      <c r="LPI37" s="4701"/>
      <c r="LPJ37" s="4701"/>
      <c r="LPK37" s="4701"/>
      <c r="LPL37" s="4701"/>
      <c r="LPM37" s="4701"/>
      <c r="LPN37" s="4701"/>
      <c r="LPO37" s="4701"/>
      <c r="LPP37" s="4701"/>
      <c r="LPQ37" s="4701"/>
      <c r="LPR37" s="4701"/>
      <c r="LPS37" s="4701"/>
      <c r="LPT37" s="4701"/>
      <c r="LPU37" s="4701"/>
      <c r="LPV37" s="4701"/>
      <c r="LPW37" s="4701"/>
      <c r="LPX37" s="4701"/>
      <c r="LPY37" s="4701"/>
      <c r="LPZ37" s="4701"/>
      <c r="LQA37" s="4701"/>
      <c r="LQB37" s="4701"/>
      <c r="LQC37" s="4701"/>
      <c r="LQD37" s="4701"/>
      <c r="LQE37" s="4701"/>
      <c r="LQF37" s="4701"/>
      <c r="LQG37" s="4701"/>
      <c r="LQH37" s="4701"/>
      <c r="LQI37" s="4701"/>
      <c r="LQJ37" s="4701"/>
      <c r="LQK37" s="4701"/>
      <c r="LQL37" s="4701"/>
      <c r="LQM37" s="4701"/>
      <c r="LQN37" s="4701"/>
      <c r="LQO37" s="4701"/>
      <c r="LQP37" s="4701"/>
      <c r="LQQ37" s="4701"/>
      <c r="LQR37" s="4701"/>
      <c r="LQS37" s="4701"/>
      <c r="LQT37" s="4701"/>
      <c r="LQU37" s="4701"/>
      <c r="LQV37" s="4701"/>
      <c r="LQW37" s="4701"/>
      <c r="LQX37" s="4701"/>
      <c r="LQY37" s="4701"/>
      <c r="LQZ37" s="4701"/>
      <c r="LRA37" s="4701"/>
      <c r="LRB37" s="4701"/>
      <c r="LRC37" s="4701"/>
      <c r="LRD37" s="4701"/>
      <c r="LRE37" s="4701"/>
      <c r="LRF37" s="4701"/>
      <c r="LRG37" s="4701"/>
      <c r="LRH37" s="4701"/>
      <c r="LRI37" s="4701"/>
      <c r="LRJ37" s="4701"/>
      <c r="LRK37" s="4701"/>
      <c r="LRL37" s="4701"/>
      <c r="LRM37" s="4701"/>
      <c r="LRN37" s="4701"/>
      <c r="LRO37" s="4701"/>
      <c r="LRP37" s="4701"/>
      <c r="LRQ37" s="4701"/>
      <c r="LRR37" s="4701"/>
      <c r="LRS37" s="4701"/>
      <c r="LRT37" s="4701"/>
      <c r="LRU37" s="4701"/>
      <c r="LRV37" s="4701"/>
      <c r="LRW37" s="4701"/>
      <c r="LRX37" s="4701"/>
      <c r="LRY37" s="4701"/>
      <c r="LRZ37" s="4701"/>
      <c r="LSA37" s="4701"/>
      <c r="LSB37" s="4701"/>
      <c r="LSC37" s="4701"/>
      <c r="LSD37" s="4701"/>
      <c r="LSE37" s="4701"/>
      <c r="LSF37" s="4701"/>
      <c r="LSG37" s="4701"/>
      <c r="LSH37" s="4701"/>
      <c r="LSI37" s="4701"/>
      <c r="LSJ37" s="4701"/>
      <c r="LSK37" s="4701"/>
      <c r="LSL37" s="4701"/>
      <c r="LSM37" s="4701"/>
      <c r="LSN37" s="4701"/>
      <c r="LSO37" s="4701"/>
      <c r="LSP37" s="4701"/>
      <c r="LSQ37" s="4701"/>
      <c r="LSR37" s="4701"/>
      <c r="LSS37" s="4701"/>
      <c r="LST37" s="4701"/>
      <c r="LSU37" s="4701"/>
      <c r="LSV37" s="4701"/>
      <c r="LSW37" s="4701"/>
      <c r="LSX37" s="4701"/>
      <c r="LSY37" s="4701"/>
      <c r="LSZ37" s="4701"/>
      <c r="LTA37" s="4701"/>
      <c r="LTB37" s="4701"/>
      <c r="LTC37" s="4701"/>
      <c r="LTD37" s="4701"/>
      <c r="LTE37" s="4701"/>
      <c r="LTF37" s="4701"/>
      <c r="LTG37" s="4701"/>
      <c r="LTH37" s="4701"/>
      <c r="LTI37" s="4701"/>
      <c r="LTJ37" s="4701"/>
      <c r="LTK37" s="4701"/>
      <c r="LTL37" s="4701"/>
      <c r="LTM37" s="4701"/>
      <c r="LTN37" s="4701"/>
      <c r="LTO37" s="4701"/>
      <c r="LTP37" s="4701"/>
      <c r="LTQ37" s="4701"/>
      <c r="LTR37" s="4701"/>
      <c r="LTS37" s="4701"/>
      <c r="LTT37" s="4701"/>
      <c r="LTU37" s="4701"/>
      <c r="LTV37" s="4701"/>
      <c r="LTW37" s="4701"/>
      <c r="LTX37" s="4701"/>
      <c r="LTY37" s="4701"/>
      <c r="LTZ37" s="4701"/>
      <c r="LUA37" s="4701"/>
      <c r="LUB37" s="4701"/>
      <c r="LUC37" s="4701"/>
      <c r="LUD37" s="4701"/>
      <c r="LUE37" s="4701"/>
      <c r="LUF37" s="4701"/>
      <c r="LUG37" s="4701"/>
      <c r="LUH37" s="4701"/>
      <c r="LUI37" s="4701"/>
      <c r="LUJ37" s="4701"/>
      <c r="LUK37" s="4701"/>
      <c r="LUL37" s="4701"/>
      <c r="LUM37" s="4701"/>
      <c r="LUN37" s="4701"/>
      <c r="LUO37" s="4701"/>
      <c r="LUP37" s="4701"/>
      <c r="LUQ37" s="4701"/>
      <c r="LUR37" s="4701"/>
      <c r="LUS37" s="4701"/>
      <c r="LUT37" s="4701"/>
      <c r="LUU37" s="4701"/>
      <c r="LUV37" s="4701"/>
      <c r="LUW37" s="4701"/>
      <c r="LUX37" s="4701"/>
      <c r="LUY37" s="4701"/>
      <c r="LUZ37" s="4701"/>
      <c r="LVA37" s="4701"/>
      <c r="LVB37" s="4701"/>
      <c r="LVC37" s="4701"/>
      <c r="LVD37" s="4701"/>
      <c r="LVE37" s="4701"/>
      <c r="LVF37" s="4701"/>
      <c r="LVG37" s="4701"/>
      <c r="LVH37" s="4701"/>
      <c r="LVI37" s="4701"/>
      <c r="LVJ37" s="4701"/>
      <c r="LVK37" s="4701"/>
      <c r="LVL37" s="4701"/>
      <c r="LVM37" s="4701"/>
      <c r="LVN37" s="4701"/>
      <c r="LVO37" s="4701"/>
      <c r="LVP37" s="4701"/>
      <c r="LVQ37" s="4701"/>
      <c r="LVR37" s="4701"/>
      <c r="LVS37" s="4701"/>
      <c r="LVT37" s="4701"/>
      <c r="LVU37" s="4701"/>
      <c r="LVV37" s="4701"/>
      <c r="LVW37" s="4701"/>
      <c r="LVX37" s="4701"/>
      <c r="LVY37" s="4701"/>
      <c r="LVZ37" s="4701"/>
      <c r="LWA37" s="4701"/>
      <c r="LWB37" s="4701"/>
      <c r="LWC37" s="4701"/>
      <c r="LWD37" s="4701"/>
      <c r="LWE37" s="4701"/>
      <c r="LWF37" s="4701"/>
      <c r="LWG37" s="4701"/>
      <c r="LWH37" s="4701"/>
      <c r="LWI37" s="4701"/>
      <c r="LWJ37" s="4701"/>
      <c r="LWK37" s="4701"/>
      <c r="LWL37" s="4701"/>
      <c r="LWM37" s="4701"/>
      <c r="LWN37" s="4701"/>
      <c r="LWO37" s="4701"/>
      <c r="LWP37" s="4701"/>
      <c r="LWQ37" s="4701"/>
      <c r="LWR37" s="4701"/>
      <c r="LWS37" s="4701"/>
      <c r="LWT37" s="4701"/>
      <c r="LWU37" s="4701"/>
      <c r="LWV37" s="4701"/>
      <c r="LWW37" s="4701"/>
      <c r="LWX37" s="4701"/>
      <c r="LWY37" s="4701"/>
      <c r="LWZ37" s="4701"/>
      <c r="LXA37" s="4701"/>
      <c r="LXB37" s="4701"/>
      <c r="LXC37" s="4701"/>
      <c r="LXD37" s="4701"/>
      <c r="LXE37" s="4701"/>
      <c r="LXF37" s="4701"/>
      <c r="LXG37" s="4701"/>
      <c r="LXH37" s="4701"/>
      <c r="LXI37" s="4701"/>
      <c r="LXJ37" s="4701"/>
      <c r="LXK37" s="4701"/>
      <c r="LXL37" s="4701"/>
      <c r="LXM37" s="4701"/>
      <c r="LXN37" s="4701"/>
      <c r="LXO37" s="4701"/>
      <c r="LXP37" s="4701"/>
      <c r="LXQ37" s="4701"/>
      <c r="LXR37" s="4701"/>
      <c r="LXS37" s="4701"/>
      <c r="LXT37" s="4701"/>
      <c r="LXU37" s="4701"/>
      <c r="LXV37" s="4701"/>
      <c r="LXW37" s="4701"/>
      <c r="LXX37" s="4701"/>
      <c r="LXY37" s="4701"/>
      <c r="LXZ37" s="4701"/>
      <c r="LYA37" s="4701"/>
      <c r="LYB37" s="4701"/>
      <c r="LYC37" s="4701"/>
      <c r="LYD37" s="4701"/>
      <c r="LYE37" s="4701"/>
      <c r="LYF37" s="4701"/>
      <c r="LYG37" s="4701"/>
      <c r="LYH37" s="4701"/>
      <c r="LYI37" s="4701"/>
      <c r="LYJ37" s="4701"/>
      <c r="LYK37" s="4701"/>
      <c r="LYL37" s="4701"/>
      <c r="LYM37" s="4701"/>
      <c r="LYN37" s="4701"/>
      <c r="LYO37" s="4701"/>
      <c r="LYP37" s="4701"/>
      <c r="LYQ37" s="4701"/>
      <c r="LYR37" s="4701"/>
      <c r="LYS37" s="4701"/>
      <c r="LYT37" s="4701"/>
      <c r="LYU37" s="4701"/>
      <c r="LYV37" s="4701"/>
      <c r="LYW37" s="4701"/>
      <c r="LYX37" s="4701"/>
      <c r="LYY37" s="4701"/>
      <c r="LYZ37" s="4701"/>
      <c r="LZA37" s="4701"/>
      <c r="LZB37" s="4701"/>
      <c r="LZC37" s="4701"/>
      <c r="LZD37" s="4701"/>
      <c r="LZE37" s="4701"/>
      <c r="LZF37" s="4701"/>
      <c r="LZG37" s="4701"/>
      <c r="LZH37" s="4701"/>
      <c r="LZI37" s="4701"/>
      <c r="LZJ37" s="4701"/>
      <c r="LZK37" s="4701"/>
      <c r="LZL37" s="4701"/>
      <c r="LZM37" s="4701"/>
      <c r="LZN37" s="4701"/>
      <c r="LZO37" s="4701"/>
      <c r="LZP37" s="4701"/>
      <c r="LZQ37" s="4701"/>
      <c r="LZR37" s="4701"/>
      <c r="LZS37" s="4701"/>
      <c r="LZT37" s="4701"/>
      <c r="LZU37" s="4701"/>
      <c r="LZV37" s="4701"/>
      <c r="LZW37" s="4701"/>
      <c r="LZX37" s="4701"/>
      <c r="LZY37" s="4701"/>
      <c r="LZZ37" s="4701"/>
      <c r="MAA37" s="4701"/>
      <c r="MAB37" s="4701"/>
      <c r="MAC37" s="4701"/>
      <c r="MAD37" s="4701"/>
      <c r="MAE37" s="4701"/>
      <c r="MAF37" s="4701"/>
      <c r="MAG37" s="4701"/>
      <c r="MAH37" s="4701"/>
      <c r="MAI37" s="4701"/>
      <c r="MAJ37" s="4701"/>
      <c r="MAK37" s="4701"/>
      <c r="MAL37" s="4701"/>
      <c r="MAM37" s="4701"/>
      <c r="MAN37" s="4701"/>
      <c r="MAO37" s="4701"/>
      <c r="MAP37" s="4701"/>
      <c r="MAQ37" s="4701"/>
      <c r="MAR37" s="4701"/>
      <c r="MAS37" s="4701"/>
      <c r="MAT37" s="4701"/>
      <c r="MAU37" s="4701"/>
      <c r="MAV37" s="4701"/>
      <c r="MAW37" s="4701"/>
      <c r="MAX37" s="4701"/>
      <c r="MAY37" s="4701"/>
      <c r="MAZ37" s="4701"/>
      <c r="MBA37" s="4701"/>
      <c r="MBB37" s="4701"/>
      <c r="MBC37" s="4701"/>
      <c r="MBD37" s="4701"/>
      <c r="MBE37" s="4701"/>
      <c r="MBF37" s="4701"/>
      <c r="MBG37" s="4701"/>
      <c r="MBH37" s="4701"/>
      <c r="MBI37" s="4701"/>
      <c r="MBJ37" s="4701"/>
      <c r="MBK37" s="4701"/>
      <c r="MBL37" s="4701"/>
      <c r="MBM37" s="4701"/>
      <c r="MBN37" s="4701"/>
      <c r="MBO37" s="4701"/>
      <c r="MBP37" s="4701"/>
      <c r="MBQ37" s="4701"/>
      <c r="MBR37" s="4701"/>
      <c r="MBS37" s="4701"/>
      <c r="MBT37" s="4701"/>
      <c r="MBU37" s="4701"/>
      <c r="MBV37" s="4701"/>
      <c r="MBW37" s="4701"/>
      <c r="MBX37" s="4701"/>
      <c r="MBY37" s="4701"/>
      <c r="MBZ37" s="4701"/>
      <c r="MCA37" s="4701"/>
      <c r="MCB37" s="4701"/>
      <c r="MCC37" s="4701"/>
      <c r="MCD37" s="4701"/>
      <c r="MCE37" s="4701"/>
      <c r="MCF37" s="4701"/>
      <c r="MCG37" s="4701"/>
      <c r="MCH37" s="4701"/>
      <c r="MCI37" s="4701"/>
      <c r="MCJ37" s="4701"/>
      <c r="MCK37" s="4701"/>
      <c r="MCL37" s="4701"/>
      <c r="MCM37" s="4701"/>
      <c r="MCN37" s="4701"/>
      <c r="MCO37" s="4701"/>
      <c r="MCP37" s="4701"/>
      <c r="MCQ37" s="4701"/>
      <c r="MCR37" s="4701"/>
      <c r="MCS37" s="4701"/>
      <c r="MCT37" s="4701"/>
      <c r="MCU37" s="4701"/>
      <c r="MCV37" s="4701"/>
      <c r="MCW37" s="4701"/>
      <c r="MCX37" s="4701"/>
      <c r="MCY37" s="4701"/>
      <c r="MCZ37" s="4701"/>
      <c r="MDA37" s="4701"/>
      <c r="MDB37" s="4701"/>
      <c r="MDC37" s="4701"/>
      <c r="MDD37" s="4701"/>
      <c r="MDE37" s="4701"/>
      <c r="MDF37" s="4701"/>
      <c r="MDG37" s="4701"/>
      <c r="MDH37" s="4701"/>
      <c r="MDI37" s="4701"/>
      <c r="MDJ37" s="4701"/>
      <c r="MDK37" s="4701"/>
      <c r="MDL37" s="4701"/>
      <c r="MDM37" s="4701"/>
      <c r="MDN37" s="4701"/>
      <c r="MDO37" s="4701"/>
      <c r="MDP37" s="4701"/>
      <c r="MDQ37" s="4701"/>
      <c r="MDR37" s="4701"/>
      <c r="MDS37" s="4701"/>
      <c r="MDT37" s="4701"/>
      <c r="MDU37" s="4701"/>
      <c r="MDV37" s="4701"/>
      <c r="MDW37" s="4701"/>
      <c r="MDX37" s="4701"/>
      <c r="MDY37" s="4701"/>
      <c r="MDZ37" s="4701"/>
      <c r="MEA37" s="4701"/>
      <c r="MEB37" s="4701"/>
      <c r="MEC37" s="4701"/>
      <c r="MED37" s="4701"/>
      <c r="MEE37" s="4701"/>
      <c r="MEF37" s="4701"/>
      <c r="MEG37" s="4701"/>
      <c r="MEH37" s="4701"/>
      <c r="MEI37" s="4701"/>
      <c r="MEJ37" s="4701"/>
      <c r="MEK37" s="4701"/>
      <c r="MEL37" s="4701"/>
      <c r="MEM37" s="4701"/>
      <c r="MEN37" s="4701"/>
      <c r="MEO37" s="4701"/>
      <c r="MEP37" s="4701"/>
      <c r="MEQ37" s="4701"/>
      <c r="MER37" s="4701"/>
      <c r="MES37" s="4701"/>
      <c r="MET37" s="4701"/>
      <c r="MEU37" s="4701"/>
      <c r="MEV37" s="4701"/>
      <c r="MEW37" s="4701"/>
      <c r="MEX37" s="4701"/>
      <c r="MEY37" s="4701"/>
      <c r="MEZ37" s="4701"/>
      <c r="MFA37" s="4701"/>
      <c r="MFB37" s="4701"/>
      <c r="MFC37" s="4701"/>
      <c r="MFD37" s="4701"/>
      <c r="MFE37" s="4701"/>
      <c r="MFF37" s="4701"/>
      <c r="MFG37" s="4701"/>
      <c r="MFH37" s="4701"/>
      <c r="MFI37" s="4701"/>
      <c r="MFJ37" s="4701"/>
      <c r="MFK37" s="4701"/>
      <c r="MFL37" s="4701"/>
      <c r="MFM37" s="4701"/>
      <c r="MFN37" s="4701"/>
      <c r="MFO37" s="4701"/>
      <c r="MFP37" s="4701"/>
      <c r="MFQ37" s="4701"/>
      <c r="MFR37" s="4701"/>
      <c r="MFS37" s="4701"/>
      <c r="MFT37" s="4701"/>
      <c r="MFU37" s="4701"/>
      <c r="MFV37" s="4701"/>
      <c r="MFW37" s="4701"/>
      <c r="MFX37" s="4701"/>
      <c r="MFY37" s="4701"/>
      <c r="MFZ37" s="4701"/>
      <c r="MGA37" s="4701"/>
      <c r="MGB37" s="4701"/>
      <c r="MGC37" s="4701"/>
      <c r="MGD37" s="4701"/>
      <c r="MGE37" s="4701"/>
      <c r="MGF37" s="4701"/>
      <c r="MGG37" s="4701"/>
      <c r="MGH37" s="4701"/>
      <c r="MGI37" s="4701"/>
      <c r="MGJ37" s="4701"/>
      <c r="MGK37" s="4701"/>
      <c r="MGL37" s="4701"/>
      <c r="MGM37" s="4701"/>
      <c r="MGN37" s="4701"/>
      <c r="MGO37" s="4701"/>
      <c r="MGP37" s="4701"/>
      <c r="MGQ37" s="4701"/>
      <c r="MGR37" s="4701"/>
      <c r="MGS37" s="4701"/>
      <c r="MGT37" s="4701"/>
      <c r="MGU37" s="4701"/>
      <c r="MGV37" s="4701"/>
      <c r="MGW37" s="4701"/>
      <c r="MGX37" s="4701"/>
      <c r="MGY37" s="4701"/>
      <c r="MGZ37" s="4701"/>
      <c r="MHA37" s="4701"/>
      <c r="MHB37" s="4701"/>
      <c r="MHC37" s="4701"/>
      <c r="MHD37" s="4701"/>
      <c r="MHE37" s="4701"/>
      <c r="MHF37" s="4701"/>
      <c r="MHG37" s="4701"/>
      <c r="MHH37" s="4701"/>
      <c r="MHI37" s="4701"/>
      <c r="MHJ37" s="4701"/>
      <c r="MHK37" s="4701"/>
      <c r="MHL37" s="4701"/>
      <c r="MHM37" s="4701"/>
      <c r="MHN37" s="4701"/>
      <c r="MHO37" s="4701"/>
      <c r="MHP37" s="4701"/>
      <c r="MHQ37" s="4701"/>
      <c r="MHR37" s="4701"/>
      <c r="MHS37" s="4701"/>
      <c r="MHT37" s="4701"/>
      <c r="MHU37" s="4701"/>
      <c r="MHV37" s="4701"/>
      <c r="MHW37" s="4701"/>
      <c r="MHX37" s="4701"/>
      <c r="MHY37" s="4701"/>
      <c r="MHZ37" s="4701"/>
      <c r="MIA37" s="4701"/>
      <c r="MIB37" s="4701"/>
      <c r="MIC37" s="4701"/>
      <c r="MID37" s="4701"/>
      <c r="MIE37" s="4701"/>
      <c r="MIF37" s="4701"/>
      <c r="MIG37" s="4701"/>
      <c r="MIH37" s="4701"/>
      <c r="MII37" s="4701"/>
      <c r="MIJ37" s="4701"/>
      <c r="MIK37" s="4701"/>
      <c r="MIL37" s="4701"/>
      <c r="MIM37" s="4701"/>
      <c r="MIN37" s="4701"/>
      <c r="MIO37" s="4701"/>
      <c r="MIP37" s="4701"/>
      <c r="MIQ37" s="4701"/>
      <c r="MIR37" s="4701"/>
      <c r="MIS37" s="4701"/>
      <c r="MIT37" s="4701"/>
      <c r="MIU37" s="4701"/>
      <c r="MIV37" s="4701"/>
      <c r="MIW37" s="4701"/>
      <c r="MIX37" s="4701"/>
      <c r="MIY37" s="4701"/>
      <c r="MIZ37" s="4701"/>
      <c r="MJA37" s="4701"/>
      <c r="MJB37" s="4701"/>
      <c r="MJC37" s="4701"/>
      <c r="MJD37" s="4701"/>
      <c r="MJE37" s="4701"/>
      <c r="MJF37" s="4701"/>
      <c r="MJG37" s="4701"/>
      <c r="MJH37" s="4701"/>
      <c r="MJI37" s="4701"/>
      <c r="MJJ37" s="4701"/>
      <c r="MJK37" s="4701"/>
      <c r="MJL37" s="4701"/>
      <c r="MJM37" s="4701"/>
      <c r="MJN37" s="4701"/>
      <c r="MJO37" s="4701"/>
      <c r="MJP37" s="4701"/>
      <c r="MJQ37" s="4701"/>
      <c r="MJR37" s="4701"/>
      <c r="MJS37" s="4701"/>
      <c r="MJT37" s="4701"/>
      <c r="MJU37" s="4701"/>
      <c r="MJV37" s="4701"/>
      <c r="MJW37" s="4701"/>
      <c r="MJX37" s="4701"/>
      <c r="MJY37" s="4701"/>
      <c r="MJZ37" s="4701"/>
      <c r="MKA37" s="4701"/>
      <c r="MKB37" s="4701"/>
      <c r="MKC37" s="4701"/>
      <c r="MKD37" s="4701"/>
      <c r="MKE37" s="4701"/>
      <c r="MKF37" s="4701"/>
      <c r="MKG37" s="4701"/>
      <c r="MKH37" s="4701"/>
      <c r="MKI37" s="4701"/>
      <c r="MKJ37" s="4701"/>
      <c r="MKK37" s="4701"/>
      <c r="MKL37" s="4701"/>
      <c r="MKM37" s="4701"/>
      <c r="MKN37" s="4701"/>
      <c r="MKO37" s="4701"/>
      <c r="MKP37" s="4701"/>
      <c r="MKQ37" s="4701"/>
      <c r="MKR37" s="4701"/>
      <c r="MKS37" s="4701"/>
      <c r="MKT37" s="4701"/>
      <c r="MKU37" s="4701"/>
      <c r="MKV37" s="4701"/>
      <c r="MKW37" s="4701"/>
      <c r="MKX37" s="4701"/>
      <c r="MKY37" s="4701"/>
      <c r="MKZ37" s="4701"/>
      <c r="MLA37" s="4701"/>
      <c r="MLB37" s="4701"/>
      <c r="MLC37" s="4701"/>
      <c r="MLD37" s="4701"/>
      <c r="MLE37" s="4701"/>
      <c r="MLF37" s="4701"/>
      <c r="MLG37" s="4701"/>
      <c r="MLH37" s="4701"/>
      <c r="MLI37" s="4701"/>
      <c r="MLJ37" s="4701"/>
      <c r="MLK37" s="4701"/>
      <c r="MLL37" s="4701"/>
      <c r="MLM37" s="4701"/>
      <c r="MLN37" s="4701"/>
      <c r="MLO37" s="4701"/>
      <c r="MLP37" s="4701"/>
      <c r="MLQ37" s="4701"/>
      <c r="MLR37" s="4701"/>
      <c r="MLS37" s="4701"/>
      <c r="MLT37" s="4701"/>
      <c r="MLU37" s="4701"/>
      <c r="MLV37" s="4701"/>
      <c r="MLW37" s="4701"/>
      <c r="MLX37" s="4701"/>
      <c r="MLY37" s="4701"/>
      <c r="MLZ37" s="4701"/>
      <c r="MMA37" s="4701"/>
      <c r="MMB37" s="4701"/>
      <c r="MMC37" s="4701"/>
      <c r="MMD37" s="4701"/>
      <c r="MME37" s="4701"/>
      <c r="MMF37" s="4701"/>
      <c r="MMG37" s="4701"/>
      <c r="MMH37" s="4701"/>
      <c r="MMI37" s="4701"/>
      <c r="MMJ37" s="4701"/>
      <c r="MMK37" s="4701"/>
      <c r="MML37" s="4701"/>
      <c r="MMM37" s="4701"/>
      <c r="MMN37" s="4701"/>
      <c r="MMO37" s="4701"/>
      <c r="MMP37" s="4701"/>
      <c r="MMQ37" s="4701"/>
      <c r="MMR37" s="4701"/>
      <c r="MMS37" s="4701"/>
      <c r="MMT37" s="4701"/>
      <c r="MMU37" s="4701"/>
      <c r="MMV37" s="4701"/>
      <c r="MMW37" s="4701"/>
      <c r="MMX37" s="4701"/>
      <c r="MMY37" s="4701"/>
      <c r="MMZ37" s="4701"/>
      <c r="MNA37" s="4701"/>
      <c r="MNB37" s="4701"/>
      <c r="MNC37" s="4701"/>
      <c r="MND37" s="4701"/>
      <c r="MNE37" s="4701"/>
      <c r="MNF37" s="4701"/>
      <c r="MNG37" s="4701"/>
      <c r="MNH37" s="4701"/>
      <c r="MNI37" s="4701"/>
      <c r="MNJ37" s="4701"/>
      <c r="MNK37" s="4701"/>
      <c r="MNL37" s="4701"/>
      <c r="MNM37" s="4701"/>
      <c r="MNN37" s="4701"/>
      <c r="MNO37" s="4701"/>
      <c r="MNP37" s="4701"/>
      <c r="MNQ37" s="4701"/>
      <c r="MNR37" s="4701"/>
      <c r="MNS37" s="4701"/>
      <c r="MNT37" s="4701"/>
      <c r="MNU37" s="4701"/>
      <c r="MNV37" s="4701"/>
      <c r="MNW37" s="4701"/>
      <c r="MNX37" s="4701"/>
      <c r="MNY37" s="4701"/>
      <c r="MNZ37" s="4701"/>
      <c r="MOA37" s="4701"/>
      <c r="MOB37" s="4701"/>
      <c r="MOC37" s="4701"/>
      <c r="MOD37" s="4701"/>
      <c r="MOE37" s="4701"/>
      <c r="MOF37" s="4701"/>
      <c r="MOG37" s="4701"/>
      <c r="MOH37" s="4701"/>
      <c r="MOI37" s="4701"/>
      <c r="MOJ37" s="4701"/>
      <c r="MOK37" s="4701"/>
      <c r="MOL37" s="4701"/>
      <c r="MOM37" s="4701"/>
      <c r="MON37" s="4701"/>
      <c r="MOO37" s="4701"/>
      <c r="MOP37" s="4701"/>
      <c r="MOQ37" s="4701"/>
      <c r="MOR37" s="4701"/>
      <c r="MOS37" s="4701"/>
      <c r="MOT37" s="4701"/>
      <c r="MOU37" s="4701"/>
      <c r="MOV37" s="4701"/>
      <c r="MOW37" s="4701"/>
      <c r="MOX37" s="4701"/>
      <c r="MOY37" s="4701"/>
      <c r="MOZ37" s="4701"/>
      <c r="MPA37" s="4701"/>
      <c r="MPB37" s="4701"/>
      <c r="MPC37" s="4701"/>
      <c r="MPD37" s="4701"/>
      <c r="MPE37" s="4701"/>
      <c r="MPF37" s="4701"/>
      <c r="MPG37" s="4701"/>
      <c r="MPH37" s="4701"/>
      <c r="MPI37" s="4701"/>
      <c r="MPJ37" s="4701"/>
      <c r="MPK37" s="4701"/>
      <c r="MPL37" s="4701"/>
      <c r="MPM37" s="4701"/>
      <c r="MPN37" s="4701"/>
      <c r="MPO37" s="4701"/>
      <c r="MPP37" s="4701"/>
      <c r="MPQ37" s="4701"/>
      <c r="MPR37" s="4701"/>
      <c r="MPS37" s="4701"/>
      <c r="MPT37" s="4701"/>
      <c r="MPU37" s="4701"/>
      <c r="MPV37" s="4701"/>
      <c r="MPW37" s="4701"/>
      <c r="MPX37" s="4701"/>
      <c r="MPY37" s="4701"/>
      <c r="MPZ37" s="4701"/>
      <c r="MQA37" s="4701"/>
      <c r="MQB37" s="4701"/>
      <c r="MQC37" s="4701"/>
      <c r="MQD37" s="4701"/>
      <c r="MQE37" s="4701"/>
      <c r="MQF37" s="4701"/>
      <c r="MQG37" s="4701"/>
      <c r="MQH37" s="4701"/>
      <c r="MQI37" s="4701"/>
      <c r="MQJ37" s="4701"/>
      <c r="MQK37" s="4701"/>
      <c r="MQL37" s="4701"/>
      <c r="MQM37" s="4701"/>
      <c r="MQN37" s="4701"/>
      <c r="MQO37" s="4701"/>
      <c r="MQP37" s="4701"/>
      <c r="MQQ37" s="4701"/>
      <c r="MQR37" s="4701"/>
      <c r="MQS37" s="4701"/>
      <c r="MQT37" s="4701"/>
      <c r="MQU37" s="4701"/>
      <c r="MQV37" s="4701"/>
      <c r="MQW37" s="4701"/>
      <c r="MQX37" s="4701"/>
      <c r="MQY37" s="4701"/>
      <c r="MQZ37" s="4701"/>
      <c r="MRA37" s="4701"/>
      <c r="MRB37" s="4701"/>
      <c r="MRC37" s="4701"/>
      <c r="MRD37" s="4701"/>
      <c r="MRE37" s="4701"/>
      <c r="MRF37" s="4701"/>
      <c r="MRG37" s="4701"/>
      <c r="MRH37" s="4701"/>
      <c r="MRI37" s="4701"/>
      <c r="MRJ37" s="4701"/>
      <c r="MRK37" s="4701"/>
      <c r="MRL37" s="4701"/>
      <c r="MRM37" s="4701"/>
      <c r="MRN37" s="4701"/>
      <c r="MRO37" s="4701"/>
      <c r="MRP37" s="4701"/>
      <c r="MRQ37" s="4701"/>
      <c r="MRR37" s="4701"/>
      <c r="MRS37" s="4701"/>
      <c r="MRT37" s="4701"/>
      <c r="MRU37" s="4701"/>
      <c r="MRV37" s="4701"/>
      <c r="MRW37" s="4701"/>
      <c r="MRX37" s="4701"/>
      <c r="MRY37" s="4701"/>
      <c r="MRZ37" s="4701"/>
      <c r="MSA37" s="4701"/>
      <c r="MSB37" s="4701"/>
      <c r="MSC37" s="4701"/>
      <c r="MSD37" s="4701"/>
      <c r="MSE37" s="4701"/>
      <c r="MSF37" s="4701"/>
      <c r="MSG37" s="4701"/>
      <c r="MSH37" s="4701"/>
      <c r="MSI37" s="4701"/>
      <c r="MSJ37" s="4701"/>
      <c r="MSK37" s="4701"/>
      <c r="MSL37" s="4701"/>
      <c r="MSM37" s="4701"/>
      <c r="MSN37" s="4701"/>
      <c r="MSO37" s="4701"/>
      <c r="MSP37" s="4701"/>
      <c r="MSQ37" s="4701"/>
      <c r="MSR37" s="4701"/>
      <c r="MSS37" s="4701"/>
      <c r="MST37" s="4701"/>
      <c r="MSU37" s="4701"/>
      <c r="MSV37" s="4701"/>
      <c r="MSW37" s="4701"/>
      <c r="MSX37" s="4701"/>
      <c r="MSY37" s="4701"/>
      <c r="MSZ37" s="4701"/>
      <c r="MTA37" s="4701"/>
      <c r="MTB37" s="4701"/>
      <c r="MTC37" s="4701"/>
      <c r="MTD37" s="4701"/>
      <c r="MTE37" s="4701"/>
      <c r="MTF37" s="4701"/>
      <c r="MTG37" s="4701"/>
      <c r="MTH37" s="4701"/>
      <c r="MTI37" s="4701"/>
      <c r="MTJ37" s="4701"/>
      <c r="MTK37" s="4701"/>
      <c r="MTL37" s="4701"/>
      <c r="MTM37" s="4701"/>
      <c r="MTN37" s="4701"/>
      <c r="MTO37" s="4701"/>
      <c r="MTP37" s="4701"/>
      <c r="MTQ37" s="4701"/>
      <c r="MTR37" s="4701"/>
      <c r="MTS37" s="4701"/>
      <c r="MTT37" s="4701"/>
      <c r="MTU37" s="4701"/>
      <c r="MTV37" s="4701"/>
      <c r="MTW37" s="4701"/>
      <c r="MTX37" s="4701"/>
      <c r="MTY37" s="4701"/>
      <c r="MTZ37" s="4701"/>
      <c r="MUA37" s="4701"/>
      <c r="MUB37" s="4701"/>
      <c r="MUC37" s="4701"/>
      <c r="MUD37" s="4701"/>
      <c r="MUE37" s="4701"/>
      <c r="MUF37" s="4701"/>
      <c r="MUG37" s="4701"/>
      <c r="MUH37" s="4701"/>
      <c r="MUI37" s="4701"/>
      <c r="MUJ37" s="4701"/>
      <c r="MUK37" s="4701"/>
      <c r="MUL37" s="4701"/>
      <c r="MUM37" s="4701"/>
      <c r="MUN37" s="4701"/>
      <c r="MUO37" s="4701"/>
      <c r="MUP37" s="4701"/>
      <c r="MUQ37" s="4701"/>
      <c r="MUR37" s="4701"/>
      <c r="MUS37" s="4701"/>
      <c r="MUT37" s="4701"/>
      <c r="MUU37" s="4701"/>
      <c r="MUV37" s="4701"/>
      <c r="MUW37" s="4701"/>
      <c r="MUX37" s="4701"/>
      <c r="MUY37" s="4701"/>
      <c r="MUZ37" s="4701"/>
      <c r="MVA37" s="4701"/>
      <c r="MVB37" s="4701"/>
      <c r="MVC37" s="4701"/>
      <c r="MVD37" s="4701"/>
      <c r="MVE37" s="4701"/>
      <c r="MVF37" s="4701"/>
      <c r="MVG37" s="4701"/>
      <c r="MVH37" s="4701"/>
      <c r="MVI37" s="4701"/>
      <c r="MVJ37" s="4701"/>
      <c r="MVK37" s="4701"/>
      <c r="MVL37" s="4701"/>
      <c r="MVM37" s="4701"/>
      <c r="MVN37" s="4701"/>
      <c r="MVO37" s="4701"/>
      <c r="MVP37" s="4701"/>
      <c r="MVQ37" s="4701"/>
      <c r="MVR37" s="4701"/>
      <c r="MVS37" s="4701"/>
      <c r="MVT37" s="4701"/>
      <c r="MVU37" s="4701"/>
      <c r="MVV37" s="4701"/>
      <c r="MVW37" s="4701"/>
      <c r="MVX37" s="4701"/>
      <c r="MVY37" s="4701"/>
      <c r="MVZ37" s="4701"/>
      <c r="MWA37" s="4701"/>
      <c r="MWB37" s="4701"/>
      <c r="MWC37" s="4701"/>
      <c r="MWD37" s="4701"/>
      <c r="MWE37" s="4701"/>
      <c r="MWF37" s="4701"/>
      <c r="MWG37" s="4701"/>
      <c r="MWH37" s="4701"/>
      <c r="MWI37" s="4701"/>
      <c r="MWJ37" s="4701"/>
      <c r="MWK37" s="4701"/>
      <c r="MWL37" s="4701"/>
      <c r="MWM37" s="4701"/>
      <c r="MWN37" s="4701"/>
      <c r="MWO37" s="4701"/>
      <c r="MWP37" s="4701"/>
      <c r="MWQ37" s="4701"/>
      <c r="MWR37" s="4701"/>
      <c r="MWS37" s="4701"/>
      <c r="MWT37" s="4701"/>
      <c r="MWU37" s="4701"/>
      <c r="MWV37" s="4701"/>
      <c r="MWW37" s="4701"/>
      <c r="MWX37" s="4701"/>
      <c r="MWY37" s="4701"/>
      <c r="MWZ37" s="4701"/>
      <c r="MXA37" s="4701"/>
      <c r="MXB37" s="4701"/>
      <c r="MXC37" s="4701"/>
      <c r="MXD37" s="4701"/>
      <c r="MXE37" s="4701"/>
      <c r="MXF37" s="4701"/>
      <c r="MXG37" s="4701"/>
      <c r="MXH37" s="4701"/>
      <c r="MXI37" s="4701"/>
      <c r="MXJ37" s="4701"/>
      <c r="MXK37" s="4701"/>
      <c r="MXL37" s="4701"/>
      <c r="MXM37" s="4701"/>
      <c r="MXN37" s="4701"/>
      <c r="MXO37" s="4701"/>
      <c r="MXP37" s="4701"/>
      <c r="MXQ37" s="4701"/>
      <c r="MXR37" s="4701"/>
      <c r="MXS37" s="4701"/>
      <c r="MXT37" s="4701"/>
      <c r="MXU37" s="4701"/>
      <c r="MXV37" s="4701"/>
      <c r="MXW37" s="4701"/>
      <c r="MXX37" s="4701"/>
      <c r="MXY37" s="4701"/>
      <c r="MXZ37" s="4701"/>
      <c r="MYA37" s="4701"/>
      <c r="MYB37" s="4701"/>
      <c r="MYC37" s="4701"/>
      <c r="MYD37" s="4701"/>
      <c r="MYE37" s="4701"/>
      <c r="MYF37" s="4701"/>
      <c r="MYG37" s="4701"/>
      <c r="MYH37" s="4701"/>
      <c r="MYI37" s="4701"/>
      <c r="MYJ37" s="4701"/>
      <c r="MYK37" s="4701"/>
      <c r="MYL37" s="4701"/>
      <c r="MYM37" s="4701"/>
      <c r="MYN37" s="4701"/>
      <c r="MYO37" s="4701"/>
      <c r="MYP37" s="4701"/>
      <c r="MYQ37" s="4701"/>
      <c r="MYR37" s="4701"/>
      <c r="MYS37" s="4701"/>
      <c r="MYT37" s="4701"/>
      <c r="MYU37" s="4701"/>
      <c r="MYV37" s="4701"/>
      <c r="MYW37" s="4701"/>
      <c r="MYX37" s="4701"/>
      <c r="MYY37" s="4701"/>
      <c r="MYZ37" s="4701"/>
      <c r="MZA37" s="4701"/>
      <c r="MZB37" s="4701"/>
      <c r="MZC37" s="4701"/>
      <c r="MZD37" s="4701"/>
      <c r="MZE37" s="4701"/>
      <c r="MZF37" s="4701"/>
      <c r="MZG37" s="4701"/>
      <c r="MZH37" s="4701"/>
      <c r="MZI37" s="4701"/>
      <c r="MZJ37" s="4701"/>
      <c r="MZK37" s="4701"/>
      <c r="MZL37" s="4701"/>
      <c r="MZM37" s="4701"/>
      <c r="MZN37" s="4701"/>
      <c r="MZO37" s="4701"/>
      <c r="MZP37" s="4701"/>
      <c r="MZQ37" s="4701"/>
      <c r="MZR37" s="4701"/>
      <c r="MZS37" s="4701"/>
      <c r="MZT37" s="4701"/>
      <c r="MZU37" s="4701"/>
      <c r="MZV37" s="4701"/>
      <c r="MZW37" s="4701"/>
      <c r="MZX37" s="4701"/>
      <c r="MZY37" s="4701"/>
      <c r="MZZ37" s="4701"/>
      <c r="NAA37" s="4701"/>
      <c r="NAB37" s="4701"/>
      <c r="NAC37" s="4701"/>
      <c r="NAD37" s="4701"/>
      <c r="NAE37" s="4701"/>
      <c r="NAF37" s="4701"/>
      <c r="NAG37" s="4701"/>
      <c r="NAH37" s="4701"/>
      <c r="NAI37" s="4701"/>
      <c r="NAJ37" s="4701"/>
      <c r="NAK37" s="4701"/>
      <c r="NAL37" s="4701"/>
      <c r="NAM37" s="4701"/>
      <c r="NAN37" s="4701"/>
      <c r="NAO37" s="4701"/>
      <c r="NAP37" s="4701"/>
      <c r="NAQ37" s="4701"/>
      <c r="NAR37" s="4701"/>
      <c r="NAS37" s="4701"/>
      <c r="NAT37" s="4701"/>
      <c r="NAU37" s="4701"/>
      <c r="NAV37" s="4701"/>
      <c r="NAW37" s="4701"/>
      <c r="NAX37" s="4701"/>
      <c r="NAY37" s="4701"/>
      <c r="NAZ37" s="4701"/>
      <c r="NBA37" s="4701"/>
      <c r="NBB37" s="4701"/>
      <c r="NBC37" s="4701"/>
      <c r="NBD37" s="4701"/>
      <c r="NBE37" s="4701"/>
      <c r="NBF37" s="4701"/>
      <c r="NBG37" s="4701"/>
      <c r="NBH37" s="4701"/>
      <c r="NBI37" s="4701"/>
      <c r="NBJ37" s="4701"/>
      <c r="NBK37" s="4701"/>
      <c r="NBL37" s="4701"/>
      <c r="NBM37" s="4701"/>
      <c r="NBN37" s="4701"/>
      <c r="NBO37" s="4701"/>
      <c r="NBP37" s="4701"/>
      <c r="NBQ37" s="4701"/>
      <c r="NBR37" s="4701"/>
      <c r="NBS37" s="4701"/>
      <c r="NBT37" s="4701"/>
      <c r="NBU37" s="4701"/>
      <c r="NBV37" s="4701"/>
      <c r="NBW37" s="4701"/>
      <c r="NBX37" s="4701"/>
      <c r="NBY37" s="4701"/>
      <c r="NBZ37" s="4701"/>
      <c r="NCA37" s="4701"/>
      <c r="NCB37" s="4701"/>
      <c r="NCC37" s="4701"/>
      <c r="NCD37" s="4701"/>
      <c r="NCE37" s="4701"/>
      <c r="NCF37" s="4701"/>
      <c r="NCG37" s="4701"/>
      <c r="NCH37" s="4701"/>
      <c r="NCI37" s="4701"/>
      <c r="NCJ37" s="4701"/>
      <c r="NCK37" s="4701"/>
      <c r="NCL37" s="4701"/>
      <c r="NCM37" s="4701"/>
      <c r="NCN37" s="4701"/>
      <c r="NCO37" s="4701"/>
      <c r="NCP37" s="4701"/>
      <c r="NCQ37" s="4701"/>
      <c r="NCR37" s="4701"/>
      <c r="NCS37" s="4701"/>
      <c r="NCT37" s="4701"/>
      <c r="NCU37" s="4701"/>
      <c r="NCV37" s="4701"/>
      <c r="NCW37" s="4701"/>
      <c r="NCX37" s="4701"/>
      <c r="NCY37" s="4701"/>
      <c r="NCZ37" s="4701"/>
      <c r="NDA37" s="4701"/>
      <c r="NDB37" s="4701"/>
      <c r="NDC37" s="4701"/>
      <c r="NDD37" s="4701"/>
      <c r="NDE37" s="4701"/>
      <c r="NDF37" s="4701"/>
      <c r="NDG37" s="4701"/>
      <c r="NDH37" s="4701"/>
      <c r="NDI37" s="4701"/>
      <c r="NDJ37" s="4701"/>
      <c r="NDK37" s="4701"/>
      <c r="NDL37" s="4701"/>
      <c r="NDM37" s="4701"/>
      <c r="NDN37" s="4701"/>
      <c r="NDO37" s="4701"/>
      <c r="NDP37" s="4701"/>
      <c r="NDQ37" s="4701"/>
      <c r="NDR37" s="4701"/>
      <c r="NDS37" s="4701"/>
      <c r="NDT37" s="4701"/>
      <c r="NDU37" s="4701"/>
      <c r="NDV37" s="4701"/>
      <c r="NDW37" s="4701"/>
      <c r="NDX37" s="4701"/>
      <c r="NDY37" s="4701"/>
      <c r="NDZ37" s="4701"/>
      <c r="NEA37" s="4701"/>
      <c r="NEB37" s="4701"/>
      <c r="NEC37" s="4701"/>
      <c r="NED37" s="4701"/>
      <c r="NEE37" s="4701"/>
      <c r="NEF37" s="4701"/>
      <c r="NEG37" s="4701"/>
      <c r="NEH37" s="4701"/>
      <c r="NEI37" s="4701"/>
      <c r="NEJ37" s="4701"/>
      <c r="NEK37" s="4701"/>
      <c r="NEL37" s="4701"/>
      <c r="NEM37" s="4701"/>
      <c r="NEN37" s="4701"/>
      <c r="NEO37" s="4701"/>
      <c r="NEP37" s="4701"/>
      <c r="NEQ37" s="4701"/>
      <c r="NER37" s="4701"/>
      <c r="NES37" s="4701"/>
      <c r="NET37" s="4701"/>
      <c r="NEU37" s="4701"/>
      <c r="NEV37" s="4701"/>
      <c r="NEW37" s="4701"/>
      <c r="NEX37" s="4701"/>
      <c r="NEY37" s="4701"/>
      <c r="NEZ37" s="4701"/>
      <c r="NFA37" s="4701"/>
      <c r="NFB37" s="4701"/>
      <c r="NFC37" s="4701"/>
      <c r="NFD37" s="4701"/>
      <c r="NFE37" s="4701"/>
      <c r="NFF37" s="4701"/>
      <c r="NFG37" s="4701"/>
      <c r="NFH37" s="4701"/>
      <c r="NFI37" s="4701"/>
      <c r="NFJ37" s="4701"/>
      <c r="NFK37" s="4701"/>
      <c r="NFL37" s="4701"/>
      <c r="NFM37" s="4701"/>
      <c r="NFN37" s="4701"/>
      <c r="NFO37" s="4701"/>
      <c r="NFP37" s="4701"/>
      <c r="NFQ37" s="4701"/>
      <c r="NFR37" s="4701"/>
      <c r="NFS37" s="4701"/>
      <c r="NFT37" s="4701"/>
      <c r="NFU37" s="4701"/>
      <c r="NFV37" s="4701"/>
      <c r="NFW37" s="4701"/>
      <c r="NFX37" s="4701"/>
      <c r="NFY37" s="4701"/>
      <c r="NFZ37" s="4701"/>
      <c r="NGA37" s="4701"/>
      <c r="NGB37" s="4701"/>
      <c r="NGC37" s="4701"/>
      <c r="NGD37" s="4701"/>
      <c r="NGE37" s="4701"/>
      <c r="NGF37" s="4701"/>
      <c r="NGG37" s="4701"/>
      <c r="NGH37" s="4701"/>
      <c r="NGI37" s="4701"/>
      <c r="NGJ37" s="4701"/>
      <c r="NGK37" s="4701"/>
      <c r="NGL37" s="4701"/>
      <c r="NGM37" s="4701"/>
      <c r="NGN37" s="4701"/>
      <c r="NGO37" s="4701"/>
      <c r="NGP37" s="4701"/>
      <c r="NGQ37" s="4701"/>
      <c r="NGR37" s="4701"/>
      <c r="NGS37" s="4701"/>
      <c r="NGT37" s="4701"/>
      <c r="NGU37" s="4701"/>
      <c r="NGV37" s="4701"/>
      <c r="NGW37" s="4701"/>
      <c r="NGX37" s="4701"/>
      <c r="NGY37" s="4701"/>
      <c r="NGZ37" s="4701"/>
      <c r="NHA37" s="4701"/>
      <c r="NHB37" s="4701"/>
      <c r="NHC37" s="4701"/>
      <c r="NHD37" s="4701"/>
      <c r="NHE37" s="4701"/>
      <c r="NHF37" s="4701"/>
      <c r="NHG37" s="4701"/>
      <c r="NHH37" s="4701"/>
      <c r="NHI37" s="4701"/>
      <c r="NHJ37" s="4701"/>
      <c r="NHK37" s="4701"/>
      <c r="NHL37" s="4701"/>
      <c r="NHM37" s="4701"/>
      <c r="NHN37" s="4701"/>
      <c r="NHO37" s="4701"/>
      <c r="NHP37" s="4701"/>
      <c r="NHQ37" s="4701"/>
      <c r="NHR37" s="4701"/>
      <c r="NHS37" s="4701"/>
      <c r="NHT37" s="4701"/>
      <c r="NHU37" s="4701"/>
      <c r="NHV37" s="4701"/>
      <c r="NHW37" s="4701"/>
      <c r="NHX37" s="4701"/>
      <c r="NHY37" s="4701"/>
      <c r="NHZ37" s="4701"/>
      <c r="NIA37" s="4701"/>
      <c r="NIB37" s="4701"/>
      <c r="NIC37" s="4701"/>
      <c r="NID37" s="4701"/>
      <c r="NIE37" s="4701"/>
      <c r="NIF37" s="4701"/>
      <c r="NIG37" s="4701"/>
      <c r="NIH37" s="4701"/>
      <c r="NII37" s="4701"/>
      <c r="NIJ37" s="4701"/>
      <c r="NIK37" s="4701"/>
      <c r="NIL37" s="4701"/>
      <c r="NIM37" s="4701"/>
      <c r="NIN37" s="4701"/>
      <c r="NIO37" s="4701"/>
      <c r="NIP37" s="4701"/>
      <c r="NIQ37" s="4701"/>
      <c r="NIR37" s="4701"/>
      <c r="NIS37" s="4701"/>
      <c r="NIT37" s="4701"/>
      <c r="NIU37" s="4701"/>
      <c r="NIV37" s="4701"/>
      <c r="NIW37" s="4701"/>
      <c r="NIX37" s="4701"/>
      <c r="NIY37" s="4701"/>
      <c r="NIZ37" s="4701"/>
      <c r="NJA37" s="4701"/>
      <c r="NJB37" s="4701"/>
      <c r="NJC37" s="4701"/>
      <c r="NJD37" s="4701"/>
      <c r="NJE37" s="4701"/>
      <c r="NJF37" s="4701"/>
      <c r="NJG37" s="4701"/>
      <c r="NJH37" s="4701"/>
      <c r="NJI37" s="4701"/>
      <c r="NJJ37" s="4701"/>
      <c r="NJK37" s="4701"/>
      <c r="NJL37" s="4701"/>
      <c r="NJM37" s="4701"/>
      <c r="NJN37" s="4701"/>
      <c r="NJO37" s="4701"/>
      <c r="NJP37" s="4701"/>
      <c r="NJQ37" s="4701"/>
      <c r="NJR37" s="4701"/>
      <c r="NJS37" s="4701"/>
      <c r="NJT37" s="4701"/>
      <c r="NJU37" s="4701"/>
      <c r="NJV37" s="4701"/>
      <c r="NJW37" s="4701"/>
      <c r="NJX37" s="4701"/>
      <c r="NJY37" s="4701"/>
      <c r="NJZ37" s="4701"/>
      <c r="NKA37" s="4701"/>
      <c r="NKB37" s="4701"/>
      <c r="NKC37" s="4701"/>
      <c r="NKD37" s="4701"/>
      <c r="NKE37" s="4701"/>
      <c r="NKF37" s="4701"/>
      <c r="NKG37" s="4701"/>
      <c r="NKH37" s="4701"/>
      <c r="NKI37" s="4701"/>
      <c r="NKJ37" s="4701"/>
      <c r="NKK37" s="4701"/>
      <c r="NKL37" s="4701"/>
      <c r="NKM37" s="4701"/>
      <c r="NKN37" s="4701"/>
      <c r="NKO37" s="4701"/>
      <c r="NKP37" s="4701"/>
      <c r="NKQ37" s="4701"/>
      <c r="NKR37" s="4701"/>
      <c r="NKS37" s="4701"/>
      <c r="NKT37" s="4701"/>
      <c r="NKU37" s="4701"/>
      <c r="NKV37" s="4701"/>
      <c r="NKW37" s="4701"/>
      <c r="NKX37" s="4701"/>
      <c r="NKY37" s="4701"/>
      <c r="NKZ37" s="4701"/>
      <c r="NLA37" s="4701"/>
      <c r="NLB37" s="4701"/>
      <c r="NLC37" s="4701"/>
      <c r="NLD37" s="4701"/>
      <c r="NLE37" s="4701"/>
      <c r="NLF37" s="4701"/>
      <c r="NLG37" s="4701"/>
      <c r="NLH37" s="4701"/>
      <c r="NLI37" s="4701"/>
      <c r="NLJ37" s="4701"/>
      <c r="NLK37" s="4701"/>
      <c r="NLL37" s="4701"/>
      <c r="NLM37" s="4701"/>
      <c r="NLN37" s="4701"/>
      <c r="NLO37" s="4701"/>
      <c r="NLP37" s="4701"/>
      <c r="NLQ37" s="4701"/>
      <c r="NLR37" s="4701"/>
      <c r="NLS37" s="4701"/>
      <c r="NLT37" s="4701"/>
      <c r="NLU37" s="4701"/>
      <c r="NLV37" s="4701"/>
      <c r="NLW37" s="4701"/>
      <c r="NLX37" s="4701"/>
      <c r="NLY37" s="4701"/>
      <c r="NLZ37" s="4701"/>
      <c r="NMA37" s="4701"/>
      <c r="NMB37" s="4701"/>
      <c r="NMC37" s="4701"/>
      <c r="NMD37" s="4701"/>
      <c r="NME37" s="4701"/>
      <c r="NMF37" s="4701"/>
      <c r="NMG37" s="4701"/>
      <c r="NMH37" s="4701"/>
      <c r="NMI37" s="4701"/>
      <c r="NMJ37" s="4701"/>
      <c r="NMK37" s="4701"/>
      <c r="NML37" s="4701"/>
      <c r="NMM37" s="4701"/>
      <c r="NMN37" s="4701"/>
      <c r="NMO37" s="4701"/>
      <c r="NMP37" s="4701"/>
      <c r="NMQ37" s="4701"/>
      <c r="NMR37" s="4701"/>
      <c r="NMS37" s="4701"/>
      <c r="NMT37" s="4701"/>
      <c r="NMU37" s="4701"/>
      <c r="NMV37" s="4701"/>
      <c r="NMW37" s="4701"/>
      <c r="NMX37" s="4701"/>
      <c r="NMY37" s="4701"/>
      <c r="NMZ37" s="4701"/>
      <c r="NNA37" s="4701"/>
      <c r="NNB37" s="4701"/>
      <c r="NNC37" s="4701"/>
      <c r="NND37" s="4701"/>
      <c r="NNE37" s="4701"/>
      <c r="NNF37" s="4701"/>
      <c r="NNG37" s="4701"/>
      <c r="NNH37" s="4701"/>
      <c r="NNI37" s="4701"/>
      <c r="NNJ37" s="4701"/>
      <c r="NNK37" s="4701"/>
      <c r="NNL37" s="4701"/>
      <c r="NNM37" s="4701"/>
      <c r="NNN37" s="4701"/>
      <c r="NNO37" s="4701"/>
      <c r="NNP37" s="4701"/>
      <c r="NNQ37" s="4701"/>
      <c r="NNR37" s="4701"/>
      <c r="NNS37" s="4701"/>
      <c r="NNT37" s="4701"/>
      <c r="NNU37" s="4701"/>
      <c r="NNV37" s="4701"/>
      <c r="NNW37" s="4701"/>
      <c r="NNX37" s="4701"/>
      <c r="NNY37" s="4701"/>
      <c r="NNZ37" s="4701"/>
      <c r="NOA37" s="4701"/>
      <c r="NOB37" s="4701"/>
      <c r="NOC37" s="4701"/>
      <c r="NOD37" s="4701"/>
      <c r="NOE37" s="4701"/>
      <c r="NOF37" s="4701"/>
      <c r="NOG37" s="4701"/>
      <c r="NOH37" s="4701"/>
      <c r="NOI37" s="4701"/>
      <c r="NOJ37" s="4701"/>
      <c r="NOK37" s="4701"/>
      <c r="NOL37" s="4701"/>
      <c r="NOM37" s="4701"/>
      <c r="NON37" s="4701"/>
      <c r="NOO37" s="4701"/>
      <c r="NOP37" s="4701"/>
      <c r="NOQ37" s="4701"/>
      <c r="NOR37" s="4701"/>
      <c r="NOS37" s="4701"/>
      <c r="NOT37" s="4701"/>
      <c r="NOU37" s="4701"/>
      <c r="NOV37" s="4701"/>
      <c r="NOW37" s="4701"/>
      <c r="NOX37" s="4701"/>
      <c r="NOY37" s="4701"/>
      <c r="NOZ37" s="4701"/>
      <c r="NPA37" s="4701"/>
      <c r="NPB37" s="4701"/>
      <c r="NPC37" s="4701"/>
      <c r="NPD37" s="4701"/>
      <c r="NPE37" s="4701"/>
      <c r="NPF37" s="4701"/>
      <c r="NPG37" s="4701"/>
      <c r="NPH37" s="4701"/>
      <c r="NPI37" s="4701"/>
      <c r="NPJ37" s="4701"/>
      <c r="NPK37" s="4701"/>
      <c r="NPL37" s="4701"/>
      <c r="NPM37" s="4701"/>
      <c r="NPN37" s="4701"/>
      <c r="NPO37" s="4701"/>
      <c r="NPP37" s="4701"/>
      <c r="NPQ37" s="4701"/>
      <c r="NPR37" s="4701"/>
      <c r="NPS37" s="4701"/>
      <c r="NPT37" s="4701"/>
      <c r="NPU37" s="4701"/>
      <c r="NPV37" s="4701"/>
      <c r="NPW37" s="4701"/>
      <c r="NPX37" s="4701"/>
      <c r="NPY37" s="4701"/>
      <c r="NPZ37" s="4701"/>
      <c r="NQA37" s="4701"/>
      <c r="NQB37" s="4701"/>
      <c r="NQC37" s="4701"/>
      <c r="NQD37" s="4701"/>
      <c r="NQE37" s="4701"/>
      <c r="NQF37" s="4701"/>
      <c r="NQG37" s="4701"/>
      <c r="NQH37" s="4701"/>
      <c r="NQI37" s="4701"/>
      <c r="NQJ37" s="4701"/>
      <c r="NQK37" s="4701"/>
      <c r="NQL37" s="4701"/>
      <c r="NQM37" s="4701"/>
      <c r="NQN37" s="4701"/>
      <c r="NQO37" s="4701"/>
      <c r="NQP37" s="4701"/>
      <c r="NQQ37" s="4701"/>
      <c r="NQR37" s="4701"/>
      <c r="NQS37" s="4701"/>
      <c r="NQT37" s="4701"/>
      <c r="NQU37" s="4701"/>
      <c r="NQV37" s="4701"/>
      <c r="NQW37" s="4701"/>
      <c r="NQX37" s="4701"/>
      <c r="NQY37" s="4701"/>
      <c r="NQZ37" s="4701"/>
      <c r="NRA37" s="4701"/>
      <c r="NRB37" s="4701"/>
      <c r="NRC37" s="4701"/>
      <c r="NRD37" s="4701"/>
      <c r="NRE37" s="4701"/>
      <c r="NRF37" s="4701"/>
      <c r="NRG37" s="4701"/>
      <c r="NRH37" s="4701"/>
      <c r="NRI37" s="4701"/>
      <c r="NRJ37" s="4701"/>
      <c r="NRK37" s="4701"/>
      <c r="NRL37" s="4701"/>
      <c r="NRM37" s="4701"/>
      <c r="NRN37" s="4701"/>
      <c r="NRO37" s="4701"/>
      <c r="NRP37" s="4701"/>
      <c r="NRQ37" s="4701"/>
      <c r="NRR37" s="4701"/>
      <c r="NRS37" s="4701"/>
      <c r="NRT37" s="4701"/>
      <c r="NRU37" s="4701"/>
      <c r="NRV37" s="4701"/>
      <c r="NRW37" s="4701"/>
      <c r="NRX37" s="4701"/>
      <c r="NRY37" s="4701"/>
      <c r="NRZ37" s="4701"/>
      <c r="NSA37" s="4701"/>
      <c r="NSB37" s="4701"/>
      <c r="NSC37" s="4701"/>
      <c r="NSD37" s="4701"/>
      <c r="NSE37" s="4701"/>
      <c r="NSF37" s="4701"/>
      <c r="NSG37" s="4701"/>
      <c r="NSH37" s="4701"/>
      <c r="NSI37" s="4701"/>
      <c r="NSJ37" s="4701"/>
      <c r="NSK37" s="4701"/>
      <c r="NSL37" s="4701"/>
      <c r="NSM37" s="4701"/>
      <c r="NSN37" s="4701"/>
      <c r="NSO37" s="4701"/>
      <c r="NSP37" s="4701"/>
      <c r="NSQ37" s="4701"/>
      <c r="NSR37" s="4701"/>
      <c r="NSS37" s="4701"/>
      <c r="NST37" s="4701"/>
      <c r="NSU37" s="4701"/>
      <c r="NSV37" s="4701"/>
      <c r="NSW37" s="4701"/>
      <c r="NSX37" s="4701"/>
      <c r="NSY37" s="4701"/>
      <c r="NSZ37" s="4701"/>
      <c r="NTA37" s="4701"/>
      <c r="NTB37" s="4701"/>
      <c r="NTC37" s="4701"/>
      <c r="NTD37" s="4701"/>
      <c r="NTE37" s="4701"/>
      <c r="NTF37" s="4701"/>
      <c r="NTG37" s="4701"/>
      <c r="NTH37" s="4701"/>
      <c r="NTI37" s="4701"/>
      <c r="NTJ37" s="4701"/>
      <c r="NTK37" s="4701"/>
      <c r="NTL37" s="4701"/>
      <c r="NTM37" s="4701"/>
      <c r="NTN37" s="4701"/>
      <c r="NTO37" s="4701"/>
      <c r="NTP37" s="4701"/>
      <c r="NTQ37" s="4701"/>
      <c r="NTR37" s="4701"/>
      <c r="NTS37" s="4701"/>
      <c r="NTT37" s="4701"/>
      <c r="NTU37" s="4701"/>
      <c r="NTV37" s="4701"/>
      <c r="NTW37" s="4701"/>
      <c r="NTX37" s="4701"/>
      <c r="NTY37" s="4701"/>
      <c r="NTZ37" s="4701"/>
      <c r="NUA37" s="4701"/>
      <c r="NUB37" s="4701"/>
      <c r="NUC37" s="4701"/>
      <c r="NUD37" s="4701"/>
      <c r="NUE37" s="4701"/>
      <c r="NUF37" s="4701"/>
      <c r="NUG37" s="4701"/>
      <c r="NUH37" s="4701"/>
      <c r="NUI37" s="4701"/>
      <c r="NUJ37" s="4701"/>
      <c r="NUK37" s="4701"/>
      <c r="NUL37" s="4701"/>
      <c r="NUM37" s="4701"/>
      <c r="NUN37" s="4701"/>
      <c r="NUO37" s="4701"/>
      <c r="NUP37" s="4701"/>
      <c r="NUQ37" s="4701"/>
      <c r="NUR37" s="4701"/>
      <c r="NUS37" s="4701"/>
      <c r="NUT37" s="4701"/>
      <c r="NUU37" s="4701"/>
      <c r="NUV37" s="4701"/>
      <c r="NUW37" s="4701"/>
      <c r="NUX37" s="4701"/>
      <c r="NUY37" s="4701"/>
      <c r="NUZ37" s="4701"/>
      <c r="NVA37" s="4701"/>
      <c r="NVB37" s="4701"/>
      <c r="NVC37" s="4701"/>
      <c r="NVD37" s="4701"/>
      <c r="NVE37" s="4701"/>
      <c r="NVF37" s="4701"/>
      <c r="NVG37" s="4701"/>
      <c r="NVH37" s="4701"/>
      <c r="NVI37" s="4701"/>
      <c r="NVJ37" s="4701"/>
      <c r="NVK37" s="4701"/>
      <c r="NVL37" s="4701"/>
      <c r="NVM37" s="4701"/>
      <c r="NVN37" s="4701"/>
      <c r="NVO37" s="4701"/>
      <c r="NVP37" s="4701"/>
      <c r="NVQ37" s="4701"/>
      <c r="NVR37" s="4701"/>
      <c r="NVS37" s="4701"/>
      <c r="NVT37" s="4701"/>
      <c r="NVU37" s="4701"/>
      <c r="NVV37" s="4701"/>
      <c r="NVW37" s="4701"/>
      <c r="NVX37" s="4701"/>
      <c r="NVY37" s="4701"/>
      <c r="NVZ37" s="4701"/>
      <c r="NWA37" s="4701"/>
      <c r="NWB37" s="4701"/>
      <c r="NWC37" s="4701"/>
      <c r="NWD37" s="4701"/>
      <c r="NWE37" s="4701"/>
      <c r="NWF37" s="4701"/>
      <c r="NWG37" s="4701"/>
      <c r="NWH37" s="4701"/>
      <c r="NWI37" s="4701"/>
      <c r="NWJ37" s="4701"/>
      <c r="NWK37" s="4701"/>
      <c r="NWL37" s="4701"/>
      <c r="NWM37" s="4701"/>
      <c r="NWN37" s="4701"/>
      <c r="NWO37" s="4701"/>
      <c r="NWP37" s="4701"/>
      <c r="NWQ37" s="4701"/>
      <c r="NWR37" s="4701"/>
      <c r="NWS37" s="4701"/>
      <c r="NWT37" s="4701"/>
      <c r="NWU37" s="4701"/>
      <c r="NWV37" s="4701"/>
      <c r="NWW37" s="4701"/>
      <c r="NWX37" s="4701"/>
      <c r="NWY37" s="4701"/>
      <c r="NWZ37" s="4701"/>
      <c r="NXA37" s="4701"/>
      <c r="NXB37" s="4701"/>
      <c r="NXC37" s="4701"/>
      <c r="NXD37" s="4701"/>
      <c r="NXE37" s="4701"/>
      <c r="NXF37" s="4701"/>
      <c r="NXG37" s="4701"/>
      <c r="NXH37" s="4701"/>
      <c r="NXI37" s="4701"/>
      <c r="NXJ37" s="4701"/>
      <c r="NXK37" s="4701"/>
      <c r="NXL37" s="4701"/>
      <c r="NXM37" s="4701"/>
      <c r="NXN37" s="4701"/>
      <c r="NXO37" s="4701"/>
      <c r="NXP37" s="4701"/>
      <c r="NXQ37" s="4701"/>
      <c r="NXR37" s="4701"/>
      <c r="NXS37" s="4701"/>
      <c r="NXT37" s="4701"/>
      <c r="NXU37" s="4701"/>
      <c r="NXV37" s="4701"/>
      <c r="NXW37" s="4701"/>
      <c r="NXX37" s="4701"/>
      <c r="NXY37" s="4701"/>
      <c r="NXZ37" s="4701"/>
      <c r="NYA37" s="4701"/>
      <c r="NYB37" s="4701"/>
      <c r="NYC37" s="4701"/>
      <c r="NYD37" s="4701"/>
      <c r="NYE37" s="4701"/>
      <c r="NYF37" s="4701"/>
      <c r="NYG37" s="4701"/>
      <c r="NYH37" s="4701"/>
      <c r="NYI37" s="4701"/>
      <c r="NYJ37" s="4701"/>
      <c r="NYK37" s="4701"/>
      <c r="NYL37" s="4701"/>
      <c r="NYM37" s="4701"/>
      <c r="NYN37" s="4701"/>
      <c r="NYO37" s="4701"/>
      <c r="NYP37" s="4701"/>
      <c r="NYQ37" s="4701"/>
      <c r="NYR37" s="4701"/>
      <c r="NYS37" s="4701"/>
      <c r="NYT37" s="4701"/>
      <c r="NYU37" s="4701"/>
      <c r="NYV37" s="4701"/>
      <c r="NYW37" s="4701"/>
      <c r="NYX37" s="4701"/>
      <c r="NYY37" s="4701"/>
      <c r="NYZ37" s="4701"/>
      <c r="NZA37" s="4701"/>
      <c r="NZB37" s="4701"/>
      <c r="NZC37" s="4701"/>
      <c r="NZD37" s="4701"/>
      <c r="NZE37" s="4701"/>
      <c r="NZF37" s="4701"/>
      <c r="NZG37" s="4701"/>
      <c r="NZH37" s="4701"/>
      <c r="NZI37" s="4701"/>
      <c r="NZJ37" s="4701"/>
      <c r="NZK37" s="4701"/>
      <c r="NZL37" s="4701"/>
      <c r="NZM37" s="4701"/>
      <c r="NZN37" s="4701"/>
      <c r="NZO37" s="4701"/>
      <c r="NZP37" s="4701"/>
      <c r="NZQ37" s="4701"/>
      <c r="NZR37" s="4701"/>
      <c r="NZS37" s="4701"/>
      <c r="NZT37" s="4701"/>
      <c r="NZU37" s="4701"/>
      <c r="NZV37" s="4701"/>
      <c r="NZW37" s="4701"/>
      <c r="NZX37" s="4701"/>
      <c r="NZY37" s="4701"/>
      <c r="NZZ37" s="4701"/>
      <c r="OAA37" s="4701"/>
      <c r="OAB37" s="4701"/>
      <c r="OAC37" s="4701"/>
      <c r="OAD37" s="4701"/>
      <c r="OAE37" s="4701"/>
      <c r="OAF37" s="4701"/>
      <c r="OAG37" s="4701"/>
      <c r="OAH37" s="4701"/>
      <c r="OAI37" s="4701"/>
      <c r="OAJ37" s="4701"/>
      <c r="OAK37" s="4701"/>
      <c r="OAL37" s="4701"/>
      <c r="OAM37" s="4701"/>
      <c r="OAN37" s="4701"/>
      <c r="OAO37" s="4701"/>
      <c r="OAP37" s="4701"/>
      <c r="OAQ37" s="4701"/>
      <c r="OAR37" s="4701"/>
      <c r="OAS37" s="4701"/>
      <c r="OAT37" s="4701"/>
      <c r="OAU37" s="4701"/>
      <c r="OAV37" s="4701"/>
      <c r="OAW37" s="4701"/>
      <c r="OAX37" s="4701"/>
      <c r="OAY37" s="4701"/>
      <c r="OAZ37" s="4701"/>
      <c r="OBA37" s="4701"/>
      <c r="OBB37" s="4701"/>
      <c r="OBC37" s="4701"/>
      <c r="OBD37" s="4701"/>
      <c r="OBE37" s="4701"/>
      <c r="OBF37" s="4701"/>
      <c r="OBG37" s="4701"/>
      <c r="OBH37" s="4701"/>
      <c r="OBI37" s="4701"/>
      <c r="OBJ37" s="4701"/>
      <c r="OBK37" s="4701"/>
      <c r="OBL37" s="4701"/>
      <c r="OBM37" s="4701"/>
      <c r="OBN37" s="4701"/>
      <c r="OBO37" s="4701"/>
      <c r="OBP37" s="4701"/>
      <c r="OBQ37" s="4701"/>
      <c r="OBR37" s="4701"/>
      <c r="OBS37" s="4701"/>
      <c r="OBT37" s="4701"/>
      <c r="OBU37" s="4701"/>
      <c r="OBV37" s="4701"/>
      <c r="OBW37" s="4701"/>
      <c r="OBX37" s="4701"/>
      <c r="OBY37" s="4701"/>
      <c r="OBZ37" s="4701"/>
      <c r="OCA37" s="4701"/>
      <c r="OCB37" s="4701"/>
      <c r="OCC37" s="4701"/>
      <c r="OCD37" s="4701"/>
      <c r="OCE37" s="4701"/>
      <c r="OCF37" s="4701"/>
      <c r="OCG37" s="4701"/>
      <c r="OCH37" s="4701"/>
      <c r="OCI37" s="4701"/>
      <c r="OCJ37" s="4701"/>
      <c r="OCK37" s="4701"/>
      <c r="OCL37" s="4701"/>
      <c r="OCM37" s="4701"/>
      <c r="OCN37" s="4701"/>
      <c r="OCO37" s="4701"/>
      <c r="OCP37" s="4701"/>
      <c r="OCQ37" s="4701"/>
      <c r="OCR37" s="4701"/>
      <c r="OCS37" s="4701"/>
      <c r="OCT37" s="4701"/>
      <c r="OCU37" s="4701"/>
      <c r="OCV37" s="4701"/>
      <c r="OCW37" s="4701"/>
      <c r="OCX37" s="4701"/>
      <c r="OCY37" s="4701"/>
      <c r="OCZ37" s="4701"/>
      <c r="ODA37" s="4701"/>
      <c r="ODB37" s="4701"/>
      <c r="ODC37" s="4701"/>
      <c r="ODD37" s="4701"/>
      <c r="ODE37" s="4701"/>
      <c r="ODF37" s="4701"/>
      <c r="ODG37" s="4701"/>
      <c r="ODH37" s="4701"/>
      <c r="ODI37" s="4701"/>
      <c r="ODJ37" s="4701"/>
      <c r="ODK37" s="4701"/>
      <c r="ODL37" s="4701"/>
      <c r="ODM37" s="4701"/>
      <c r="ODN37" s="4701"/>
      <c r="ODO37" s="4701"/>
      <c r="ODP37" s="4701"/>
      <c r="ODQ37" s="4701"/>
      <c r="ODR37" s="4701"/>
      <c r="ODS37" s="4701"/>
      <c r="ODT37" s="4701"/>
      <c r="ODU37" s="4701"/>
      <c r="ODV37" s="4701"/>
      <c r="ODW37" s="4701"/>
      <c r="ODX37" s="4701"/>
      <c r="ODY37" s="4701"/>
      <c r="ODZ37" s="4701"/>
      <c r="OEA37" s="4701"/>
      <c r="OEB37" s="4701"/>
      <c r="OEC37" s="4701"/>
      <c r="OED37" s="4701"/>
      <c r="OEE37" s="4701"/>
      <c r="OEF37" s="4701"/>
      <c r="OEG37" s="4701"/>
      <c r="OEH37" s="4701"/>
      <c r="OEI37" s="4701"/>
      <c r="OEJ37" s="4701"/>
      <c r="OEK37" s="4701"/>
      <c r="OEL37" s="4701"/>
      <c r="OEM37" s="4701"/>
      <c r="OEN37" s="4701"/>
      <c r="OEO37" s="4701"/>
      <c r="OEP37" s="4701"/>
      <c r="OEQ37" s="4701"/>
      <c r="OER37" s="4701"/>
      <c r="OES37" s="4701"/>
      <c r="OET37" s="4701"/>
      <c r="OEU37" s="4701"/>
      <c r="OEV37" s="4701"/>
      <c r="OEW37" s="4701"/>
      <c r="OEX37" s="4701"/>
      <c r="OEY37" s="4701"/>
      <c r="OEZ37" s="4701"/>
      <c r="OFA37" s="4701"/>
      <c r="OFB37" s="4701"/>
      <c r="OFC37" s="4701"/>
      <c r="OFD37" s="4701"/>
      <c r="OFE37" s="4701"/>
      <c r="OFF37" s="4701"/>
      <c r="OFG37" s="4701"/>
      <c r="OFH37" s="4701"/>
      <c r="OFI37" s="4701"/>
      <c r="OFJ37" s="4701"/>
      <c r="OFK37" s="4701"/>
      <c r="OFL37" s="4701"/>
      <c r="OFM37" s="4701"/>
      <c r="OFN37" s="4701"/>
      <c r="OFO37" s="4701"/>
      <c r="OFP37" s="4701"/>
      <c r="OFQ37" s="4701"/>
      <c r="OFR37" s="4701"/>
      <c r="OFS37" s="4701"/>
      <c r="OFT37" s="4701"/>
      <c r="OFU37" s="4701"/>
      <c r="OFV37" s="4701"/>
      <c r="OFW37" s="4701"/>
      <c r="OFX37" s="4701"/>
      <c r="OFY37" s="4701"/>
      <c r="OFZ37" s="4701"/>
      <c r="OGA37" s="4701"/>
      <c r="OGB37" s="4701"/>
      <c r="OGC37" s="4701"/>
      <c r="OGD37" s="4701"/>
      <c r="OGE37" s="4701"/>
      <c r="OGF37" s="4701"/>
      <c r="OGG37" s="4701"/>
      <c r="OGH37" s="4701"/>
      <c r="OGI37" s="4701"/>
      <c r="OGJ37" s="4701"/>
      <c r="OGK37" s="4701"/>
      <c r="OGL37" s="4701"/>
      <c r="OGM37" s="4701"/>
      <c r="OGN37" s="4701"/>
      <c r="OGO37" s="4701"/>
      <c r="OGP37" s="4701"/>
      <c r="OGQ37" s="4701"/>
      <c r="OGR37" s="4701"/>
      <c r="OGS37" s="4701"/>
      <c r="OGT37" s="4701"/>
      <c r="OGU37" s="4701"/>
      <c r="OGV37" s="4701"/>
      <c r="OGW37" s="4701"/>
      <c r="OGX37" s="4701"/>
      <c r="OGY37" s="4701"/>
      <c r="OGZ37" s="4701"/>
      <c r="OHA37" s="4701"/>
      <c r="OHB37" s="4701"/>
      <c r="OHC37" s="4701"/>
      <c r="OHD37" s="4701"/>
      <c r="OHE37" s="4701"/>
      <c r="OHF37" s="4701"/>
      <c r="OHG37" s="4701"/>
      <c r="OHH37" s="4701"/>
      <c r="OHI37" s="4701"/>
      <c r="OHJ37" s="4701"/>
      <c r="OHK37" s="4701"/>
      <c r="OHL37" s="4701"/>
      <c r="OHM37" s="4701"/>
      <c r="OHN37" s="4701"/>
      <c r="OHO37" s="4701"/>
      <c r="OHP37" s="4701"/>
      <c r="OHQ37" s="4701"/>
      <c r="OHR37" s="4701"/>
      <c r="OHS37" s="4701"/>
      <c r="OHT37" s="4701"/>
      <c r="OHU37" s="4701"/>
      <c r="OHV37" s="4701"/>
      <c r="OHW37" s="4701"/>
      <c r="OHX37" s="4701"/>
      <c r="OHY37" s="4701"/>
      <c r="OHZ37" s="4701"/>
      <c r="OIA37" s="4701"/>
      <c r="OIB37" s="4701"/>
      <c r="OIC37" s="4701"/>
      <c r="OID37" s="4701"/>
      <c r="OIE37" s="4701"/>
      <c r="OIF37" s="4701"/>
      <c r="OIG37" s="4701"/>
      <c r="OIH37" s="4701"/>
      <c r="OII37" s="4701"/>
      <c r="OIJ37" s="4701"/>
      <c r="OIK37" s="4701"/>
      <c r="OIL37" s="4701"/>
      <c r="OIM37" s="4701"/>
      <c r="OIN37" s="4701"/>
      <c r="OIO37" s="4701"/>
      <c r="OIP37" s="4701"/>
      <c r="OIQ37" s="4701"/>
      <c r="OIR37" s="4701"/>
      <c r="OIS37" s="4701"/>
      <c r="OIT37" s="4701"/>
      <c r="OIU37" s="4701"/>
      <c r="OIV37" s="4701"/>
      <c r="OIW37" s="4701"/>
      <c r="OIX37" s="4701"/>
      <c r="OIY37" s="4701"/>
      <c r="OIZ37" s="4701"/>
      <c r="OJA37" s="4701"/>
      <c r="OJB37" s="4701"/>
      <c r="OJC37" s="4701"/>
      <c r="OJD37" s="4701"/>
      <c r="OJE37" s="4701"/>
      <c r="OJF37" s="4701"/>
      <c r="OJG37" s="4701"/>
      <c r="OJH37" s="4701"/>
      <c r="OJI37" s="4701"/>
      <c r="OJJ37" s="4701"/>
      <c r="OJK37" s="4701"/>
      <c r="OJL37" s="4701"/>
      <c r="OJM37" s="4701"/>
      <c r="OJN37" s="4701"/>
      <c r="OJO37" s="4701"/>
      <c r="OJP37" s="4701"/>
      <c r="OJQ37" s="4701"/>
      <c r="OJR37" s="4701"/>
      <c r="OJS37" s="4701"/>
      <c r="OJT37" s="4701"/>
      <c r="OJU37" s="4701"/>
      <c r="OJV37" s="4701"/>
      <c r="OJW37" s="4701"/>
      <c r="OJX37" s="4701"/>
      <c r="OJY37" s="4701"/>
      <c r="OJZ37" s="4701"/>
      <c r="OKA37" s="4701"/>
      <c r="OKB37" s="4701"/>
      <c r="OKC37" s="4701"/>
      <c r="OKD37" s="4701"/>
      <c r="OKE37" s="4701"/>
      <c r="OKF37" s="4701"/>
      <c r="OKG37" s="4701"/>
      <c r="OKH37" s="4701"/>
      <c r="OKI37" s="4701"/>
      <c r="OKJ37" s="4701"/>
      <c r="OKK37" s="4701"/>
      <c r="OKL37" s="4701"/>
      <c r="OKM37" s="4701"/>
      <c r="OKN37" s="4701"/>
      <c r="OKO37" s="4701"/>
      <c r="OKP37" s="4701"/>
      <c r="OKQ37" s="4701"/>
      <c r="OKR37" s="4701"/>
      <c r="OKS37" s="4701"/>
      <c r="OKT37" s="4701"/>
      <c r="OKU37" s="4701"/>
      <c r="OKV37" s="4701"/>
      <c r="OKW37" s="4701"/>
      <c r="OKX37" s="4701"/>
      <c r="OKY37" s="4701"/>
      <c r="OKZ37" s="4701"/>
      <c r="OLA37" s="4701"/>
      <c r="OLB37" s="4701"/>
      <c r="OLC37" s="4701"/>
      <c r="OLD37" s="4701"/>
      <c r="OLE37" s="4701"/>
      <c r="OLF37" s="4701"/>
      <c r="OLG37" s="4701"/>
      <c r="OLH37" s="4701"/>
      <c r="OLI37" s="4701"/>
      <c r="OLJ37" s="4701"/>
      <c r="OLK37" s="4701"/>
      <c r="OLL37" s="4701"/>
      <c r="OLM37" s="4701"/>
      <c r="OLN37" s="4701"/>
      <c r="OLO37" s="4701"/>
      <c r="OLP37" s="4701"/>
      <c r="OLQ37" s="4701"/>
      <c r="OLR37" s="4701"/>
      <c r="OLS37" s="4701"/>
      <c r="OLT37" s="4701"/>
      <c r="OLU37" s="4701"/>
      <c r="OLV37" s="4701"/>
      <c r="OLW37" s="4701"/>
      <c r="OLX37" s="4701"/>
      <c r="OLY37" s="4701"/>
      <c r="OLZ37" s="4701"/>
      <c r="OMA37" s="4701"/>
      <c r="OMB37" s="4701"/>
      <c r="OMC37" s="4701"/>
      <c r="OMD37" s="4701"/>
      <c r="OME37" s="4701"/>
      <c r="OMF37" s="4701"/>
      <c r="OMG37" s="4701"/>
      <c r="OMH37" s="4701"/>
      <c r="OMI37" s="4701"/>
      <c r="OMJ37" s="4701"/>
      <c r="OMK37" s="4701"/>
      <c r="OML37" s="4701"/>
      <c r="OMM37" s="4701"/>
      <c r="OMN37" s="4701"/>
      <c r="OMO37" s="4701"/>
      <c r="OMP37" s="4701"/>
      <c r="OMQ37" s="4701"/>
      <c r="OMR37" s="4701"/>
      <c r="OMS37" s="4701"/>
      <c r="OMT37" s="4701"/>
      <c r="OMU37" s="4701"/>
      <c r="OMV37" s="4701"/>
      <c r="OMW37" s="4701"/>
      <c r="OMX37" s="4701"/>
      <c r="OMY37" s="4701"/>
      <c r="OMZ37" s="4701"/>
      <c r="ONA37" s="4701"/>
      <c r="ONB37" s="4701"/>
      <c r="ONC37" s="4701"/>
      <c r="OND37" s="4701"/>
      <c r="ONE37" s="4701"/>
      <c r="ONF37" s="4701"/>
      <c r="ONG37" s="4701"/>
      <c r="ONH37" s="4701"/>
      <c r="ONI37" s="4701"/>
      <c r="ONJ37" s="4701"/>
      <c r="ONK37" s="4701"/>
      <c r="ONL37" s="4701"/>
      <c r="ONM37" s="4701"/>
      <c r="ONN37" s="4701"/>
      <c r="ONO37" s="4701"/>
      <c r="ONP37" s="4701"/>
      <c r="ONQ37" s="4701"/>
      <c r="ONR37" s="4701"/>
      <c r="ONS37" s="4701"/>
      <c r="ONT37" s="4701"/>
      <c r="ONU37" s="4701"/>
      <c r="ONV37" s="4701"/>
      <c r="ONW37" s="4701"/>
      <c r="ONX37" s="4701"/>
      <c r="ONY37" s="4701"/>
      <c r="ONZ37" s="4701"/>
      <c r="OOA37" s="4701"/>
      <c r="OOB37" s="4701"/>
      <c r="OOC37" s="4701"/>
      <c r="OOD37" s="4701"/>
      <c r="OOE37" s="4701"/>
      <c r="OOF37" s="4701"/>
      <c r="OOG37" s="4701"/>
      <c r="OOH37" s="4701"/>
      <c r="OOI37" s="4701"/>
      <c r="OOJ37" s="4701"/>
      <c r="OOK37" s="4701"/>
      <c r="OOL37" s="4701"/>
      <c r="OOM37" s="4701"/>
      <c r="OON37" s="4701"/>
      <c r="OOO37" s="4701"/>
      <c r="OOP37" s="4701"/>
      <c r="OOQ37" s="4701"/>
      <c r="OOR37" s="4701"/>
      <c r="OOS37" s="4701"/>
      <c r="OOT37" s="4701"/>
      <c r="OOU37" s="4701"/>
      <c r="OOV37" s="4701"/>
      <c r="OOW37" s="4701"/>
      <c r="OOX37" s="4701"/>
      <c r="OOY37" s="4701"/>
      <c r="OOZ37" s="4701"/>
      <c r="OPA37" s="4701"/>
      <c r="OPB37" s="4701"/>
      <c r="OPC37" s="4701"/>
      <c r="OPD37" s="4701"/>
      <c r="OPE37" s="4701"/>
      <c r="OPF37" s="4701"/>
      <c r="OPG37" s="4701"/>
      <c r="OPH37" s="4701"/>
      <c r="OPI37" s="4701"/>
      <c r="OPJ37" s="4701"/>
      <c r="OPK37" s="4701"/>
      <c r="OPL37" s="4701"/>
      <c r="OPM37" s="4701"/>
      <c r="OPN37" s="4701"/>
      <c r="OPO37" s="4701"/>
      <c r="OPP37" s="4701"/>
      <c r="OPQ37" s="4701"/>
      <c r="OPR37" s="4701"/>
      <c r="OPS37" s="4701"/>
      <c r="OPT37" s="4701"/>
      <c r="OPU37" s="4701"/>
      <c r="OPV37" s="4701"/>
      <c r="OPW37" s="4701"/>
      <c r="OPX37" s="4701"/>
      <c r="OPY37" s="4701"/>
      <c r="OPZ37" s="4701"/>
      <c r="OQA37" s="4701"/>
      <c r="OQB37" s="4701"/>
      <c r="OQC37" s="4701"/>
      <c r="OQD37" s="4701"/>
      <c r="OQE37" s="4701"/>
      <c r="OQF37" s="4701"/>
      <c r="OQG37" s="4701"/>
      <c r="OQH37" s="4701"/>
      <c r="OQI37" s="4701"/>
      <c r="OQJ37" s="4701"/>
      <c r="OQK37" s="4701"/>
      <c r="OQL37" s="4701"/>
      <c r="OQM37" s="4701"/>
      <c r="OQN37" s="4701"/>
      <c r="OQO37" s="4701"/>
      <c r="OQP37" s="4701"/>
      <c r="OQQ37" s="4701"/>
      <c r="OQR37" s="4701"/>
      <c r="OQS37" s="4701"/>
      <c r="OQT37" s="4701"/>
      <c r="OQU37" s="4701"/>
      <c r="OQV37" s="4701"/>
      <c r="OQW37" s="4701"/>
      <c r="OQX37" s="4701"/>
      <c r="OQY37" s="4701"/>
      <c r="OQZ37" s="4701"/>
      <c r="ORA37" s="4701"/>
      <c r="ORB37" s="4701"/>
      <c r="ORC37" s="4701"/>
      <c r="ORD37" s="4701"/>
      <c r="ORE37" s="4701"/>
      <c r="ORF37" s="4701"/>
      <c r="ORG37" s="4701"/>
      <c r="ORH37" s="4701"/>
      <c r="ORI37" s="4701"/>
      <c r="ORJ37" s="4701"/>
      <c r="ORK37" s="4701"/>
      <c r="ORL37" s="4701"/>
      <c r="ORM37" s="4701"/>
      <c r="ORN37" s="4701"/>
      <c r="ORO37" s="4701"/>
      <c r="ORP37" s="4701"/>
      <c r="ORQ37" s="4701"/>
      <c r="ORR37" s="4701"/>
      <c r="ORS37" s="4701"/>
      <c r="ORT37" s="4701"/>
      <c r="ORU37" s="4701"/>
      <c r="ORV37" s="4701"/>
      <c r="ORW37" s="4701"/>
      <c r="ORX37" s="4701"/>
      <c r="ORY37" s="4701"/>
      <c r="ORZ37" s="4701"/>
      <c r="OSA37" s="4701"/>
      <c r="OSB37" s="4701"/>
      <c r="OSC37" s="4701"/>
      <c r="OSD37" s="4701"/>
      <c r="OSE37" s="4701"/>
      <c r="OSF37" s="4701"/>
      <c r="OSG37" s="4701"/>
      <c r="OSH37" s="4701"/>
      <c r="OSI37" s="4701"/>
      <c r="OSJ37" s="4701"/>
      <c r="OSK37" s="4701"/>
      <c r="OSL37" s="4701"/>
      <c r="OSM37" s="4701"/>
      <c r="OSN37" s="4701"/>
      <c r="OSO37" s="4701"/>
      <c r="OSP37" s="4701"/>
      <c r="OSQ37" s="4701"/>
      <c r="OSR37" s="4701"/>
      <c r="OSS37" s="4701"/>
      <c r="OST37" s="4701"/>
      <c r="OSU37" s="4701"/>
      <c r="OSV37" s="4701"/>
      <c r="OSW37" s="4701"/>
      <c r="OSX37" s="4701"/>
      <c r="OSY37" s="4701"/>
      <c r="OSZ37" s="4701"/>
      <c r="OTA37" s="4701"/>
      <c r="OTB37" s="4701"/>
      <c r="OTC37" s="4701"/>
      <c r="OTD37" s="4701"/>
      <c r="OTE37" s="4701"/>
      <c r="OTF37" s="4701"/>
      <c r="OTG37" s="4701"/>
      <c r="OTH37" s="4701"/>
      <c r="OTI37" s="4701"/>
      <c r="OTJ37" s="4701"/>
      <c r="OTK37" s="4701"/>
      <c r="OTL37" s="4701"/>
      <c r="OTM37" s="4701"/>
      <c r="OTN37" s="4701"/>
      <c r="OTO37" s="4701"/>
      <c r="OTP37" s="4701"/>
      <c r="OTQ37" s="4701"/>
      <c r="OTR37" s="4701"/>
      <c r="OTS37" s="4701"/>
      <c r="OTT37" s="4701"/>
      <c r="OTU37" s="4701"/>
      <c r="OTV37" s="4701"/>
      <c r="OTW37" s="4701"/>
      <c r="OTX37" s="4701"/>
      <c r="OTY37" s="4701"/>
      <c r="OTZ37" s="4701"/>
      <c r="OUA37" s="4701"/>
      <c r="OUB37" s="4701"/>
      <c r="OUC37" s="4701"/>
      <c r="OUD37" s="4701"/>
      <c r="OUE37" s="4701"/>
      <c r="OUF37" s="4701"/>
      <c r="OUG37" s="4701"/>
      <c r="OUH37" s="4701"/>
      <c r="OUI37" s="4701"/>
      <c r="OUJ37" s="4701"/>
      <c r="OUK37" s="4701"/>
      <c r="OUL37" s="4701"/>
      <c r="OUM37" s="4701"/>
      <c r="OUN37" s="4701"/>
      <c r="OUO37" s="4701"/>
      <c r="OUP37" s="4701"/>
      <c r="OUQ37" s="4701"/>
      <c r="OUR37" s="4701"/>
      <c r="OUS37" s="4701"/>
      <c r="OUT37" s="4701"/>
      <c r="OUU37" s="4701"/>
      <c r="OUV37" s="4701"/>
      <c r="OUW37" s="4701"/>
      <c r="OUX37" s="4701"/>
      <c r="OUY37" s="4701"/>
      <c r="OUZ37" s="4701"/>
      <c r="OVA37" s="4701"/>
      <c r="OVB37" s="4701"/>
      <c r="OVC37" s="4701"/>
      <c r="OVD37" s="4701"/>
      <c r="OVE37" s="4701"/>
      <c r="OVF37" s="4701"/>
      <c r="OVG37" s="4701"/>
      <c r="OVH37" s="4701"/>
      <c r="OVI37" s="4701"/>
      <c r="OVJ37" s="4701"/>
      <c r="OVK37" s="4701"/>
      <c r="OVL37" s="4701"/>
      <c r="OVM37" s="4701"/>
      <c r="OVN37" s="4701"/>
      <c r="OVO37" s="4701"/>
      <c r="OVP37" s="4701"/>
      <c r="OVQ37" s="4701"/>
      <c r="OVR37" s="4701"/>
      <c r="OVS37" s="4701"/>
      <c r="OVT37" s="4701"/>
      <c r="OVU37" s="4701"/>
      <c r="OVV37" s="4701"/>
      <c r="OVW37" s="4701"/>
      <c r="OVX37" s="4701"/>
      <c r="OVY37" s="4701"/>
      <c r="OVZ37" s="4701"/>
      <c r="OWA37" s="4701"/>
      <c r="OWB37" s="4701"/>
      <c r="OWC37" s="4701"/>
      <c r="OWD37" s="4701"/>
      <c r="OWE37" s="4701"/>
      <c r="OWF37" s="4701"/>
      <c r="OWG37" s="4701"/>
      <c r="OWH37" s="4701"/>
      <c r="OWI37" s="4701"/>
      <c r="OWJ37" s="4701"/>
      <c r="OWK37" s="4701"/>
      <c r="OWL37" s="4701"/>
      <c r="OWM37" s="4701"/>
      <c r="OWN37" s="4701"/>
      <c r="OWO37" s="4701"/>
      <c r="OWP37" s="4701"/>
      <c r="OWQ37" s="4701"/>
      <c r="OWR37" s="4701"/>
      <c r="OWS37" s="4701"/>
      <c r="OWT37" s="4701"/>
      <c r="OWU37" s="4701"/>
      <c r="OWV37" s="4701"/>
      <c r="OWW37" s="4701"/>
      <c r="OWX37" s="4701"/>
      <c r="OWY37" s="4701"/>
      <c r="OWZ37" s="4701"/>
      <c r="OXA37" s="4701"/>
      <c r="OXB37" s="4701"/>
      <c r="OXC37" s="4701"/>
      <c r="OXD37" s="4701"/>
      <c r="OXE37" s="4701"/>
      <c r="OXF37" s="4701"/>
      <c r="OXG37" s="4701"/>
      <c r="OXH37" s="4701"/>
      <c r="OXI37" s="4701"/>
      <c r="OXJ37" s="4701"/>
      <c r="OXK37" s="4701"/>
      <c r="OXL37" s="4701"/>
      <c r="OXM37" s="4701"/>
      <c r="OXN37" s="4701"/>
      <c r="OXO37" s="4701"/>
      <c r="OXP37" s="4701"/>
      <c r="OXQ37" s="4701"/>
      <c r="OXR37" s="4701"/>
      <c r="OXS37" s="4701"/>
      <c r="OXT37" s="4701"/>
      <c r="OXU37" s="4701"/>
      <c r="OXV37" s="4701"/>
      <c r="OXW37" s="4701"/>
      <c r="OXX37" s="4701"/>
      <c r="OXY37" s="4701"/>
      <c r="OXZ37" s="4701"/>
      <c r="OYA37" s="4701"/>
      <c r="OYB37" s="4701"/>
      <c r="OYC37" s="4701"/>
      <c r="OYD37" s="4701"/>
      <c r="OYE37" s="4701"/>
      <c r="OYF37" s="4701"/>
      <c r="OYG37" s="4701"/>
      <c r="OYH37" s="4701"/>
      <c r="OYI37" s="4701"/>
      <c r="OYJ37" s="4701"/>
      <c r="OYK37" s="4701"/>
      <c r="OYL37" s="4701"/>
      <c r="OYM37" s="4701"/>
      <c r="OYN37" s="4701"/>
      <c r="OYO37" s="4701"/>
      <c r="OYP37" s="4701"/>
      <c r="OYQ37" s="4701"/>
      <c r="OYR37" s="4701"/>
      <c r="OYS37" s="4701"/>
      <c r="OYT37" s="4701"/>
      <c r="OYU37" s="4701"/>
      <c r="OYV37" s="4701"/>
      <c r="OYW37" s="4701"/>
      <c r="OYX37" s="4701"/>
      <c r="OYY37" s="4701"/>
      <c r="OYZ37" s="4701"/>
      <c r="OZA37" s="4701"/>
      <c r="OZB37" s="4701"/>
      <c r="OZC37" s="4701"/>
      <c r="OZD37" s="4701"/>
      <c r="OZE37" s="4701"/>
      <c r="OZF37" s="4701"/>
      <c r="OZG37" s="4701"/>
      <c r="OZH37" s="4701"/>
      <c r="OZI37" s="4701"/>
      <c r="OZJ37" s="4701"/>
      <c r="OZK37" s="4701"/>
      <c r="OZL37" s="4701"/>
      <c r="OZM37" s="4701"/>
      <c r="OZN37" s="4701"/>
      <c r="OZO37" s="4701"/>
      <c r="OZP37" s="4701"/>
      <c r="OZQ37" s="4701"/>
      <c r="OZR37" s="4701"/>
      <c r="OZS37" s="4701"/>
      <c r="OZT37" s="4701"/>
      <c r="OZU37" s="4701"/>
      <c r="OZV37" s="4701"/>
      <c r="OZW37" s="4701"/>
      <c r="OZX37" s="4701"/>
      <c r="OZY37" s="4701"/>
      <c r="OZZ37" s="4701"/>
      <c r="PAA37" s="4701"/>
      <c r="PAB37" s="4701"/>
      <c r="PAC37" s="4701"/>
      <c r="PAD37" s="4701"/>
      <c r="PAE37" s="4701"/>
      <c r="PAF37" s="4701"/>
      <c r="PAG37" s="4701"/>
      <c r="PAH37" s="4701"/>
      <c r="PAI37" s="4701"/>
      <c r="PAJ37" s="4701"/>
      <c r="PAK37" s="4701"/>
      <c r="PAL37" s="4701"/>
      <c r="PAM37" s="4701"/>
      <c r="PAN37" s="4701"/>
      <c r="PAO37" s="4701"/>
      <c r="PAP37" s="4701"/>
      <c r="PAQ37" s="4701"/>
      <c r="PAR37" s="4701"/>
      <c r="PAS37" s="4701"/>
      <c r="PAT37" s="4701"/>
      <c r="PAU37" s="4701"/>
      <c r="PAV37" s="4701"/>
      <c r="PAW37" s="4701"/>
      <c r="PAX37" s="4701"/>
      <c r="PAY37" s="4701"/>
      <c r="PAZ37" s="4701"/>
      <c r="PBA37" s="4701"/>
      <c r="PBB37" s="4701"/>
      <c r="PBC37" s="4701"/>
      <c r="PBD37" s="4701"/>
      <c r="PBE37" s="4701"/>
      <c r="PBF37" s="4701"/>
      <c r="PBG37" s="4701"/>
      <c r="PBH37" s="4701"/>
      <c r="PBI37" s="4701"/>
      <c r="PBJ37" s="4701"/>
      <c r="PBK37" s="4701"/>
      <c r="PBL37" s="4701"/>
      <c r="PBM37" s="4701"/>
      <c r="PBN37" s="4701"/>
      <c r="PBO37" s="4701"/>
      <c r="PBP37" s="4701"/>
      <c r="PBQ37" s="4701"/>
      <c r="PBR37" s="4701"/>
      <c r="PBS37" s="4701"/>
      <c r="PBT37" s="4701"/>
      <c r="PBU37" s="4701"/>
      <c r="PBV37" s="4701"/>
      <c r="PBW37" s="4701"/>
      <c r="PBX37" s="4701"/>
      <c r="PBY37" s="4701"/>
      <c r="PBZ37" s="4701"/>
      <c r="PCA37" s="4701"/>
      <c r="PCB37" s="4701"/>
      <c r="PCC37" s="4701"/>
      <c r="PCD37" s="4701"/>
      <c r="PCE37" s="4701"/>
      <c r="PCF37" s="4701"/>
      <c r="PCG37" s="4701"/>
      <c r="PCH37" s="4701"/>
      <c r="PCI37" s="4701"/>
      <c r="PCJ37" s="4701"/>
      <c r="PCK37" s="4701"/>
      <c r="PCL37" s="4701"/>
      <c r="PCM37" s="4701"/>
      <c r="PCN37" s="4701"/>
      <c r="PCO37" s="4701"/>
      <c r="PCP37" s="4701"/>
      <c r="PCQ37" s="4701"/>
      <c r="PCR37" s="4701"/>
      <c r="PCS37" s="4701"/>
      <c r="PCT37" s="4701"/>
      <c r="PCU37" s="4701"/>
      <c r="PCV37" s="4701"/>
      <c r="PCW37" s="4701"/>
      <c r="PCX37" s="4701"/>
      <c r="PCY37" s="4701"/>
      <c r="PCZ37" s="4701"/>
      <c r="PDA37" s="4701"/>
      <c r="PDB37" s="4701"/>
      <c r="PDC37" s="4701"/>
      <c r="PDD37" s="4701"/>
      <c r="PDE37" s="4701"/>
      <c r="PDF37" s="4701"/>
      <c r="PDG37" s="4701"/>
      <c r="PDH37" s="4701"/>
      <c r="PDI37" s="4701"/>
      <c r="PDJ37" s="4701"/>
      <c r="PDK37" s="4701"/>
      <c r="PDL37" s="4701"/>
      <c r="PDM37" s="4701"/>
      <c r="PDN37" s="4701"/>
      <c r="PDO37" s="4701"/>
      <c r="PDP37" s="4701"/>
      <c r="PDQ37" s="4701"/>
      <c r="PDR37" s="4701"/>
      <c r="PDS37" s="4701"/>
      <c r="PDT37" s="4701"/>
      <c r="PDU37" s="4701"/>
      <c r="PDV37" s="4701"/>
      <c r="PDW37" s="4701"/>
      <c r="PDX37" s="4701"/>
      <c r="PDY37" s="4701"/>
      <c r="PDZ37" s="4701"/>
      <c r="PEA37" s="4701"/>
      <c r="PEB37" s="4701"/>
      <c r="PEC37" s="4701"/>
      <c r="PED37" s="4701"/>
      <c r="PEE37" s="4701"/>
      <c r="PEF37" s="4701"/>
      <c r="PEG37" s="4701"/>
      <c r="PEH37" s="4701"/>
      <c r="PEI37" s="4701"/>
      <c r="PEJ37" s="4701"/>
      <c r="PEK37" s="4701"/>
      <c r="PEL37" s="4701"/>
      <c r="PEM37" s="4701"/>
      <c r="PEN37" s="4701"/>
      <c r="PEO37" s="4701"/>
      <c r="PEP37" s="4701"/>
      <c r="PEQ37" s="4701"/>
      <c r="PER37" s="4701"/>
      <c r="PES37" s="4701"/>
      <c r="PET37" s="4701"/>
      <c r="PEU37" s="4701"/>
      <c r="PEV37" s="4701"/>
      <c r="PEW37" s="4701"/>
      <c r="PEX37" s="4701"/>
      <c r="PEY37" s="4701"/>
      <c r="PEZ37" s="4701"/>
      <c r="PFA37" s="4701"/>
      <c r="PFB37" s="4701"/>
      <c r="PFC37" s="4701"/>
      <c r="PFD37" s="4701"/>
      <c r="PFE37" s="4701"/>
      <c r="PFF37" s="4701"/>
      <c r="PFG37" s="4701"/>
      <c r="PFH37" s="4701"/>
      <c r="PFI37" s="4701"/>
      <c r="PFJ37" s="4701"/>
      <c r="PFK37" s="4701"/>
      <c r="PFL37" s="4701"/>
      <c r="PFM37" s="4701"/>
      <c r="PFN37" s="4701"/>
      <c r="PFO37" s="4701"/>
      <c r="PFP37" s="4701"/>
      <c r="PFQ37" s="4701"/>
      <c r="PFR37" s="4701"/>
      <c r="PFS37" s="4701"/>
      <c r="PFT37" s="4701"/>
      <c r="PFU37" s="4701"/>
      <c r="PFV37" s="4701"/>
      <c r="PFW37" s="4701"/>
      <c r="PFX37" s="4701"/>
      <c r="PFY37" s="4701"/>
      <c r="PFZ37" s="4701"/>
      <c r="PGA37" s="4701"/>
      <c r="PGB37" s="4701"/>
      <c r="PGC37" s="4701"/>
      <c r="PGD37" s="4701"/>
      <c r="PGE37" s="4701"/>
      <c r="PGF37" s="4701"/>
      <c r="PGG37" s="4701"/>
      <c r="PGH37" s="4701"/>
      <c r="PGI37" s="4701"/>
      <c r="PGJ37" s="4701"/>
      <c r="PGK37" s="4701"/>
      <c r="PGL37" s="4701"/>
      <c r="PGM37" s="4701"/>
      <c r="PGN37" s="4701"/>
      <c r="PGO37" s="4701"/>
      <c r="PGP37" s="4701"/>
      <c r="PGQ37" s="4701"/>
      <c r="PGR37" s="4701"/>
      <c r="PGS37" s="4701"/>
      <c r="PGT37" s="4701"/>
      <c r="PGU37" s="4701"/>
      <c r="PGV37" s="4701"/>
      <c r="PGW37" s="4701"/>
      <c r="PGX37" s="4701"/>
      <c r="PGY37" s="4701"/>
      <c r="PGZ37" s="4701"/>
      <c r="PHA37" s="4701"/>
      <c r="PHB37" s="4701"/>
      <c r="PHC37" s="4701"/>
      <c r="PHD37" s="4701"/>
      <c r="PHE37" s="4701"/>
      <c r="PHF37" s="4701"/>
      <c r="PHG37" s="4701"/>
      <c r="PHH37" s="4701"/>
      <c r="PHI37" s="4701"/>
      <c r="PHJ37" s="4701"/>
      <c r="PHK37" s="4701"/>
      <c r="PHL37" s="4701"/>
      <c r="PHM37" s="4701"/>
      <c r="PHN37" s="4701"/>
      <c r="PHO37" s="4701"/>
      <c r="PHP37" s="4701"/>
      <c r="PHQ37" s="4701"/>
      <c r="PHR37" s="4701"/>
      <c r="PHS37" s="4701"/>
      <c r="PHT37" s="4701"/>
      <c r="PHU37" s="4701"/>
      <c r="PHV37" s="4701"/>
      <c r="PHW37" s="4701"/>
      <c r="PHX37" s="4701"/>
      <c r="PHY37" s="4701"/>
      <c r="PHZ37" s="4701"/>
      <c r="PIA37" s="4701"/>
      <c r="PIB37" s="4701"/>
      <c r="PIC37" s="4701"/>
      <c r="PID37" s="4701"/>
      <c r="PIE37" s="4701"/>
      <c r="PIF37" s="4701"/>
      <c r="PIG37" s="4701"/>
      <c r="PIH37" s="4701"/>
      <c r="PII37" s="4701"/>
      <c r="PIJ37" s="4701"/>
      <c r="PIK37" s="4701"/>
      <c r="PIL37" s="4701"/>
      <c r="PIM37" s="4701"/>
      <c r="PIN37" s="4701"/>
      <c r="PIO37" s="4701"/>
      <c r="PIP37" s="4701"/>
      <c r="PIQ37" s="4701"/>
      <c r="PIR37" s="4701"/>
      <c r="PIS37" s="4701"/>
      <c r="PIT37" s="4701"/>
      <c r="PIU37" s="4701"/>
      <c r="PIV37" s="4701"/>
      <c r="PIW37" s="4701"/>
      <c r="PIX37" s="4701"/>
      <c r="PIY37" s="4701"/>
      <c r="PIZ37" s="4701"/>
      <c r="PJA37" s="4701"/>
      <c r="PJB37" s="4701"/>
      <c r="PJC37" s="4701"/>
      <c r="PJD37" s="4701"/>
      <c r="PJE37" s="4701"/>
      <c r="PJF37" s="4701"/>
      <c r="PJG37" s="4701"/>
      <c r="PJH37" s="4701"/>
      <c r="PJI37" s="4701"/>
      <c r="PJJ37" s="4701"/>
      <c r="PJK37" s="4701"/>
      <c r="PJL37" s="4701"/>
      <c r="PJM37" s="4701"/>
      <c r="PJN37" s="4701"/>
      <c r="PJO37" s="4701"/>
      <c r="PJP37" s="4701"/>
      <c r="PJQ37" s="4701"/>
      <c r="PJR37" s="4701"/>
      <c r="PJS37" s="4701"/>
      <c r="PJT37" s="4701"/>
      <c r="PJU37" s="4701"/>
      <c r="PJV37" s="4701"/>
      <c r="PJW37" s="4701"/>
      <c r="PJX37" s="4701"/>
      <c r="PJY37" s="4701"/>
      <c r="PJZ37" s="4701"/>
      <c r="PKA37" s="4701"/>
      <c r="PKB37" s="4701"/>
      <c r="PKC37" s="4701"/>
      <c r="PKD37" s="4701"/>
      <c r="PKE37" s="4701"/>
      <c r="PKF37" s="4701"/>
      <c r="PKG37" s="4701"/>
      <c r="PKH37" s="4701"/>
      <c r="PKI37" s="4701"/>
      <c r="PKJ37" s="4701"/>
      <c r="PKK37" s="4701"/>
      <c r="PKL37" s="4701"/>
      <c r="PKM37" s="4701"/>
      <c r="PKN37" s="4701"/>
      <c r="PKO37" s="4701"/>
      <c r="PKP37" s="4701"/>
      <c r="PKQ37" s="4701"/>
      <c r="PKR37" s="4701"/>
      <c r="PKS37" s="4701"/>
      <c r="PKT37" s="4701"/>
      <c r="PKU37" s="4701"/>
      <c r="PKV37" s="4701"/>
      <c r="PKW37" s="4701"/>
      <c r="PKX37" s="4701"/>
      <c r="PKY37" s="4701"/>
      <c r="PKZ37" s="4701"/>
      <c r="PLA37" s="4701"/>
      <c r="PLB37" s="4701"/>
      <c r="PLC37" s="4701"/>
      <c r="PLD37" s="4701"/>
      <c r="PLE37" s="4701"/>
      <c r="PLF37" s="4701"/>
      <c r="PLG37" s="4701"/>
      <c r="PLH37" s="4701"/>
      <c r="PLI37" s="4701"/>
      <c r="PLJ37" s="4701"/>
      <c r="PLK37" s="4701"/>
      <c r="PLL37" s="4701"/>
      <c r="PLM37" s="4701"/>
      <c r="PLN37" s="4701"/>
      <c r="PLO37" s="4701"/>
      <c r="PLP37" s="4701"/>
      <c r="PLQ37" s="4701"/>
      <c r="PLR37" s="4701"/>
      <c r="PLS37" s="4701"/>
      <c r="PLT37" s="4701"/>
      <c r="PLU37" s="4701"/>
      <c r="PLV37" s="4701"/>
      <c r="PLW37" s="4701"/>
      <c r="PLX37" s="4701"/>
      <c r="PLY37" s="4701"/>
      <c r="PLZ37" s="4701"/>
      <c r="PMA37" s="4701"/>
      <c r="PMB37" s="4701"/>
      <c r="PMC37" s="4701"/>
      <c r="PMD37" s="4701"/>
      <c r="PME37" s="4701"/>
      <c r="PMF37" s="4701"/>
      <c r="PMG37" s="4701"/>
      <c r="PMH37" s="4701"/>
      <c r="PMI37" s="4701"/>
      <c r="PMJ37" s="4701"/>
      <c r="PMK37" s="4701"/>
      <c r="PML37" s="4701"/>
      <c r="PMM37" s="4701"/>
      <c r="PMN37" s="4701"/>
      <c r="PMO37" s="4701"/>
      <c r="PMP37" s="4701"/>
      <c r="PMQ37" s="4701"/>
      <c r="PMR37" s="4701"/>
      <c r="PMS37" s="4701"/>
      <c r="PMT37" s="4701"/>
      <c r="PMU37" s="4701"/>
      <c r="PMV37" s="4701"/>
      <c r="PMW37" s="4701"/>
      <c r="PMX37" s="4701"/>
      <c r="PMY37" s="4701"/>
      <c r="PMZ37" s="4701"/>
      <c r="PNA37" s="4701"/>
      <c r="PNB37" s="4701"/>
      <c r="PNC37" s="4701"/>
      <c r="PND37" s="4701"/>
      <c r="PNE37" s="4701"/>
      <c r="PNF37" s="4701"/>
      <c r="PNG37" s="4701"/>
      <c r="PNH37" s="4701"/>
      <c r="PNI37" s="4701"/>
      <c r="PNJ37" s="4701"/>
      <c r="PNK37" s="4701"/>
      <c r="PNL37" s="4701"/>
      <c r="PNM37" s="4701"/>
      <c r="PNN37" s="4701"/>
      <c r="PNO37" s="4701"/>
      <c r="PNP37" s="4701"/>
      <c r="PNQ37" s="4701"/>
      <c r="PNR37" s="4701"/>
      <c r="PNS37" s="4701"/>
      <c r="PNT37" s="4701"/>
      <c r="PNU37" s="4701"/>
      <c r="PNV37" s="4701"/>
      <c r="PNW37" s="4701"/>
      <c r="PNX37" s="4701"/>
      <c r="PNY37" s="4701"/>
      <c r="PNZ37" s="4701"/>
      <c r="POA37" s="4701"/>
      <c r="POB37" s="4701"/>
      <c r="POC37" s="4701"/>
      <c r="POD37" s="4701"/>
      <c r="POE37" s="4701"/>
      <c r="POF37" s="4701"/>
      <c r="POG37" s="4701"/>
      <c r="POH37" s="4701"/>
      <c r="POI37" s="4701"/>
      <c r="POJ37" s="4701"/>
      <c r="POK37" s="4701"/>
      <c r="POL37" s="4701"/>
      <c r="POM37" s="4701"/>
      <c r="PON37" s="4701"/>
      <c r="POO37" s="4701"/>
      <c r="POP37" s="4701"/>
      <c r="POQ37" s="4701"/>
      <c r="POR37" s="4701"/>
      <c r="POS37" s="4701"/>
      <c r="POT37" s="4701"/>
      <c r="POU37" s="4701"/>
      <c r="POV37" s="4701"/>
      <c r="POW37" s="4701"/>
      <c r="POX37" s="4701"/>
      <c r="POY37" s="4701"/>
      <c r="POZ37" s="4701"/>
      <c r="PPA37" s="4701"/>
      <c r="PPB37" s="4701"/>
      <c r="PPC37" s="4701"/>
      <c r="PPD37" s="4701"/>
      <c r="PPE37" s="4701"/>
      <c r="PPF37" s="4701"/>
      <c r="PPG37" s="4701"/>
      <c r="PPH37" s="4701"/>
      <c r="PPI37" s="4701"/>
      <c r="PPJ37" s="4701"/>
      <c r="PPK37" s="4701"/>
      <c r="PPL37" s="4701"/>
      <c r="PPM37" s="4701"/>
      <c r="PPN37" s="4701"/>
      <c r="PPO37" s="4701"/>
      <c r="PPP37" s="4701"/>
      <c r="PPQ37" s="4701"/>
      <c r="PPR37" s="4701"/>
      <c r="PPS37" s="4701"/>
      <c r="PPT37" s="4701"/>
      <c r="PPU37" s="4701"/>
      <c r="PPV37" s="4701"/>
      <c r="PPW37" s="4701"/>
      <c r="PPX37" s="4701"/>
      <c r="PPY37" s="4701"/>
      <c r="PPZ37" s="4701"/>
      <c r="PQA37" s="4701"/>
      <c r="PQB37" s="4701"/>
      <c r="PQC37" s="4701"/>
      <c r="PQD37" s="4701"/>
      <c r="PQE37" s="4701"/>
      <c r="PQF37" s="4701"/>
      <c r="PQG37" s="4701"/>
      <c r="PQH37" s="4701"/>
      <c r="PQI37" s="4701"/>
      <c r="PQJ37" s="4701"/>
      <c r="PQK37" s="4701"/>
      <c r="PQL37" s="4701"/>
      <c r="PQM37" s="4701"/>
      <c r="PQN37" s="4701"/>
      <c r="PQO37" s="4701"/>
      <c r="PQP37" s="4701"/>
      <c r="PQQ37" s="4701"/>
      <c r="PQR37" s="4701"/>
      <c r="PQS37" s="4701"/>
      <c r="PQT37" s="4701"/>
      <c r="PQU37" s="4701"/>
      <c r="PQV37" s="4701"/>
      <c r="PQW37" s="4701"/>
      <c r="PQX37" s="4701"/>
      <c r="PQY37" s="4701"/>
      <c r="PQZ37" s="4701"/>
      <c r="PRA37" s="4701"/>
      <c r="PRB37" s="4701"/>
      <c r="PRC37" s="4701"/>
      <c r="PRD37" s="4701"/>
      <c r="PRE37" s="4701"/>
      <c r="PRF37" s="4701"/>
      <c r="PRG37" s="4701"/>
      <c r="PRH37" s="4701"/>
      <c r="PRI37" s="4701"/>
      <c r="PRJ37" s="4701"/>
      <c r="PRK37" s="4701"/>
      <c r="PRL37" s="4701"/>
      <c r="PRM37" s="4701"/>
      <c r="PRN37" s="4701"/>
      <c r="PRO37" s="4701"/>
      <c r="PRP37" s="4701"/>
      <c r="PRQ37" s="4701"/>
      <c r="PRR37" s="4701"/>
      <c r="PRS37" s="4701"/>
      <c r="PRT37" s="4701"/>
      <c r="PRU37" s="4701"/>
      <c r="PRV37" s="4701"/>
      <c r="PRW37" s="4701"/>
      <c r="PRX37" s="4701"/>
      <c r="PRY37" s="4701"/>
      <c r="PRZ37" s="4701"/>
      <c r="PSA37" s="4701"/>
      <c r="PSB37" s="4701"/>
      <c r="PSC37" s="4701"/>
      <c r="PSD37" s="4701"/>
      <c r="PSE37" s="4701"/>
      <c r="PSF37" s="4701"/>
      <c r="PSG37" s="4701"/>
      <c r="PSH37" s="4701"/>
      <c r="PSI37" s="4701"/>
      <c r="PSJ37" s="4701"/>
      <c r="PSK37" s="4701"/>
      <c r="PSL37" s="4701"/>
      <c r="PSM37" s="4701"/>
      <c r="PSN37" s="4701"/>
      <c r="PSO37" s="4701"/>
      <c r="PSP37" s="4701"/>
      <c r="PSQ37" s="4701"/>
      <c r="PSR37" s="4701"/>
      <c r="PSS37" s="4701"/>
      <c r="PST37" s="4701"/>
      <c r="PSU37" s="4701"/>
      <c r="PSV37" s="4701"/>
      <c r="PSW37" s="4701"/>
      <c r="PSX37" s="4701"/>
      <c r="PSY37" s="4701"/>
      <c r="PSZ37" s="4701"/>
      <c r="PTA37" s="4701"/>
      <c r="PTB37" s="4701"/>
      <c r="PTC37" s="4701"/>
      <c r="PTD37" s="4701"/>
      <c r="PTE37" s="4701"/>
      <c r="PTF37" s="4701"/>
      <c r="PTG37" s="4701"/>
      <c r="PTH37" s="4701"/>
      <c r="PTI37" s="4701"/>
      <c r="PTJ37" s="4701"/>
      <c r="PTK37" s="4701"/>
      <c r="PTL37" s="4701"/>
      <c r="PTM37" s="4701"/>
      <c r="PTN37" s="4701"/>
      <c r="PTO37" s="4701"/>
      <c r="PTP37" s="4701"/>
      <c r="PTQ37" s="4701"/>
      <c r="PTR37" s="4701"/>
      <c r="PTS37" s="4701"/>
      <c r="PTT37" s="4701"/>
      <c r="PTU37" s="4701"/>
      <c r="PTV37" s="4701"/>
      <c r="PTW37" s="4701"/>
      <c r="PTX37" s="4701"/>
      <c r="PTY37" s="4701"/>
      <c r="PTZ37" s="4701"/>
      <c r="PUA37" s="4701"/>
      <c r="PUB37" s="4701"/>
      <c r="PUC37" s="4701"/>
      <c r="PUD37" s="4701"/>
      <c r="PUE37" s="4701"/>
      <c r="PUF37" s="4701"/>
      <c r="PUG37" s="4701"/>
      <c r="PUH37" s="4701"/>
      <c r="PUI37" s="4701"/>
      <c r="PUJ37" s="4701"/>
      <c r="PUK37" s="4701"/>
      <c r="PUL37" s="4701"/>
      <c r="PUM37" s="4701"/>
      <c r="PUN37" s="4701"/>
      <c r="PUO37" s="4701"/>
      <c r="PUP37" s="4701"/>
      <c r="PUQ37" s="4701"/>
      <c r="PUR37" s="4701"/>
      <c r="PUS37" s="4701"/>
      <c r="PUT37" s="4701"/>
      <c r="PUU37" s="4701"/>
      <c r="PUV37" s="4701"/>
      <c r="PUW37" s="4701"/>
      <c r="PUX37" s="4701"/>
      <c r="PUY37" s="4701"/>
      <c r="PUZ37" s="4701"/>
      <c r="PVA37" s="4701"/>
      <c r="PVB37" s="4701"/>
      <c r="PVC37" s="4701"/>
      <c r="PVD37" s="4701"/>
      <c r="PVE37" s="4701"/>
      <c r="PVF37" s="4701"/>
      <c r="PVG37" s="4701"/>
      <c r="PVH37" s="4701"/>
      <c r="PVI37" s="4701"/>
      <c r="PVJ37" s="4701"/>
      <c r="PVK37" s="4701"/>
      <c r="PVL37" s="4701"/>
      <c r="PVM37" s="4701"/>
      <c r="PVN37" s="4701"/>
      <c r="PVO37" s="4701"/>
      <c r="PVP37" s="4701"/>
      <c r="PVQ37" s="4701"/>
      <c r="PVR37" s="4701"/>
      <c r="PVS37" s="4701"/>
      <c r="PVT37" s="4701"/>
      <c r="PVU37" s="4701"/>
      <c r="PVV37" s="4701"/>
      <c r="PVW37" s="4701"/>
      <c r="PVX37" s="4701"/>
      <c r="PVY37" s="4701"/>
      <c r="PVZ37" s="4701"/>
      <c r="PWA37" s="4701"/>
      <c r="PWB37" s="4701"/>
      <c r="PWC37" s="4701"/>
      <c r="PWD37" s="4701"/>
      <c r="PWE37" s="4701"/>
      <c r="PWF37" s="4701"/>
      <c r="PWG37" s="4701"/>
      <c r="PWH37" s="4701"/>
      <c r="PWI37" s="4701"/>
      <c r="PWJ37" s="4701"/>
      <c r="PWK37" s="4701"/>
      <c r="PWL37" s="4701"/>
      <c r="PWM37" s="4701"/>
      <c r="PWN37" s="4701"/>
      <c r="PWO37" s="4701"/>
      <c r="PWP37" s="4701"/>
      <c r="PWQ37" s="4701"/>
      <c r="PWR37" s="4701"/>
      <c r="PWS37" s="4701"/>
      <c r="PWT37" s="4701"/>
      <c r="PWU37" s="4701"/>
      <c r="PWV37" s="4701"/>
      <c r="PWW37" s="4701"/>
      <c r="PWX37" s="4701"/>
      <c r="PWY37" s="4701"/>
      <c r="PWZ37" s="4701"/>
      <c r="PXA37" s="4701"/>
      <c r="PXB37" s="4701"/>
      <c r="PXC37" s="4701"/>
      <c r="PXD37" s="4701"/>
      <c r="PXE37" s="4701"/>
      <c r="PXF37" s="4701"/>
      <c r="PXG37" s="4701"/>
      <c r="PXH37" s="4701"/>
      <c r="PXI37" s="4701"/>
      <c r="PXJ37" s="4701"/>
      <c r="PXK37" s="4701"/>
      <c r="PXL37" s="4701"/>
      <c r="PXM37" s="4701"/>
      <c r="PXN37" s="4701"/>
      <c r="PXO37" s="4701"/>
      <c r="PXP37" s="4701"/>
      <c r="PXQ37" s="4701"/>
      <c r="PXR37" s="4701"/>
      <c r="PXS37" s="4701"/>
      <c r="PXT37" s="4701"/>
      <c r="PXU37" s="4701"/>
      <c r="PXV37" s="4701"/>
      <c r="PXW37" s="4701"/>
      <c r="PXX37" s="4701"/>
      <c r="PXY37" s="4701"/>
      <c r="PXZ37" s="4701"/>
      <c r="PYA37" s="4701"/>
      <c r="PYB37" s="4701"/>
      <c r="PYC37" s="4701"/>
      <c r="PYD37" s="4701"/>
      <c r="PYE37" s="4701"/>
      <c r="PYF37" s="4701"/>
      <c r="PYG37" s="4701"/>
      <c r="PYH37" s="4701"/>
      <c r="PYI37" s="4701"/>
      <c r="PYJ37" s="4701"/>
      <c r="PYK37" s="4701"/>
      <c r="PYL37" s="4701"/>
      <c r="PYM37" s="4701"/>
      <c r="PYN37" s="4701"/>
      <c r="PYO37" s="4701"/>
      <c r="PYP37" s="4701"/>
      <c r="PYQ37" s="4701"/>
      <c r="PYR37" s="4701"/>
      <c r="PYS37" s="4701"/>
      <c r="PYT37" s="4701"/>
      <c r="PYU37" s="4701"/>
      <c r="PYV37" s="4701"/>
      <c r="PYW37" s="4701"/>
      <c r="PYX37" s="4701"/>
      <c r="PYY37" s="4701"/>
      <c r="PYZ37" s="4701"/>
      <c r="PZA37" s="4701"/>
      <c r="PZB37" s="4701"/>
      <c r="PZC37" s="4701"/>
      <c r="PZD37" s="4701"/>
      <c r="PZE37" s="4701"/>
      <c r="PZF37" s="4701"/>
      <c r="PZG37" s="4701"/>
      <c r="PZH37" s="4701"/>
      <c r="PZI37" s="4701"/>
      <c r="PZJ37" s="4701"/>
      <c r="PZK37" s="4701"/>
      <c r="PZL37" s="4701"/>
      <c r="PZM37" s="4701"/>
      <c r="PZN37" s="4701"/>
      <c r="PZO37" s="4701"/>
      <c r="PZP37" s="4701"/>
      <c r="PZQ37" s="4701"/>
      <c r="PZR37" s="4701"/>
      <c r="PZS37" s="4701"/>
      <c r="PZT37" s="4701"/>
      <c r="PZU37" s="4701"/>
      <c r="PZV37" s="4701"/>
      <c r="PZW37" s="4701"/>
      <c r="PZX37" s="4701"/>
      <c r="PZY37" s="4701"/>
      <c r="PZZ37" s="4701"/>
      <c r="QAA37" s="4701"/>
      <c r="QAB37" s="4701"/>
      <c r="QAC37" s="4701"/>
      <c r="QAD37" s="4701"/>
      <c r="QAE37" s="4701"/>
      <c r="QAF37" s="4701"/>
      <c r="QAG37" s="4701"/>
      <c r="QAH37" s="4701"/>
      <c r="QAI37" s="4701"/>
      <c r="QAJ37" s="4701"/>
      <c r="QAK37" s="4701"/>
      <c r="QAL37" s="4701"/>
      <c r="QAM37" s="4701"/>
      <c r="QAN37" s="4701"/>
      <c r="QAO37" s="4701"/>
      <c r="QAP37" s="4701"/>
      <c r="QAQ37" s="4701"/>
      <c r="QAR37" s="4701"/>
      <c r="QAS37" s="4701"/>
      <c r="QAT37" s="4701"/>
      <c r="QAU37" s="4701"/>
      <c r="QAV37" s="4701"/>
      <c r="QAW37" s="4701"/>
      <c r="QAX37" s="4701"/>
      <c r="QAY37" s="4701"/>
      <c r="QAZ37" s="4701"/>
      <c r="QBA37" s="4701"/>
      <c r="QBB37" s="4701"/>
      <c r="QBC37" s="4701"/>
      <c r="QBD37" s="4701"/>
      <c r="QBE37" s="4701"/>
      <c r="QBF37" s="4701"/>
      <c r="QBG37" s="4701"/>
      <c r="QBH37" s="4701"/>
      <c r="QBI37" s="4701"/>
      <c r="QBJ37" s="4701"/>
      <c r="QBK37" s="4701"/>
      <c r="QBL37" s="4701"/>
      <c r="QBM37" s="4701"/>
      <c r="QBN37" s="4701"/>
      <c r="QBO37" s="4701"/>
      <c r="QBP37" s="4701"/>
      <c r="QBQ37" s="4701"/>
      <c r="QBR37" s="4701"/>
      <c r="QBS37" s="4701"/>
      <c r="QBT37" s="4701"/>
      <c r="QBU37" s="4701"/>
      <c r="QBV37" s="4701"/>
      <c r="QBW37" s="4701"/>
      <c r="QBX37" s="4701"/>
      <c r="QBY37" s="4701"/>
      <c r="QBZ37" s="4701"/>
      <c r="QCA37" s="4701"/>
      <c r="QCB37" s="4701"/>
      <c r="QCC37" s="4701"/>
      <c r="QCD37" s="4701"/>
      <c r="QCE37" s="4701"/>
      <c r="QCF37" s="4701"/>
      <c r="QCG37" s="4701"/>
      <c r="QCH37" s="4701"/>
      <c r="QCI37" s="4701"/>
      <c r="QCJ37" s="4701"/>
      <c r="QCK37" s="4701"/>
      <c r="QCL37" s="4701"/>
      <c r="QCM37" s="4701"/>
      <c r="QCN37" s="4701"/>
      <c r="QCO37" s="4701"/>
      <c r="QCP37" s="4701"/>
      <c r="QCQ37" s="4701"/>
      <c r="QCR37" s="4701"/>
      <c r="QCS37" s="4701"/>
      <c r="QCT37" s="4701"/>
      <c r="QCU37" s="4701"/>
      <c r="QCV37" s="4701"/>
      <c r="QCW37" s="4701"/>
      <c r="QCX37" s="4701"/>
      <c r="QCY37" s="4701"/>
      <c r="QCZ37" s="4701"/>
      <c r="QDA37" s="4701"/>
      <c r="QDB37" s="4701"/>
      <c r="QDC37" s="4701"/>
      <c r="QDD37" s="4701"/>
      <c r="QDE37" s="4701"/>
      <c r="QDF37" s="4701"/>
      <c r="QDG37" s="4701"/>
      <c r="QDH37" s="4701"/>
      <c r="QDI37" s="4701"/>
      <c r="QDJ37" s="4701"/>
      <c r="QDK37" s="4701"/>
      <c r="QDL37" s="4701"/>
      <c r="QDM37" s="4701"/>
      <c r="QDN37" s="4701"/>
      <c r="QDO37" s="4701"/>
      <c r="QDP37" s="4701"/>
      <c r="QDQ37" s="4701"/>
      <c r="QDR37" s="4701"/>
      <c r="QDS37" s="4701"/>
      <c r="QDT37" s="4701"/>
      <c r="QDU37" s="4701"/>
      <c r="QDV37" s="4701"/>
      <c r="QDW37" s="4701"/>
      <c r="QDX37" s="4701"/>
      <c r="QDY37" s="4701"/>
      <c r="QDZ37" s="4701"/>
      <c r="QEA37" s="4701"/>
      <c r="QEB37" s="4701"/>
      <c r="QEC37" s="4701"/>
      <c r="QED37" s="4701"/>
      <c r="QEE37" s="4701"/>
      <c r="QEF37" s="4701"/>
      <c r="QEG37" s="4701"/>
      <c r="QEH37" s="4701"/>
      <c r="QEI37" s="4701"/>
      <c r="QEJ37" s="4701"/>
      <c r="QEK37" s="4701"/>
      <c r="QEL37" s="4701"/>
      <c r="QEM37" s="4701"/>
      <c r="QEN37" s="4701"/>
      <c r="QEO37" s="4701"/>
      <c r="QEP37" s="4701"/>
      <c r="QEQ37" s="4701"/>
      <c r="QER37" s="4701"/>
      <c r="QES37" s="4701"/>
      <c r="QET37" s="4701"/>
      <c r="QEU37" s="4701"/>
      <c r="QEV37" s="4701"/>
      <c r="QEW37" s="4701"/>
      <c r="QEX37" s="4701"/>
      <c r="QEY37" s="4701"/>
      <c r="QEZ37" s="4701"/>
      <c r="QFA37" s="4701"/>
      <c r="QFB37" s="4701"/>
      <c r="QFC37" s="4701"/>
      <c r="QFD37" s="4701"/>
      <c r="QFE37" s="4701"/>
      <c r="QFF37" s="4701"/>
      <c r="QFG37" s="4701"/>
      <c r="QFH37" s="4701"/>
      <c r="QFI37" s="4701"/>
      <c r="QFJ37" s="4701"/>
      <c r="QFK37" s="4701"/>
      <c r="QFL37" s="4701"/>
      <c r="QFM37" s="4701"/>
      <c r="QFN37" s="4701"/>
      <c r="QFO37" s="4701"/>
      <c r="QFP37" s="4701"/>
      <c r="QFQ37" s="4701"/>
      <c r="QFR37" s="4701"/>
      <c r="QFS37" s="4701"/>
      <c r="QFT37" s="4701"/>
      <c r="QFU37" s="4701"/>
      <c r="QFV37" s="4701"/>
      <c r="QFW37" s="4701"/>
      <c r="QFX37" s="4701"/>
      <c r="QFY37" s="4701"/>
      <c r="QFZ37" s="4701"/>
      <c r="QGA37" s="4701"/>
      <c r="QGB37" s="4701"/>
      <c r="QGC37" s="4701"/>
      <c r="QGD37" s="4701"/>
      <c r="QGE37" s="4701"/>
      <c r="QGF37" s="4701"/>
      <c r="QGG37" s="4701"/>
      <c r="QGH37" s="4701"/>
      <c r="QGI37" s="4701"/>
      <c r="QGJ37" s="4701"/>
      <c r="QGK37" s="4701"/>
      <c r="QGL37" s="4701"/>
      <c r="QGM37" s="4701"/>
      <c r="QGN37" s="4701"/>
      <c r="QGO37" s="4701"/>
      <c r="QGP37" s="4701"/>
      <c r="QGQ37" s="4701"/>
      <c r="QGR37" s="4701"/>
      <c r="QGS37" s="4701"/>
      <c r="QGT37" s="4701"/>
      <c r="QGU37" s="4701"/>
      <c r="QGV37" s="4701"/>
      <c r="QGW37" s="4701"/>
      <c r="QGX37" s="4701"/>
      <c r="QGY37" s="4701"/>
      <c r="QGZ37" s="4701"/>
      <c r="QHA37" s="4701"/>
      <c r="QHB37" s="4701"/>
      <c r="QHC37" s="4701"/>
      <c r="QHD37" s="4701"/>
      <c r="QHE37" s="4701"/>
      <c r="QHF37" s="4701"/>
      <c r="QHG37" s="4701"/>
      <c r="QHH37" s="4701"/>
      <c r="QHI37" s="4701"/>
      <c r="QHJ37" s="4701"/>
      <c r="QHK37" s="4701"/>
      <c r="QHL37" s="4701"/>
      <c r="QHM37" s="4701"/>
      <c r="QHN37" s="4701"/>
      <c r="QHO37" s="4701"/>
      <c r="QHP37" s="4701"/>
      <c r="QHQ37" s="4701"/>
      <c r="QHR37" s="4701"/>
      <c r="QHS37" s="4701"/>
      <c r="QHT37" s="4701"/>
      <c r="QHU37" s="4701"/>
      <c r="QHV37" s="4701"/>
      <c r="QHW37" s="4701"/>
      <c r="QHX37" s="4701"/>
      <c r="QHY37" s="4701"/>
      <c r="QHZ37" s="4701"/>
      <c r="QIA37" s="4701"/>
      <c r="QIB37" s="4701"/>
      <c r="QIC37" s="4701"/>
      <c r="QID37" s="4701"/>
      <c r="QIE37" s="4701"/>
      <c r="QIF37" s="4701"/>
      <c r="QIG37" s="4701"/>
      <c r="QIH37" s="4701"/>
      <c r="QII37" s="4701"/>
      <c r="QIJ37" s="4701"/>
      <c r="QIK37" s="4701"/>
      <c r="QIL37" s="4701"/>
      <c r="QIM37" s="4701"/>
      <c r="QIN37" s="4701"/>
      <c r="QIO37" s="4701"/>
      <c r="QIP37" s="4701"/>
      <c r="QIQ37" s="4701"/>
      <c r="QIR37" s="4701"/>
      <c r="QIS37" s="4701"/>
      <c r="QIT37" s="4701"/>
      <c r="QIU37" s="4701"/>
      <c r="QIV37" s="4701"/>
      <c r="QIW37" s="4701"/>
      <c r="QIX37" s="4701"/>
      <c r="QIY37" s="4701"/>
      <c r="QIZ37" s="4701"/>
      <c r="QJA37" s="4701"/>
      <c r="QJB37" s="4701"/>
      <c r="QJC37" s="4701"/>
      <c r="QJD37" s="4701"/>
      <c r="QJE37" s="4701"/>
      <c r="QJF37" s="4701"/>
      <c r="QJG37" s="4701"/>
      <c r="QJH37" s="4701"/>
      <c r="QJI37" s="4701"/>
      <c r="QJJ37" s="4701"/>
      <c r="QJK37" s="4701"/>
      <c r="QJL37" s="4701"/>
      <c r="QJM37" s="4701"/>
      <c r="QJN37" s="4701"/>
      <c r="QJO37" s="4701"/>
      <c r="QJP37" s="4701"/>
      <c r="QJQ37" s="4701"/>
      <c r="QJR37" s="4701"/>
      <c r="QJS37" s="4701"/>
      <c r="QJT37" s="4701"/>
      <c r="QJU37" s="4701"/>
      <c r="QJV37" s="4701"/>
      <c r="QJW37" s="4701"/>
      <c r="QJX37" s="4701"/>
      <c r="QJY37" s="4701"/>
      <c r="QJZ37" s="4701"/>
      <c r="QKA37" s="4701"/>
      <c r="QKB37" s="4701"/>
      <c r="QKC37" s="4701"/>
      <c r="QKD37" s="4701"/>
      <c r="QKE37" s="4701"/>
      <c r="QKF37" s="4701"/>
      <c r="QKG37" s="4701"/>
      <c r="QKH37" s="4701"/>
      <c r="QKI37" s="4701"/>
      <c r="QKJ37" s="4701"/>
      <c r="QKK37" s="4701"/>
      <c r="QKL37" s="4701"/>
      <c r="QKM37" s="4701"/>
      <c r="QKN37" s="4701"/>
      <c r="QKO37" s="4701"/>
      <c r="QKP37" s="4701"/>
      <c r="QKQ37" s="4701"/>
      <c r="QKR37" s="4701"/>
      <c r="QKS37" s="4701"/>
      <c r="QKT37" s="4701"/>
      <c r="QKU37" s="4701"/>
      <c r="QKV37" s="4701"/>
      <c r="QKW37" s="4701"/>
      <c r="QKX37" s="4701"/>
      <c r="QKY37" s="4701"/>
      <c r="QKZ37" s="4701"/>
      <c r="QLA37" s="4701"/>
      <c r="QLB37" s="4701"/>
      <c r="QLC37" s="4701"/>
      <c r="QLD37" s="4701"/>
      <c r="QLE37" s="4701"/>
      <c r="QLF37" s="4701"/>
      <c r="QLG37" s="4701"/>
      <c r="QLH37" s="4701"/>
      <c r="QLI37" s="4701"/>
      <c r="QLJ37" s="4701"/>
      <c r="QLK37" s="4701"/>
      <c r="QLL37" s="4701"/>
      <c r="QLM37" s="4701"/>
      <c r="QLN37" s="4701"/>
      <c r="QLO37" s="4701"/>
      <c r="QLP37" s="4701"/>
      <c r="QLQ37" s="4701"/>
      <c r="QLR37" s="4701"/>
      <c r="QLS37" s="4701"/>
      <c r="QLT37" s="4701"/>
      <c r="QLU37" s="4701"/>
      <c r="QLV37" s="4701"/>
      <c r="QLW37" s="4701"/>
      <c r="QLX37" s="4701"/>
      <c r="QLY37" s="4701"/>
      <c r="QLZ37" s="4701"/>
      <c r="QMA37" s="4701"/>
      <c r="QMB37" s="4701"/>
      <c r="QMC37" s="4701"/>
      <c r="QMD37" s="4701"/>
      <c r="QME37" s="4701"/>
      <c r="QMF37" s="4701"/>
      <c r="QMG37" s="4701"/>
      <c r="QMH37" s="4701"/>
      <c r="QMI37" s="4701"/>
      <c r="QMJ37" s="4701"/>
      <c r="QMK37" s="4701"/>
      <c r="QML37" s="4701"/>
      <c r="QMM37" s="4701"/>
      <c r="QMN37" s="4701"/>
      <c r="QMO37" s="4701"/>
      <c r="QMP37" s="4701"/>
      <c r="QMQ37" s="4701"/>
      <c r="QMR37" s="4701"/>
      <c r="QMS37" s="4701"/>
      <c r="QMT37" s="4701"/>
      <c r="QMU37" s="4701"/>
      <c r="QMV37" s="4701"/>
      <c r="QMW37" s="4701"/>
      <c r="QMX37" s="4701"/>
      <c r="QMY37" s="4701"/>
      <c r="QMZ37" s="4701"/>
      <c r="QNA37" s="4701"/>
      <c r="QNB37" s="4701"/>
      <c r="QNC37" s="4701"/>
      <c r="QND37" s="4701"/>
      <c r="QNE37" s="4701"/>
      <c r="QNF37" s="4701"/>
      <c r="QNG37" s="4701"/>
      <c r="QNH37" s="4701"/>
      <c r="QNI37" s="4701"/>
      <c r="QNJ37" s="4701"/>
      <c r="QNK37" s="4701"/>
      <c r="QNL37" s="4701"/>
      <c r="QNM37" s="4701"/>
      <c r="QNN37" s="4701"/>
      <c r="QNO37" s="4701"/>
      <c r="QNP37" s="4701"/>
      <c r="QNQ37" s="4701"/>
      <c r="QNR37" s="4701"/>
      <c r="QNS37" s="4701"/>
      <c r="QNT37" s="4701"/>
      <c r="QNU37" s="4701"/>
      <c r="QNV37" s="4701"/>
      <c r="QNW37" s="4701"/>
      <c r="QNX37" s="4701"/>
      <c r="QNY37" s="4701"/>
      <c r="QNZ37" s="4701"/>
      <c r="QOA37" s="4701"/>
      <c r="QOB37" s="4701"/>
      <c r="QOC37" s="4701"/>
      <c r="QOD37" s="4701"/>
      <c r="QOE37" s="4701"/>
      <c r="QOF37" s="4701"/>
      <c r="QOG37" s="4701"/>
      <c r="QOH37" s="4701"/>
      <c r="QOI37" s="4701"/>
      <c r="QOJ37" s="4701"/>
      <c r="QOK37" s="4701"/>
      <c r="QOL37" s="4701"/>
      <c r="QOM37" s="4701"/>
      <c r="QON37" s="4701"/>
      <c r="QOO37" s="4701"/>
      <c r="QOP37" s="4701"/>
      <c r="QOQ37" s="4701"/>
      <c r="QOR37" s="4701"/>
      <c r="QOS37" s="4701"/>
      <c r="QOT37" s="4701"/>
      <c r="QOU37" s="4701"/>
      <c r="QOV37" s="4701"/>
      <c r="QOW37" s="4701"/>
      <c r="QOX37" s="4701"/>
      <c r="QOY37" s="4701"/>
      <c r="QOZ37" s="4701"/>
      <c r="QPA37" s="4701"/>
      <c r="QPB37" s="4701"/>
      <c r="QPC37" s="4701"/>
      <c r="QPD37" s="4701"/>
      <c r="QPE37" s="4701"/>
      <c r="QPF37" s="4701"/>
      <c r="QPG37" s="4701"/>
      <c r="QPH37" s="4701"/>
      <c r="QPI37" s="4701"/>
      <c r="QPJ37" s="4701"/>
      <c r="QPK37" s="4701"/>
      <c r="QPL37" s="4701"/>
      <c r="QPM37" s="4701"/>
      <c r="QPN37" s="4701"/>
      <c r="QPO37" s="4701"/>
      <c r="QPP37" s="4701"/>
      <c r="QPQ37" s="4701"/>
      <c r="QPR37" s="4701"/>
      <c r="QPS37" s="4701"/>
      <c r="QPT37" s="4701"/>
      <c r="QPU37" s="4701"/>
      <c r="QPV37" s="4701"/>
      <c r="QPW37" s="4701"/>
      <c r="QPX37" s="4701"/>
      <c r="QPY37" s="4701"/>
      <c r="QPZ37" s="4701"/>
      <c r="QQA37" s="4701"/>
      <c r="QQB37" s="4701"/>
      <c r="QQC37" s="4701"/>
      <c r="QQD37" s="4701"/>
      <c r="QQE37" s="4701"/>
      <c r="QQF37" s="4701"/>
      <c r="QQG37" s="4701"/>
      <c r="QQH37" s="4701"/>
      <c r="QQI37" s="4701"/>
      <c r="QQJ37" s="4701"/>
      <c r="QQK37" s="4701"/>
      <c r="QQL37" s="4701"/>
      <c r="QQM37" s="4701"/>
      <c r="QQN37" s="4701"/>
      <c r="QQO37" s="4701"/>
      <c r="QQP37" s="4701"/>
      <c r="QQQ37" s="4701"/>
      <c r="QQR37" s="4701"/>
      <c r="QQS37" s="4701"/>
      <c r="QQT37" s="4701"/>
      <c r="QQU37" s="4701"/>
      <c r="QQV37" s="4701"/>
      <c r="QQW37" s="4701"/>
      <c r="QQX37" s="4701"/>
      <c r="QQY37" s="4701"/>
      <c r="QQZ37" s="4701"/>
      <c r="QRA37" s="4701"/>
      <c r="QRB37" s="4701"/>
      <c r="QRC37" s="4701"/>
      <c r="QRD37" s="4701"/>
      <c r="QRE37" s="4701"/>
      <c r="QRF37" s="4701"/>
      <c r="QRG37" s="4701"/>
      <c r="QRH37" s="4701"/>
      <c r="QRI37" s="4701"/>
      <c r="QRJ37" s="4701"/>
      <c r="QRK37" s="4701"/>
      <c r="QRL37" s="4701"/>
      <c r="QRM37" s="4701"/>
      <c r="QRN37" s="4701"/>
      <c r="QRO37" s="4701"/>
      <c r="QRP37" s="4701"/>
      <c r="QRQ37" s="4701"/>
      <c r="QRR37" s="4701"/>
      <c r="QRS37" s="4701"/>
      <c r="QRT37" s="4701"/>
      <c r="QRU37" s="4701"/>
      <c r="QRV37" s="4701"/>
      <c r="QRW37" s="4701"/>
      <c r="QRX37" s="4701"/>
      <c r="QRY37" s="4701"/>
      <c r="QRZ37" s="4701"/>
      <c r="QSA37" s="4701"/>
      <c r="QSB37" s="4701"/>
      <c r="QSC37" s="4701"/>
      <c r="QSD37" s="4701"/>
      <c r="QSE37" s="4701"/>
      <c r="QSF37" s="4701"/>
      <c r="QSG37" s="4701"/>
      <c r="QSH37" s="4701"/>
      <c r="QSI37" s="4701"/>
      <c r="QSJ37" s="4701"/>
      <c r="QSK37" s="4701"/>
      <c r="QSL37" s="4701"/>
      <c r="QSM37" s="4701"/>
      <c r="QSN37" s="4701"/>
      <c r="QSO37" s="4701"/>
      <c r="QSP37" s="4701"/>
      <c r="QSQ37" s="4701"/>
      <c r="QSR37" s="4701"/>
      <c r="QSS37" s="4701"/>
      <c r="QST37" s="4701"/>
      <c r="QSU37" s="4701"/>
      <c r="QSV37" s="4701"/>
      <c r="QSW37" s="4701"/>
      <c r="QSX37" s="4701"/>
      <c r="QSY37" s="4701"/>
      <c r="QSZ37" s="4701"/>
      <c r="QTA37" s="4701"/>
      <c r="QTB37" s="4701"/>
      <c r="QTC37" s="4701"/>
      <c r="QTD37" s="4701"/>
      <c r="QTE37" s="4701"/>
      <c r="QTF37" s="4701"/>
      <c r="QTG37" s="4701"/>
      <c r="QTH37" s="4701"/>
      <c r="QTI37" s="4701"/>
      <c r="QTJ37" s="4701"/>
      <c r="QTK37" s="4701"/>
      <c r="QTL37" s="4701"/>
      <c r="QTM37" s="4701"/>
      <c r="QTN37" s="4701"/>
      <c r="QTO37" s="4701"/>
      <c r="QTP37" s="4701"/>
      <c r="QTQ37" s="4701"/>
      <c r="QTR37" s="4701"/>
      <c r="QTS37" s="4701"/>
      <c r="QTT37" s="4701"/>
      <c r="QTU37" s="4701"/>
      <c r="QTV37" s="4701"/>
      <c r="QTW37" s="4701"/>
      <c r="QTX37" s="4701"/>
      <c r="QTY37" s="4701"/>
      <c r="QTZ37" s="4701"/>
      <c r="QUA37" s="4701"/>
      <c r="QUB37" s="4701"/>
      <c r="QUC37" s="4701"/>
      <c r="QUD37" s="4701"/>
      <c r="QUE37" s="4701"/>
      <c r="QUF37" s="4701"/>
      <c r="QUG37" s="4701"/>
      <c r="QUH37" s="4701"/>
      <c r="QUI37" s="4701"/>
      <c r="QUJ37" s="4701"/>
      <c r="QUK37" s="4701"/>
      <c r="QUL37" s="4701"/>
      <c r="QUM37" s="4701"/>
      <c r="QUN37" s="4701"/>
      <c r="QUO37" s="4701"/>
      <c r="QUP37" s="4701"/>
      <c r="QUQ37" s="4701"/>
      <c r="QUR37" s="4701"/>
      <c r="QUS37" s="4701"/>
      <c r="QUT37" s="4701"/>
      <c r="QUU37" s="4701"/>
      <c r="QUV37" s="4701"/>
      <c r="QUW37" s="4701"/>
      <c r="QUX37" s="4701"/>
      <c r="QUY37" s="4701"/>
      <c r="QUZ37" s="4701"/>
      <c r="QVA37" s="4701"/>
      <c r="QVB37" s="4701"/>
      <c r="QVC37" s="4701"/>
      <c r="QVD37" s="4701"/>
      <c r="QVE37" s="4701"/>
      <c r="QVF37" s="4701"/>
      <c r="QVG37" s="4701"/>
      <c r="QVH37" s="4701"/>
      <c r="QVI37" s="4701"/>
      <c r="QVJ37" s="4701"/>
      <c r="QVK37" s="4701"/>
      <c r="QVL37" s="4701"/>
      <c r="QVM37" s="4701"/>
      <c r="QVN37" s="4701"/>
      <c r="QVO37" s="4701"/>
      <c r="QVP37" s="4701"/>
      <c r="QVQ37" s="4701"/>
      <c r="QVR37" s="4701"/>
      <c r="QVS37" s="4701"/>
      <c r="QVT37" s="4701"/>
      <c r="QVU37" s="4701"/>
      <c r="QVV37" s="4701"/>
      <c r="QVW37" s="4701"/>
      <c r="QVX37" s="4701"/>
      <c r="QVY37" s="4701"/>
      <c r="QVZ37" s="4701"/>
      <c r="QWA37" s="4701"/>
      <c r="QWB37" s="4701"/>
      <c r="QWC37" s="4701"/>
      <c r="QWD37" s="4701"/>
      <c r="QWE37" s="4701"/>
      <c r="QWF37" s="4701"/>
      <c r="QWG37" s="4701"/>
      <c r="QWH37" s="4701"/>
      <c r="QWI37" s="4701"/>
      <c r="QWJ37" s="4701"/>
      <c r="QWK37" s="4701"/>
      <c r="QWL37" s="4701"/>
      <c r="QWM37" s="4701"/>
      <c r="QWN37" s="4701"/>
      <c r="QWO37" s="4701"/>
      <c r="QWP37" s="4701"/>
      <c r="QWQ37" s="4701"/>
      <c r="QWR37" s="4701"/>
      <c r="QWS37" s="4701"/>
      <c r="QWT37" s="4701"/>
      <c r="QWU37" s="4701"/>
      <c r="QWV37" s="4701"/>
      <c r="QWW37" s="4701"/>
      <c r="QWX37" s="4701"/>
      <c r="QWY37" s="4701"/>
      <c r="QWZ37" s="4701"/>
      <c r="QXA37" s="4701"/>
      <c r="QXB37" s="4701"/>
      <c r="QXC37" s="4701"/>
      <c r="QXD37" s="4701"/>
      <c r="QXE37" s="4701"/>
      <c r="QXF37" s="4701"/>
      <c r="QXG37" s="4701"/>
      <c r="QXH37" s="4701"/>
      <c r="QXI37" s="4701"/>
      <c r="QXJ37" s="4701"/>
      <c r="QXK37" s="4701"/>
      <c r="QXL37" s="4701"/>
      <c r="QXM37" s="4701"/>
      <c r="QXN37" s="4701"/>
      <c r="QXO37" s="4701"/>
      <c r="QXP37" s="4701"/>
      <c r="QXQ37" s="4701"/>
      <c r="QXR37" s="4701"/>
      <c r="QXS37" s="4701"/>
      <c r="QXT37" s="4701"/>
      <c r="QXU37" s="4701"/>
      <c r="QXV37" s="4701"/>
      <c r="QXW37" s="4701"/>
      <c r="QXX37" s="4701"/>
      <c r="QXY37" s="4701"/>
      <c r="QXZ37" s="4701"/>
      <c r="QYA37" s="4701"/>
      <c r="QYB37" s="4701"/>
      <c r="QYC37" s="4701"/>
      <c r="QYD37" s="4701"/>
      <c r="QYE37" s="4701"/>
      <c r="QYF37" s="4701"/>
      <c r="QYG37" s="4701"/>
      <c r="QYH37" s="4701"/>
      <c r="QYI37" s="4701"/>
      <c r="QYJ37" s="4701"/>
      <c r="QYK37" s="4701"/>
      <c r="QYL37" s="4701"/>
      <c r="QYM37" s="4701"/>
      <c r="QYN37" s="4701"/>
      <c r="QYO37" s="4701"/>
      <c r="QYP37" s="4701"/>
      <c r="QYQ37" s="4701"/>
      <c r="QYR37" s="4701"/>
      <c r="QYS37" s="4701"/>
      <c r="QYT37" s="4701"/>
      <c r="QYU37" s="4701"/>
      <c r="QYV37" s="4701"/>
      <c r="QYW37" s="4701"/>
      <c r="QYX37" s="4701"/>
      <c r="QYY37" s="4701"/>
      <c r="QYZ37" s="4701"/>
      <c r="QZA37" s="4701"/>
      <c r="QZB37" s="4701"/>
      <c r="QZC37" s="4701"/>
      <c r="QZD37" s="4701"/>
      <c r="QZE37" s="4701"/>
      <c r="QZF37" s="4701"/>
      <c r="QZG37" s="4701"/>
      <c r="QZH37" s="4701"/>
      <c r="QZI37" s="4701"/>
      <c r="QZJ37" s="4701"/>
      <c r="QZK37" s="4701"/>
      <c r="QZL37" s="4701"/>
      <c r="QZM37" s="4701"/>
      <c r="QZN37" s="4701"/>
      <c r="QZO37" s="4701"/>
      <c r="QZP37" s="4701"/>
      <c r="QZQ37" s="4701"/>
      <c r="QZR37" s="4701"/>
      <c r="QZS37" s="4701"/>
      <c r="QZT37" s="4701"/>
      <c r="QZU37" s="4701"/>
      <c r="QZV37" s="4701"/>
      <c r="QZW37" s="4701"/>
      <c r="QZX37" s="4701"/>
      <c r="QZY37" s="4701"/>
      <c r="QZZ37" s="4701"/>
      <c r="RAA37" s="4701"/>
      <c r="RAB37" s="4701"/>
      <c r="RAC37" s="4701"/>
      <c r="RAD37" s="4701"/>
      <c r="RAE37" s="4701"/>
      <c r="RAF37" s="4701"/>
      <c r="RAG37" s="4701"/>
      <c r="RAH37" s="4701"/>
      <c r="RAI37" s="4701"/>
      <c r="RAJ37" s="4701"/>
      <c r="RAK37" s="4701"/>
      <c r="RAL37" s="4701"/>
      <c r="RAM37" s="4701"/>
      <c r="RAN37" s="4701"/>
      <c r="RAO37" s="4701"/>
      <c r="RAP37" s="4701"/>
      <c r="RAQ37" s="4701"/>
      <c r="RAR37" s="4701"/>
      <c r="RAS37" s="4701"/>
      <c r="RAT37" s="4701"/>
      <c r="RAU37" s="4701"/>
      <c r="RAV37" s="4701"/>
      <c r="RAW37" s="4701"/>
      <c r="RAX37" s="4701"/>
      <c r="RAY37" s="4701"/>
      <c r="RAZ37" s="4701"/>
      <c r="RBA37" s="4701"/>
      <c r="RBB37" s="4701"/>
      <c r="RBC37" s="4701"/>
      <c r="RBD37" s="4701"/>
      <c r="RBE37" s="4701"/>
      <c r="RBF37" s="4701"/>
      <c r="RBG37" s="4701"/>
      <c r="RBH37" s="4701"/>
      <c r="RBI37" s="4701"/>
      <c r="RBJ37" s="4701"/>
      <c r="RBK37" s="4701"/>
      <c r="RBL37" s="4701"/>
      <c r="RBM37" s="4701"/>
      <c r="RBN37" s="4701"/>
      <c r="RBO37" s="4701"/>
      <c r="RBP37" s="4701"/>
      <c r="RBQ37" s="4701"/>
      <c r="RBR37" s="4701"/>
      <c r="RBS37" s="4701"/>
      <c r="RBT37" s="4701"/>
      <c r="RBU37" s="4701"/>
      <c r="RBV37" s="4701"/>
      <c r="RBW37" s="4701"/>
      <c r="RBX37" s="4701"/>
      <c r="RBY37" s="4701"/>
      <c r="RBZ37" s="4701"/>
      <c r="RCA37" s="4701"/>
      <c r="RCB37" s="4701"/>
      <c r="RCC37" s="4701"/>
      <c r="RCD37" s="4701"/>
      <c r="RCE37" s="4701"/>
      <c r="RCF37" s="4701"/>
      <c r="RCG37" s="4701"/>
      <c r="RCH37" s="4701"/>
      <c r="RCI37" s="4701"/>
      <c r="RCJ37" s="4701"/>
      <c r="RCK37" s="4701"/>
      <c r="RCL37" s="4701"/>
      <c r="RCM37" s="4701"/>
      <c r="RCN37" s="4701"/>
      <c r="RCO37" s="4701"/>
      <c r="RCP37" s="4701"/>
      <c r="RCQ37" s="4701"/>
      <c r="RCR37" s="4701"/>
      <c r="RCS37" s="4701"/>
      <c r="RCT37" s="4701"/>
      <c r="RCU37" s="4701"/>
      <c r="RCV37" s="4701"/>
      <c r="RCW37" s="4701"/>
      <c r="RCX37" s="4701"/>
      <c r="RCY37" s="4701"/>
      <c r="RCZ37" s="4701"/>
      <c r="RDA37" s="4701"/>
      <c r="RDB37" s="4701"/>
      <c r="RDC37" s="4701"/>
      <c r="RDD37" s="4701"/>
      <c r="RDE37" s="4701"/>
      <c r="RDF37" s="4701"/>
      <c r="RDG37" s="4701"/>
      <c r="RDH37" s="4701"/>
      <c r="RDI37" s="4701"/>
      <c r="RDJ37" s="4701"/>
      <c r="RDK37" s="4701"/>
      <c r="RDL37" s="4701"/>
      <c r="RDM37" s="4701"/>
      <c r="RDN37" s="4701"/>
      <c r="RDO37" s="4701"/>
      <c r="RDP37" s="4701"/>
      <c r="RDQ37" s="4701"/>
      <c r="RDR37" s="4701"/>
      <c r="RDS37" s="4701"/>
      <c r="RDT37" s="4701"/>
      <c r="RDU37" s="4701"/>
      <c r="RDV37" s="4701"/>
      <c r="RDW37" s="4701"/>
      <c r="RDX37" s="4701"/>
      <c r="RDY37" s="4701"/>
      <c r="RDZ37" s="4701"/>
      <c r="REA37" s="4701"/>
      <c r="REB37" s="4701"/>
      <c r="REC37" s="4701"/>
      <c r="RED37" s="4701"/>
      <c r="REE37" s="4701"/>
      <c r="REF37" s="4701"/>
      <c r="REG37" s="4701"/>
      <c r="REH37" s="4701"/>
      <c r="REI37" s="4701"/>
      <c r="REJ37" s="4701"/>
      <c r="REK37" s="4701"/>
      <c r="REL37" s="4701"/>
      <c r="REM37" s="4701"/>
      <c r="REN37" s="4701"/>
      <c r="REO37" s="4701"/>
      <c r="REP37" s="4701"/>
      <c r="REQ37" s="4701"/>
      <c r="RER37" s="4701"/>
      <c r="RES37" s="4701"/>
      <c r="RET37" s="4701"/>
      <c r="REU37" s="4701"/>
      <c r="REV37" s="4701"/>
      <c r="REW37" s="4701"/>
      <c r="REX37" s="4701"/>
      <c r="REY37" s="4701"/>
      <c r="REZ37" s="4701"/>
      <c r="RFA37" s="4701"/>
      <c r="RFB37" s="4701"/>
      <c r="RFC37" s="4701"/>
      <c r="RFD37" s="4701"/>
      <c r="RFE37" s="4701"/>
      <c r="RFF37" s="4701"/>
      <c r="RFG37" s="4701"/>
      <c r="RFH37" s="4701"/>
      <c r="RFI37" s="4701"/>
      <c r="RFJ37" s="4701"/>
      <c r="RFK37" s="4701"/>
      <c r="RFL37" s="4701"/>
      <c r="RFM37" s="4701"/>
      <c r="RFN37" s="4701"/>
      <c r="RFO37" s="4701"/>
      <c r="RFP37" s="4701"/>
      <c r="RFQ37" s="4701"/>
      <c r="RFR37" s="4701"/>
      <c r="RFS37" s="4701"/>
      <c r="RFT37" s="4701"/>
      <c r="RFU37" s="4701"/>
      <c r="RFV37" s="4701"/>
      <c r="RFW37" s="4701"/>
      <c r="RFX37" s="4701"/>
      <c r="RFY37" s="4701"/>
      <c r="RFZ37" s="4701"/>
      <c r="RGA37" s="4701"/>
      <c r="RGB37" s="4701"/>
      <c r="RGC37" s="4701"/>
      <c r="RGD37" s="4701"/>
      <c r="RGE37" s="4701"/>
      <c r="RGF37" s="4701"/>
      <c r="RGG37" s="4701"/>
      <c r="RGH37" s="4701"/>
      <c r="RGI37" s="4701"/>
      <c r="RGJ37" s="4701"/>
      <c r="RGK37" s="4701"/>
      <c r="RGL37" s="4701"/>
      <c r="RGM37" s="4701"/>
      <c r="RGN37" s="4701"/>
      <c r="RGO37" s="4701"/>
      <c r="RGP37" s="4701"/>
      <c r="RGQ37" s="4701"/>
      <c r="RGR37" s="4701"/>
      <c r="RGS37" s="4701"/>
      <c r="RGT37" s="4701"/>
      <c r="RGU37" s="4701"/>
      <c r="RGV37" s="4701"/>
      <c r="RGW37" s="4701"/>
      <c r="RGX37" s="4701"/>
      <c r="RGY37" s="4701"/>
      <c r="RGZ37" s="4701"/>
      <c r="RHA37" s="4701"/>
      <c r="RHB37" s="4701"/>
      <c r="RHC37" s="4701"/>
      <c r="RHD37" s="4701"/>
      <c r="RHE37" s="4701"/>
      <c r="RHF37" s="4701"/>
      <c r="RHG37" s="4701"/>
      <c r="RHH37" s="4701"/>
      <c r="RHI37" s="4701"/>
      <c r="RHJ37" s="4701"/>
      <c r="RHK37" s="4701"/>
      <c r="RHL37" s="4701"/>
      <c r="RHM37" s="4701"/>
      <c r="RHN37" s="4701"/>
      <c r="RHO37" s="4701"/>
      <c r="RHP37" s="4701"/>
      <c r="RHQ37" s="4701"/>
      <c r="RHR37" s="4701"/>
      <c r="RHS37" s="4701"/>
      <c r="RHT37" s="4701"/>
      <c r="RHU37" s="4701"/>
      <c r="RHV37" s="4701"/>
      <c r="RHW37" s="4701"/>
      <c r="RHX37" s="4701"/>
      <c r="RHY37" s="4701"/>
      <c r="RHZ37" s="4701"/>
      <c r="RIA37" s="4701"/>
      <c r="RIB37" s="4701"/>
      <c r="RIC37" s="4701"/>
      <c r="RID37" s="4701"/>
      <c r="RIE37" s="4701"/>
      <c r="RIF37" s="4701"/>
      <c r="RIG37" s="4701"/>
      <c r="RIH37" s="4701"/>
      <c r="RII37" s="4701"/>
      <c r="RIJ37" s="4701"/>
      <c r="RIK37" s="4701"/>
      <c r="RIL37" s="4701"/>
      <c r="RIM37" s="4701"/>
      <c r="RIN37" s="4701"/>
      <c r="RIO37" s="4701"/>
      <c r="RIP37" s="4701"/>
      <c r="RIQ37" s="4701"/>
      <c r="RIR37" s="4701"/>
      <c r="RIS37" s="4701"/>
      <c r="RIT37" s="4701"/>
      <c r="RIU37" s="4701"/>
      <c r="RIV37" s="4701"/>
      <c r="RIW37" s="4701"/>
      <c r="RIX37" s="4701"/>
      <c r="RIY37" s="4701"/>
      <c r="RIZ37" s="4701"/>
      <c r="RJA37" s="4701"/>
      <c r="RJB37" s="4701"/>
      <c r="RJC37" s="4701"/>
      <c r="RJD37" s="4701"/>
      <c r="RJE37" s="4701"/>
      <c r="RJF37" s="4701"/>
      <c r="RJG37" s="4701"/>
      <c r="RJH37" s="4701"/>
      <c r="RJI37" s="4701"/>
      <c r="RJJ37" s="4701"/>
      <c r="RJK37" s="4701"/>
      <c r="RJL37" s="4701"/>
      <c r="RJM37" s="4701"/>
      <c r="RJN37" s="4701"/>
      <c r="RJO37" s="4701"/>
      <c r="RJP37" s="4701"/>
      <c r="RJQ37" s="4701"/>
      <c r="RJR37" s="4701"/>
      <c r="RJS37" s="4701"/>
      <c r="RJT37" s="4701"/>
      <c r="RJU37" s="4701"/>
      <c r="RJV37" s="4701"/>
      <c r="RJW37" s="4701"/>
      <c r="RJX37" s="4701"/>
      <c r="RJY37" s="4701"/>
      <c r="RJZ37" s="4701"/>
      <c r="RKA37" s="4701"/>
      <c r="RKB37" s="4701"/>
      <c r="RKC37" s="4701"/>
      <c r="RKD37" s="4701"/>
      <c r="RKE37" s="4701"/>
      <c r="RKF37" s="4701"/>
      <c r="RKG37" s="4701"/>
      <c r="RKH37" s="4701"/>
      <c r="RKI37" s="4701"/>
      <c r="RKJ37" s="4701"/>
      <c r="RKK37" s="4701"/>
      <c r="RKL37" s="4701"/>
      <c r="RKM37" s="4701"/>
      <c r="RKN37" s="4701"/>
      <c r="RKO37" s="4701"/>
      <c r="RKP37" s="4701"/>
      <c r="RKQ37" s="4701"/>
      <c r="RKR37" s="4701"/>
      <c r="RKS37" s="4701"/>
      <c r="RKT37" s="4701"/>
      <c r="RKU37" s="4701"/>
      <c r="RKV37" s="4701"/>
      <c r="RKW37" s="4701"/>
      <c r="RKX37" s="4701"/>
      <c r="RKY37" s="4701"/>
      <c r="RKZ37" s="4701"/>
      <c r="RLA37" s="4701"/>
      <c r="RLB37" s="4701"/>
      <c r="RLC37" s="4701"/>
      <c r="RLD37" s="4701"/>
      <c r="RLE37" s="4701"/>
      <c r="RLF37" s="4701"/>
      <c r="RLG37" s="4701"/>
      <c r="RLH37" s="4701"/>
      <c r="RLI37" s="4701"/>
      <c r="RLJ37" s="4701"/>
      <c r="RLK37" s="4701"/>
      <c r="RLL37" s="4701"/>
      <c r="RLM37" s="4701"/>
      <c r="RLN37" s="4701"/>
      <c r="RLO37" s="4701"/>
      <c r="RLP37" s="4701"/>
      <c r="RLQ37" s="4701"/>
      <c r="RLR37" s="4701"/>
      <c r="RLS37" s="4701"/>
      <c r="RLT37" s="4701"/>
      <c r="RLU37" s="4701"/>
      <c r="RLV37" s="4701"/>
      <c r="RLW37" s="4701"/>
      <c r="RLX37" s="4701"/>
      <c r="RLY37" s="4701"/>
      <c r="RLZ37" s="4701"/>
      <c r="RMA37" s="4701"/>
      <c r="RMB37" s="4701"/>
      <c r="RMC37" s="4701"/>
      <c r="RMD37" s="4701"/>
      <c r="RME37" s="4701"/>
      <c r="RMF37" s="4701"/>
      <c r="RMG37" s="4701"/>
      <c r="RMH37" s="4701"/>
      <c r="RMI37" s="4701"/>
      <c r="RMJ37" s="4701"/>
      <c r="RMK37" s="4701"/>
      <c r="RML37" s="4701"/>
      <c r="RMM37" s="4701"/>
      <c r="RMN37" s="4701"/>
      <c r="RMO37" s="4701"/>
      <c r="RMP37" s="4701"/>
      <c r="RMQ37" s="4701"/>
      <c r="RMR37" s="4701"/>
      <c r="RMS37" s="4701"/>
      <c r="RMT37" s="4701"/>
      <c r="RMU37" s="4701"/>
      <c r="RMV37" s="4701"/>
      <c r="RMW37" s="4701"/>
      <c r="RMX37" s="4701"/>
      <c r="RMY37" s="4701"/>
      <c r="RMZ37" s="4701"/>
      <c r="RNA37" s="4701"/>
      <c r="RNB37" s="4701"/>
      <c r="RNC37" s="4701"/>
      <c r="RND37" s="4701"/>
      <c r="RNE37" s="4701"/>
      <c r="RNF37" s="4701"/>
      <c r="RNG37" s="4701"/>
      <c r="RNH37" s="4701"/>
      <c r="RNI37" s="4701"/>
      <c r="RNJ37" s="4701"/>
      <c r="RNK37" s="4701"/>
      <c r="RNL37" s="4701"/>
      <c r="RNM37" s="4701"/>
      <c r="RNN37" s="4701"/>
      <c r="RNO37" s="4701"/>
      <c r="RNP37" s="4701"/>
      <c r="RNQ37" s="4701"/>
      <c r="RNR37" s="4701"/>
      <c r="RNS37" s="4701"/>
      <c r="RNT37" s="4701"/>
      <c r="RNU37" s="4701"/>
      <c r="RNV37" s="4701"/>
      <c r="RNW37" s="4701"/>
      <c r="RNX37" s="4701"/>
      <c r="RNY37" s="4701"/>
      <c r="RNZ37" s="4701"/>
      <c r="ROA37" s="4701"/>
      <c r="ROB37" s="4701"/>
      <c r="ROC37" s="4701"/>
      <c r="ROD37" s="4701"/>
      <c r="ROE37" s="4701"/>
      <c r="ROF37" s="4701"/>
      <c r="ROG37" s="4701"/>
      <c r="ROH37" s="4701"/>
      <c r="ROI37" s="4701"/>
      <c r="ROJ37" s="4701"/>
      <c r="ROK37" s="4701"/>
      <c r="ROL37" s="4701"/>
      <c r="ROM37" s="4701"/>
      <c r="RON37" s="4701"/>
      <c r="ROO37" s="4701"/>
      <c r="ROP37" s="4701"/>
      <c r="ROQ37" s="4701"/>
      <c r="ROR37" s="4701"/>
      <c r="ROS37" s="4701"/>
      <c r="ROT37" s="4701"/>
      <c r="ROU37" s="4701"/>
      <c r="ROV37" s="4701"/>
      <c r="ROW37" s="4701"/>
      <c r="ROX37" s="4701"/>
      <c r="ROY37" s="4701"/>
      <c r="ROZ37" s="4701"/>
      <c r="RPA37" s="4701"/>
      <c r="RPB37" s="4701"/>
      <c r="RPC37" s="4701"/>
      <c r="RPD37" s="4701"/>
      <c r="RPE37" s="4701"/>
      <c r="RPF37" s="4701"/>
      <c r="RPG37" s="4701"/>
      <c r="RPH37" s="4701"/>
      <c r="RPI37" s="4701"/>
      <c r="RPJ37" s="4701"/>
      <c r="RPK37" s="4701"/>
      <c r="RPL37" s="4701"/>
      <c r="RPM37" s="4701"/>
      <c r="RPN37" s="4701"/>
      <c r="RPO37" s="4701"/>
      <c r="RPP37" s="4701"/>
      <c r="RPQ37" s="4701"/>
      <c r="RPR37" s="4701"/>
      <c r="RPS37" s="4701"/>
      <c r="RPT37" s="4701"/>
      <c r="RPU37" s="4701"/>
      <c r="RPV37" s="4701"/>
      <c r="RPW37" s="4701"/>
      <c r="RPX37" s="4701"/>
      <c r="RPY37" s="4701"/>
      <c r="RPZ37" s="4701"/>
      <c r="RQA37" s="4701"/>
      <c r="RQB37" s="4701"/>
      <c r="RQC37" s="4701"/>
      <c r="RQD37" s="4701"/>
      <c r="RQE37" s="4701"/>
      <c r="RQF37" s="4701"/>
      <c r="RQG37" s="4701"/>
      <c r="RQH37" s="4701"/>
      <c r="RQI37" s="4701"/>
      <c r="RQJ37" s="4701"/>
      <c r="RQK37" s="4701"/>
      <c r="RQL37" s="4701"/>
      <c r="RQM37" s="4701"/>
      <c r="RQN37" s="4701"/>
      <c r="RQO37" s="4701"/>
      <c r="RQP37" s="4701"/>
      <c r="RQQ37" s="4701"/>
      <c r="RQR37" s="4701"/>
      <c r="RQS37" s="4701"/>
      <c r="RQT37" s="4701"/>
      <c r="RQU37" s="4701"/>
      <c r="RQV37" s="4701"/>
      <c r="RQW37" s="4701"/>
      <c r="RQX37" s="4701"/>
      <c r="RQY37" s="4701"/>
      <c r="RQZ37" s="4701"/>
      <c r="RRA37" s="4701"/>
      <c r="RRB37" s="4701"/>
      <c r="RRC37" s="4701"/>
      <c r="RRD37" s="4701"/>
      <c r="RRE37" s="4701"/>
      <c r="RRF37" s="4701"/>
      <c r="RRG37" s="4701"/>
      <c r="RRH37" s="4701"/>
      <c r="RRI37" s="4701"/>
      <c r="RRJ37" s="4701"/>
      <c r="RRK37" s="4701"/>
      <c r="RRL37" s="4701"/>
      <c r="RRM37" s="4701"/>
      <c r="RRN37" s="4701"/>
      <c r="RRO37" s="4701"/>
      <c r="RRP37" s="4701"/>
      <c r="RRQ37" s="4701"/>
      <c r="RRR37" s="4701"/>
      <c r="RRS37" s="4701"/>
      <c r="RRT37" s="4701"/>
      <c r="RRU37" s="4701"/>
      <c r="RRV37" s="4701"/>
      <c r="RRW37" s="4701"/>
      <c r="RRX37" s="4701"/>
      <c r="RRY37" s="4701"/>
      <c r="RRZ37" s="4701"/>
      <c r="RSA37" s="4701"/>
      <c r="RSB37" s="4701"/>
      <c r="RSC37" s="4701"/>
      <c r="RSD37" s="4701"/>
      <c r="RSE37" s="4701"/>
      <c r="RSF37" s="4701"/>
      <c r="RSG37" s="4701"/>
      <c r="RSH37" s="4701"/>
      <c r="RSI37" s="4701"/>
      <c r="RSJ37" s="4701"/>
      <c r="RSK37" s="4701"/>
      <c r="RSL37" s="4701"/>
      <c r="RSM37" s="4701"/>
      <c r="RSN37" s="4701"/>
      <c r="RSO37" s="4701"/>
      <c r="RSP37" s="4701"/>
      <c r="RSQ37" s="4701"/>
      <c r="RSR37" s="4701"/>
      <c r="RSS37" s="4701"/>
      <c r="RST37" s="4701"/>
      <c r="RSU37" s="4701"/>
      <c r="RSV37" s="4701"/>
      <c r="RSW37" s="4701"/>
      <c r="RSX37" s="4701"/>
      <c r="RSY37" s="4701"/>
      <c r="RSZ37" s="4701"/>
      <c r="RTA37" s="4701"/>
      <c r="RTB37" s="4701"/>
      <c r="RTC37" s="4701"/>
      <c r="RTD37" s="4701"/>
      <c r="RTE37" s="4701"/>
      <c r="RTF37" s="4701"/>
      <c r="RTG37" s="4701"/>
      <c r="RTH37" s="4701"/>
      <c r="RTI37" s="4701"/>
      <c r="RTJ37" s="4701"/>
      <c r="RTK37" s="4701"/>
      <c r="RTL37" s="4701"/>
      <c r="RTM37" s="4701"/>
      <c r="RTN37" s="4701"/>
      <c r="RTO37" s="4701"/>
      <c r="RTP37" s="4701"/>
      <c r="RTQ37" s="4701"/>
      <c r="RTR37" s="4701"/>
      <c r="RTS37" s="4701"/>
      <c r="RTT37" s="4701"/>
      <c r="RTU37" s="4701"/>
      <c r="RTV37" s="4701"/>
      <c r="RTW37" s="4701"/>
      <c r="RTX37" s="4701"/>
      <c r="RTY37" s="4701"/>
      <c r="RTZ37" s="4701"/>
      <c r="RUA37" s="4701"/>
      <c r="RUB37" s="4701"/>
      <c r="RUC37" s="4701"/>
      <c r="RUD37" s="4701"/>
      <c r="RUE37" s="4701"/>
      <c r="RUF37" s="4701"/>
      <c r="RUG37" s="4701"/>
      <c r="RUH37" s="4701"/>
      <c r="RUI37" s="4701"/>
      <c r="RUJ37" s="4701"/>
      <c r="RUK37" s="4701"/>
      <c r="RUL37" s="4701"/>
      <c r="RUM37" s="4701"/>
      <c r="RUN37" s="4701"/>
      <c r="RUO37" s="4701"/>
      <c r="RUP37" s="4701"/>
      <c r="RUQ37" s="4701"/>
      <c r="RUR37" s="4701"/>
      <c r="RUS37" s="4701"/>
      <c r="RUT37" s="4701"/>
      <c r="RUU37" s="4701"/>
      <c r="RUV37" s="4701"/>
      <c r="RUW37" s="4701"/>
      <c r="RUX37" s="4701"/>
      <c r="RUY37" s="4701"/>
      <c r="RUZ37" s="4701"/>
      <c r="RVA37" s="4701"/>
      <c r="RVB37" s="4701"/>
      <c r="RVC37" s="4701"/>
      <c r="RVD37" s="4701"/>
      <c r="RVE37" s="4701"/>
      <c r="RVF37" s="4701"/>
      <c r="RVG37" s="4701"/>
      <c r="RVH37" s="4701"/>
      <c r="RVI37" s="4701"/>
      <c r="RVJ37" s="4701"/>
      <c r="RVK37" s="4701"/>
      <c r="RVL37" s="4701"/>
      <c r="RVM37" s="4701"/>
      <c r="RVN37" s="4701"/>
      <c r="RVO37" s="4701"/>
      <c r="RVP37" s="4701"/>
      <c r="RVQ37" s="4701"/>
      <c r="RVR37" s="4701"/>
      <c r="RVS37" s="4701"/>
      <c r="RVT37" s="4701"/>
      <c r="RVU37" s="4701"/>
      <c r="RVV37" s="4701"/>
      <c r="RVW37" s="4701"/>
      <c r="RVX37" s="4701"/>
      <c r="RVY37" s="4701"/>
      <c r="RVZ37" s="4701"/>
      <c r="RWA37" s="4701"/>
      <c r="RWB37" s="4701"/>
      <c r="RWC37" s="4701"/>
      <c r="RWD37" s="4701"/>
      <c r="RWE37" s="4701"/>
      <c r="RWF37" s="4701"/>
      <c r="RWG37" s="4701"/>
      <c r="RWH37" s="4701"/>
      <c r="RWI37" s="4701"/>
      <c r="RWJ37" s="4701"/>
      <c r="RWK37" s="4701"/>
      <c r="RWL37" s="4701"/>
      <c r="RWM37" s="4701"/>
      <c r="RWN37" s="4701"/>
      <c r="RWO37" s="4701"/>
      <c r="RWP37" s="4701"/>
      <c r="RWQ37" s="4701"/>
      <c r="RWR37" s="4701"/>
      <c r="RWS37" s="4701"/>
      <c r="RWT37" s="4701"/>
      <c r="RWU37" s="4701"/>
      <c r="RWV37" s="4701"/>
      <c r="RWW37" s="4701"/>
      <c r="RWX37" s="4701"/>
      <c r="RWY37" s="4701"/>
      <c r="RWZ37" s="4701"/>
      <c r="RXA37" s="4701"/>
      <c r="RXB37" s="4701"/>
      <c r="RXC37" s="4701"/>
      <c r="RXD37" s="4701"/>
      <c r="RXE37" s="4701"/>
      <c r="RXF37" s="4701"/>
      <c r="RXG37" s="4701"/>
      <c r="RXH37" s="4701"/>
      <c r="RXI37" s="4701"/>
      <c r="RXJ37" s="4701"/>
      <c r="RXK37" s="4701"/>
      <c r="RXL37" s="4701"/>
      <c r="RXM37" s="4701"/>
      <c r="RXN37" s="4701"/>
      <c r="RXO37" s="4701"/>
      <c r="RXP37" s="4701"/>
      <c r="RXQ37" s="4701"/>
      <c r="RXR37" s="4701"/>
      <c r="RXS37" s="4701"/>
      <c r="RXT37" s="4701"/>
      <c r="RXU37" s="4701"/>
      <c r="RXV37" s="4701"/>
      <c r="RXW37" s="4701"/>
      <c r="RXX37" s="4701"/>
      <c r="RXY37" s="4701"/>
      <c r="RXZ37" s="4701"/>
      <c r="RYA37" s="4701"/>
      <c r="RYB37" s="4701"/>
      <c r="RYC37" s="4701"/>
      <c r="RYD37" s="4701"/>
      <c r="RYE37" s="4701"/>
      <c r="RYF37" s="4701"/>
      <c r="RYG37" s="4701"/>
      <c r="RYH37" s="4701"/>
      <c r="RYI37" s="4701"/>
      <c r="RYJ37" s="4701"/>
      <c r="RYK37" s="4701"/>
      <c r="RYL37" s="4701"/>
      <c r="RYM37" s="4701"/>
      <c r="RYN37" s="4701"/>
      <c r="RYO37" s="4701"/>
      <c r="RYP37" s="4701"/>
      <c r="RYQ37" s="4701"/>
      <c r="RYR37" s="4701"/>
      <c r="RYS37" s="4701"/>
      <c r="RYT37" s="4701"/>
      <c r="RYU37" s="4701"/>
      <c r="RYV37" s="4701"/>
      <c r="RYW37" s="4701"/>
      <c r="RYX37" s="4701"/>
      <c r="RYY37" s="4701"/>
      <c r="RYZ37" s="4701"/>
      <c r="RZA37" s="4701"/>
      <c r="RZB37" s="4701"/>
      <c r="RZC37" s="4701"/>
      <c r="RZD37" s="4701"/>
      <c r="RZE37" s="4701"/>
      <c r="RZF37" s="4701"/>
      <c r="RZG37" s="4701"/>
      <c r="RZH37" s="4701"/>
      <c r="RZI37" s="4701"/>
      <c r="RZJ37" s="4701"/>
      <c r="RZK37" s="4701"/>
      <c r="RZL37" s="4701"/>
      <c r="RZM37" s="4701"/>
      <c r="RZN37" s="4701"/>
      <c r="RZO37" s="4701"/>
      <c r="RZP37" s="4701"/>
      <c r="RZQ37" s="4701"/>
      <c r="RZR37" s="4701"/>
      <c r="RZS37" s="4701"/>
      <c r="RZT37" s="4701"/>
      <c r="RZU37" s="4701"/>
      <c r="RZV37" s="4701"/>
      <c r="RZW37" s="4701"/>
      <c r="RZX37" s="4701"/>
      <c r="RZY37" s="4701"/>
      <c r="RZZ37" s="4701"/>
      <c r="SAA37" s="4701"/>
      <c r="SAB37" s="4701"/>
      <c r="SAC37" s="4701"/>
      <c r="SAD37" s="4701"/>
      <c r="SAE37" s="4701"/>
      <c r="SAF37" s="4701"/>
      <c r="SAG37" s="4701"/>
      <c r="SAH37" s="4701"/>
      <c r="SAI37" s="4701"/>
      <c r="SAJ37" s="4701"/>
      <c r="SAK37" s="4701"/>
      <c r="SAL37" s="4701"/>
      <c r="SAM37" s="4701"/>
      <c r="SAN37" s="4701"/>
      <c r="SAO37" s="4701"/>
      <c r="SAP37" s="4701"/>
      <c r="SAQ37" s="4701"/>
      <c r="SAR37" s="4701"/>
      <c r="SAS37" s="4701"/>
      <c r="SAT37" s="4701"/>
      <c r="SAU37" s="4701"/>
      <c r="SAV37" s="4701"/>
      <c r="SAW37" s="4701"/>
      <c r="SAX37" s="4701"/>
      <c r="SAY37" s="4701"/>
      <c r="SAZ37" s="4701"/>
      <c r="SBA37" s="4701"/>
      <c r="SBB37" s="4701"/>
      <c r="SBC37" s="4701"/>
      <c r="SBD37" s="4701"/>
      <c r="SBE37" s="4701"/>
      <c r="SBF37" s="4701"/>
      <c r="SBG37" s="4701"/>
      <c r="SBH37" s="4701"/>
      <c r="SBI37" s="4701"/>
      <c r="SBJ37" s="4701"/>
      <c r="SBK37" s="4701"/>
      <c r="SBL37" s="4701"/>
      <c r="SBM37" s="4701"/>
      <c r="SBN37" s="4701"/>
      <c r="SBO37" s="4701"/>
      <c r="SBP37" s="4701"/>
      <c r="SBQ37" s="4701"/>
      <c r="SBR37" s="4701"/>
      <c r="SBS37" s="4701"/>
      <c r="SBT37" s="4701"/>
      <c r="SBU37" s="4701"/>
      <c r="SBV37" s="4701"/>
      <c r="SBW37" s="4701"/>
      <c r="SBX37" s="4701"/>
      <c r="SBY37" s="4701"/>
      <c r="SBZ37" s="4701"/>
      <c r="SCA37" s="4701"/>
      <c r="SCB37" s="4701"/>
      <c r="SCC37" s="4701"/>
      <c r="SCD37" s="4701"/>
      <c r="SCE37" s="4701"/>
      <c r="SCF37" s="4701"/>
      <c r="SCG37" s="4701"/>
      <c r="SCH37" s="4701"/>
      <c r="SCI37" s="4701"/>
      <c r="SCJ37" s="4701"/>
      <c r="SCK37" s="4701"/>
      <c r="SCL37" s="4701"/>
      <c r="SCM37" s="4701"/>
      <c r="SCN37" s="4701"/>
      <c r="SCO37" s="4701"/>
      <c r="SCP37" s="4701"/>
      <c r="SCQ37" s="4701"/>
      <c r="SCR37" s="4701"/>
      <c r="SCS37" s="4701"/>
      <c r="SCT37" s="4701"/>
      <c r="SCU37" s="4701"/>
      <c r="SCV37" s="4701"/>
      <c r="SCW37" s="4701"/>
      <c r="SCX37" s="4701"/>
      <c r="SCY37" s="4701"/>
      <c r="SCZ37" s="4701"/>
      <c r="SDA37" s="4701"/>
      <c r="SDB37" s="4701"/>
      <c r="SDC37" s="4701"/>
      <c r="SDD37" s="4701"/>
      <c r="SDE37" s="4701"/>
      <c r="SDF37" s="4701"/>
      <c r="SDG37" s="4701"/>
      <c r="SDH37" s="4701"/>
      <c r="SDI37" s="4701"/>
      <c r="SDJ37" s="4701"/>
      <c r="SDK37" s="4701"/>
      <c r="SDL37" s="4701"/>
      <c r="SDM37" s="4701"/>
      <c r="SDN37" s="4701"/>
      <c r="SDO37" s="4701"/>
      <c r="SDP37" s="4701"/>
      <c r="SDQ37" s="4701"/>
      <c r="SDR37" s="4701"/>
      <c r="SDS37" s="4701"/>
      <c r="SDT37" s="4701"/>
      <c r="SDU37" s="4701"/>
      <c r="SDV37" s="4701"/>
      <c r="SDW37" s="4701"/>
      <c r="SDX37" s="4701"/>
      <c r="SDY37" s="4701"/>
      <c r="SDZ37" s="4701"/>
      <c r="SEA37" s="4701"/>
      <c r="SEB37" s="4701"/>
      <c r="SEC37" s="4701"/>
      <c r="SED37" s="4701"/>
      <c r="SEE37" s="4701"/>
      <c r="SEF37" s="4701"/>
      <c r="SEG37" s="4701"/>
      <c r="SEH37" s="4701"/>
      <c r="SEI37" s="4701"/>
      <c r="SEJ37" s="4701"/>
      <c r="SEK37" s="4701"/>
      <c r="SEL37" s="4701"/>
      <c r="SEM37" s="4701"/>
      <c r="SEN37" s="4701"/>
      <c r="SEO37" s="4701"/>
      <c r="SEP37" s="4701"/>
      <c r="SEQ37" s="4701"/>
      <c r="SER37" s="4701"/>
      <c r="SES37" s="4701"/>
      <c r="SET37" s="4701"/>
      <c r="SEU37" s="4701"/>
      <c r="SEV37" s="4701"/>
      <c r="SEW37" s="4701"/>
      <c r="SEX37" s="4701"/>
      <c r="SEY37" s="4701"/>
      <c r="SEZ37" s="4701"/>
      <c r="SFA37" s="4701"/>
      <c r="SFB37" s="4701"/>
      <c r="SFC37" s="4701"/>
      <c r="SFD37" s="4701"/>
      <c r="SFE37" s="4701"/>
      <c r="SFF37" s="4701"/>
      <c r="SFG37" s="4701"/>
      <c r="SFH37" s="4701"/>
      <c r="SFI37" s="4701"/>
      <c r="SFJ37" s="4701"/>
      <c r="SFK37" s="4701"/>
      <c r="SFL37" s="4701"/>
      <c r="SFM37" s="4701"/>
      <c r="SFN37" s="4701"/>
      <c r="SFO37" s="4701"/>
      <c r="SFP37" s="4701"/>
      <c r="SFQ37" s="4701"/>
      <c r="SFR37" s="4701"/>
      <c r="SFS37" s="4701"/>
      <c r="SFT37" s="4701"/>
      <c r="SFU37" s="4701"/>
      <c r="SFV37" s="4701"/>
      <c r="SFW37" s="4701"/>
      <c r="SFX37" s="4701"/>
      <c r="SFY37" s="4701"/>
      <c r="SFZ37" s="4701"/>
      <c r="SGA37" s="4701"/>
      <c r="SGB37" s="4701"/>
      <c r="SGC37" s="4701"/>
      <c r="SGD37" s="4701"/>
      <c r="SGE37" s="4701"/>
      <c r="SGF37" s="4701"/>
      <c r="SGG37" s="4701"/>
      <c r="SGH37" s="4701"/>
      <c r="SGI37" s="4701"/>
      <c r="SGJ37" s="4701"/>
      <c r="SGK37" s="4701"/>
      <c r="SGL37" s="4701"/>
      <c r="SGM37" s="4701"/>
      <c r="SGN37" s="4701"/>
      <c r="SGO37" s="4701"/>
      <c r="SGP37" s="4701"/>
      <c r="SGQ37" s="4701"/>
      <c r="SGR37" s="4701"/>
      <c r="SGS37" s="4701"/>
      <c r="SGT37" s="4701"/>
      <c r="SGU37" s="4701"/>
      <c r="SGV37" s="4701"/>
      <c r="SGW37" s="4701"/>
      <c r="SGX37" s="4701"/>
      <c r="SGY37" s="4701"/>
      <c r="SGZ37" s="4701"/>
      <c r="SHA37" s="4701"/>
      <c r="SHB37" s="4701"/>
      <c r="SHC37" s="4701"/>
      <c r="SHD37" s="4701"/>
      <c r="SHE37" s="4701"/>
      <c r="SHF37" s="4701"/>
      <c r="SHG37" s="4701"/>
      <c r="SHH37" s="4701"/>
      <c r="SHI37" s="4701"/>
      <c r="SHJ37" s="4701"/>
      <c r="SHK37" s="4701"/>
      <c r="SHL37" s="4701"/>
      <c r="SHM37" s="4701"/>
      <c r="SHN37" s="4701"/>
      <c r="SHO37" s="4701"/>
      <c r="SHP37" s="4701"/>
      <c r="SHQ37" s="4701"/>
      <c r="SHR37" s="4701"/>
      <c r="SHS37" s="4701"/>
      <c r="SHT37" s="4701"/>
      <c r="SHU37" s="4701"/>
      <c r="SHV37" s="4701"/>
      <c r="SHW37" s="4701"/>
      <c r="SHX37" s="4701"/>
      <c r="SHY37" s="4701"/>
      <c r="SHZ37" s="4701"/>
      <c r="SIA37" s="4701"/>
      <c r="SIB37" s="4701"/>
      <c r="SIC37" s="4701"/>
      <c r="SID37" s="4701"/>
      <c r="SIE37" s="4701"/>
      <c r="SIF37" s="4701"/>
      <c r="SIG37" s="4701"/>
      <c r="SIH37" s="4701"/>
      <c r="SII37" s="4701"/>
      <c r="SIJ37" s="4701"/>
      <c r="SIK37" s="4701"/>
      <c r="SIL37" s="4701"/>
      <c r="SIM37" s="4701"/>
      <c r="SIN37" s="4701"/>
      <c r="SIO37" s="4701"/>
      <c r="SIP37" s="4701"/>
      <c r="SIQ37" s="4701"/>
      <c r="SIR37" s="4701"/>
      <c r="SIS37" s="4701"/>
      <c r="SIT37" s="4701"/>
      <c r="SIU37" s="4701"/>
      <c r="SIV37" s="4701"/>
      <c r="SIW37" s="4701"/>
      <c r="SIX37" s="4701"/>
      <c r="SIY37" s="4701"/>
      <c r="SIZ37" s="4701"/>
      <c r="SJA37" s="4701"/>
      <c r="SJB37" s="4701"/>
      <c r="SJC37" s="4701"/>
      <c r="SJD37" s="4701"/>
      <c r="SJE37" s="4701"/>
      <c r="SJF37" s="4701"/>
      <c r="SJG37" s="4701"/>
      <c r="SJH37" s="4701"/>
      <c r="SJI37" s="4701"/>
      <c r="SJJ37" s="4701"/>
      <c r="SJK37" s="4701"/>
      <c r="SJL37" s="4701"/>
      <c r="SJM37" s="4701"/>
      <c r="SJN37" s="4701"/>
      <c r="SJO37" s="4701"/>
      <c r="SJP37" s="4701"/>
      <c r="SJQ37" s="4701"/>
      <c r="SJR37" s="4701"/>
      <c r="SJS37" s="4701"/>
      <c r="SJT37" s="4701"/>
      <c r="SJU37" s="4701"/>
      <c r="SJV37" s="4701"/>
      <c r="SJW37" s="4701"/>
      <c r="SJX37" s="4701"/>
      <c r="SJY37" s="4701"/>
      <c r="SJZ37" s="4701"/>
      <c r="SKA37" s="4701"/>
      <c r="SKB37" s="4701"/>
      <c r="SKC37" s="4701"/>
      <c r="SKD37" s="4701"/>
      <c r="SKE37" s="4701"/>
      <c r="SKF37" s="4701"/>
      <c r="SKG37" s="4701"/>
      <c r="SKH37" s="4701"/>
      <c r="SKI37" s="4701"/>
      <c r="SKJ37" s="4701"/>
      <c r="SKK37" s="4701"/>
      <c r="SKL37" s="4701"/>
      <c r="SKM37" s="4701"/>
      <c r="SKN37" s="4701"/>
      <c r="SKO37" s="4701"/>
      <c r="SKP37" s="4701"/>
      <c r="SKQ37" s="4701"/>
      <c r="SKR37" s="4701"/>
      <c r="SKS37" s="4701"/>
      <c r="SKT37" s="4701"/>
      <c r="SKU37" s="4701"/>
      <c r="SKV37" s="4701"/>
      <c r="SKW37" s="4701"/>
      <c r="SKX37" s="4701"/>
      <c r="SKY37" s="4701"/>
      <c r="SKZ37" s="4701"/>
      <c r="SLA37" s="4701"/>
      <c r="SLB37" s="4701"/>
      <c r="SLC37" s="4701"/>
      <c r="SLD37" s="4701"/>
      <c r="SLE37" s="4701"/>
      <c r="SLF37" s="4701"/>
      <c r="SLG37" s="4701"/>
      <c r="SLH37" s="4701"/>
      <c r="SLI37" s="4701"/>
      <c r="SLJ37" s="4701"/>
      <c r="SLK37" s="4701"/>
      <c r="SLL37" s="4701"/>
      <c r="SLM37" s="4701"/>
      <c r="SLN37" s="4701"/>
      <c r="SLO37" s="4701"/>
      <c r="SLP37" s="4701"/>
      <c r="SLQ37" s="4701"/>
      <c r="SLR37" s="4701"/>
      <c r="SLS37" s="4701"/>
      <c r="SLT37" s="4701"/>
      <c r="SLU37" s="4701"/>
      <c r="SLV37" s="4701"/>
      <c r="SLW37" s="4701"/>
      <c r="SLX37" s="4701"/>
      <c r="SLY37" s="4701"/>
      <c r="SLZ37" s="4701"/>
      <c r="SMA37" s="4701"/>
      <c r="SMB37" s="4701"/>
      <c r="SMC37" s="4701"/>
      <c r="SMD37" s="4701"/>
      <c r="SME37" s="4701"/>
      <c r="SMF37" s="4701"/>
      <c r="SMG37" s="4701"/>
      <c r="SMH37" s="4701"/>
      <c r="SMI37" s="4701"/>
      <c r="SMJ37" s="4701"/>
      <c r="SMK37" s="4701"/>
      <c r="SML37" s="4701"/>
      <c r="SMM37" s="4701"/>
      <c r="SMN37" s="4701"/>
      <c r="SMO37" s="4701"/>
      <c r="SMP37" s="4701"/>
      <c r="SMQ37" s="4701"/>
      <c r="SMR37" s="4701"/>
      <c r="SMS37" s="4701"/>
      <c r="SMT37" s="4701"/>
      <c r="SMU37" s="4701"/>
      <c r="SMV37" s="4701"/>
      <c r="SMW37" s="4701"/>
      <c r="SMX37" s="4701"/>
      <c r="SMY37" s="4701"/>
      <c r="SMZ37" s="4701"/>
      <c r="SNA37" s="4701"/>
      <c r="SNB37" s="4701"/>
      <c r="SNC37" s="4701"/>
      <c r="SND37" s="4701"/>
      <c r="SNE37" s="4701"/>
      <c r="SNF37" s="4701"/>
      <c r="SNG37" s="4701"/>
      <c r="SNH37" s="4701"/>
      <c r="SNI37" s="4701"/>
      <c r="SNJ37" s="4701"/>
      <c r="SNK37" s="4701"/>
      <c r="SNL37" s="4701"/>
      <c r="SNM37" s="4701"/>
      <c r="SNN37" s="4701"/>
      <c r="SNO37" s="4701"/>
      <c r="SNP37" s="4701"/>
      <c r="SNQ37" s="4701"/>
      <c r="SNR37" s="4701"/>
      <c r="SNS37" s="4701"/>
      <c r="SNT37" s="4701"/>
      <c r="SNU37" s="4701"/>
      <c r="SNV37" s="4701"/>
      <c r="SNW37" s="4701"/>
      <c r="SNX37" s="4701"/>
      <c r="SNY37" s="4701"/>
      <c r="SNZ37" s="4701"/>
      <c r="SOA37" s="4701"/>
      <c r="SOB37" s="4701"/>
      <c r="SOC37" s="4701"/>
      <c r="SOD37" s="4701"/>
      <c r="SOE37" s="4701"/>
      <c r="SOF37" s="4701"/>
      <c r="SOG37" s="4701"/>
      <c r="SOH37" s="4701"/>
      <c r="SOI37" s="4701"/>
      <c r="SOJ37" s="4701"/>
      <c r="SOK37" s="4701"/>
      <c r="SOL37" s="4701"/>
      <c r="SOM37" s="4701"/>
      <c r="SON37" s="4701"/>
      <c r="SOO37" s="4701"/>
      <c r="SOP37" s="4701"/>
      <c r="SOQ37" s="4701"/>
      <c r="SOR37" s="4701"/>
      <c r="SOS37" s="4701"/>
      <c r="SOT37" s="4701"/>
      <c r="SOU37" s="4701"/>
      <c r="SOV37" s="4701"/>
      <c r="SOW37" s="4701"/>
      <c r="SOX37" s="4701"/>
      <c r="SOY37" s="4701"/>
      <c r="SOZ37" s="4701"/>
      <c r="SPA37" s="4701"/>
      <c r="SPB37" s="4701"/>
      <c r="SPC37" s="4701"/>
      <c r="SPD37" s="4701"/>
      <c r="SPE37" s="4701"/>
      <c r="SPF37" s="4701"/>
      <c r="SPG37" s="4701"/>
      <c r="SPH37" s="4701"/>
      <c r="SPI37" s="4701"/>
      <c r="SPJ37" s="4701"/>
      <c r="SPK37" s="4701"/>
      <c r="SPL37" s="4701"/>
      <c r="SPM37" s="4701"/>
      <c r="SPN37" s="4701"/>
      <c r="SPO37" s="4701"/>
      <c r="SPP37" s="4701"/>
      <c r="SPQ37" s="4701"/>
      <c r="SPR37" s="4701"/>
      <c r="SPS37" s="4701"/>
      <c r="SPT37" s="4701"/>
      <c r="SPU37" s="4701"/>
      <c r="SPV37" s="4701"/>
      <c r="SPW37" s="4701"/>
      <c r="SPX37" s="4701"/>
      <c r="SPY37" s="4701"/>
      <c r="SPZ37" s="4701"/>
      <c r="SQA37" s="4701"/>
      <c r="SQB37" s="4701"/>
      <c r="SQC37" s="4701"/>
      <c r="SQD37" s="4701"/>
      <c r="SQE37" s="4701"/>
      <c r="SQF37" s="4701"/>
      <c r="SQG37" s="4701"/>
      <c r="SQH37" s="4701"/>
      <c r="SQI37" s="4701"/>
      <c r="SQJ37" s="4701"/>
      <c r="SQK37" s="4701"/>
      <c r="SQL37" s="4701"/>
      <c r="SQM37" s="4701"/>
      <c r="SQN37" s="4701"/>
      <c r="SQO37" s="4701"/>
      <c r="SQP37" s="4701"/>
      <c r="SQQ37" s="4701"/>
      <c r="SQR37" s="4701"/>
      <c r="SQS37" s="4701"/>
      <c r="SQT37" s="4701"/>
      <c r="SQU37" s="4701"/>
      <c r="SQV37" s="4701"/>
      <c r="SQW37" s="4701"/>
      <c r="SQX37" s="4701"/>
      <c r="SQY37" s="4701"/>
      <c r="SQZ37" s="4701"/>
      <c r="SRA37" s="4701"/>
      <c r="SRB37" s="4701"/>
      <c r="SRC37" s="4701"/>
      <c r="SRD37" s="4701"/>
      <c r="SRE37" s="4701"/>
      <c r="SRF37" s="4701"/>
      <c r="SRG37" s="4701"/>
      <c r="SRH37" s="4701"/>
      <c r="SRI37" s="4701"/>
      <c r="SRJ37" s="4701"/>
      <c r="SRK37" s="4701"/>
      <c r="SRL37" s="4701"/>
      <c r="SRM37" s="4701"/>
      <c r="SRN37" s="4701"/>
      <c r="SRO37" s="4701"/>
      <c r="SRP37" s="4701"/>
      <c r="SRQ37" s="4701"/>
      <c r="SRR37" s="4701"/>
      <c r="SRS37" s="4701"/>
      <c r="SRT37" s="4701"/>
      <c r="SRU37" s="4701"/>
      <c r="SRV37" s="4701"/>
      <c r="SRW37" s="4701"/>
      <c r="SRX37" s="4701"/>
      <c r="SRY37" s="4701"/>
      <c r="SRZ37" s="4701"/>
      <c r="SSA37" s="4701"/>
      <c r="SSB37" s="4701"/>
      <c r="SSC37" s="4701"/>
      <c r="SSD37" s="4701"/>
      <c r="SSE37" s="4701"/>
      <c r="SSF37" s="4701"/>
      <c r="SSG37" s="4701"/>
      <c r="SSH37" s="4701"/>
      <c r="SSI37" s="4701"/>
      <c r="SSJ37" s="4701"/>
      <c r="SSK37" s="4701"/>
      <c r="SSL37" s="4701"/>
      <c r="SSM37" s="4701"/>
      <c r="SSN37" s="4701"/>
      <c r="SSO37" s="4701"/>
      <c r="SSP37" s="4701"/>
      <c r="SSQ37" s="4701"/>
      <c r="SSR37" s="4701"/>
      <c r="SSS37" s="4701"/>
      <c r="SST37" s="4701"/>
      <c r="SSU37" s="4701"/>
      <c r="SSV37" s="4701"/>
      <c r="SSW37" s="4701"/>
      <c r="SSX37" s="4701"/>
      <c r="SSY37" s="4701"/>
      <c r="SSZ37" s="4701"/>
      <c r="STA37" s="4701"/>
      <c r="STB37" s="4701"/>
      <c r="STC37" s="4701"/>
      <c r="STD37" s="4701"/>
      <c r="STE37" s="4701"/>
      <c r="STF37" s="4701"/>
      <c r="STG37" s="4701"/>
      <c r="STH37" s="4701"/>
      <c r="STI37" s="4701"/>
      <c r="STJ37" s="4701"/>
      <c r="STK37" s="4701"/>
      <c r="STL37" s="4701"/>
      <c r="STM37" s="4701"/>
      <c r="STN37" s="4701"/>
      <c r="STO37" s="4701"/>
      <c r="STP37" s="4701"/>
      <c r="STQ37" s="4701"/>
      <c r="STR37" s="4701"/>
      <c r="STS37" s="4701"/>
      <c r="STT37" s="4701"/>
      <c r="STU37" s="4701"/>
      <c r="STV37" s="4701"/>
      <c r="STW37" s="4701"/>
      <c r="STX37" s="4701"/>
      <c r="STY37" s="4701"/>
      <c r="STZ37" s="4701"/>
      <c r="SUA37" s="4701"/>
      <c r="SUB37" s="4701"/>
      <c r="SUC37" s="4701"/>
      <c r="SUD37" s="4701"/>
      <c r="SUE37" s="4701"/>
      <c r="SUF37" s="4701"/>
      <c r="SUG37" s="4701"/>
      <c r="SUH37" s="4701"/>
      <c r="SUI37" s="4701"/>
      <c r="SUJ37" s="4701"/>
      <c r="SUK37" s="4701"/>
      <c r="SUL37" s="4701"/>
      <c r="SUM37" s="4701"/>
      <c r="SUN37" s="4701"/>
      <c r="SUO37" s="4701"/>
      <c r="SUP37" s="4701"/>
      <c r="SUQ37" s="4701"/>
      <c r="SUR37" s="4701"/>
      <c r="SUS37" s="4701"/>
      <c r="SUT37" s="4701"/>
      <c r="SUU37" s="4701"/>
      <c r="SUV37" s="4701"/>
      <c r="SUW37" s="4701"/>
      <c r="SUX37" s="4701"/>
      <c r="SUY37" s="4701"/>
      <c r="SUZ37" s="4701"/>
      <c r="SVA37" s="4701"/>
      <c r="SVB37" s="4701"/>
      <c r="SVC37" s="4701"/>
      <c r="SVD37" s="4701"/>
      <c r="SVE37" s="4701"/>
      <c r="SVF37" s="4701"/>
      <c r="SVG37" s="4701"/>
      <c r="SVH37" s="4701"/>
      <c r="SVI37" s="4701"/>
      <c r="SVJ37" s="4701"/>
      <c r="SVK37" s="4701"/>
      <c r="SVL37" s="4701"/>
      <c r="SVM37" s="4701"/>
      <c r="SVN37" s="4701"/>
      <c r="SVO37" s="4701"/>
      <c r="SVP37" s="4701"/>
      <c r="SVQ37" s="4701"/>
      <c r="SVR37" s="4701"/>
      <c r="SVS37" s="4701"/>
      <c r="SVT37" s="4701"/>
      <c r="SVU37" s="4701"/>
      <c r="SVV37" s="4701"/>
      <c r="SVW37" s="4701"/>
      <c r="SVX37" s="4701"/>
      <c r="SVY37" s="4701"/>
      <c r="SVZ37" s="4701"/>
      <c r="SWA37" s="4701"/>
      <c r="SWB37" s="4701"/>
      <c r="SWC37" s="4701"/>
      <c r="SWD37" s="4701"/>
      <c r="SWE37" s="4701"/>
      <c r="SWF37" s="4701"/>
      <c r="SWG37" s="4701"/>
      <c r="SWH37" s="4701"/>
      <c r="SWI37" s="4701"/>
      <c r="SWJ37" s="4701"/>
      <c r="SWK37" s="4701"/>
      <c r="SWL37" s="4701"/>
      <c r="SWM37" s="4701"/>
      <c r="SWN37" s="4701"/>
      <c r="SWO37" s="4701"/>
      <c r="SWP37" s="4701"/>
      <c r="SWQ37" s="4701"/>
      <c r="SWR37" s="4701"/>
      <c r="SWS37" s="4701"/>
      <c r="SWT37" s="4701"/>
      <c r="SWU37" s="4701"/>
      <c r="SWV37" s="4701"/>
      <c r="SWW37" s="4701"/>
      <c r="SWX37" s="4701"/>
      <c r="SWY37" s="4701"/>
      <c r="SWZ37" s="4701"/>
      <c r="SXA37" s="4701"/>
      <c r="SXB37" s="4701"/>
      <c r="SXC37" s="4701"/>
      <c r="SXD37" s="4701"/>
      <c r="SXE37" s="4701"/>
      <c r="SXF37" s="4701"/>
      <c r="SXG37" s="4701"/>
      <c r="SXH37" s="4701"/>
      <c r="SXI37" s="4701"/>
      <c r="SXJ37" s="4701"/>
      <c r="SXK37" s="4701"/>
      <c r="SXL37" s="4701"/>
      <c r="SXM37" s="4701"/>
      <c r="SXN37" s="4701"/>
      <c r="SXO37" s="4701"/>
      <c r="SXP37" s="4701"/>
      <c r="SXQ37" s="4701"/>
      <c r="SXR37" s="4701"/>
      <c r="SXS37" s="4701"/>
      <c r="SXT37" s="4701"/>
      <c r="SXU37" s="4701"/>
      <c r="SXV37" s="4701"/>
      <c r="SXW37" s="4701"/>
      <c r="SXX37" s="4701"/>
      <c r="SXY37" s="4701"/>
      <c r="SXZ37" s="4701"/>
      <c r="SYA37" s="4701"/>
      <c r="SYB37" s="4701"/>
      <c r="SYC37" s="4701"/>
      <c r="SYD37" s="4701"/>
      <c r="SYE37" s="4701"/>
      <c r="SYF37" s="4701"/>
      <c r="SYG37" s="4701"/>
      <c r="SYH37" s="4701"/>
      <c r="SYI37" s="4701"/>
      <c r="SYJ37" s="4701"/>
      <c r="SYK37" s="4701"/>
      <c r="SYL37" s="4701"/>
      <c r="SYM37" s="4701"/>
      <c r="SYN37" s="4701"/>
      <c r="SYO37" s="4701"/>
      <c r="SYP37" s="4701"/>
      <c r="SYQ37" s="4701"/>
      <c r="SYR37" s="4701"/>
      <c r="SYS37" s="4701"/>
      <c r="SYT37" s="4701"/>
      <c r="SYU37" s="4701"/>
      <c r="SYV37" s="4701"/>
      <c r="SYW37" s="4701"/>
      <c r="SYX37" s="4701"/>
      <c r="SYY37" s="4701"/>
      <c r="SYZ37" s="4701"/>
      <c r="SZA37" s="4701"/>
      <c r="SZB37" s="4701"/>
      <c r="SZC37" s="4701"/>
      <c r="SZD37" s="4701"/>
      <c r="SZE37" s="4701"/>
      <c r="SZF37" s="4701"/>
      <c r="SZG37" s="4701"/>
      <c r="SZH37" s="4701"/>
      <c r="SZI37" s="4701"/>
      <c r="SZJ37" s="4701"/>
      <c r="SZK37" s="4701"/>
      <c r="SZL37" s="4701"/>
      <c r="SZM37" s="4701"/>
      <c r="SZN37" s="4701"/>
      <c r="SZO37" s="4701"/>
      <c r="SZP37" s="4701"/>
      <c r="SZQ37" s="4701"/>
      <c r="SZR37" s="4701"/>
      <c r="SZS37" s="4701"/>
      <c r="SZT37" s="4701"/>
      <c r="SZU37" s="4701"/>
      <c r="SZV37" s="4701"/>
      <c r="SZW37" s="4701"/>
      <c r="SZX37" s="4701"/>
      <c r="SZY37" s="4701"/>
      <c r="SZZ37" s="4701"/>
      <c r="TAA37" s="4701"/>
      <c r="TAB37" s="4701"/>
      <c r="TAC37" s="4701"/>
      <c r="TAD37" s="4701"/>
      <c r="TAE37" s="4701"/>
      <c r="TAF37" s="4701"/>
      <c r="TAG37" s="4701"/>
      <c r="TAH37" s="4701"/>
      <c r="TAI37" s="4701"/>
      <c r="TAJ37" s="4701"/>
      <c r="TAK37" s="4701"/>
      <c r="TAL37" s="4701"/>
      <c r="TAM37" s="4701"/>
      <c r="TAN37" s="4701"/>
      <c r="TAO37" s="4701"/>
      <c r="TAP37" s="4701"/>
      <c r="TAQ37" s="4701"/>
      <c r="TAR37" s="4701"/>
      <c r="TAS37" s="4701"/>
      <c r="TAT37" s="4701"/>
      <c r="TAU37" s="4701"/>
      <c r="TAV37" s="4701"/>
      <c r="TAW37" s="4701"/>
      <c r="TAX37" s="4701"/>
      <c r="TAY37" s="4701"/>
      <c r="TAZ37" s="4701"/>
      <c r="TBA37" s="4701"/>
      <c r="TBB37" s="4701"/>
      <c r="TBC37" s="4701"/>
      <c r="TBD37" s="4701"/>
      <c r="TBE37" s="4701"/>
      <c r="TBF37" s="4701"/>
      <c r="TBG37" s="4701"/>
      <c r="TBH37" s="4701"/>
      <c r="TBI37" s="4701"/>
      <c r="TBJ37" s="4701"/>
      <c r="TBK37" s="4701"/>
      <c r="TBL37" s="4701"/>
      <c r="TBM37" s="4701"/>
      <c r="TBN37" s="4701"/>
      <c r="TBO37" s="4701"/>
      <c r="TBP37" s="4701"/>
      <c r="TBQ37" s="4701"/>
      <c r="TBR37" s="4701"/>
      <c r="TBS37" s="4701"/>
      <c r="TBT37" s="4701"/>
      <c r="TBU37" s="4701"/>
      <c r="TBV37" s="4701"/>
      <c r="TBW37" s="4701"/>
      <c r="TBX37" s="4701"/>
      <c r="TBY37" s="4701"/>
      <c r="TBZ37" s="4701"/>
      <c r="TCA37" s="4701"/>
      <c r="TCB37" s="4701"/>
      <c r="TCC37" s="4701"/>
      <c r="TCD37" s="4701"/>
      <c r="TCE37" s="4701"/>
      <c r="TCF37" s="4701"/>
      <c r="TCG37" s="4701"/>
      <c r="TCH37" s="4701"/>
      <c r="TCI37" s="4701"/>
      <c r="TCJ37" s="4701"/>
      <c r="TCK37" s="4701"/>
      <c r="TCL37" s="4701"/>
      <c r="TCM37" s="4701"/>
      <c r="TCN37" s="4701"/>
      <c r="TCO37" s="4701"/>
      <c r="TCP37" s="4701"/>
      <c r="TCQ37" s="4701"/>
      <c r="TCR37" s="4701"/>
      <c r="TCS37" s="4701"/>
      <c r="TCT37" s="4701"/>
      <c r="TCU37" s="4701"/>
      <c r="TCV37" s="4701"/>
      <c r="TCW37" s="4701"/>
      <c r="TCX37" s="4701"/>
      <c r="TCY37" s="4701"/>
      <c r="TCZ37" s="4701"/>
      <c r="TDA37" s="4701"/>
      <c r="TDB37" s="4701"/>
      <c r="TDC37" s="4701"/>
      <c r="TDD37" s="4701"/>
      <c r="TDE37" s="4701"/>
      <c r="TDF37" s="4701"/>
      <c r="TDG37" s="4701"/>
      <c r="TDH37" s="4701"/>
      <c r="TDI37" s="4701"/>
      <c r="TDJ37" s="4701"/>
      <c r="TDK37" s="4701"/>
      <c r="TDL37" s="4701"/>
      <c r="TDM37" s="4701"/>
      <c r="TDN37" s="4701"/>
      <c r="TDO37" s="4701"/>
      <c r="TDP37" s="4701"/>
      <c r="TDQ37" s="4701"/>
      <c r="TDR37" s="4701"/>
      <c r="TDS37" s="4701"/>
      <c r="TDT37" s="4701"/>
      <c r="TDU37" s="4701"/>
      <c r="TDV37" s="4701"/>
      <c r="TDW37" s="4701"/>
      <c r="TDX37" s="4701"/>
      <c r="TDY37" s="4701"/>
      <c r="TDZ37" s="4701"/>
      <c r="TEA37" s="4701"/>
      <c r="TEB37" s="4701"/>
      <c r="TEC37" s="4701"/>
      <c r="TED37" s="4701"/>
      <c r="TEE37" s="4701"/>
      <c r="TEF37" s="4701"/>
      <c r="TEG37" s="4701"/>
      <c r="TEH37" s="4701"/>
      <c r="TEI37" s="4701"/>
      <c r="TEJ37" s="4701"/>
      <c r="TEK37" s="4701"/>
      <c r="TEL37" s="4701"/>
      <c r="TEM37" s="4701"/>
      <c r="TEN37" s="4701"/>
      <c r="TEO37" s="4701"/>
      <c r="TEP37" s="4701"/>
      <c r="TEQ37" s="4701"/>
      <c r="TER37" s="4701"/>
      <c r="TES37" s="4701"/>
      <c r="TET37" s="4701"/>
      <c r="TEU37" s="4701"/>
      <c r="TEV37" s="4701"/>
      <c r="TEW37" s="4701"/>
      <c r="TEX37" s="4701"/>
      <c r="TEY37" s="4701"/>
      <c r="TEZ37" s="4701"/>
      <c r="TFA37" s="4701"/>
      <c r="TFB37" s="4701"/>
      <c r="TFC37" s="4701"/>
      <c r="TFD37" s="4701"/>
      <c r="TFE37" s="4701"/>
      <c r="TFF37" s="4701"/>
      <c r="TFG37" s="4701"/>
      <c r="TFH37" s="4701"/>
      <c r="TFI37" s="4701"/>
      <c r="TFJ37" s="4701"/>
      <c r="TFK37" s="4701"/>
      <c r="TFL37" s="4701"/>
      <c r="TFM37" s="4701"/>
      <c r="TFN37" s="4701"/>
      <c r="TFO37" s="4701"/>
      <c r="TFP37" s="4701"/>
      <c r="TFQ37" s="4701"/>
      <c r="TFR37" s="4701"/>
      <c r="TFS37" s="4701"/>
      <c r="TFT37" s="4701"/>
      <c r="TFU37" s="4701"/>
      <c r="TFV37" s="4701"/>
      <c r="TFW37" s="4701"/>
      <c r="TFX37" s="4701"/>
      <c r="TFY37" s="4701"/>
      <c r="TFZ37" s="4701"/>
      <c r="TGA37" s="4701"/>
      <c r="TGB37" s="4701"/>
      <c r="TGC37" s="4701"/>
      <c r="TGD37" s="4701"/>
      <c r="TGE37" s="4701"/>
      <c r="TGF37" s="4701"/>
      <c r="TGG37" s="4701"/>
      <c r="TGH37" s="4701"/>
      <c r="TGI37" s="4701"/>
      <c r="TGJ37" s="4701"/>
      <c r="TGK37" s="4701"/>
      <c r="TGL37" s="4701"/>
      <c r="TGM37" s="4701"/>
      <c r="TGN37" s="4701"/>
      <c r="TGO37" s="4701"/>
      <c r="TGP37" s="4701"/>
      <c r="TGQ37" s="4701"/>
      <c r="TGR37" s="4701"/>
      <c r="TGS37" s="4701"/>
      <c r="TGT37" s="4701"/>
      <c r="TGU37" s="4701"/>
      <c r="TGV37" s="4701"/>
      <c r="TGW37" s="4701"/>
      <c r="TGX37" s="4701"/>
      <c r="TGY37" s="4701"/>
      <c r="TGZ37" s="4701"/>
      <c r="THA37" s="4701"/>
      <c r="THB37" s="4701"/>
      <c r="THC37" s="4701"/>
      <c r="THD37" s="4701"/>
      <c r="THE37" s="4701"/>
      <c r="THF37" s="4701"/>
      <c r="THG37" s="4701"/>
      <c r="THH37" s="4701"/>
      <c r="THI37" s="4701"/>
      <c r="THJ37" s="4701"/>
      <c r="THK37" s="4701"/>
      <c r="THL37" s="4701"/>
      <c r="THM37" s="4701"/>
      <c r="THN37" s="4701"/>
      <c r="THO37" s="4701"/>
      <c r="THP37" s="4701"/>
      <c r="THQ37" s="4701"/>
      <c r="THR37" s="4701"/>
      <c r="THS37" s="4701"/>
      <c r="THT37" s="4701"/>
      <c r="THU37" s="4701"/>
      <c r="THV37" s="4701"/>
      <c r="THW37" s="4701"/>
      <c r="THX37" s="4701"/>
      <c r="THY37" s="4701"/>
      <c r="THZ37" s="4701"/>
      <c r="TIA37" s="4701"/>
      <c r="TIB37" s="4701"/>
      <c r="TIC37" s="4701"/>
      <c r="TID37" s="4701"/>
      <c r="TIE37" s="4701"/>
      <c r="TIF37" s="4701"/>
      <c r="TIG37" s="4701"/>
      <c r="TIH37" s="4701"/>
      <c r="TII37" s="4701"/>
      <c r="TIJ37" s="4701"/>
      <c r="TIK37" s="4701"/>
      <c r="TIL37" s="4701"/>
      <c r="TIM37" s="4701"/>
      <c r="TIN37" s="4701"/>
      <c r="TIO37" s="4701"/>
      <c r="TIP37" s="4701"/>
      <c r="TIQ37" s="4701"/>
      <c r="TIR37" s="4701"/>
      <c r="TIS37" s="4701"/>
      <c r="TIT37" s="4701"/>
      <c r="TIU37" s="4701"/>
      <c r="TIV37" s="4701"/>
      <c r="TIW37" s="4701"/>
      <c r="TIX37" s="4701"/>
      <c r="TIY37" s="4701"/>
      <c r="TIZ37" s="4701"/>
      <c r="TJA37" s="4701"/>
      <c r="TJB37" s="4701"/>
      <c r="TJC37" s="4701"/>
      <c r="TJD37" s="4701"/>
      <c r="TJE37" s="4701"/>
      <c r="TJF37" s="4701"/>
      <c r="TJG37" s="4701"/>
      <c r="TJH37" s="4701"/>
      <c r="TJI37" s="4701"/>
      <c r="TJJ37" s="4701"/>
      <c r="TJK37" s="4701"/>
      <c r="TJL37" s="4701"/>
      <c r="TJM37" s="4701"/>
      <c r="TJN37" s="4701"/>
      <c r="TJO37" s="4701"/>
      <c r="TJP37" s="4701"/>
      <c r="TJQ37" s="4701"/>
      <c r="TJR37" s="4701"/>
      <c r="TJS37" s="4701"/>
      <c r="TJT37" s="4701"/>
      <c r="TJU37" s="4701"/>
      <c r="TJV37" s="4701"/>
      <c r="TJW37" s="4701"/>
      <c r="TJX37" s="4701"/>
      <c r="TJY37" s="4701"/>
      <c r="TJZ37" s="4701"/>
      <c r="TKA37" s="4701"/>
      <c r="TKB37" s="4701"/>
      <c r="TKC37" s="4701"/>
      <c r="TKD37" s="4701"/>
      <c r="TKE37" s="4701"/>
      <c r="TKF37" s="4701"/>
      <c r="TKG37" s="4701"/>
      <c r="TKH37" s="4701"/>
      <c r="TKI37" s="4701"/>
      <c r="TKJ37" s="4701"/>
      <c r="TKK37" s="4701"/>
      <c r="TKL37" s="4701"/>
      <c r="TKM37" s="4701"/>
      <c r="TKN37" s="4701"/>
      <c r="TKO37" s="4701"/>
      <c r="TKP37" s="4701"/>
      <c r="TKQ37" s="4701"/>
      <c r="TKR37" s="4701"/>
      <c r="TKS37" s="4701"/>
      <c r="TKT37" s="4701"/>
      <c r="TKU37" s="4701"/>
      <c r="TKV37" s="4701"/>
      <c r="TKW37" s="4701"/>
      <c r="TKX37" s="4701"/>
      <c r="TKY37" s="4701"/>
      <c r="TKZ37" s="4701"/>
      <c r="TLA37" s="4701"/>
      <c r="TLB37" s="4701"/>
      <c r="TLC37" s="4701"/>
      <c r="TLD37" s="4701"/>
      <c r="TLE37" s="4701"/>
      <c r="TLF37" s="4701"/>
      <c r="TLG37" s="4701"/>
      <c r="TLH37" s="4701"/>
      <c r="TLI37" s="4701"/>
      <c r="TLJ37" s="4701"/>
      <c r="TLK37" s="4701"/>
      <c r="TLL37" s="4701"/>
      <c r="TLM37" s="4701"/>
      <c r="TLN37" s="4701"/>
      <c r="TLO37" s="4701"/>
      <c r="TLP37" s="4701"/>
      <c r="TLQ37" s="4701"/>
      <c r="TLR37" s="4701"/>
      <c r="TLS37" s="4701"/>
      <c r="TLT37" s="4701"/>
      <c r="TLU37" s="4701"/>
      <c r="TLV37" s="4701"/>
      <c r="TLW37" s="4701"/>
      <c r="TLX37" s="4701"/>
      <c r="TLY37" s="4701"/>
      <c r="TLZ37" s="4701"/>
      <c r="TMA37" s="4701"/>
      <c r="TMB37" s="4701"/>
      <c r="TMC37" s="4701"/>
      <c r="TMD37" s="4701"/>
      <c r="TME37" s="4701"/>
      <c r="TMF37" s="4701"/>
      <c r="TMG37" s="4701"/>
      <c r="TMH37" s="4701"/>
      <c r="TMI37" s="4701"/>
      <c r="TMJ37" s="4701"/>
      <c r="TMK37" s="4701"/>
      <c r="TML37" s="4701"/>
      <c r="TMM37" s="4701"/>
      <c r="TMN37" s="4701"/>
      <c r="TMO37" s="4701"/>
      <c r="TMP37" s="4701"/>
      <c r="TMQ37" s="4701"/>
      <c r="TMR37" s="4701"/>
      <c r="TMS37" s="4701"/>
      <c r="TMT37" s="4701"/>
      <c r="TMU37" s="4701"/>
      <c r="TMV37" s="4701"/>
      <c r="TMW37" s="4701"/>
      <c r="TMX37" s="4701"/>
      <c r="TMY37" s="4701"/>
      <c r="TMZ37" s="4701"/>
      <c r="TNA37" s="4701"/>
      <c r="TNB37" s="4701"/>
      <c r="TNC37" s="4701"/>
      <c r="TND37" s="4701"/>
      <c r="TNE37" s="4701"/>
      <c r="TNF37" s="4701"/>
      <c r="TNG37" s="4701"/>
      <c r="TNH37" s="4701"/>
      <c r="TNI37" s="4701"/>
      <c r="TNJ37" s="4701"/>
      <c r="TNK37" s="4701"/>
      <c r="TNL37" s="4701"/>
      <c r="TNM37" s="4701"/>
      <c r="TNN37" s="4701"/>
      <c r="TNO37" s="4701"/>
      <c r="TNP37" s="4701"/>
      <c r="TNQ37" s="4701"/>
      <c r="TNR37" s="4701"/>
      <c r="TNS37" s="4701"/>
      <c r="TNT37" s="4701"/>
      <c r="TNU37" s="4701"/>
      <c r="TNV37" s="4701"/>
      <c r="TNW37" s="4701"/>
      <c r="TNX37" s="4701"/>
      <c r="TNY37" s="4701"/>
      <c r="TNZ37" s="4701"/>
      <c r="TOA37" s="4701"/>
      <c r="TOB37" s="4701"/>
      <c r="TOC37" s="4701"/>
      <c r="TOD37" s="4701"/>
      <c r="TOE37" s="4701"/>
      <c r="TOF37" s="4701"/>
      <c r="TOG37" s="4701"/>
      <c r="TOH37" s="4701"/>
      <c r="TOI37" s="4701"/>
      <c r="TOJ37" s="4701"/>
      <c r="TOK37" s="4701"/>
      <c r="TOL37" s="4701"/>
      <c r="TOM37" s="4701"/>
      <c r="TON37" s="4701"/>
      <c r="TOO37" s="4701"/>
      <c r="TOP37" s="4701"/>
      <c r="TOQ37" s="4701"/>
      <c r="TOR37" s="4701"/>
      <c r="TOS37" s="4701"/>
      <c r="TOT37" s="4701"/>
      <c r="TOU37" s="4701"/>
      <c r="TOV37" s="4701"/>
      <c r="TOW37" s="4701"/>
      <c r="TOX37" s="4701"/>
      <c r="TOY37" s="4701"/>
      <c r="TOZ37" s="4701"/>
      <c r="TPA37" s="4701"/>
      <c r="TPB37" s="4701"/>
      <c r="TPC37" s="4701"/>
      <c r="TPD37" s="4701"/>
      <c r="TPE37" s="4701"/>
      <c r="TPF37" s="4701"/>
      <c r="TPG37" s="4701"/>
      <c r="TPH37" s="4701"/>
      <c r="TPI37" s="4701"/>
      <c r="TPJ37" s="4701"/>
      <c r="TPK37" s="4701"/>
      <c r="TPL37" s="4701"/>
      <c r="TPM37" s="4701"/>
      <c r="TPN37" s="4701"/>
      <c r="TPO37" s="4701"/>
      <c r="TPP37" s="4701"/>
      <c r="TPQ37" s="4701"/>
      <c r="TPR37" s="4701"/>
      <c r="TPS37" s="4701"/>
      <c r="TPT37" s="4701"/>
      <c r="TPU37" s="4701"/>
      <c r="TPV37" s="4701"/>
      <c r="TPW37" s="4701"/>
      <c r="TPX37" s="4701"/>
      <c r="TPY37" s="4701"/>
      <c r="TPZ37" s="4701"/>
      <c r="TQA37" s="4701"/>
      <c r="TQB37" s="4701"/>
      <c r="TQC37" s="4701"/>
      <c r="TQD37" s="4701"/>
      <c r="TQE37" s="4701"/>
      <c r="TQF37" s="4701"/>
      <c r="TQG37" s="4701"/>
      <c r="TQH37" s="4701"/>
      <c r="TQI37" s="4701"/>
      <c r="TQJ37" s="4701"/>
      <c r="TQK37" s="4701"/>
      <c r="TQL37" s="4701"/>
      <c r="TQM37" s="4701"/>
      <c r="TQN37" s="4701"/>
      <c r="TQO37" s="4701"/>
      <c r="TQP37" s="4701"/>
      <c r="TQQ37" s="4701"/>
      <c r="TQR37" s="4701"/>
      <c r="TQS37" s="4701"/>
      <c r="TQT37" s="4701"/>
      <c r="TQU37" s="4701"/>
      <c r="TQV37" s="4701"/>
      <c r="TQW37" s="4701"/>
      <c r="TQX37" s="4701"/>
      <c r="TQY37" s="4701"/>
      <c r="TQZ37" s="4701"/>
      <c r="TRA37" s="4701"/>
      <c r="TRB37" s="4701"/>
      <c r="TRC37" s="4701"/>
      <c r="TRD37" s="4701"/>
      <c r="TRE37" s="4701"/>
      <c r="TRF37" s="4701"/>
      <c r="TRG37" s="4701"/>
      <c r="TRH37" s="4701"/>
      <c r="TRI37" s="4701"/>
      <c r="TRJ37" s="4701"/>
      <c r="TRK37" s="4701"/>
      <c r="TRL37" s="4701"/>
      <c r="TRM37" s="4701"/>
      <c r="TRN37" s="4701"/>
      <c r="TRO37" s="4701"/>
      <c r="TRP37" s="4701"/>
      <c r="TRQ37" s="4701"/>
      <c r="TRR37" s="4701"/>
      <c r="TRS37" s="4701"/>
      <c r="TRT37" s="4701"/>
      <c r="TRU37" s="4701"/>
      <c r="TRV37" s="4701"/>
      <c r="TRW37" s="4701"/>
      <c r="TRX37" s="4701"/>
      <c r="TRY37" s="4701"/>
      <c r="TRZ37" s="4701"/>
      <c r="TSA37" s="4701"/>
      <c r="TSB37" s="4701"/>
      <c r="TSC37" s="4701"/>
      <c r="TSD37" s="4701"/>
      <c r="TSE37" s="4701"/>
      <c r="TSF37" s="4701"/>
      <c r="TSG37" s="4701"/>
      <c r="TSH37" s="4701"/>
      <c r="TSI37" s="4701"/>
      <c r="TSJ37" s="4701"/>
      <c r="TSK37" s="4701"/>
      <c r="TSL37" s="4701"/>
      <c r="TSM37" s="4701"/>
      <c r="TSN37" s="4701"/>
      <c r="TSO37" s="4701"/>
      <c r="TSP37" s="4701"/>
      <c r="TSQ37" s="4701"/>
      <c r="TSR37" s="4701"/>
      <c r="TSS37" s="4701"/>
      <c r="TST37" s="4701"/>
      <c r="TSU37" s="4701"/>
      <c r="TSV37" s="4701"/>
      <c r="TSW37" s="4701"/>
      <c r="TSX37" s="4701"/>
      <c r="TSY37" s="4701"/>
      <c r="TSZ37" s="4701"/>
      <c r="TTA37" s="4701"/>
      <c r="TTB37" s="4701"/>
      <c r="TTC37" s="4701"/>
      <c r="TTD37" s="4701"/>
      <c r="TTE37" s="4701"/>
      <c r="TTF37" s="4701"/>
      <c r="TTG37" s="4701"/>
      <c r="TTH37" s="4701"/>
      <c r="TTI37" s="4701"/>
      <c r="TTJ37" s="4701"/>
      <c r="TTK37" s="4701"/>
      <c r="TTL37" s="4701"/>
      <c r="TTM37" s="4701"/>
      <c r="TTN37" s="4701"/>
      <c r="TTO37" s="4701"/>
      <c r="TTP37" s="4701"/>
      <c r="TTQ37" s="4701"/>
      <c r="TTR37" s="4701"/>
      <c r="TTS37" s="4701"/>
      <c r="TTT37" s="4701"/>
      <c r="TTU37" s="4701"/>
      <c r="TTV37" s="4701"/>
      <c r="TTW37" s="4701"/>
      <c r="TTX37" s="4701"/>
      <c r="TTY37" s="4701"/>
      <c r="TTZ37" s="4701"/>
      <c r="TUA37" s="4701"/>
      <c r="TUB37" s="4701"/>
      <c r="TUC37" s="4701"/>
      <c r="TUD37" s="4701"/>
      <c r="TUE37" s="4701"/>
      <c r="TUF37" s="4701"/>
      <c r="TUG37" s="4701"/>
      <c r="TUH37" s="4701"/>
      <c r="TUI37" s="4701"/>
      <c r="TUJ37" s="4701"/>
      <c r="TUK37" s="4701"/>
      <c r="TUL37" s="4701"/>
      <c r="TUM37" s="4701"/>
      <c r="TUN37" s="4701"/>
      <c r="TUO37" s="4701"/>
      <c r="TUP37" s="4701"/>
      <c r="TUQ37" s="4701"/>
      <c r="TUR37" s="4701"/>
      <c r="TUS37" s="4701"/>
      <c r="TUT37" s="4701"/>
      <c r="TUU37" s="4701"/>
      <c r="TUV37" s="4701"/>
      <c r="TUW37" s="4701"/>
      <c r="TUX37" s="4701"/>
      <c r="TUY37" s="4701"/>
      <c r="TUZ37" s="4701"/>
      <c r="TVA37" s="4701"/>
      <c r="TVB37" s="4701"/>
      <c r="TVC37" s="4701"/>
      <c r="TVD37" s="4701"/>
      <c r="TVE37" s="4701"/>
      <c r="TVF37" s="4701"/>
      <c r="TVG37" s="4701"/>
      <c r="TVH37" s="4701"/>
      <c r="TVI37" s="4701"/>
      <c r="TVJ37" s="4701"/>
      <c r="TVK37" s="4701"/>
      <c r="TVL37" s="4701"/>
      <c r="TVM37" s="4701"/>
      <c r="TVN37" s="4701"/>
      <c r="TVO37" s="4701"/>
      <c r="TVP37" s="4701"/>
      <c r="TVQ37" s="4701"/>
      <c r="TVR37" s="4701"/>
      <c r="TVS37" s="4701"/>
      <c r="TVT37" s="4701"/>
      <c r="TVU37" s="4701"/>
      <c r="TVV37" s="4701"/>
      <c r="TVW37" s="4701"/>
      <c r="TVX37" s="4701"/>
      <c r="TVY37" s="4701"/>
      <c r="TVZ37" s="4701"/>
      <c r="TWA37" s="4701"/>
      <c r="TWB37" s="4701"/>
      <c r="TWC37" s="4701"/>
      <c r="TWD37" s="4701"/>
      <c r="TWE37" s="4701"/>
      <c r="TWF37" s="4701"/>
      <c r="TWG37" s="4701"/>
      <c r="TWH37" s="4701"/>
      <c r="TWI37" s="4701"/>
      <c r="TWJ37" s="4701"/>
      <c r="TWK37" s="4701"/>
      <c r="TWL37" s="4701"/>
      <c r="TWM37" s="4701"/>
      <c r="TWN37" s="4701"/>
      <c r="TWO37" s="4701"/>
      <c r="TWP37" s="4701"/>
      <c r="TWQ37" s="4701"/>
      <c r="TWR37" s="4701"/>
      <c r="TWS37" s="4701"/>
      <c r="TWT37" s="4701"/>
      <c r="TWU37" s="4701"/>
      <c r="TWV37" s="4701"/>
      <c r="TWW37" s="4701"/>
      <c r="TWX37" s="4701"/>
      <c r="TWY37" s="4701"/>
      <c r="TWZ37" s="4701"/>
      <c r="TXA37" s="4701"/>
      <c r="TXB37" s="4701"/>
      <c r="TXC37" s="4701"/>
      <c r="TXD37" s="4701"/>
      <c r="TXE37" s="4701"/>
      <c r="TXF37" s="4701"/>
      <c r="TXG37" s="4701"/>
      <c r="TXH37" s="4701"/>
      <c r="TXI37" s="4701"/>
      <c r="TXJ37" s="4701"/>
      <c r="TXK37" s="4701"/>
      <c r="TXL37" s="4701"/>
      <c r="TXM37" s="4701"/>
      <c r="TXN37" s="4701"/>
      <c r="TXO37" s="4701"/>
      <c r="TXP37" s="4701"/>
      <c r="TXQ37" s="4701"/>
      <c r="TXR37" s="4701"/>
      <c r="TXS37" s="4701"/>
      <c r="TXT37" s="4701"/>
      <c r="TXU37" s="4701"/>
      <c r="TXV37" s="4701"/>
      <c r="TXW37" s="4701"/>
      <c r="TXX37" s="4701"/>
      <c r="TXY37" s="4701"/>
      <c r="TXZ37" s="4701"/>
      <c r="TYA37" s="4701"/>
      <c r="TYB37" s="4701"/>
      <c r="TYC37" s="4701"/>
      <c r="TYD37" s="4701"/>
      <c r="TYE37" s="4701"/>
      <c r="TYF37" s="4701"/>
      <c r="TYG37" s="4701"/>
      <c r="TYH37" s="4701"/>
      <c r="TYI37" s="4701"/>
      <c r="TYJ37" s="4701"/>
      <c r="TYK37" s="4701"/>
      <c r="TYL37" s="4701"/>
      <c r="TYM37" s="4701"/>
      <c r="TYN37" s="4701"/>
      <c r="TYO37" s="4701"/>
      <c r="TYP37" s="4701"/>
      <c r="TYQ37" s="4701"/>
      <c r="TYR37" s="4701"/>
      <c r="TYS37" s="4701"/>
      <c r="TYT37" s="4701"/>
      <c r="TYU37" s="4701"/>
      <c r="TYV37" s="4701"/>
      <c r="TYW37" s="4701"/>
      <c r="TYX37" s="4701"/>
      <c r="TYY37" s="4701"/>
      <c r="TYZ37" s="4701"/>
      <c r="TZA37" s="4701"/>
      <c r="TZB37" s="4701"/>
      <c r="TZC37" s="4701"/>
      <c r="TZD37" s="4701"/>
      <c r="TZE37" s="4701"/>
      <c r="TZF37" s="4701"/>
      <c r="TZG37" s="4701"/>
      <c r="TZH37" s="4701"/>
      <c r="TZI37" s="4701"/>
      <c r="TZJ37" s="4701"/>
      <c r="TZK37" s="4701"/>
      <c r="TZL37" s="4701"/>
      <c r="TZM37" s="4701"/>
      <c r="TZN37" s="4701"/>
      <c r="TZO37" s="4701"/>
      <c r="TZP37" s="4701"/>
      <c r="TZQ37" s="4701"/>
      <c r="TZR37" s="4701"/>
      <c r="TZS37" s="4701"/>
      <c r="TZT37" s="4701"/>
      <c r="TZU37" s="4701"/>
      <c r="TZV37" s="4701"/>
      <c r="TZW37" s="4701"/>
      <c r="TZX37" s="4701"/>
      <c r="TZY37" s="4701"/>
      <c r="TZZ37" s="4701"/>
      <c r="UAA37" s="4701"/>
      <c r="UAB37" s="4701"/>
      <c r="UAC37" s="4701"/>
      <c r="UAD37" s="4701"/>
      <c r="UAE37" s="4701"/>
      <c r="UAF37" s="4701"/>
      <c r="UAG37" s="4701"/>
      <c r="UAH37" s="4701"/>
      <c r="UAI37" s="4701"/>
      <c r="UAJ37" s="4701"/>
      <c r="UAK37" s="4701"/>
      <c r="UAL37" s="4701"/>
      <c r="UAM37" s="4701"/>
      <c r="UAN37" s="4701"/>
      <c r="UAO37" s="4701"/>
      <c r="UAP37" s="4701"/>
      <c r="UAQ37" s="4701"/>
      <c r="UAR37" s="4701"/>
      <c r="UAS37" s="4701"/>
      <c r="UAT37" s="4701"/>
      <c r="UAU37" s="4701"/>
      <c r="UAV37" s="4701"/>
      <c r="UAW37" s="4701"/>
      <c r="UAX37" s="4701"/>
      <c r="UAY37" s="4701"/>
      <c r="UAZ37" s="4701"/>
      <c r="UBA37" s="4701"/>
      <c r="UBB37" s="4701"/>
      <c r="UBC37" s="4701"/>
      <c r="UBD37" s="4701"/>
      <c r="UBE37" s="4701"/>
      <c r="UBF37" s="4701"/>
      <c r="UBG37" s="4701"/>
      <c r="UBH37" s="4701"/>
      <c r="UBI37" s="4701"/>
      <c r="UBJ37" s="4701"/>
      <c r="UBK37" s="4701"/>
      <c r="UBL37" s="4701"/>
      <c r="UBM37" s="4701"/>
      <c r="UBN37" s="4701"/>
      <c r="UBO37" s="4701"/>
      <c r="UBP37" s="4701"/>
      <c r="UBQ37" s="4701"/>
      <c r="UBR37" s="4701"/>
      <c r="UBS37" s="4701"/>
      <c r="UBT37" s="4701"/>
      <c r="UBU37" s="4701"/>
      <c r="UBV37" s="4701"/>
      <c r="UBW37" s="4701"/>
      <c r="UBX37" s="4701"/>
      <c r="UBY37" s="4701"/>
      <c r="UBZ37" s="4701"/>
      <c r="UCA37" s="4701"/>
      <c r="UCB37" s="4701"/>
      <c r="UCC37" s="4701"/>
      <c r="UCD37" s="4701"/>
      <c r="UCE37" s="4701"/>
      <c r="UCF37" s="4701"/>
      <c r="UCG37" s="4701"/>
      <c r="UCH37" s="4701"/>
      <c r="UCI37" s="4701"/>
      <c r="UCJ37" s="4701"/>
      <c r="UCK37" s="4701"/>
      <c r="UCL37" s="4701"/>
      <c r="UCM37" s="4701"/>
      <c r="UCN37" s="4701"/>
      <c r="UCO37" s="4701"/>
      <c r="UCP37" s="4701"/>
      <c r="UCQ37" s="4701"/>
      <c r="UCR37" s="4701"/>
      <c r="UCS37" s="4701"/>
      <c r="UCT37" s="4701"/>
      <c r="UCU37" s="4701"/>
      <c r="UCV37" s="4701"/>
      <c r="UCW37" s="4701"/>
      <c r="UCX37" s="4701"/>
      <c r="UCY37" s="4701"/>
      <c r="UCZ37" s="4701"/>
      <c r="UDA37" s="4701"/>
      <c r="UDB37" s="4701"/>
      <c r="UDC37" s="4701"/>
      <c r="UDD37" s="4701"/>
      <c r="UDE37" s="4701"/>
      <c r="UDF37" s="4701"/>
      <c r="UDG37" s="4701"/>
      <c r="UDH37" s="4701"/>
      <c r="UDI37" s="4701"/>
      <c r="UDJ37" s="4701"/>
      <c r="UDK37" s="4701"/>
      <c r="UDL37" s="4701"/>
      <c r="UDM37" s="4701"/>
      <c r="UDN37" s="4701"/>
      <c r="UDO37" s="4701"/>
      <c r="UDP37" s="4701"/>
      <c r="UDQ37" s="4701"/>
      <c r="UDR37" s="4701"/>
      <c r="UDS37" s="4701"/>
      <c r="UDT37" s="4701"/>
      <c r="UDU37" s="4701"/>
      <c r="UDV37" s="4701"/>
      <c r="UDW37" s="4701"/>
      <c r="UDX37" s="4701"/>
      <c r="UDY37" s="4701"/>
      <c r="UDZ37" s="4701"/>
      <c r="UEA37" s="4701"/>
      <c r="UEB37" s="4701"/>
      <c r="UEC37" s="4701"/>
      <c r="UED37" s="4701"/>
      <c r="UEE37" s="4701"/>
      <c r="UEF37" s="4701"/>
      <c r="UEG37" s="4701"/>
      <c r="UEH37" s="4701"/>
      <c r="UEI37" s="4701"/>
      <c r="UEJ37" s="4701"/>
      <c r="UEK37" s="4701"/>
      <c r="UEL37" s="4701"/>
      <c r="UEM37" s="4701"/>
      <c r="UEN37" s="4701"/>
      <c r="UEO37" s="4701"/>
      <c r="UEP37" s="4701"/>
      <c r="UEQ37" s="4701"/>
      <c r="UER37" s="4701"/>
      <c r="UES37" s="4701"/>
      <c r="UET37" s="4701"/>
      <c r="UEU37" s="4701"/>
      <c r="UEV37" s="4701"/>
      <c r="UEW37" s="4701"/>
      <c r="UEX37" s="4701"/>
      <c r="UEY37" s="4701"/>
      <c r="UEZ37" s="4701"/>
      <c r="UFA37" s="4701"/>
      <c r="UFB37" s="4701"/>
      <c r="UFC37" s="4701"/>
      <c r="UFD37" s="4701"/>
      <c r="UFE37" s="4701"/>
      <c r="UFF37" s="4701"/>
      <c r="UFG37" s="4701"/>
      <c r="UFH37" s="4701"/>
      <c r="UFI37" s="4701"/>
      <c r="UFJ37" s="4701"/>
      <c r="UFK37" s="4701"/>
      <c r="UFL37" s="4701"/>
      <c r="UFM37" s="4701"/>
      <c r="UFN37" s="4701"/>
      <c r="UFO37" s="4701"/>
      <c r="UFP37" s="4701"/>
      <c r="UFQ37" s="4701"/>
      <c r="UFR37" s="4701"/>
      <c r="UFS37" s="4701"/>
      <c r="UFT37" s="4701"/>
      <c r="UFU37" s="4701"/>
      <c r="UFV37" s="4701"/>
      <c r="UFW37" s="4701"/>
      <c r="UFX37" s="4701"/>
      <c r="UFY37" s="4701"/>
      <c r="UFZ37" s="4701"/>
      <c r="UGA37" s="4701"/>
      <c r="UGB37" s="4701"/>
      <c r="UGC37" s="4701"/>
      <c r="UGD37" s="4701"/>
      <c r="UGE37" s="4701"/>
      <c r="UGF37" s="4701"/>
      <c r="UGG37" s="4701"/>
      <c r="UGH37" s="4701"/>
      <c r="UGI37" s="4701"/>
      <c r="UGJ37" s="4701"/>
      <c r="UGK37" s="4701"/>
      <c r="UGL37" s="4701"/>
      <c r="UGM37" s="4701"/>
      <c r="UGN37" s="4701"/>
      <c r="UGO37" s="4701"/>
      <c r="UGP37" s="4701"/>
      <c r="UGQ37" s="4701"/>
      <c r="UGR37" s="4701"/>
      <c r="UGS37" s="4701"/>
      <c r="UGT37" s="4701"/>
      <c r="UGU37" s="4701"/>
      <c r="UGV37" s="4701"/>
      <c r="UGW37" s="4701"/>
      <c r="UGX37" s="4701"/>
      <c r="UGY37" s="4701"/>
      <c r="UGZ37" s="4701"/>
      <c r="UHA37" s="4701"/>
      <c r="UHB37" s="4701"/>
      <c r="UHC37" s="4701"/>
      <c r="UHD37" s="4701"/>
      <c r="UHE37" s="4701"/>
      <c r="UHF37" s="4701"/>
      <c r="UHG37" s="4701"/>
      <c r="UHH37" s="4701"/>
      <c r="UHI37" s="4701"/>
      <c r="UHJ37" s="4701"/>
      <c r="UHK37" s="4701"/>
      <c r="UHL37" s="4701"/>
      <c r="UHM37" s="4701"/>
      <c r="UHN37" s="4701"/>
      <c r="UHO37" s="4701"/>
      <c r="UHP37" s="4701"/>
      <c r="UHQ37" s="4701"/>
      <c r="UHR37" s="4701"/>
      <c r="UHS37" s="4701"/>
      <c r="UHT37" s="4701"/>
      <c r="UHU37" s="4701"/>
      <c r="UHV37" s="4701"/>
      <c r="UHW37" s="4701"/>
      <c r="UHX37" s="4701"/>
      <c r="UHY37" s="4701"/>
      <c r="UHZ37" s="4701"/>
      <c r="UIA37" s="4701"/>
      <c r="UIB37" s="4701"/>
      <c r="UIC37" s="4701"/>
      <c r="UID37" s="4701"/>
      <c r="UIE37" s="4701"/>
      <c r="UIF37" s="4701"/>
      <c r="UIG37" s="4701"/>
      <c r="UIH37" s="4701"/>
      <c r="UII37" s="4701"/>
      <c r="UIJ37" s="4701"/>
      <c r="UIK37" s="4701"/>
      <c r="UIL37" s="4701"/>
      <c r="UIM37" s="4701"/>
      <c r="UIN37" s="4701"/>
      <c r="UIO37" s="4701"/>
      <c r="UIP37" s="4701"/>
      <c r="UIQ37" s="4701"/>
      <c r="UIR37" s="4701"/>
      <c r="UIS37" s="4701"/>
      <c r="UIT37" s="4701"/>
      <c r="UIU37" s="4701"/>
      <c r="UIV37" s="4701"/>
      <c r="UIW37" s="4701"/>
      <c r="UIX37" s="4701"/>
      <c r="UIY37" s="4701"/>
      <c r="UIZ37" s="4701"/>
      <c r="UJA37" s="4701"/>
      <c r="UJB37" s="4701"/>
      <c r="UJC37" s="4701"/>
      <c r="UJD37" s="4701"/>
      <c r="UJE37" s="4701"/>
      <c r="UJF37" s="4701"/>
      <c r="UJG37" s="4701"/>
      <c r="UJH37" s="4701"/>
      <c r="UJI37" s="4701"/>
      <c r="UJJ37" s="4701"/>
      <c r="UJK37" s="4701"/>
      <c r="UJL37" s="4701"/>
      <c r="UJM37" s="4701"/>
      <c r="UJN37" s="4701"/>
      <c r="UJO37" s="4701"/>
      <c r="UJP37" s="4701"/>
      <c r="UJQ37" s="4701"/>
      <c r="UJR37" s="4701"/>
      <c r="UJS37" s="4701"/>
      <c r="UJT37" s="4701"/>
      <c r="UJU37" s="4701"/>
      <c r="UJV37" s="4701"/>
      <c r="UJW37" s="4701"/>
      <c r="UJX37" s="4701"/>
      <c r="UJY37" s="4701"/>
      <c r="UJZ37" s="4701"/>
      <c r="UKA37" s="4701"/>
      <c r="UKB37" s="4701"/>
      <c r="UKC37" s="4701"/>
      <c r="UKD37" s="4701"/>
      <c r="UKE37" s="4701"/>
      <c r="UKF37" s="4701"/>
      <c r="UKG37" s="4701"/>
      <c r="UKH37" s="4701"/>
      <c r="UKI37" s="4701"/>
      <c r="UKJ37" s="4701"/>
      <c r="UKK37" s="4701"/>
      <c r="UKL37" s="4701"/>
      <c r="UKM37" s="4701"/>
      <c r="UKN37" s="4701"/>
      <c r="UKO37" s="4701"/>
      <c r="UKP37" s="4701"/>
      <c r="UKQ37" s="4701"/>
      <c r="UKR37" s="4701"/>
      <c r="UKS37" s="4701"/>
      <c r="UKT37" s="4701"/>
      <c r="UKU37" s="4701"/>
      <c r="UKV37" s="4701"/>
      <c r="UKW37" s="4701"/>
      <c r="UKX37" s="4701"/>
      <c r="UKY37" s="4701"/>
      <c r="UKZ37" s="4701"/>
      <c r="ULA37" s="4701"/>
      <c r="ULB37" s="4701"/>
      <c r="ULC37" s="4701"/>
      <c r="ULD37" s="4701"/>
      <c r="ULE37" s="4701"/>
      <c r="ULF37" s="4701"/>
      <c r="ULG37" s="4701"/>
      <c r="ULH37" s="4701"/>
      <c r="ULI37" s="4701"/>
      <c r="ULJ37" s="4701"/>
      <c r="ULK37" s="4701"/>
      <c r="ULL37" s="4701"/>
      <c r="ULM37" s="4701"/>
      <c r="ULN37" s="4701"/>
      <c r="ULO37" s="4701"/>
      <c r="ULP37" s="4701"/>
      <c r="ULQ37" s="4701"/>
      <c r="ULR37" s="4701"/>
      <c r="ULS37" s="4701"/>
      <c r="ULT37" s="4701"/>
      <c r="ULU37" s="4701"/>
      <c r="ULV37" s="4701"/>
      <c r="ULW37" s="4701"/>
      <c r="ULX37" s="4701"/>
      <c r="ULY37" s="4701"/>
      <c r="ULZ37" s="4701"/>
      <c r="UMA37" s="4701"/>
      <c r="UMB37" s="4701"/>
      <c r="UMC37" s="4701"/>
      <c r="UMD37" s="4701"/>
      <c r="UME37" s="4701"/>
      <c r="UMF37" s="4701"/>
      <c r="UMG37" s="4701"/>
      <c r="UMH37" s="4701"/>
      <c r="UMI37" s="4701"/>
      <c r="UMJ37" s="4701"/>
      <c r="UMK37" s="4701"/>
      <c r="UML37" s="4701"/>
      <c r="UMM37" s="4701"/>
      <c r="UMN37" s="4701"/>
      <c r="UMO37" s="4701"/>
      <c r="UMP37" s="4701"/>
      <c r="UMQ37" s="4701"/>
      <c r="UMR37" s="4701"/>
      <c r="UMS37" s="4701"/>
      <c r="UMT37" s="4701"/>
      <c r="UMU37" s="4701"/>
      <c r="UMV37" s="4701"/>
      <c r="UMW37" s="4701"/>
      <c r="UMX37" s="4701"/>
      <c r="UMY37" s="4701"/>
      <c r="UMZ37" s="4701"/>
      <c r="UNA37" s="4701"/>
      <c r="UNB37" s="4701"/>
      <c r="UNC37" s="4701"/>
      <c r="UND37" s="4701"/>
      <c r="UNE37" s="4701"/>
      <c r="UNF37" s="4701"/>
      <c r="UNG37" s="4701"/>
      <c r="UNH37" s="4701"/>
      <c r="UNI37" s="4701"/>
      <c r="UNJ37" s="4701"/>
      <c r="UNK37" s="4701"/>
      <c r="UNL37" s="4701"/>
      <c r="UNM37" s="4701"/>
      <c r="UNN37" s="4701"/>
      <c r="UNO37" s="4701"/>
      <c r="UNP37" s="4701"/>
      <c r="UNQ37" s="4701"/>
      <c r="UNR37" s="4701"/>
      <c r="UNS37" s="4701"/>
      <c r="UNT37" s="4701"/>
      <c r="UNU37" s="4701"/>
      <c r="UNV37" s="4701"/>
      <c r="UNW37" s="4701"/>
      <c r="UNX37" s="4701"/>
      <c r="UNY37" s="4701"/>
      <c r="UNZ37" s="4701"/>
      <c r="UOA37" s="4701"/>
      <c r="UOB37" s="4701"/>
      <c r="UOC37" s="4701"/>
      <c r="UOD37" s="4701"/>
      <c r="UOE37" s="4701"/>
      <c r="UOF37" s="4701"/>
      <c r="UOG37" s="4701"/>
      <c r="UOH37" s="4701"/>
      <c r="UOI37" s="4701"/>
      <c r="UOJ37" s="4701"/>
      <c r="UOK37" s="4701"/>
      <c r="UOL37" s="4701"/>
      <c r="UOM37" s="4701"/>
      <c r="UON37" s="4701"/>
      <c r="UOO37" s="4701"/>
      <c r="UOP37" s="4701"/>
      <c r="UOQ37" s="4701"/>
      <c r="UOR37" s="4701"/>
      <c r="UOS37" s="4701"/>
      <c r="UOT37" s="4701"/>
      <c r="UOU37" s="4701"/>
      <c r="UOV37" s="4701"/>
      <c r="UOW37" s="4701"/>
      <c r="UOX37" s="4701"/>
      <c r="UOY37" s="4701"/>
      <c r="UOZ37" s="4701"/>
      <c r="UPA37" s="4701"/>
      <c r="UPB37" s="4701"/>
      <c r="UPC37" s="4701"/>
      <c r="UPD37" s="4701"/>
      <c r="UPE37" s="4701"/>
      <c r="UPF37" s="4701"/>
      <c r="UPG37" s="4701"/>
      <c r="UPH37" s="4701"/>
      <c r="UPI37" s="4701"/>
      <c r="UPJ37" s="4701"/>
      <c r="UPK37" s="4701"/>
      <c r="UPL37" s="4701"/>
      <c r="UPM37" s="4701"/>
      <c r="UPN37" s="4701"/>
      <c r="UPO37" s="4701"/>
      <c r="UPP37" s="4701"/>
      <c r="UPQ37" s="4701"/>
      <c r="UPR37" s="4701"/>
      <c r="UPS37" s="4701"/>
      <c r="UPT37" s="4701"/>
      <c r="UPU37" s="4701"/>
      <c r="UPV37" s="4701"/>
      <c r="UPW37" s="4701"/>
      <c r="UPX37" s="4701"/>
      <c r="UPY37" s="4701"/>
      <c r="UPZ37" s="4701"/>
      <c r="UQA37" s="4701"/>
      <c r="UQB37" s="4701"/>
      <c r="UQC37" s="4701"/>
      <c r="UQD37" s="4701"/>
      <c r="UQE37" s="4701"/>
      <c r="UQF37" s="4701"/>
      <c r="UQG37" s="4701"/>
      <c r="UQH37" s="4701"/>
      <c r="UQI37" s="4701"/>
      <c r="UQJ37" s="4701"/>
      <c r="UQK37" s="4701"/>
      <c r="UQL37" s="4701"/>
      <c r="UQM37" s="4701"/>
      <c r="UQN37" s="4701"/>
      <c r="UQO37" s="4701"/>
      <c r="UQP37" s="4701"/>
      <c r="UQQ37" s="4701"/>
      <c r="UQR37" s="4701"/>
      <c r="UQS37" s="4701"/>
      <c r="UQT37" s="4701"/>
      <c r="UQU37" s="4701"/>
      <c r="UQV37" s="4701"/>
      <c r="UQW37" s="4701"/>
      <c r="UQX37" s="4701"/>
      <c r="UQY37" s="4701"/>
      <c r="UQZ37" s="4701"/>
      <c r="URA37" s="4701"/>
      <c r="URB37" s="4701"/>
      <c r="URC37" s="4701"/>
      <c r="URD37" s="4701"/>
      <c r="URE37" s="4701"/>
      <c r="URF37" s="4701"/>
      <c r="URG37" s="4701"/>
      <c r="URH37" s="4701"/>
      <c r="URI37" s="4701"/>
      <c r="URJ37" s="4701"/>
      <c r="URK37" s="4701"/>
      <c r="URL37" s="4701"/>
      <c r="URM37" s="4701"/>
      <c r="URN37" s="4701"/>
      <c r="URO37" s="4701"/>
      <c r="URP37" s="4701"/>
      <c r="URQ37" s="4701"/>
      <c r="URR37" s="4701"/>
      <c r="URS37" s="4701"/>
      <c r="URT37" s="4701"/>
      <c r="URU37" s="4701"/>
      <c r="URV37" s="4701"/>
      <c r="URW37" s="4701"/>
      <c r="URX37" s="4701"/>
      <c r="URY37" s="4701"/>
      <c r="URZ37" s="4701"/>
      <c r="USA37" s="4701"/>
      <c r="USB37" s="4701"/>
      <c r="USC37" s="4701"/>
      <c r="USD37" s="4701"/>
      <c r="USE37" s="4701"/>
      <c r="USF37" s="4701"/>
      <c r="USG37" s="4701"/>
      <c r="USH37" s="4701"/>
      <c r="USI37" s="4701"/>
      <c r="USJ37" s="4701"/>
      <c r="USK37" s="4701"/>
      <c r="USL37" s="4701"/>
      <c r="USM37" s="4701"/>
      <c r="USN37" s="4701"/>
      <c r="USO37" s="4701"/>
      <c r="USP37" s="4701"/>
      <c r="USQ37" s="4701"/>
      <c r="USR37" s="4701"/>
      <c r="USS37" s="4701"/>
      <c r="UST37" s="4701"/>
      <c r="USU37" s="4701"/>
      <c r="USV37" s="4701"/>
      <c r="USW37" s="4701"/>
      <c r="USX37" s="4701"/>
      <c r="USY37" s="4701"/>
      <c r="USZ37" s="4701"/>
      <c r="UTA37" s="4701"/>
      <c r="UTB37" s="4701"/>
      <c r="UTC37" s="4701"/>
      <c r="UTD37" s="4701"/>
      <c r="UTE37" s="4701"/>
      <c r="UTF37" s="4701"/>
      <c r="UTG37" s="4701"/>
      <c r="UTH37" s="4701"/>
      <c r="UTI37" s="4701"/>
      <c r="UTJ37" s="4701"/>
      <c r="UTK37" s="4701"/>
      <c r="UTL37" s="4701"/>
      <c r="UTM37" s="4701"/>
      <c r="UTN37" s="4701"/>
      <c r="UTO37" s="4701"/>
      <c r="UTP37" s="4701"/>
      <c r="UTQ37" s="4701"/>
      <c r="UTR37" s="4701"/>
      <c r="UTS37" s="4701"/>
      <c r="UTT37" s="4701"/>
      <c r="UTU37" s="4701"/>
      <c r="UTV37" s="4701"/>
      <c r="UTW37" s="4701"/>
      <c r="UTX37" s="4701"/>
      <c r="UTY37" s="4701"/>
      <c r="UTZ37" s="4701"/>
      <c r="UUA37" s="4701"/>
      <c r="UUB37" s="4701"/>
      <c r="UUC37" s="4701"/>
      <c r="UUD37" s="4701"/>
      <c r="UUE37" s="4701"/>
      <c r="UUF37" s="4701"/>
      <c r="UUG37" s="4701"/>
      <c r="UUH37" s="4701"/>
      <c r="UUI37" s="4701"/>
      <c r="UUJ37" s="4701"/>
      <c r="UUK37" s="4701"/>
      <c r="UUL37" s="4701"/>
      <c r="UUM37" s="4701"/>
      <c r="UUN37" s="4701"/>
      <c r="UUO37" s="4701"/>
      <c r="UUP37" s="4701"/>
      <c r="UUQ37" s="4701"/>
      <c r="UUR37" s="4701"/>
      <c r="UUS37" s="4701"/>
      <c r="UUT37" s="4701"/>
      <c r="UUU37" s="4701"/>
      <c r="UUV37" s="4701"/>
      <c r="UUW37" s="4701"/>
      <c r="UUX37" s="4701"/>
      <c r="UUY37" s="4701"/>
      <c r="UUZ37" s="4701"/>
      <c r="UVA37" s="4701"/>
      <c r="UVB37" s="4701"/>
      <c r="UVC37" s="4701"/>
      <c r="UVD37" s="4701"/>
      <c r="UVE37" s="4701"/>
      <c r="UVF37" s="4701"/>
      <c r="UVG37" s="4701"/>
      <c r="UVH37" s="4701"/>
      <c r="UVI37" s="4701"/>
      <c r="UVJ37" s="4701"/>
      <c r="UVK37" s="4701"/>
      <c r="UVL37" s="4701"/>
      <c r="UVM37" s="4701"/>
      <c r="UVN37" s="4701"/>
      <c r="UVO37" s="4701"/>
      <c r="UVP37" s="4701"/>
      <c r="UVQ37" s="4701"/>
      <c r="UVR37" s="4701"/>
      <c r="UVS37" s="4701"/>
      <c r="UVT37" s="4701"/>
      <c r="UVU37" s="4701"/>
      <c r="UVV37" s="4701"/>
      <c r="UVW37" s="4701"/>
      <c r="UVX37" s="4701"/>
      <c r="UVY37" s="4701"/>
      <c r="UVZ37" s="4701"/>
      <c r="UWA37" s="4701"/>
      <c r="UWB37" s="4701"/>
      <c r="UWC37" s="4701"/>
      <c r="UWD37" s="4701"/>
      <c r="UWE37" s="4701"/>
      <c r="UWF37" s="4701"/>
      <c r="UWG37" s="4701"/>
      <c r="UWH37" s="4701"/>
      <c r="UWI37" s="4701"/>
      <c r="UWJ37" s="4701"/>
      <c r="UWK37" s="4701"/>
      <c r="UWL37" s="4701"/>
      <c r="UWM37" s="4701"/>
      <c r="UWN37" s="4701"/>
      <c r="UWO37" s="4701"/>
      <c r="UWP37" s="4701"/>
      <c r="UWQ37" s="4701"/>
      <c r="UWR37" s="4701"/>
      <c r="UWS37" s="4701"/>
      <c r="UWT37" s="4701"/>
      <c r="UWU37" s="4701"/>
      <c r="UWV37" s="4701"/>
      <c r="UWW37" s="4701"/>
      <c r="UWX37" s="4701"/>
      <c r="UWY37" s="4701"/>
      <c r="UWZ37" s="4701"/>
      <c r="UXA37" s="4701"/>
      <c r="UXB37" s="4701"/>
      <c r="UXC37" s="4701"/>
      <c r="UXD37" s="4701"/>
      <c r="UXE37" s="4701"/>
      <c r="UXF37" s="4701"/>
      <c r="UXG37" s="4701"/>
      <c r="UXH37" s="4701"/>
      <c r="UXI37" s="4701"/>
      <c r="UXJ37" s="4701"/>
      <c r="UXK37" s="4701"/>
      <c r="UXL37" s="4701"/>
      <c r="UXM37" s="4701"/>
      <c r="UXN37" s="4701"/>
      <c r="UXO37" s="4701"/>
      <c r="UXP37" s="4701"/>
      <c r="UXQ37" s="4701"/>
      <c r="UXR37" s="4701"/>
      <c r="UXS37" s="4701"/>
      <c r="UXT37" s="4701"/>
      <c r="UXU37" s="4701"/>
      <c r="UXV37" s="4701"/>
      <c r="UXW37" s="4701"/>
      <c r="UXX37" s="4701"/>
      <c r="UXY37" s="4701"/>
      <c r="UXZ37" s="4701"/>
      <c r="UYA37" s="4701"/>
      <c r="UYB37" s="4701"/>
      <c r="UYC37" s="4701"/>
      <c r="UYD37" s="4701"/>
      <c r="UYE37" s="4701"/>
      <c r="UYF37" s="4701"/>
      <c r="UYG37" s="4701"/>
      <c r="UYH37" s="4701"/>
      <c r="UYI37" s="4701"/>
      <c r="UYJ37" s="4701"/>
      <c r="UYK37" s="4701"/>
      <c r="UYL37" s="4701"/>
      <c r="UYM37" s="4701"/>
      <c r="UYN37" s="4701"/>
      <c r="UYO37" s="4701"/>
      <c r="UYP37" s="4701"/>
      <c r="UYQ37" s="4701"/>
      <c r="UYR37" s="4701"/>
      <c r="UYS37" s="4701"/>
      <c r="UYT37" s="4701"/>
      <c r="UYU37" s="4701"/>
      <c r="UYV37" s="4701"/>
      <c r="UYW37" s="4701"/>
      <c r="UYX37" s="4701"/>
      <c r="UYY37" s="4701"/>
      <c r="UYZ37" s="4701"/>
      <c r="UZA37" s="4701"/>
      <c r="UZB37" s="4701"/>
      <c r="UZC37" s="4701"/>
      <c r="UZD37" s="4701"/>
      <c r="UZE37" s="4701"/>
      <c r="UZF37" s="4701"/>
      <c r="UZG37" s="4701"/>
      <c r="UZH37" s="4701"/>
      <c r="UZI37" s="4701"/>
      <c r="UZJ37" s="4701"/>
      <c r="UZK37" s="4701"/>
      <c r="UZL37" s="4701"/>
      <c r="UZM37" s="4701"/>
      <c r="UZN37" s="4701"/>
      <c r="UZO37" s="4701"/>
      <c r="UZP37" s="4701"/>
      <c r="UZQ37" s="4701"/>
      <c r="UZR37" s="4701"/>
      <c r="UZS37" s="4701"/>
      <c r="UZT37" s="4701"/>
      <c r="UZU37" s="4701"/>
      <c r="UZV37" s="4701"/>
      <c r="UZW37" s="4701"/>
      <c r="UZX37" s="4701"/>
      <c r="UZY37" s="4701"/>
      <c r="UZZ37" s="4701"/>
      <c r="VAA37" s="4701"/>
      <c r="VAB37" s="4701"/>
      <c r="VAC37" s="4701"/>
      <c r="VAD37" s="4701"/>
      <c r="VAE37" s="4701"/>
      <c r="VAF37" s="4701"/>
      <c r="VAG37" s="4701"/>
      <c r="VAH37" s="4701"/>
      <c r="VAI37" s="4701"/>
      <c r="VAJ37" s="4701"/>
      <c r="VAK37" s="4701"/>
      <c r="VAL37" s="4701"/>
      <c r="VAM37" s="4701"/>
      <c r="VAN37" s="4701"/>
      <c r="VAO37" s="4701"/>
      <c r="VAP37" s="4701"/>
      <c r="VAQ37" s="4701"/>
      <c r="VAR37" s="4701"/>
      <c r="VAS37" s="4701"/>
      <c r="VAT37" s="4701"/>
      <c r="VAU37" s="4701"/>
      <c r="VAV37" s="4701"/>
      <c r="VAW37" s="4701"/>
      <c r="VAX37" s="4701"/>
      <c r="VAY37" s="4701"/>
      <c r="VAZ37" s="4701"/>
      <c r="VBA37" s="4701"/>
      <c r="VBB37" s="4701"/>
      <c r="VBC37" s="4701"/>
      <c r="VBD37" s="4701"/>
      <c r="VBE37" s="4701"/>
      <c r="VBF37" s="4701"/>
      <c r="VBG37" s="4701"/>
      <c r="VBH37" s="4701"/>
      <c r="VBI37" s="4701"/>
      <c r="VBJ37" s="4701"/>
      <c r="VBK37" s="4701"/>
      <c r="VBL37" s="4701"/>
      <c r="VBM37" s="4701"/>
      <c r="VBN37" s="4701"/>
      <c r="VBO37" s="4701"/>
      <c r="VBP37" s="4701"/>
      <c r="VBQ37" s="4701"/>
      <c r="VBR37" s="4701"/>
      <c r="VBS37" s="4701"/>
      <c r="VBT37" s="4701"/>
      <c r="VBU37" s="4701"/>
      <c r="VBV37" s="4701"/>
      <c r="VBW37" s="4701"/>
      <c r="VBX37" s="4701"/>
      <c r="VBY37" s="4701"/>
      <c r="VBZ37" s="4701"/>
      <c r="VCA37" s="4701"/>
      <c r="VCB37" s="4701"/>
      <c r="VCC37" s="4701"/>
      <c r="VCD37" s="4701"/>
      <c r="VCE37" s="4701"/>
      <c r="VCF37" s="4701"/>
      <c r="VCG37" s="4701"/>
      <c r="VCH37" s="4701"/>
      <c r="VCI37" s="4701"/>
      <c r="VCJ37" s="4701"/>
      <c r="VCK37" s="4701"/>
      <c r="VCL37" s="4701"/>
      <c r="VCM37" s="4701"/>
      <c r="VCN37" s="4701"/>
      <c r="VCO37" s="4701"/>
      <c r="VCP37" s="4701"/>
      <c r="VCQ37" s="4701"/>
      <c r="VCR37" s="4701"/>
      <c r="VCS37" s="4701"/>
      <c r="VCT37" s="4701"/>
      <c r="VCU37" s="4701"/>
      <c r="VCV37" s="4701"/>
      <c r="VCW37" s="4701"/>
      <c r="VCX37" s="4701"/>
      <c r="VCY37" s="4701"/>
      <c r="VCZ37" s="4701"/>
      <c r="VDA37" s="4701"/>
      <c r="VDB37" s="4701"/>
      <c r="VDC37" s="4701"/>
      <c r="VDD37" s="4701"/>
      <c r="VDE37" s="4701"/>
      <c r="VDF37" s="4701"/>
      <c r="VDG37" s="4701"/>
      <c r="VDH37" s="4701"/>
      <c r="VDI37" s="4701"/>
      <c r="VDJ37" s="4701"/>
      <c r="VDK37" s="4701"/>
      <c r="VDL37" s="4701"/>
      <c r="VDM37" s="4701"/>
      <c r="VDN37" s="4701"/>
      <c r="VDO37" s="4701"/>
      <c r="VDP37" s="4701"/>
      <c r="VDQ37" s="4701"/>
      <c r="VDR37" s="4701"/>
      <c r="VDS37" s="4701"/>
      <c r="VDT37" s="4701"/>
      <c r="VDU37" s="4701"/>
      <c r="VDV37" s="4701"/>
      <c r="VDW37" s="4701"/>
      <c r="VDX37" s="4701"/>
      <c r="VDY37" s="4701"/>
      <c r="VDZ37" s="4701"/>
      <c r="VEA37" s="4701"/>
      <c r="VEB37" s="4701"/>
      <c r="VEC37" s="4701"/>
      <c r="VED37" s="4701"/>
      <c r="VEE37" s="4701"/>
      <c r="VEF37" s="4701"/>
      <c r="VEG37" s="4701"/>
      <c r="VEH37" s="4701"/>
      <c r="VEI37" s="4701"/>
      <c r="VEJ37" s="4701"/>
      <c r="VEK37" s="4701"/>
      <c r="VEL37" s="4701"/>
      <c r="VEM37" s="4701"/>
      <c r="VEN37" s="4701"/>
      <c r="VEO37" s="4701"/>
      <c r="VEP37" s="4701"/>
      <c r="VEQ37" s="4701"/>
      <c r="VER37" s="4701"/>
      <c r="VES37" s="4701"/>
      <c r="VET37" s="4701"/>
      <c r="VEU37" s="4701"/>
      <c r="VEV37" s="4701"/>
      <c r="VEW37" s="4701"/>
      <c r="VEX37" s="4701"/>
      <c r="VEY37" s="4701"/>
      <c r="VEZ37" s="4701"/>
      <c r="VFA37" s="4701"/>
      <c r="VFB37" s="4701"/>
      <c r="VFC37" s="4701"/>
      <c r="VFD37" s="4701"/>
      <c r="VFE37" s="4701"/>
      <c r="VFF37" s="4701"/>
      <c r="VFG37" s="4701"/>
      <c r="VFH37" s="4701"/>
      <c r="VFI37" s="4701"/>
      <c r="VFJ37" s="4701"/>
      <c r="VFK37" s="4701"/>
      <c r="VFL37" s="4701"/>
      <c r="VFM37" s="4701"/>
      <c r="VFN37" s="4701"/>
      <c r="VFO37" s="4701"/>
      <c r="VFP37" s="4701"/>
      <c r="VFQ37" s="4701"/>
      <c r="VFR37" s="4701"/>
      <c r="VFS37" s="4701"/>
      <c r="VFT37" s="4701"/>
      <c r="VFU37" s="4701"/>
      <c r="VFV37" s="4701"/>
      <c r="VFW37" s="4701"/>
      <c r="VFX37" s="4701"/>
      <c r="VFY37" s="4701"/>
      <c r="VFZ37" s="4701"/>
      <c r="VGA37" s="4701"/>
      <c r="VGB37" s="4701"/>
      <c r="VGC37" s="4701"/>
      <c r="VGD37" s="4701"/>
      <c r="VGE37" s="4701"/>
      <c r="VGF37" s="4701"/>
      <c r="VGG37" s="4701"/>
      <c r="VGH37" s="4701"/>
      <c r="VGI37" s="4701"/>
      <c r="VGJ37" s="4701"/>
      <c r="VGK37" s="4701"/>
      <c r="VGL37" s="4701"/>
      <c r="VGM37" s="4701"/>
      <c r="VGN37" s="4701"/>
      <c r="VGO37" s="4701"/>
      <c r="VGP37" s="4701"/>
      <c r="VGQ37" s="4701"/>
      <c r="VGR37" s="4701"/>
      <c r="VGS37" s="4701"/>
      <c r="VGT37" s="4701"/>
      <c r="VGU37" s="4701"/>
      <c r="VGV37" s="4701"/>
      <c r="VGW37" s="4701"/>
      <c r="VGX37" s="4701"/>
      <c r="VGY37" s="4701"/>
      <c r="VGZ37" s="4701"/>
      <c r="VHA37" s="4701"/>
      <c r="VHB37" s="4701"/>
      <c r="VHC37" s="4701"/>
      <c r="VHD37" s="4701"/>
      <c r="VHE37" s="4701"/>
      <c r="VHF37" s="4701"/>
      <c r="VHG37" s="4701"/>
      <c r="VHH37" s="4701"/>
      <c r="VHI37" s="4701"/>
      <c r="VHJ37" s="4701"/>
      <c r="VHK37" s="4701"/>
      <c r="VHL37" s="4701"/>
      <c r="VHM37" s="4701"/>
      <c r="VHN37" s="4701"/>
      <c r="VHO37" s="4701"/>
      <c r="VHP37" s="4701"/>
      <c r="VHQ37" s="4701"/>
      <c r="VHR37" s="4701"/>
      <c r="VHS37" s="4701"/>
      <c r="VHT37" s="4701"/>
      <c r="VHU37" s="4701"/>
      <c r="VHV37" s="4701"/>
      <c r="VHW37" s="4701"/>
      <c r="VHX37" s="4701"/>
      <c r="VHY37" s="4701"/>
      <c r="VHZ37" s="4701"/>
      <c r="VIA37" s="4701"/>
      <c r="VIB37" s="4701"/>
      <c r="VIC37" s="4701"/>
      <c r="VID37" s="4701"/>
      <c r="VIE37" s="4701"/>
      <c r="VIF37" s="4701"/>
      <c r="VIG37" s="4701"/>
      <c r="VIH37" s="4701"/>
      <c r="VII37" s="4701"/>
      <c r="VIJ37" s="4701"/>
      <c r="VIK37" s="4701"/>
      <c r="VIL37" s="4701"/>
      <c r="VIM37" s="4701"/>
      <c r="VIN37" s="4701"/>
      <c r="VIO37" s="4701"/>
      <c r="VIP37" s="4701"/>
      <c r="VIQ37" s="4701"/>
      <c r="VIR37" s="4701"/>
      <c r="VIS37" s="4701"/>
      <c r="VIT37" s="4701"/>
      <c r="VIU37" s="4701"/>
      <c r="VIV37" s="4701"/>
      <c r="VIW37" s="4701"/>
      <c r="VIX37" s="4701"/>
      <c r="VIY37" s="4701"/>
      <c r="VIZ37" s="4701"/>
      <c r="VJA37" s="4701"/>
      <c r="VJB37" s="4701"/>
      <c r="VJC37" s="4701"/>
      <c r="VJD37" s="4701"/>
      <c r="VJE37" s="4701"/>
      <c r="VJF37" s="4701"/>
      <c r="VJG37" s="4701"/>
      <c r="VJH37" s="4701"/>
      <c r="VJI37" s="4701"/>
      <c r="VJJ37" s="4701"/>
      <c r="VJK37" s="4701"/>
      <c r="VJL37" s="4701"/>
      <c r="VJM37" s="4701"/>
      <c r="VJN37" s="4701"/>
      <c r="VJO37" s="4701"/>
      <c r="VJP37" s="4701"/>
      <c r="VJQ37" s="4701"/>
      <c r="VJR37" s="4701"/>
      <c r="VJS37" s="4701"/>
      <c r="VJT37" s="4701"/>
      <c r="VJU37" s="4701"/>
      <c r="VJV37" s="4701"/>
      <c r="VJW37" s="4701"/>
      <c r="VJX37" s="4701"/>
      <c r="VJY37" s="4701"/>
      <c r="VJZ37" s="4701"/>
      <c r="VKA37" s="4701"/>
      <c r="VKB37" s="4701"/>
      <c r="VKC37" s="4701"/>
      <c r="VKD37" s="4701"/>
      <c r="VKE37" s="4701"/>
      <c r="VKF37" s="4701"/>
      <c r="VKG37" s="4701"/>
      <c r="VKH37" s="4701"/>
      <c r="VKI37" s="4701"/>
      <c r="VKJ37" s="4701"/>
      <c r="VKK37" s="4701"/>
      <c r="VKL37" s="4701"/>
      <c r="VKM37" s="4701"/>
      <c r="VKN37" s="4701"/>
      <c r="VKO37" s="4701"/>
      <c r="VKP37" s="4701"/>
      <c r="VKQ37" s="4701"/>
      <c r="VKR37" s="4701"/>
      <c r="VKS37" s="4701"/>
      <c r="VKT37" s="4701"/>
      <c r="VKU37" s="4701"/>
      <c r="VKV37" s="4701"/>
      <c r="VKW37" s="4701"/>
      <c r="VKX37" s="4701"/>
      <c r="VKY37" s="4701"/>
      <c r="VKZ37" s="4701"/>
      <c r="VLA37" s="4701"/>
      <c r="VLB37" s="4701"/>
      <c r="VLC37" s="4701"/>
      <c r="VLD37" s="4701"/>
      <c r="VLE37" s="4701"/>
      <c r="VLF37" s="4701"/>
      <c r="VLG37" s="4701"/>
      <c r="VLH37" s="4701"/>
      <c r="VLI37" s="4701"/>
      <c r="VLJ37" s="4701"/>
      <c r="VLK37" s="4701"/>
      <c r="VLL37" s="4701"/>
      <c r="VLM37" s="4701"/>
      <c r="VLN37" s="4701"/>
      <c r="VLO37" s="4701"/>
      <c r="VLP37" s="4701"/>
      <c r="VLQ37" s="4701"/>
      <c r="VLR37" s="4701"/>
      <c r="VLS37" s="4701"/>
      <c r="VLT37" s="4701"/>
      <c r="VLU37" s="4701"/>
      <c r="VLV37" s="4701"/>
      <c r="VLW37" s="4701"/>
      <c r="VLX37" s="4701"/>
      <c r="VLY37" s="4701"/>
      <c r="VLZ37" s="4701"/>
      <c r="VMA37" s="4701"/>
      <c r="VMB37" s="4701"/>
      <c r="VMC37" s="4701"/>
      <c r="VMD37" s="4701"/>
      <c r="VME37" s="4701"/>
      <c r="VMF37" s="4701"/>
      <c r="VMG37" s="4701"/>
      <c r="VMH37" s="4701"/>
      <c r="VMI37" s="4701"/>
      <c r="VMJ37" s="4701"/>
      <c r="VMK37" s="4701"/>
      <c r="VML37" s="4701"/>
      <c r="VMM37" s="4701"/>
      <c r="VMN37" s="4701"/>
      <c r="VMO37" s="4701"/>
      <c r="VMP37" s="4701"/>
      <c r="VMQ37" s="4701"/>
      <c r="VMR37" s="4701"/>
      <c r="VMS37" s="4701"/>
      <c r="VMT37" s="4701"/>
      <c r="VMU37" s="4701"/>
      <c r="VMV37" s="4701"/>
      <c r="VMW37" s="4701"/>
      <c r="VMX37" s="4701"/>
      <c r="VMY37" s="4701"/>
      <c r="VMZ37" s="4701"/>
      <c r="VNA37" s="4701"/>
      <c r="VNB37" s="4701"/>
      <c r="VNC37" s="4701"/>
      <c r="VND37" s="4701"/>
      <c r="VNE37" s="4701"/>
      <c r="VNF37" s="4701"/>
      <c r="VNG37" s="4701"/>
      <c r="VNH37" s="4701"/>
      <c r="VNI37" s="4701"/>
      <c r="VNJ37" s="4701"/>
      <c r="VNK37" s="4701"/>
      <c r="VNL37" s="4701"/>
      <c r="VNM37" s="4701"/>
      <c r="VNN37" s="4701"/>
      <c r="VNO37" s="4701"/>
      <c r="VNP37" s="4701"/>
      <c r="VNQ37" s="4701"/>
      <c r="VNR37" s="4701"/>
      <c r="VNS37" s="4701"/>
      <c r="VNT37" s="4701"/>
      <c r="VNU37" s="4701"/>
      <c r="VNV37" s="4701"/>
      <c r="VNW37" s="4701"/>
      <c r="VNX37" s="4701"/>
      <c r="VNY37" s="4701"/>
      <c r="VNZ37" s="4701"/>
      <c r="VOA37" s="4701"/>
      <c r="VOB37" s="4701"/>
      <c r="VOC37" s="4701"/>
      <c r="VOD37" s="4701"/>
      <c r="VOE37" s="4701"/>
      <c r="VOF37" s="4701"/>
      <c r="VOG37" s="4701"/>
      <c r="VOH37" s="4701"/>
      <c r="VOI37" s="4701"/>
      <c r="VOJ37" s="4701"/>
      <c r="VOK37" s="4701"/>
      <c r="VOL37" s="4701"/>
      <c r="VOM37" s="4701"/>
      <c r="VON37" s="4701"/>
      <c r="VOO37" s="4701"/>
      <c r="VOP37" s="4701"/>
      <c r="VOQ37" s="4701"/>
      <c r="VOR37" s="4701"/>
      <c r="VOS37" s="4701"/>
      <c r="VOT37" s="4701"/>
      <c r="VOU37" s="4701"/>
      <c r="VOV37" s="4701"/>
      <c r="VOW37" s="4701"/>
      <c r="VOX37" s="4701"/>
      <c r="VOY37" s="4701"/>
      <c r="VOZ37" s="4701"/>
      <c r="VPA37" s="4701"/>
      <c r="VPB37" s="4701"/>
      <c r="VPC37" s="4701"/>
      <c r="VPD37" s="4701"/>
      <c r="VPE37" s="4701"/>
      <c r="VPF37" s="4701"/>
      <c r="VPG37" s="4701"/>
      <c r="VPH37" s="4701"/>
      <c r="VPI37" s="4701"/>
      <c r="VPJ37" s="4701"/>
      <c r="VPK37" s="4701"/>
      <c r="VPL37" s="4701"/>
      <c r="VPM37" s="4701"/>
      <c r="VPN37" s="4701"/>
      <c r="VPO37" s="4701"/>
      <c r="VPP37" s="4701"/>
      <c r="VPQ37" s="4701"/>
      <c r="VPR37" s="4701"/>
      <c r="VPS37" s="4701"/>
      <c r="VPT37" s="4701"/>
      <c r="VPU37" s="4701"/>
      <c r="VPV37" s="4701"/>
      <c r="VPW37" s="4701"/>
      <c r="VPX37" s="4701"/>
      <c r="VPY37" s="4701"/>
      <c r="VPZ37" s="4701"/>
      <c r="VQA37" s="4701"/>
      <c r="VQB37" s="4701"/>
      <c r="VQC37" s="4701"/>
      <c r="VQD37" s="4701"/>
      <c r="VQE37" s="4701"/>
      <c r="VQF37" s="4701"/>
      <c r="VQG37" s="4701"/>
      <c r="VQH37" s="4701"/>
      <c r="VQI37" s="4701"/>
      <c r="VQJ37" s="4701"/>
      <c r="VQK37" s="4701"/>
      <c r="VQL37" s="4701"/>
      <c r="VQM37" s="4701"/>
      <c r="VQN37" s="4701"/>
      <c r="VQO37" s="4701"/>
      <c r="VQP37" s="4701"/>
      <c r="VQQ37" s="4701"/>
      <c r="VQR37" s="4701"/>
      <c r="VQS37" s="4701"/>
      <c r="VQT37" s="4701"/>
      <c r="VQU37" s="4701"/>
      <c r="VQV37" s="4701"/>
      <c r="VQW37" s="4701"/>
      <c r="VQX37" s="4701"/>
      <c r="VQY37" s="4701"/>
      <c r="VQZ37" s="4701"/>
      <c r="VRA37" s="4701"/>
      <c r="VRB37" s="4701"/>
      <c r="VRC37" s="4701"/>
      <c r="VRD37" s="4701"/>
      <c r="VRE37" s="4701"/>
      <c r="VRF37" s="4701"/>
      <c r="VRG37" s="4701"/>
      <c r="VRH37" s="4701"/>
      <c r="VRI37" s="4701"/>
      <c r="VRJ37" s="4701"/>
      <c r="VRK37" s="4701"/>
      <c r="VRL37" s="4701"/>
      <c r="VRM37" s="4701"/>
      <c r="VRN37" s="4701"/>
      <c r="VRO37" s="4701"/>
      <c r="VRP37" s="4701"/>
      <c r="VRQ37" s="4701"/>
      <c r="VRR37" s="4701"/>
      <c r="VRS37" s="4701"/>
      <c r="VRT37" s="4701"/>
      <c r="VRU37" s="4701"/>
      <c r="VRV37" s="4701"/>
      <c r="VRW37" s="4701"/>
      <c r="VRX37" s="4701"/>
      <c r="VRY37" s="4701"/>
      <c r="VRZ37" s="4701"/>
      <c r="VSA37" s="4701"/>
      <c r="VSB37" s="4701"/>
      <c r="VSC37" s="4701"/>
      <c r="VSD37" s="4701"/>
      <c r="VSE37" s="4701"/>
      <c r="VSF37" s="4701"/>
      <c r="VSG37" s="4701"/>
      <c r="VSH37" s="4701"/>
      <c r="VSI37" s="4701"/>
      <c r="VSJ37" s="4701"/>
      <c r="VSK37" s="4701"/>
      <c r="VSL37" s="4701"/>
      <c r="VSM37" s="4701"/>
      <c r="VSN37" s="4701"/>
      <c r="VSO37" s="4701"/>
      <c r="VSP37" s="4701"/>
      <c r="VSQ37" s="4701"/>
      <c r="VSR37" s="4701"/>
      <c r="VSS37" s="4701"/>
      <c r="VST37" s="4701"/>
      <c r="VSU37" s="4701"/>
      <c r="VSV37" s="4701"/>
      <c r="VSW37" s="4701"/>
      <c r="VSX37" s="4701"/>
      <c r="VSY37" s="4701"/>
      <c r="VSZ37" s="4701"/>
      <c r="VTA37" s="4701"/>
      <c r="VTB37" s="4701"/>
      <c r="VTC37" s="4701"/>
      <c r="VTD37" s="4701"/>
      <c r="VTE37" s="4701"/>
      <c r="VTF37" s="4701"/>
      <c r="VTG37" s="4701"/>
      <c r="VTH37" s="4701"/>
      <c r="VTI37" s="4701"/>
      <c r="VTJ37" s="4701"/>
      <c r="VTK37" s="4701"/>
      <c r="VTL37" s="4701"/>
      <c r="VTM37" s="4701"/>
      <c r="VTN37" s="4701"/>
      <c r="VTO37" s="4701"/>
      <c r="VTP37" s="4701"/>
      <c r="VTQ37" s="4701"/>
      <c r="VTR37" s="4701"/>
      <c r="VTS37" s="4701"/>
      <c r="VTT37" s="4701"/>
      <c r="VTU37" s="4701"/>
      <c r="VTV37" s="4701"/>
      <c r="VTW37" s="4701"/>
      <c r="VTX37" s="4701"/>
      <c r="VTY37" s="4701"/>
      <c r="VTZ37" s="4701"/>
      <c r="VUA37" s="4701"/>
      <c r="VUB37" s="4701"/>
      <c r="VUC37" s="4701"/>
      <c r="VUD37" s="4701"/>
      <c r="VUE37" s="4701"/>
      <c r="VUF37" s="4701"/>
      <c r="VUG37" s="4701"/>
      <c r="VUH37" s="4701"/>
      <c r="VUI37" s="4701"/>
      <c r="VUJ37" s="4701"/>
      <c r="VUK37" s="4701"/>
      <c r="VUL37" s="4701"/>
      <c r="VUM37" s="4701"/>
      <c r="VUN37" s="4701"/>
      <c r="VUO37" s="4701"/>
      <c r="VUP37" s="4701"/>
      <c r="VUQ37" s="4701"/>
      <c r="VUR37" s="4701"/>
      <c r="VUS37" s="4701"/>
      <c r="VUT37" s="4701"/>
      <c r="VUU37" s="4701"/>
      <c r="VUV37" s="4701"/>
      <c r="VUW37" s="4701"/>
      <c r="VUX37" s="4701"/>
      <c r="VUY37" s="4701"/>
      <c r="VUZ37" s="4701"/>
      <c r="VVA37" s="4701"/>
      <c r="VVB37" s="4701"/>
      <c r="VVC37" s="4701"/>
      <c r="VVD37" s="4701"/>
      <c r="VVE37" s="4701"/>
      <c r="VVF37" s="4701"/>
      <c r="VVG37" s="4701"/>
      <c r="VVH37" s="4701"/>
      <c r="VVI37" s="4701"/>
      <c r="VVJ37" s="4701"/>
      <c r="VVK37" s="4701"/>
      <c r="VVL37" s="4701"/>
      <c r="VVM37" s="4701"/>
      <c r="VVN37" s="4701"/>
      <c r="VVO37" s="4701"/>
      <c r="VVP37" s="4701"/>
      <c r="VVQ37" s="4701"/>
      <c r="VVR37" s="4701"/>
      <c r="VVS37" s="4701"/>
      <c r="VVT37" s="4701"/>
      <c r="VVU37" s="4701"/>
      <c r="VVV37" s="4701"/>
      <c r="VVW37" s="4701"/>
      <c r="VVX37" s="4701"/>
      <c r="VVY37" s="4701"/>
      <c r="VVZ37" s="4701"/>
      <c r="VWA37" s="4701"/>
      <c r="VWB37" s="4701"/>
      <c r="VWC37" s="4701"/>
      <c r="VWD37" s="4701"/>
      <c r="VWE37" s="4701"/>
      <c r="VWF37" s="4701"/>
      <c r="VWG37" s="4701"/>
      <c r="VWH37" s="4701"/>
      <c r="VWI37" s="4701"/>
      <c r="VWJ37" s="4701"/>
      <c r="VWK37" s="4701"/>
      <c r="VWL37" s="4701"/>
      <c r="VWM37" s="4701"/>
      <c r="VWN37" s="4701"/>
      <c r="VWO37" s="4701"/>
      <c r="VWP37" s="4701"/>
      <c r="VWQ37" s="4701"/>
      <c r="VWR37" s="4701"/>
      <c r="VWS37" s="4701"/>
      <c r="VWT37" s="4701"/>
      <c r="VWU37" s="4701"/>
      <c r="VWV37" s="4701"/>
      <c r="VWW37" s="4701"/>
      <c r="VWX37" s="4701"/>
      <c r="VWY37" s="4701"/>
      <c r="VWZ37" s="4701"/>
      <c r="VXA37" s="4701"/>
      <c r="VXB37" s="4701"/>
      <c r="VXC37" s="4701"/>
      <c r="VXD37" s="4701"/>
      <c r="VXE37" s="4701"/>
      <c r="VXF37" s="4701"/>
      <c r="VXG37" s="4701"/>
      <c r="VXH37" s="4701"/>
      <c r="VXI37" s="4701"/>
      <c r="VXJ37" s="4701"/>
      <c r="VXK37" s="4701"/>
      <c r="VXL37" s="4701"/>
      <c r="VXM37" s="4701"/>
      <c r="VXN37" s="4701"/>
      <c r="VXO37" s="4701"/>
      <c r="VXP37" s="4701"/>
      <c r="VXQ37" s="4701"/>
      <c r="VXR37" s="4701"/>
      <c r="VXS37" s="4701"/>
      <c r="VXT37" s="4701"/>
      <c r="VXU37" s="4701"/>
      <c r="VXV37" s="4701"/>
      <c r="VXW37" s="4701"/>
      <c r="VXX37" s="4701"/>
      <c r="VXY37" s="4701"/>
      <c r="VXZ37" s="4701"/>
      <c r="VYA37" s="4701"/>
      <c r="VYB37" s="4701"/>
      <c r="VYC37" s="4701"/>
      <c r="VYD37" s="4701"/>
      <c r="VYE37" s="4701"/>
      <c r="VYF37" s="4701"/>
      <c r="VYG37" s="4701"/>
      <c r="VYH37" s="4701"/>
      <c r="VYI37" s="4701"/>
      <c r="VYJ37" s="4701"/>
      <c r="VYK37" s="4701"/>
      <c r="VYL37" s="4701"/>
      <c r="VYM37" s="4701"/>
      <c r="VYN37" s="4701"/>
      <c r="VYO37" s="4701"/>
      <c r="VYP37" s="4701"/>
      <c r="VYQ37" s="4701"/>
      <c r="VYR37" s="4701"/>
      <c r="VYS37" s="4701"/>
      <c r="VYT37" s="4701"/>
      <c r="VYU37" s="4701"/>
      <c r="VYV37" s="4701"/>
      <c r="VYW37" s="4701"/>
      <c r="VYX37" s="4701"/>
      <c r="VYY37" s="4701"/>
      <c r="VYZ37" s="4701"/>
      <c r="VZA37" s="4701"/>
      <c r="VZB37" s="4701"/>
      <c r="VZC37" s="4701"/>
      <c r="VZD37" s="4701"/>
      <c r="VZE37" s="4701"/>
      <c r="VZF37" s="4701"/>
      <c r="VZG37" s="4701"/>
      <c r="VZH37" s="4701"/>
      <c r="VZI37" s="4701"/>
      <c r="VZJ37" s="4701"/>
      <c r="VZK37" s="4701"/>
      <c r="VZL37" s="4701"/>
      <c r="VZM37" s="4701"/>
      <c r="VZN37" s="4701"/>
      <c r="VZO37" s="4701"/>
      <c r="VZP37" s="4701"/>
      <c r="VZQ37" s="4701"/>
      <c r="VZR37" s="4701"/>
      <c r="VZS37" s="4701"/>
      <c r="VZT37" s="4701"/>
      <c r="VZU37" s="4701"/>
      <c r="VZV37" s="4701"/>
      <c r="VZW37" s="4701"/>
      <c r="VZX37" s="4701"/>
      <c r="VZY37" s="4701"/>
      <c r="VZZ37" s="4701"/>
      <c r="WAA37" s="4701"/>
      <c r="WAB37" s="4701"/>
      <c r="WAC37" s="4701"/>
      <c r="WAD37" s="4701"/>
      <c r="WAE37" s="4701"/>
      <c r="WAF37" s="4701"/>
      <c r="WAG37" s="4701"/>
      <c r="WAH37" s="4701"/>
      <c r="WAI37" s="4701"/>
      <c r="WAJ37" s="4701"/>
      <c r="WAK37" s="4701"/>
      <c r="WAL37" s="4701"/>
      <c r="WAM37" s="4701"/>
      <c r="WAN37" s="4701"/>
      <c r="WAO37" s="4701"/>
      <c r="WAP37" s="4701"/>
      <c r="WAQ37" s="4701"/>
      <c r="WAR37" s="4701"/>
      <c r="WAS37" s="4701"/>
      <c r="WAT37" s="4701"/>
      <c r="WAU37" s="4701"/>
      <c r="WAV37" s="4701"/>
      <c r="WAW37" s="4701"/>
      <c r="WAX37" s="4701"/>
      <c r="WAY37" s="4701"/>
      <c r="WAZ37" s="4701"/>
      <c r="WBA37" s="4701"/>
      <c r="WBB37" s="4701"/>
      <c r="WBC37" s="4701"/>
      <c r="WBD37" s="4701"/>
      <c r="WBE37" s="4701"/>
      <c r="WBF37" s="4701"/>
      <c r="WBG37" s="4701"/>
      <c r="WBH37" s="4701"/>
      <c r="WBI37" s="4701"/>
      <c r="WBJ37" s="4701"/>
      <c r="WBK37" s="4701"/>
      <c r="WBL37" s="4701"/>
      <c r="WBM37" s="4701"/>
      <c r="WBN37" s="4701"/>
      <c r="WBO37" s="4701"/>
      <c r="WBP37" s="4701"/>
      <c r="WBQ37" s="4701"/>
      <c r="WBR37" s="4701"/>
      <c r="WBS37" s="4701"/>
      <c r="WBT37" s="4701"/>
      <c r="WBU37" s="4701"/>
      <c r="WBV37" s="4701"/>
      <c r="WBW37" s="4701"/>
      <c r="WBX37" s="4701"/>
      <c r="WBY37" s="4701"/>
      <c r="WBZ37" s="4701"/>
      <c r="WCA37" s="4701"/>
      <c r="WCB37" s="4701"/>
      <c r="WCC37" s="4701"/>
      <c r="WCD37" s="4701"/>
      <c r="WCE37" s="4701"/>
      <c r="WCF37" s="4701"/>
      <c r="WCG37" s="4701"/>
      <c r="WCH37" s="4701"/>
      <c r="WCI37" s="4701"/>
      <c r="WCJ37" s="4701"/>
      <c r="WCK37" s="4701"/>
      <c r="WCL37" s="4701"/>
      <c r="WCM37" s="4701"/>
      <c r="WCN37" s="4701"/>
      <c r="WCO37" s="4701"/>
      <c r="WCP37" s="4701"/>
      <c r="WCQ37" s="4701"/>
      <c r="WCR37" s="4701"/>
      <c r="WCS37" s="4701"/>
      <c r="WCT37" s="4701"/>
      <c r="WCU37" s="4701"/>
      <c r="WCV37" s="4701"/>
      <c r="WCW37" s="4701"/>
      <c r="WCX37" s="4701"/>
      <c r="WCY37" s="4701"/>
      <c r="WCZ37" s="4701"/>
      <c r="WDA37" s="4701"/>
      <c r="WDB37" s="4701"/>
      <c r="WDC37" s="4701"/>
      <c r="WDD37" s="4701"/>
      <c r="WDE37" s="4701"/>
      <c r="WDF37" s="4701"/>
      <c r="WDG37" s="4701"/>
      <c r="WDH37" s="4701"/>
      <c r="WDI37" s="4701"/>
      <c r="WDJ37" s="4701"/>
      <c r="WDK37" s="4701"/>
      <c r="WDL37" s="4701"/>
      <c r="WDM37" s="4701"/>
      <c r="WDN37" s="4701"/>
      <c r="WDO37" s="4701"/>
      <c r="WDP37" s="4701"/>
      <c r="WDQ37" s="4701"/>
      <c r="WDR37" s="4701"/>
      <c r="WDS37" s="4701"/>
      <c r="WDT37" s="4701"/>
      <c r="WDU37" s="4701"/>
      <c r="WDV37" s="4701"/>
      <c r="WDW37" s="4701"/>
      <c r="WDX37" s="4701"/>
      <c r="WDY37" s="4701"/>
      <c r="WDZ37" s="4701"/>
      <c r="WEA37" s="4701"/>
      <c r="WEB37" s="4701"/>
      <c r="WEC37" s="4701"/>
      <c r="WED37" s="4701"/>
      <c r="WEE37" s="4701"/>
      <c r="WEF37" s="4701"/>
      <c r="WEG37" s="4701"/>
      <c r="WEH37" s="4701"/>
      <c r="WEI37" s="4701"/>
      <c r="WEJ37" s="4701"/>
      <c r="WEK37" s="4701"/>
      <c r="WEL37" s="4701"/>
      <c r="WEM37" s="4701"/>
      <c r="WEN37" s="4701"/>
      <c r="WEO37" s="4701"/>
      <c r="WEP37" s="4701"/>
      <c r="WEQ37" s="4701"/>
      <c r="WER37" s="4701"/>
      <c r="WES37" s="4701"/>
      <c r="WET37" s="4701"/>
      <c r="WEU37" s="4701"/>
      <c r="WEV37" s="4701"/>
      <c r="WEW37" s="4701"/>
      <c r="WEX37" s="4701"/>
      <c r="WEY37" s="4701"/>
      <c r="WEZ37" s="4701"/>
      <c r="WFA37" s="4701"/>
      <c r="WFB37" s="4701"/>
      <c r="WFC37" s="4701"/>
      <c r="WFD37" s="4701"/>
      <c r="WFE37" s="4701"/>
      <c r="WFF37" s="4701"/>
      <c r="WFG37" s="4701"/>
      <c r="WFH37" s="4701"/>
      <c r="WFI37" s="4701"/>
      <c r="WFJ37" s="4701"/>
      <c r="WFK37" s="4701"/>
      <c r="WFL37" s="4701"/>
      <c r="WFM37" s="4701"/>
      <c r="WFN37" s="4701"/>
      <c r="WFO37" s="4701"/>
      <c r="WFP37" s="4701"/>
      <c r="WFQ37" s="4701"/>
      <c r="WFR37" s="4701"/>
      <c r="WFS37" s="4701"/>
      <c r="WFT37" s="4701"/>
      <c r="WFU37" s="4701"/>
      <c r="WFV37" s="4701"/>
      <c r="WFW37" s="4701"/>
      <c r="WFX37" s="4701"/>
      <c r="WFY37" s="4701"/>
      <c r="WFZ37" s="4701"/>
      <c r="WGA37" s="4701"/>
      <c r="WGB37" s="4701"/>
      <c r="WGC37" s="4701"/>
      <c r="WGD37" s="4701"/>
      <c r="WGE37" s="4701"/>
      <c r="WGF37" s="4701"/>
      <c r="WGG37" s="4701"/>
      <c r="WGH37" s="4701"/>
      <c r="WGI37" s="4701"/>
      <c r="WGJ37" s="4701"/>
      <c r="WGK37" s="4701"/>
      <c r="WGL37" s="4701"/>
      <c r="WGM37" s="4701"/>
      <c r="WGN37" s="4701"/>
      <c r="WGO37" s="4701"/>
      <c r="WGP37" s="4701"/>
      <c r="WGQ37" s="4701"/>
      <c r="WGR37" s="4701"/>
      <c r="WGS37" s="4701"/>
      <c r="WGT37" s="4701"/>
      <c r="WGU37" s="4701"/>
      <c r="WGV37" s="4701"/>
      <c r="WGW37" s="4701"/>
      <c r="WGX37" s="4701"/>
      <c r="WGY37" s="4701"/>
      <c r="WGZ37" s="4701"/>
      <c r="WHA37" s="4701"/>
      <c r="WHB37" s="4701"/>
      <c r="WHC37" s="4701"/>
      <c r="WHD37" s="4701"/>
      <c r="WHE37" s="4701"/>
      <c r="WHF37" s="4701"/>
      <c r="WHG37" s="4701"/>
      <c r="WHH37" s="4701"/>
      <c r="WHI37" s="4701"/>
      <c r="WHJ37" s="4701"/>
      <c r="WHK37" s="4701"/>
      <c r="WHL37" s="4701"/>
      <c r="WHM37" s="4701"/>
      <c r="WHN37" s="4701"/>
      <c r="WHO37" s="4701"/>
      <c r="WHP37" s="4701"/>
      <c r="WHQ37" s="4701"/>
      <c r="WHR37" s="4701"/>
      <c r="WHS37" s="4701"/>
      <c r="WHT37" s="4701"/>
      <c r="WHU37" s="4701"/>
      <c r="WHV37" s="4701"/>
      <c r="WHW37" s="4701"/>
      <c r="WHX37" s="4701"/>
      <c r="WHY37" s="4701"/>
      <c r="WHZ37" s="4701"/>
      <c r="WIA37" s="4701"/>
      <c r="WIB37" s="4701"/>
      <c r="WIC37" s="4701"/>
      <c r="WID37" s="4701"/>
      <c r="WIE37" s="4701"/>
      <c r="WIF37" s="4701"/>
      <c r="WIG37" s="4701"/>
      <c r="WIH37" s="4701"/>
      <c r="WII37" s="4701"/>
      <c r="WIJ37" s="4701"/>
      <c r="WIK37" s="4701"/>
      <c r="WIL37" s="4701"/>
      <c r="WIM37" s="4701"/>
      <c r="WIN37" s="4701"/>
      <c r="WIO37" s="4701"/>
      <c r="WIP37" s="4701"/>
      <c r="WIQ37" s="4701"/>
      <c r="WIR37" s="4701"/>
      <c r="WIS37" s="4701"/>
      <c r="WIT37" s="4701"/>
      <c r="WIU37" s="4701"/>
      <c r="WIV37" s="4701"/>
      <c r="WIW37" s="4701"/>
      <c r="WIX37" s="4701"/>
      <c r="WIY37" s="4701"/>
      <c r="WIZ37" s="4701"/>
      <c r="WJA37" s="4701"/>
      <c r="WJB37" s="4701"/>
      <c r="WJC37" s="4701"/>
      <c r="WJD37" s="4701"/>
      <c r="WJE37" s="4701"/>
      <c r="WJF37" s="4701"/>
      <c r="WJG37" s="4701"/>
      <c r="WJH37" s="4701"/>
      <c r="WJI37" s="4701"/>
      <c r="WJJ37" s="4701"/>
      <c r="WJK37" s="4701"/>
      <c r="WJL37" s="4701"/>
      <c r="WJM37" s="4701"/>
      <c r="WJN37" s="4701"/>
      <c r="WJO37" s="4701"/>
      <c r="WJP37" s="4701"/>
      <c r="WJQ37" s="4701"/>
      <c r="WJR37" s="4701"/>
      <c r="WJS37" s="4701"/>
      <c r="WJT37" s="4701"/>
      <c r="WJU37" s="4701"/>
      <c r="WJV37" s="4701"/>
      <c r="WJW37" s="4701"/>
      <c r="WJX37" s="4701"/>
      <c r="WJY37" s="4701"/>
      <c r="WJZ37" s="4701"/>
      <c r="WKA37" s="4701"/>
      <c r="WKB37" s="4701"/>
      <c r="WKC37" s="4701"/>
      <c r="WKD37" s="4701"/>
      <c r="WKE37" s="4701"/>
      <c r="WKF37" s="4701"/>
      <c r="WKG37" s="4701"/>
      <c r="WKH37" s="4701"/>
      <c r="WKI37" s="4701"/>
      <c r="WKJ37" s="4701"/>
      <c r="WKK37" s="4701"/>
      <c r="WKL37" s="4701"/>
      <c r="WKM37" s="4701"/>
      <c r="WKN37" s="4701"/>
      <c r="WKO37" s="4701"/>
      <c r="WKP37" s="4701"/>
      <c r="WKQ37" s="4701"/>
      <c r="WKR37" s="4701"/>
      <c r="WKS37" s="4701"/>
      <c r="WKT37" s="4701"/>
      <c r="WKU37" s="4701"/>
      <c r="WKV37" s="4701"/>
      <c r="WKW37" s="4701"/>
      <c r="WKX37" s="4701"/>
      <c r="WKY37" s="4701"/>
      <c r="WKZ37" s="4701"/>
      <c r="WLA37" s="4701"/>
      <c r="WLB37" s="4701"/>
      <c r="WLC37" s="4701"/>
      <c r="WLD37" s="4701"/>
      <c r="WLE37" s="4701"/>
      <c r="WLF37" s="4701"/>
      <c r="WLG37" s="4701"/>
      <c r="WLH37" s="4701"/>
      <c r="WLI37" s="4701"/>
      <c r="WLJ37" s="4701"/>
      <c r="WLK37" s="4701"/>
      <c r="WLL37" s="4701"/>
      <c r="WLM37" s="4701"/>
      <c r="WLN37" s="4701"/>
      <c r="WLO37" s="4701"/>
      <c r="WLP37" s="4701"/>
      <c r="WLQ37" s="4701"/>
      <c r="WLR37" s="4701"/>
      <c r="WLS37" s="4701"/>
      <c r="WLT37" s="4701"/>
      <c r="WLU37" s="4701"/>
      <c r="WLV37" s="4701"/>
      <c r="WLW37" s="4701"/>
      <c r="WLX37" s="4701"/>
      <c r="WLY37" s="4701"/>
      <c r="WLZ37" s="4701"/>
      <c r="WMA37" s="4701"/>
      <c r="WMB37" s="4701"/>
      <c r="WMC37" s="4701"/>
      <c r="WMD37" s="4701"/>
      <c r="WME37" s="4701"/>
      <c r="WMF37" s="4701"/>
      <c r="WMG37" s="4701"/>
      <c r="WMH37" s="4701"/>
      <c r="WMI37" s="4701"/>
      <c r="WMJ37" s="4701"/>
      <c r="WMK37" s="4701"/>
      <c r="WML37" s="4701"/>
      <c r="WMM37" s="4701"/>
      <c r="WMN37" s="4701"/>
      <c r="WMO37" s="4701"/>
      <c r="WMP37" s="4701"/>
      <c r="WMQ37" s="4701"/>
      <c r="WMR37" s="4701"/>
      <c r="WMS37" s="4701"/>
      <c r="WMT37" s="4701"/>
      <c r="WMU37" s="4701"/>
      <c r="WMV37" s="4701"/>
      <c r="WMW37" s="4701"/>
      <c r="WMX37" s="4701"/>
      <c r="WMY37" s="4701"/>
      <c r="WMZ37" s="4701"/>
      <c r="WNA37" s="4701"/>
      <c r="WNB37" s="4701"/>
      <c r="WNC37" s="4701"/>
      <c r="WND37" s="4701"/>
      <c r="WNE37" s="4701"/>
      <c r="WNF37" s="4701"/>
      <c r="WNG37" s="4701"/>
      <c r="WNH37" s="4701"/>
      <c r="WNI37" s="4701"/>
      <c r="WNJ37" s="4701"/>
      <c r="WNK37" s="4701"/>
      <c r="WNL37" s="4701"/>
      <c r="WNM37" s="4701"/>
      <c r="WNN37" s="4701"/>
      <c r="WNO37" s="4701"/>
      <c r="WNP37" s="4701"/>
      <c r="WNQ37" s="4701"/>
      <c r="WNR37" s="4701"/>
      <c r="WNS37" s="4701"/>
      <c r="WNT37" s="4701"/>
      <c r="WNU37" s="4701"/>
      <c r="WNV37" s="4701"/>
      <c r="WNW37" s="4701"/>
      <c r="WNX37" s="4701"/>
      <c r="WNY37" s="4701"/>
      <c r="WNZ37" s="4701"/>
      <c r="WOA37" s="4701"/>
      <c r="WOB37" s="4701"/>
      <c r="WOC37" s="4701"/>
      <c r="WOD37" s="4701"/>
      <c r="WOE37" s="4701"/>
      <c r="WOF37" s="4701"/>
      <c r="WOG37" s="4701"/>
      <c r="WOH37" s="4701"/>
      <c r="WOI37" s="4701"/>
      <c r="WOJ37" s="4701"/>
      <c r="WOK37" s="4701"/>
      <c r="WOL37" s="4701"/>
      <c r="WOM37" s="4701"/>
      <c r="WON37" s="4701"/>
      <c r="WOO37" s="4701"/>
      <c r="WOP37" s="4701"/>
      <c r="WOQ37" s="4701"/>
      <c r="WOR37" s="4701"/>
      <c r="WOS37" s="4701"/>
      <c r="WOT37" s="4701"/>
      <c r="WOU37" s="4701"/>
      <c r="WOV37" s="4701"/>
      <c r="WOW37" s="4701"/>
      <c r="WOX37" s="4701"/>
      <c r="WOY37" s="4701"/>
      <c r="WOZ37" s="4701"/>
      <c r="WPA37" s="4701"/>
      <c r="WPB37" s="4701"/>
      <c r="WPC37" s="4701"/>
      <c r="WPD37" s="4701"/>
      <c r="WPE37" s="4701"/>
      <c r="WPF37" s="4701"/>
      <c r="WPG37" s="4701"/>
      <c r="WPH37" s="4701"/>
      <c r="WPI37" s="4701"/>
      <c r="WPJ37" s="4701"/>
      <c r="WPK37" s="4701"/>
      <c r="WPL37" s="4701"/>
      <c r="WPM37" s="4701"/>
      <c r="WPN37" s="4701"/>
      <c r="WPO37" s="4701"/>
      <c r="WPP37" s="4701"/>
      <c r="WPQ37" s="4701"/>
      <c r="WPR37" s="4701"/>
      <c r="WPS37" s="4701"/>
      <c r="WPT37" s="4701"/>
      <c r="WPU37" s="4701"/>
      <c r="WPV37" s="4701"/>
      <c r="WPW37" s="4701"/>
      <c r="WPX37" s="4701"/>
      <c r="WPY37" s="4701"/>
      <c r="WPZ37" s="4701"/>
      <c r="WQA37" s="4701"/>
      <c r="WQB37" s="4701"/>
      <c r="WQC37" s="4701"/>
      <c r="WQD37" s="4701"/>
      <c r="WQE37" s="4701"/>
      <c r="WQF37" s="4701"/>
      <c r="WQG37" s="4701"/>
      <c r="WQH37" s="4701"/>
      <c r="WQI37" s="4701"/>
      <c r="WQJ37" s="4701"/>
      <c r="WQK37" s="4701"/>
      <c r="WQL37" s="4701"/>
      <c r="WQM37" s="4701"/>
      <c r="WQN37" s="4701"/>
      <c r="WQO37" s="4701"/>
      <c r="WQP37" s="4701"/>
      <c r="WQQ37" s="4701"/>
      <c r="WQR37" s="4701"/>
      <c r="WQS37" s="4701"/>
      <c r="WQT37" s="4701"/>
      <c r="WQU37" s="4701"/>
      <c r="WQV37" s="4701"/>
      <c r="WQW37" s="4701"/>
      <c r="WQX37" s="4701"/>
      <c r="WQY37" s="4701"/>
      <c r="WQZ37" s="4701"/>
      <c r="WRA37" s="4701"/>
      <c r="WRB37" s="4701"/>
      <c r="WRC37" s="4701"/>
      <c r="WRD37" s="4701"/>
      <c r="WRE37" s="4701"/>
      <c r="WRF37" s="4701"/>
      <c r="WRG37" s="4701"/>
      <c r="WRH37" s="4701"/>
      <c r="WRI37" s="4701"/>
      <c r="WRJ37" s="4701"/>
      <c r="WRK37" s="4701"/>
      <c r="WRL37" s="4701"/>
      <c r="WRM37" s="4701"/>
      <c r="WRN37" s="4701"/>
      <c r="WRO37" s="4701"/>
      <c r="WRP37" s="4701"/>
      <c r="WRQ37" s="4701"/>
      <c r="WRR37" s="4701"/>
      <c r="WRS37" s="4701"/>
      <c r="WRT37" s="4701"/>
      <c r="WRU37" s="4701"/>
      <c r="WRV37" s="4701"/>
      <c r="WRW37" s="4701"/>
      <c r="WRX37" s="4701"/>
      <c r="WRY37" s="4701"/>
      <c r="WRZ37" s="4701"/>
      <c r="WSA37" s="4701"/>
      <c r="WSB37" s="4701"/>
      <c r="WSC37" s="4701"/>
      <c r="WSD37" s="4701"/>
      <c r="WSE37" s="4701"/>
      <c r="WSF37" s="4701"/>
      <c r="WSG37" s="4701"/>
      <c r="WSH37" s="4701"/>
      <c r="WSI37" s="4701"/>
      <c r="WSJ37" s="4701"/>
      <c r="WSK37" s="4701"/>
      <c r="WSL37" s="4701"/>
      <c r="WSM37" s="4701"/>
      <c r="WSN37" s="4701"/>
      <c r="WSO37" s="4701"/>
      <c r="WSP37" s="4701"/>
      <c r="WSQ37" s="4701"/>
      <c r="WSR37" s="4701"/>
      <c r="WSS37" s="4701"/>
      <c r="WST37" s="4701"/>
      <c r="WSU37" s="4701"/>
      <c r="WSV37" s="4701"/>
      <c r="WSW37" s="4701"/>
      <c r="WSX37" s="4701"/>
      <c r="WSY37" s="4701"/>
      <c r="WSZ37" s="4701"/>
      <c r="WTA37" s="4701"/>
      <c r="WTB37" s="4701"/>
      <c r="WTC37" s="4701"/>
      <c r="WTD37" s="4701"/>
      <c r="WTE37" s="4701"/>
      <c r="WTF37" s="4701"/>
      <c r="WTG37" s="4701"/>
      <c r="WTH37" s="4701"/>
      <c r="WTI37" s="4701"/>
      <c r="WTJ37" s="4701"/>
      <c r="WTK37" s="4701"/>
      <c r="WTL37" s="4701"/>
      <c r="WTM37" s="4701"/>
      <c r="WTN37" s="4701"/>
      <c r="WTO37" s="4701"/>
      <c r="WTP37" s="4701"/>
      <c r="WTQ37" s="4701"/>
      <c r="WTR37" s="4701"/>
      <c r="WTS37" s="4701"/>
      <c r="WTT37" s="4701"/>
      <c r="WTU37" s="4701"/>
      <c r="WTV37" s="4701"/>
      <c r="WTW37" s="4701"/>
      <c r="WTX37" s="4701"/>
      <c r="WTY37" s="4701"/>
      <c r="WTZ37" s="4701"/>
      <c r="WUA37" s="4701"/>
      <c r="WUB37" s="4701"/>
      <c r="WUC37" s="4701"/>
      <c r="WUD37" s="4701"/>
      <c r="WUE37" s="4701"/>
      <c r="WUF37" s="4701"/>
      <c r="WUG37" s="4701"/>
      <c r="WUH37" s="4701"/>
      <c r="WUI37" s="4701"/>
      <c r="WUJ37" s="4701"/>
      <c r="WUK37" s="4701"/>
      <c r="WUL37" s="4701"/>
      <c r="WUM37" s="4701"/>
      <c r="WUN37" s="4701"/>
      <c r="WUO37" s="4701"/>
      <c r="WUP37" s="4701"/>
      <c r="WUQ37" s="4701"/>
      <c r="WUR37" s="4701"/>
      <c r="WUS37" s="4701"/>
      <c r="WUT37" s="4701"/>
      <c r="WUU37" s="4701"/>
      <c r="WUV37" s="4701"/>
      <c r="WUW37" s="4701"/>
      <c r="WUX37" s="4701"/>
      <c r="WUY37" s="4701"/>
      <c r="WUZ37" s="4701"/>
      <c r="WVA37" s="4701"/>
      <c r="WVB37" s="4701"/>
      <c r="WVC37" s="4701"/>
      <c r="WVD37" s="4701"/>
      <c r="WVE37" s="4701"/>
      <c r="WVF37" s="4701"/>
      <c r="WVG37" s="4701"/>
      <c r="WVH37" s="4701"/>
      <c r="WVI37" s="4701"/>
      <c r="WVJ37" s="4701"/>
      <c r="WVK37" s="4701"/>
      <c r="WVL37" s="4701"/>
      <c r="WVM37" s="4701"/>
      <c r="WVN37" s="4701"/>
      <c r="WVO37" s="4701"/>
      <c r="WVP37" s="4701"/>
      <c r="WVQ37" s="4701"/>
      <c r="WVR37" s="4701"/>
      <c r="WVS37" s="4701"/>
      <c r="WVT37" s="4701"/>
      <c r="WVU37" s="4701"/>
      <c r="WVV37" s="4701"/>
      <c r="WVW37" s="4701"/>
      <c r="WVX37" s="4701"/>
      <c r="WVY37" s="4701"/>
      <c r="WVZ37" s="4701"/>
      <c r="WWA37" s="4701"/>
      <c r="WWB37" s="4701"/>
      <c r="WWC37" s="4701"/>
      <c r="WWD37" s="4701"/>
      <c r="WWE37" s="4701"/>
      <c r="WWF37" s="4701"/>
      <c r="WWG37" s="4701"/>
      <c r="WWH37" s="4701"/>
      <c r="WWI37" s="4701"/>
      <c r="WWJ37" s="4701"/>
      <c r="WWK37" s="4701"/>
      <c r="WWL37" s="4701"/>
      <c r="WWM37" s="4701"/>
      <c r="WWN37" s="4701"/>
      <c r="WWO37" s="4701"/>
      <c r="WWP37" s="4701"/>
      <c r="WWQ37" s="4701"/>
      <c r="WWR37" s="4701"/>
      <c r="WWS37" s="4701"/>
      <c r="WWT37" s="4701"/>
      <c r="WWU37" s="4701"/>
      <c r="WWV37" s="4701"/>
      <c r="WWW37" s="4701"/>
      <c r="WWX37" s="4701"/>
      <c r="WWY37" s="4701"/>
      <c r="WWZ37" s="4701"/>
      <c r="WXA37" s="4701"/>
      <c r="WXB37" s="4701"/>
      <c r="WXC37" s="4701"/>
      <c r="WXD37" s="4701"/>
      <c r="WXE37" s="4701"/>
      <c r="WXF37" s="4701"/>
      <c r="WXG37" s="4701"/>
      <c r="WXH37" s="4701"/>
      <c r="WXI37" s="4701"/>
      <c r="WXJ37" s="4701"/>
      <c r="WXK37" s="4701"/>
      <c r="WXL37" s="4701"/>
      <c r="WXM37" s="4701"/>
      <c r="WXN37" s="4701"/>
      <c r="WXO37" s="4701"/>
      <c r="WXP37" s="4701"/>
      <c r="WXQ37" s="4701"/>
      <c r="WXR37" s="4701"/>
      <c r="WXS37" s="4701"/>
      <c r="WXT37" s="4701"/>
      <c r="WXU37" s="4701"/>
      <c r="WXV37" s="4701"/>
      <c r="WXW37" s="4701"/>
      <c r="WXX37" s="4701"/>
      <c r="WXY37" s="4701"/>
      <c r="WXZ37" s="4701"/>
      <c r="WYA37" s="4701"/>
      <c r="WYB37" s="4701"/>
      <c r="WYC37" s="4701"/>
      <c r="WYD37" s="4701"/>
      <c r="WYE37" s="4701"/>
      <c r="WYF37" s="4701"/>
      <c r="WYG37" s="4701"/>
      <c r="WYH37" s="4701"/>
      <c r="WYI37" s="4701"/>
      <c r="WYJ37" s="4701"/>
      <c r="WYK37" s="4701"/>
      <c r="WYL37" s="4701"/>
      <c r="WYM37" s="4701"/>
      <c r="WYN37" s="4701"/>
      <c r="WYO37" s="4701"/>
      <c r="WYP37" s="4701"/>
      <c r="WYQ37" s="4701"/>
      <c r="WYR37" s="4701"/>
      <c r="WYS37" s="4701"/>
      <c r="WYT37" s="4701"/>
      <c r="WYU37" s="4701"/>
      <c r="WYV37" s="4701"/>
      <c r="WYW37" s="4701"/>
      <c r="WYX37" s="4701"/>
      <c r="WYY37" s="4701"/>
      <c r="WYZ37" s="4701"/>
      <c r="WZA37" s="4701"/>
      <c r="WZB37" s="4701"/>
      <c r="WZC37" s="4701"/>
      <c r="WZD37" s="4701"/>
      <c r="WZE37" s="4701"/>
      <c r="WZF37" s="4701"/>
      <c r="WZG37" s="4701"/>
      <c r="WZH37" s="4701"/>
      <c r="WZI37" s="4701"/>
      <c r="WZJ37" s="4701"/>
      <c r="WZK37" s="4701"/>
      <c r="WZL37" s="4701"/>
      <c r="WZM37" s="4701"/>
      <c r="WZN37" s="4701"/>
      <c r="WZO37" s="4701"/>
      <c r="WZP37" s="4701"/>
      <c r="WZQ37" s="4701"/>
      <c r="WZR37" s="4701"/>
      <c r="WZS37" s="4701"/>
      <c r="WZT37" s="4701"/>
      <c r="WZU37" s="4701"/>
      <c r="WZV37" s="4701"/>
      <c r="WZW37" s="4701"/>
      <c r="WZX37" s="4701"/>
      <c r="WZY37" s="4701"/>
      <c r="WZZ37" s="4701"/>
      <c r="XAA37" s="4701"/>
      <c r="XAB37" s="4701"/>
      <c r="XAC37" s="4701"/>
      <c r="XAD37" s="4701"/>
      <c r="XAE37" s="4701"/>
      <c r="XAF37" s="4701"/>
      <c r="XAG37" s="4701"/>
      <c r="XAH37" s="4701"/>
      <c r="XAI37" s="4701"/>
      <c r="XAJ37" s="4701"/>
      <c r="XAK37" s="4701"/>
      <c r="XAL37" s="4701"/>
      <c r="XAM37" s="4701"/>
      <c r="XAN37" s="4701"/>
      <c r="XAO37" s="4701"/>
      <c r="XAP37" s="4701"/>
      <c r="XAQ37" s="4701"/>
      <c r="XAR37" s="4701"/>
      <c r="XAS37" s="4701"/>
      <c r="XAT37" s="4701"/>
      <c r="XAU37" s="4701"/>
      <c r="XAV37" s="4701"/>
      <c r="XAW37" s="4701"/>
      <c r="XAX37" s="4701"/>
      <c r="XAY37" s="4701"/>
      <c r="XAZ37" s="4701"/>
      <c r="XBA37" s="4701"/>
      <c r="XBB37" s="4701"/>
      <c r="XBC37" s="4701"/>
      <c r="XBD37" s="4701"/>
      <c r="XBE37" s="4701"/>
      <c r="XBF37" s="4701"/>
      <c r="XBG37" s="4701"/>
      <c r="XBH37" s="4701"/>
      <c r="XBI37" s="4701"/>
      <c r="XBJ37" s="4701"/>
      <c r="XBK37" s="4701"/>
      <c r="XBL37" s="4701"/>
      <c r="XBM37" s="4701"/>
      <c r="XBN37" s="4701"/>
      <c r="XBO37" s="4701"/>
      <c r="XBP37" s="4701"/>
      <c r="XBQ37" s="4701"/>
      <c r="XBR37" s="4701"/>
      <c r="XBS37" s="4701"/>
      <c r="XBT37" s="4701"/>
      <c r="XBU37" s="4701"/>
      <c r="XBV37" s="4701"/>
      <c r="XBW37" s="4701"/>
      <c r="XBX37" s="4701"/>
      <c r="XBY37" s="4701"/>
      <c r="XBZ37" s="4701"/>
      <c r="XCA37" s="4701"/>
      <c r="XCB37" s="4701"/>
      <c r="XCC37" s="4701"/>
      <c r="XCD37" s="4701"/>
      <c r="XCE37" s="4701"/>
      <c r="XCF37" s="4701"/>
      <c r="XCG37" s="4701"/>
      <c r="XCH37" s="4701"/>
      <c r="XCI37" s="4701"/>
      <c r="XCJ37" s="4701"/>
      <c r="XCK37" s="4701"/>
      <c r="XCL37" s="4701"/>
      <c r="XCM37" s="4701"/>
      <c r="XCN37" s="4701"/>
      <c r="XCO37" s="4701"/>
      <c r="XCP37" s="4701"/>
      <c r="XCQ37" s="4701"/>
      <c r="XCR37" s="4701"/>
      <c r="XCS37" s="4701"/>
      <c r="XCT37" s="4701"/>
      <c r="XCU37" s="4701"/>
      <c r="XCV37" s="4701"/>
      <c r="XCW37" s="4701"/>
      <c r="XCX37" s="4701"/>
      <c r="XCY37" s="4701"/>
      <c r="XCZ37" s="4701"/>
      <c r="XDA37" s="4701"/>
      <c r="XDB37" s="4701"/>
      <c r="XDC37" s="4701"/>
      <c r="XDD37" s="4701"/>
      <c r="XDE37" s="4701"/>
      <c r="XDF37" s="4701"/>
      <c r="XDG37" s="4701"/>
      <c r="XDH37" s="4701"/>
      <c r="XDI37" s="4701"/>
      <c r="XDJ37" s="4701"/>
      <c r="XDK37" s="4701"/>
      <c r="XDL37" s="4701"/>
      <c r="XDM37" s="4701"/>
      <c r="XDN37" s="4701"/>
      <c r="XDO37" s="4701"/>
      <c r="XDP37" s="4701"/>
      <c r="XDQ37" s="4701"/>
      <c r="XDR37" s="4701"/>
      <c r="XDS37" s="4701"/>
      <c r="XDT37" s="4701"/>
      <c r="XDU37" s="4701"/>
      <c r="XDV37" s="4701"/>
      <c r="XDW37" s="4701"/>
      <c r="XDX37" s="4701"/>
      <c r="XDY37" s="4701"/>
      <c r="XDZ37" s="4701"/>
      <c r="XEA37" s="4701"/>
      <c r="XEB37" s="4701"/>
      <c r="XEC37" s="4701"/>
      <c r="XED37" s="4701"/>
      <c r="XEE37" s="4701"/>
      <c r="XEF37" s="4701"/>
      <c r="XEG37" s="4701"/>
      <c r="XEH37" s="4701"/>
      <c r="XEI37" s="4701"/>
      <c r="XEJ37" s="4701"/>
      <c r="XEK37" s="4701"/>
      <c r="XEL37" s="4701"/>
      <c r="XEM37" s="4701"/>
      <c r="XEN37" s="4701"/>
      <c r="XEO37" s="4701"/>
      <c r="XEP37" s="4701"/>
      <c r="XEQ37" s="4701"/>
      <c r="XER37" s="4701"/>
      <c r="XES37" s="4701"/>
      <c r="XET37" s="4701"/>
      <c r="XEU37" s="4701"/>
      <c r="XEV37" s="4701"/>
      <c r="XEW37" s="4701"/>
      <c r="XEX37" s="4701"/>
      <c r="XEY37" s="4701"/>
      <c r="XEZ37" s="4701"/>
      <c r="XFA37" s="4701"/>
      <c r="XFB37" s="4701"/>
      <c r="XFC37" s="4701"/>
      <c r="XFD37" s="4701"/>
    </row>
    <row r="38" spans="1:16384">
      <c r="B38" s="4703" t="s">
        <v>202</v>
      </c>
      <c r="C38" s="4814"/>
      <c r="D38" s="4814"/>
      <c r="E38" s="4814"/>
      <c r="F38" s="4814"/>
      <c r="G38" s="4814"/>
      <c r="H38" s="4814"/>
      <c r="I38" s="4814"/>
      <c r="J38" s="4814"/>
      <c r="K38" s="4814"/>
      <c r="L38" s="4814"/>
      <c r="M38" s="4814"/>
      <c r="N38" s="4814"/>
      <c r="O38" s="4814"/>
      <c r="P38" s="4814"/>
      <c r="Q38" s="4815"/>
    </row>
    <row r="39" spans="1:16384" ht="13.5" thickBot="1">
      <c r="B39" s="4494" t="s">
        <v>755</v>
      </c>
      <c r="C39" s="4750"/>
      <c r="D39" s="4750"/>
      <c r="E39" s="4750"/>
      <c r="F39" s="4750"/>
      <c r="G39" s="4750"/>
      <c r="H39" s="4750"/>
      <c r="I39" s="4750"/>
      <c r="J39" s="4750"/>
      <c r="K39" s="4750"/>
      <c r="L39" s="4750"/>
      <c r="M39" s="4750"/>
      <c r="N39" s="4750"/>
      <c r="O39" s="4750"/>
      <c r="P39" s="4750"/>
      <c r="Q39" s="4751"/>
    </row>
    <row r="40" spans="1:16384" ht="13.5" thickBot="1">
      <c r="A40" s="4752" t="s">
        <v>230</v>
      </c>
      <c r="B40" s="4818"/>
      <c r="C40" s="4820"/>
      <c r="D40" s="4754" t="s">
        <v>204</v>
      </c>
      <c r="E40" s="4757"/>
      <c r="F40" s="4757"/>
      <c r="G40" s="4757"/>
      <c r="H40" s="4758"/>
      <c r="I40" s="4754" t="s">
        <v>102</v>
      </c>
      <c r="J40" s="4757"/>
      <c r="K40" s="4757"/>
      <c r="L40" s="4757"/>
      <c r="M40" s="4757"/>
      <c r="N40" s="4754" t="s">
        <v>103</v>
      </c>
      <c r="O40" s="4792"/>
      <c r="P40" s="4792"/>
      <c r="Q40" s="4793"/>
      <c r="U40" s="20"/>
    </row>
    <row r="41" spans="1:16384" ht="42" thickBot="1">
      <c r="A41" s="2063" t="s">
        <v>718</v>
      </c>
      <c r="B41" s="215" t="s">
        <v>233</v>
      </c>
      <c r="C41" s="480" t="s">
        <v>234</v>
      </c>
      <c r="D41" s="232" t="s">
        <v>105</v>
      </c>
      <c r="E41" s="4587" t="s">
        <v>715</v>
      </c>
      <c r="F41" s="4497"/>
      <c r="G41" s="4589" t="s">
        <v>716</v>
      </c>
      <c r="H41" s="4499"/>
      <c r="I41" s="480" t="s">
        <v>105</v>
      </c>
      <c r="J41" s="4587" t="s">
        <v>715</v>
      </c>
      <c r="K41" s="4497"/>
      <c r="L41" s="4589" t="s">
        <v>716</v>
      </c>
      <c r="M41" s="4499"/>
      <c r="N41" s="480" t="s">
        <v>105</v>
      </c>
      <c r="O41" s="4587" t="s">
        <v>715</v>
      </c>
      <c r="P41" s="4497"/>
      <c r="Q41" s="186" t="s">
        <v>716</v>
      </c>
    </row>
    <row r="42" spans="1:16384">
      <c r="A42" s="2485" t="s">
        <v>603</v>
      </c>
      <c r="B42" s="1555">
        <v>-0.72477008343992111</v>
      </c>
      <c r="C42" s="2591">
        <v>-0.55677845396866132</v>
      </c>
      <c r="D42" s="60">
        <v>-0.19955101022698329</v>
      </c>
      <c r="E42" s="4740">
        <v>-0.98245614035087669</v>
      </c>
      <c r="F42" s="4811"/>
      <c r="G42" s="4745">
        <v>1.7256255392579902</v>
      </c>
      <c r="H42" s="4744"/>
      <c r="I42" s="1066">
        <v>-17.977528089887642</v>
      </c>
      <c r="J42" s="4459">
        <v>-26.31578947368422</v>
      </c>
      <c r="K42" s="4505"/>
      <c r="L42" s="4459">
        <v>30.769230769230774</v>
      </c>
      <c r="M42" s="4459"/>
      <c r="N42" s="1066">
        <v>-28.048780487804876</v>
      </c>
      <c r="O42" s="4459">
        <v>-30.405405405405403</v>
      </c>
      <c r="P42" s="4505"/>
      <c r="Q42" s="49">
        <v>-6.25</v>
      </c>
    </row>
    <row r="43" spans="1:16384">
      <c r="A43" s="51" t="s">
        <v>641</v>
      </c>
      <c r="B43" s="1555">
        <v>-0.78281449117058344</v>
      </c>
      <c r="C43" s="1556">
        <v>-0.78623445253592195</v>
      </c>
      <c r="D43" s="60">
        <v>-0.76751671205744287</v>
      </c>
      <c r="E43" s="4622">
        <v>-1.8080667593880406</v>
      </c>
      <c r="F43" s="4729"/>
      <c r="G43" s="4461">
        <v>1.8056749785038733</v>
      </c>
      <c r="H43" s="4506"/>
      <c r="I43" s="1066">
        <v>-28.985507246376812</v>
      </c>
      <c r="J43" s="4459">
        <v>-37.288135593220339</v>
      </c>
      <c r="K43" s="4459"/>
      <c r="L43" s="4461">
        <v>20</v>
      </c>
      <c r="M43" s="4459"/>
      <c r="N43" s="1066">
        <v>4.5454545454545467</v>
      </c>
      <c r="O43" s="4459">
        <v>5.5555555555555571</v>
      </c>
      <c r="P43" s="4459"/>
      <c r="Q43" s="49">
        <v>0</v>
      </c>
    </row>
    <row r="44" spans="1:16384">
      <c r="A44" s="51" t="s">
        <v>654</v>
      </c>
      <c r="B44" s="1555">
        <v>-0.7874015748031411</v>
      </c>
      <c r="C44" s="1556">
        <v>-0.62471823275585336</v>
      </c>
      <c r="D44" s="60">
        <v>-0.61973227565691502</v>
      </c>
      <c r="E44" s="4622">
        <v>-1.8099547511312295</v>
      </c>
      <c r="F44" s="4729"/>
      <c r="G44" s="4461">
        <v>2.3255813953488484</v>
      </c>
      <c r="H44" s="4506"/>
      <c r="I44" s="1066">
        <v>8.3333333333333286</v>
      </c>
      <c r="J44" s="4459">
        <v>10.000000000000014</v>
      </c>
      <c r="K44" s="4459"/>
      <c r="L44" s="4461">
        <v>0</v>
      </c>
      <c r="M44" s="4459"/>
      <c r="N44" s="1066">
        <v>20</v>
      </c>
      <c r="O44" s="4459">
        <v>4.7619047619047734</v>
      </c>
      <c r="P44" s="4459"/>
      <c r="Q44" s="49">
        <v>233.33333333333337</v>
      </c>
    </row>
    <row r="45" spans="1:16384">
      <c r="A45" s="52" t="s">
        <v>655</v>
      </c>
      <c r="B45" s="1554">
        <v>-0.89188205314889046</v>
      </c>
      <c r="C45" s="1557">
        <v>-0.71673016078001694</v>
      </c>
      <c r="D45" s="63">
        <v>-0.76770678553739913</v>
      </c>
      <c r="E45" s="4618">
        <v>-1.5684907633321785</v>
      </c>
      <c r="F45" s="4813"/>
      <c r="G45" s="4472">
        <v>1.1976047904191773</v>
      </c>
      <c r="H45" s="4510"/>
      <c r="I45" s="1067">
        <v>14.0625</v>
      </c>
      <c r="J45" s="4512">
        <v>17.307692307692307</v>
      </c>
      <c r="K45" s="4512"/>
      <c r="L45" s="4472">
        <v>0</v>
      </c>
      <c r="M45" s="4512"/>
      <c r="N45" s="1067">
        <v>10.34482758620689</v>
      </c>
      <c r="O45" s="4512">
        <v>1.8867924528301927</v>
      </c>
      <c r="P45" s="4512"/>
      <c r="Q45" s="46">
        <v>100</v>
      </c>
    </row>
    <row r="46" spans="1:16384">
      <c r="A46" s="2485" t="s">
        <v>705</v>
      </c>
      <c r="B46" s="1555">
        <f t="shared" ref="B46:D49" si="31">SUM(B9/B5)*100-100</f>
        <v>-0.84049079754601053</v>
      </c>
      <c r="C46" s="2591">
        <f t="shared" si="31"/>
        <v>-0.95703125</v>
      </c>
      <c r="D46" s="60">
        <f t="shared" si="31"/>
        <v>-1.0997250687328091</v>
      </c>
      <c r="E46" s="4740">
        <f t="shared" ref="E46:E50" si="32">SUM(F9/F5)*100-100</f>
        <v>-1.2048192771084416</v>
      </c>
      <c r="F46" s="4811"/>
      <c r="G46" s="4745">
        <f>SUM(G9/G5)*100-100</f>
        <v>-0.84817642069549493</v>
      </c>
      <c r="H46" s="4744"/>
      <c r="I46" s="1066">
        <f t="shared" ref="I46:I70" si="33">SUM(I9/I5)*100-100</f>
        <v>-4.1095890410959015</v>
      </c>
      <c r="J46" s="4459">
        <f>SUM(K9/K5)*100-100</f>
        <v>3.5714285714285836</v>
      </c>
      <c r="K46" s="4505"/>
      <c r="L46" s="4459">
        <f>SUM(L9/L5)*100-100</f>
        <v>-29.411764705882348</v>
      </c>
      <c r="M46" s="4459"/>
      <c r="N46" s="1066">
        <f t="shared" ref="N46:N67" si="34">SUM(N9/N5)*100-100</f>
        <v>4.2372881355932321</v>
      </c>
      <c r="O46" s="4459">
        <f>SUM(P9/P5)*100-100</f>
        <v>11.650485436893206</v>
      </c>
      <c r="P46" s="4505"/>
      <c r="Q46" s="49">
        <f>SUM(Q9/Q5)*100-100</f>
        <v>-46.666666666666664</v>
      </c>
    </row>
    <row r="47" spans="1:16384">
      <c r="A47" s="51" t="s">
        <v>723</v>
      </c>
      <c r="B47" s="1555">
        <f t="shared" si="31"/>
        <v>-0.6360856269113242</v>
      </c>
      <c r="C47" s="1556">
        <f t="shared" si="31"/>
        <v>-0.82494316336473617</v>
      </c>
      <c r="D47" s="60">
        <f t="shared" si="31"/>
        <v>-0.64870259481037351</v>
      </c>
      <c r="E47" s="4622">
        <f t="shared" si="32"/>
        <v>-1.5934844192634614</v>
      </c>
      <c r="F47" s="4623"/>
      <c r="G47" s="4461">
        <f>SUM(G10/G6)*100-100</f>
        <v>1.6047297297297405</v>
      </c>
      <c r="H47" s="4506"/>
      <c r="I47" s="1066">
        <f t="shared" si="33"/>
        <v>20.408163265306129</v>
      </c>
      <c r="J47" s="4459">
        <f>SUM(K10/K6)*100-100</f>
        <v>21.621621621621628</v>
      </c>
      <c r="K47" s="4505"/>
      <c r="L47" s="4459">
        <f>SUM(L10/L6)*100-100</f>
        <v>16.666666666666671</v>
      </c>
      <c r="M47" s="4459"/>
      <c r="N47" s="1066">
        <f t="shared" si="34"/>
        <v>-10.869565217391312</v>
      </c>
      <c r="O47" s="4459">
        <f>SUM(P10/P6)*100-100</f>
        <v>-7.8947368421052602</v>
      </c>
      <c r="P47" s="4505"/>
      <c r="Q47" s="49">
        <f>SUM(Q10/Q6)*100-100</f>
        <v>-25</v>
      </c>
    </row>
    <row r="48" spans="1:16384">
      <c r="A48" s="51" t="s">
        <v>724</v>
      </c>
      <c r="B48" s="1555">
        <f t="shared" si="31"/>
        <v>-0.73260073260073</v>
      </c>
      <c r="C48" s="1556">
        <f t="shared" si="31"/>
        <v>-0.81011017498380511</v>
      </c>
      <c r="D48" s="60">
        <f t="shared" si="31"/>
        <v>-0.32427039161885318</v>
      </c>
      <c r="E48" s="4622">
        <f t="shared" si="32"/>
        <v>-1.1697979439914974</v>
      </c>
      <c r="F48" s="4623"/>
      <c r="G48" s="4461">
        <f>SUM(G11/G7)*100-100</f>
        <v>1.6835016835016887</v>
      </c>
      <c r="H48" s="4506"/>
      <c r="I48" s="1066">
        <f t="shared" si="33"/>
        <v>1.9230769230769198</v>
      </c>
      <c r="J48" s="4459">
        <f>SUM(K11/K7)*100-100</f>
        <v>9.0909090909090793</v>
      </c>
      <c r="K48" s="4505"/>
      <c r="L48" s="4459">
        <f>SUM(L11/L7)*100-100</f>
        <v>-37.5</v>
      </c>
      <c r="M48" s="4459"/>
      <c r="N48" s="1066">
        <f t="shared" si="34"/>
        <v>-18.518518518518519</v>
      </c>
      <c r="O48" s="4459">
        <f>SUM(P11/P7)*100-100</f>
        <v>-9.0909090909090935</v>
      </c>
      <c r="P48" s="4505"/>
      <c r="Q48" s="49">
        <f>SUM(Q11/Q7)*100-100</f>
        <v>-60</v>
      </c>
    </row>
    <row r="49" spans="1:17">
      <c r="A49" s="52" t="s">
        <v>763</v>
      </c>
      <c r="B49" s="1554">
        <f t="shared" si="31"/>
        <v>-1.4202632384450453</v>
      </c>
      <c r="C49" s="1557">
        <f t="shared" si="31"/>
        <v>-1.2356919875130075</v>
      </c>
      <c r="D49" s="63">
        <f t="shared" si="31"/>
        <v>-0.57399550786124109</v>
      </c>
      <c r="E49" s="4618">
        <f t="shared" si="32"/>
        <v>-1.6643059490084937</v>
      </c>
      <c r="F49" s="4809"/>
      <c r="G49" s="4472">
        <f>SUM(G12/G8)*100-100</f>
        <v>2.028740490278949</v>
      </c>
      <c r="H49" s="4510"/>
      <c r="I49" s="1067">
        <f t="shared" si="33"/>
        <v>-28.767123287671239</v>
      </c>
      <c r="J49" s="4512">
        <f>SUM(K12/K8)*100-100</f>
        <v>-40.983606557377051</v>
      </c>
      <c r="K49" s="4514"/>
      <c r="L49" s="4512">
        <f>SUM(L12/L8)*100-100</f>
        <v>33.333333333333314</v>
      </c>
      <c r="M49" s="4512"/>
      <c r="N49" s="1067">
        <f t="shared" si="34"/>
        <v>26.5625</v>
      </c>
      <c r="O49" s="4512">
        <f>SUM(P12/P8)*100-100</f>
        <v>-3.7037037037037095</v>
      </c>
      <c r="P49" s="4514"/>
      <c r="Q49" s="46">
        <f>SUM(Q12/Q8)*100-100</f>
        <v>190</v>
      </c>
    </row>
    <row r="50" spans="1:17">
      <c r="A50" s="2485" t="s">
        <v>746</v>
      </c>
      <c r="B50" s="1555">
        <f t="shared" ref="B50:D50" si="35">SUM(B13/B9)*100-100</f>
        <v>-1.6952298459444393</v>
      </c>
      <c r="C50" s="2591">
        <f t="shared" si="35"/>
        <v>-1.281798461841845</v>
      </c>
      <c r="D50" s="60">
        <f t="shared" si="35"/>
        <v>-0.63179176143542293</v>
      </c>
      <c r="E50" s="4740">
        <f t="shared" si="32"/>
        <v>-2.0803443328550912</v>
      </c>
      <c r="F50" s="4811"/>
      <c r="G50" s="4745">
        <f t="shared" ref="G50:G53" si="36">SUM(G13/G9)*100-100</f>
        <v>2.8229255774165836</v>
      </c>
      <c r="H50" s="4744"/>
      <c r="I50" s="1066">
        <f t="shared" si="33"/>
        <v>4.2857142857142918</v>
      </c>
      <c r="J50" s="4459">
        <f t="shared" ref="J50:J51" si="37">SUM(K13/K9)*100-100</f>
        <v>17.241379310344811</v>
      </c>
      <c r="K50" s="4505"/>
      <c r="L50" s="4459">
        <f t="shared" ref="L50:L53" si="38">SUM(L13/L9)*100-100</f>
        <v>-58.333333333333329</v>
      </c>
      <c r="M50" s="4459"/>
      <c r="N50" s="1066">
        <f t="shared" si="34"/>
        <v>-1.6260162601626007</v>
      </c>
      <c r="O50" s="4459">
        <f t="shared" ref="O50:O51" si="39">SUM(P13/P9)*100-100</f>
        <v>-3.4782608695652186</v>
      </c>
      <c r="P50" s="4505"/>
      <c r="Q50" s="49">
        <f t="shared" ref="Q50" si="40">SUM(Q13/Q9)*100-100</f>
        <v>25</v>
      </c>
    </row>
    <row r="51" spans="1:17">
      <c r="A51" s="51" t="s">
        <v>747</v>
      </c>
      <c r="B51" s="1555">
        <f t="shared" ref="B51:D63" si="41">SUM(B14/B10)*100-100</f>
        <v>-1.7973655053551596</v>
      </c>
      <c r="C51" s="1556">
        <f t="shared" si="41"/>
        <v>-1.381975373329837</v>
      </c>
      <c r="D51" s="60">
        <f t="shared" si="41"/>
        <v>-0.80361627322953666</v>
      </c>
      <c r="E51" s="4622">
        <f>SUM(F14/F10)*100-100</f>
        <v>-1.1155091759625861</v>
      </c>
      <c r="F51" s="4623"/>
      <c r="G51" s="4461">
        <f t="shared" si="36"/>
        <v>-8.3125519534505088E-2</v>
      </c>
      <c r="H51" s="4506"/>
      <c r="I51" s="1066">
        <f t="shared" si="33"/>
        <v>6.7796610169491629</v>
      </c>
      <c r="J51" s="4459">
        <f t="shared" si="37"/>
        <v>17.777777777777786</v>
      </c>
      <c r="K51" s="4505"/>
      <c r="L51" s="4459">
        <f t="shared" si="38"/>
        <v>-28.571428571428569</v>
      </c>
      <c r="M51" s="4459"/>
      <c r="N51" s="1066">
        <f t="shared" si="34"/>
        <v>-24.390243902439025</v>
      </c>
      <c r="O51" s="4459">
        <f t="shared" si="39"/>
        <v>-14.285714285714292</v>
      </c>
      <c r="P51" s="4505"/>
      <c r="Q51" s="49">
        <f t="shared" ref="Q51:Q67" si="42">SUM(Q14/Q10)*100-100</f>
        <v>-83.333333333333343</v>
      </c>
    </row>
    <row r="52" spans="1:17" ht="13.5" customHeight="1">
      <c r="A52" s="51" t="s">
        <v>748</v>
      </c>
      <c r="B52" s="1555">
        <f t="shared" si="41"/>
        <v>-2.0172201722017178</v>
      </c>
      <c r="C52" s="1556">
        <f t="shared" si="41"/>
        <v>-1.8098660568441716</v>
      </c>
      <c r="D52" s="60">
        <f t="shared" ref="D52:D67" si="43">SUM(D15/D11)*100-100</f>
        <v>-1.0510510510510613</v>
      </c>
      <c r="E52" s="4622">
        <f t="shared" ref="E52" si="44">SUM(F15/F11)*100-100</f>
        <v>-1.3988522238163625</v>
      </c>
      <c r="F52" s="4623"/>
      <c r="G52" s="4461">
        <f t="shared" si="36"/>
        <v>-0.2483443708609343</v>
      </c>
      <c r="H52" s="4506"/>
      <c r="I52" s="1066">
        <f t="shared" si="33"/>
        <v>-20.754716981132077</v>
      </c>
      <c r="J52" s="4459">
        <f t="shared" ref="J52" si="45">SUM(K15/K11)*100-100</f>
        <v>-27.083333333333343</v>
      </c>
      <c r="K52" s="4505"/>
      <c r="L52" s="4459">
        <f t="shared" si="38"/>
        <v>40</v>
      </c>
      <c r="M52" s="4459"/>
      <c r="N52" s="1066">
        <f t="shared" si="34"/>
        <v>-15.909090909090907</v>
      </c>
      <c r="O52" s="4459">
        <f t="shared" ref="O52" si="46">SUM(P15/P11)*100-100</f>
        <v>-20</v>
      </c>
      <c r="P52" s="4505"/>
      <c r="Q52" s="49">
        <f t="shared" si="42"/>
        <v>25</v>
      </c>
    </row>
    <row r="53" spans="1:17" ht="13.5" customHeight="1">
      <c r="A53" s="52" t="s">
        <v>749</v>
      </c>
      <c r="B53" s="1554">
        <f t="shared" ref="B53:B63" si="47">SUM(B16/B12)*100-100</f>
        <v>-2.5771595354902814</v>
      </c>
      <c r="C53" s="1557">
        <f t="shared" si="41"/>
        <v>-2.5220597919136054</v>
      </c>
      <c r="D53" s="63">
        <f t="shared" si="43"/>
        <v>-2.1335341365461886</v>
      </c>
      <c r="E53" s="4618">
        <f t="shared" ref="E53" si="48">SUM(F16/F12)*100-100</f>
        <v>-2.0885848037450501</v>
      </c>
      <c r="F53" s="4809"/>
      <c r="G53" s="4472">
        <f t="shared" si="36"/>
        <v>-2.2369511184755595</v>
      </c>
      <c r="H53" s="4510"/>
      <c r="I53" s="1067">
        <f t="shared" si="33"/>
        <v>-7.6923076923076934</v>
      </c>
      <c r="J53" s="4512">
        <f t="shared" ref="J53" si="49">SUM(K16/K12)*100-100</f>
        <v>8.3333333333333286</v>
      </c>
      <c r="K53" s="4514"/>
      <c r="L53" s="4512">
        <f t="shared" si="38"/>
        <v>-43.75</v>
      </c>
      <c r="M53" s="4512"/>
      <c r="N53" s="1067">
        <f t="shared" si="34"/>
        <v>-18.518518518518519</v>
      </c>
      <c r="O53" s="4512">
        <f t="shared" ref="O53" si="50">SUM(P16/P12)*100-100</f>
        <v>-7.6923076923076934</v>
      </c>
      <c r="P53" s="4514"/>
      <c r="Q53" s="46">
        <f t="shared" si="42"/>
        <v>-37.931034482758619</v>
      </c>
    </row>
    <row r="54" spans="1:17" ht="13.5" customHeight="1">
      <c r="A54" s="2485" t="s">
        <v>810</v>
      </c>
      <c r="B54" s="1555">
        <f t="shared" si="47"/>
        <v>-2.7943860532443807</v>
      </c>
      <c r="C54" s="2591">
        <f t="shared" si="41"/>
        <v>-2.7899853509122323</v>
      </c>
      <c r="D54" s="60">
        <f t="shared" si="43"/>
        <v>-2.8992878942014215</v>
      </c>
      <c r="E54" s="4740">
        <f t="shared" ref="E54:E59" si="51">SUM(F17/F13)*100-100</f>
        <v>-3.0769230769230802</v>
      </c>
      <c r="F54" s="4811"/>
      <c r="G54" s="4745">
        <f t="shared" ref="G54:G67" si="52">SUM(G17/G13)*100-100</f>
        <v>-2.495840266222956</v>
      </c>
      <c r="H54" s="4744"/>
      <c r="I54" s="1066">
        <f t="shared" si="33"/>
        <v>-17.808219178082197</v>
      </c>
      <c r="J54" s="4459">
        <f t="shared" ref="J54:J59" si="53">SUM(K17/K13)*100-100</f>
        <v>-33.82352941176471</v>
      </c>
      <c r="K54" s="4505"/>
      <c r="L54" s="4459">
        <f t="shared" ref="L54:L67" si="54">SUM(L17/L13)*100-100</f>
        <v>200</v>
      </c>
      <c r="M54" s="4459"/>
      <c r="N54" s="1066">
        <f t="shared" si="34"/>
        <v>4.9586776859504198</v>
      </c>
      <c r="O54" s="4459">
        <f t="shared" ref="O54:O59" si="55">SUM(P17/P13)*100-100</f>
        <v>1.8018018018018012</v>
      </c>
      <c r="P54" s="4505"/>
      <c r="Q54" s="49">
        <f t="shared" si="42"/>
        <v>40</v>
      </c>
    </row>
    <row r="55" spans="1:17" ht="13.5" customHeight="1">
      <c r="A55" s="51" t="s">
        <v>818</v>
      </c>
      <c r="B55" s="1555">
        <f t="shared" si="47"/>
        <v>-3.2217625673812194</v>
      </c>
      <c r="C55" s="1556">
        <f t="shared" si="41"/>
        <v>-3.2011688915454641</v>
      </c>
      <c r="D55" s="60">
        <f t="shared" si="43"/>
        <v>-3.4430379746835484</v>
      </c>
      <c r="E55" s="4622">
        <f t="shared" si="51"/>
        <v>-3.7845705967976784</v>
      </c>
      <c r="F55" s="4623"/>
      <c r="G55" s="4461">
        <f t="shared" si="52"/>
        <v>-2.6622296173044901</v>
      </c>
      <c r="H55" s="4506"/>
      <c r="I55" s="1066">
        <f t="shared" si="33"/>
        <v>-4.7619047619047734</v>
      </c>
      <c r="J55" s="4459">
        <f t="shared" si="53"/>
        <v>-1.8867924528301927</v>
      </c>
      <c r="K55" s="4505"/>
      <c r="L55" s="4459">
        <f t="shared" si="54"/>
        <v>-20</v>
      </c>
      <c r="M55" s="4459"/>
      <c r="N55" s="1066">
        <f t="shared" si="34"/>
        <v>93.548387096774206</v>
      </c>
      <c r="O55" s="4459">
        <f t="shared" si="55"/>
        <v>86.666666666666657</v>
      </c>
      <c r="P55" s="4505"/>
      <c r="Q55" s="49">
        <f t="shared" si="42"/>
        <v>300</v>
      </c>
    </row>
    <row r="56" spans="1:17" ht="13.5" customHeight="1">
      <c r="A56" s="51" t="s">
        <v>797</v>
      </c>
      <c r="B56" s="1555">
        <f t="shared" si="47"/>
        <v>-2.9437609841827737</v>
      </c>
      <c r="C56" s="1556">
        <f t="shared" si="41"/>
        <v>-2.9944104338567996</v>
      </c>
      <c r="D56" s="60">
        <f t="shared" si="43"/>
        <v>-3.7936267071320202</v>
      </c>
      <c r="E56" s="4622">
        <f t="shared" si="51"/>
        <v>-4.1833393961440493</v>
      </c>
      <c r="F56" s="4623"/>
      <c r="G56" s="4461">
        <f t="shared" si="52"/>
        <v>-2.904564315352701</v>
      </c>
      <c r="H56" s="4506"/>
      <c r="I56" s="1066">
        <f t="shared" si="33"/>
        <v>19.047619047619051</v>
      </c>
      <c r="J56" s="4459">
        <f t="shared" si="53"/>
        <v>22.857142857142861</v>
      </c>
      <c r="K56" s="4505"/>
      <c r="L56" s="4459">
        <f t="shared" si="54"/>
        <v>0</v>
      </c>
      <c r="M56" s="4459"/>
      <c r="N56" s="1066">
        <f t="shared" si="34"/>
        <v>62.162162162162161</v>
      </c>
      <c r="O56" s="4459">
        <f t="shared" si="55"/>
        <v>65.625</v>
      </c>
      <c r="P56" s="4505"/>
      <c r="Q56" s="49">
        <f t="shared" si="42"/>
        <v>40</v>
      </c>
    </row>
    <row r="57" spans="1:17" ht="12.75" customHeight="1">
      <c r="A57" s="52" t="s">
        <v>819</v>
      </c>
      <c r="B57" s="1554">
        <f t="shared" si="47"/>
        <v>-1.9441611422743534</v>
      </c>
      <c r="C57" s="1557">
        <f t="shared" si="41"/>
        <v>-2.094170100655262</v>
      </c>
      <c r="D57" s="63">
        <f t="shared" si="43"/>
        <v>-3.231597845601442</v>
      </c>
      <c r="E57" s="4618">
        <f t="shared" si="51"/>
        <v>-2.9422581831555732</v>
      </c>
      <c r="F57" s="4809"/>
      <c r="G57" s="4472">
        <f t="shared" si="52"/>
        <v>-3.8983050847457719</v>
      </c>
      <c r="H57" s="4510"/>
      <c r="I57" s="1067">
        <f t="shared" si="33"/>
        <v>-12.5</v>
      </c>
      <c r="J57" s="4512">
        <f t="shared" si="53"/>
        <v>-7.6923076923076934</v>
      </c>
      <c r="K57" s="4514"/>
      <c r="L57" s="4512">
        <f t="shared" si="54"/>
        <v>-33.333333333333343</v>
      </c>
      <c r="M57" s="4512"/>
      <c r="N57" s="1067">
        <f t="shared" si="34"/>
        <v>10.606060606060595</v>
      </c>
      <c r="O57" s="4512">
        <f t="shared" si="55"/>
        <v>6.25</v>
      </c>
      <c r="P57" s="4514"/>
      <c r="Q57" s="46">
        <f t="shared" si="42"/>
        <v>22.222222222222229</v>
      </c>
    </row>
    <row r="58" spans="1:17" ht="13.5" customHeight="1">
      <c r="A58" s="645" t="s">
        <v>867</v>
      </c>
      <c r="B58" s="1555">
        <f t="shared" si="47"/>
        <v>-1.5797992877953959</v>
      </c>
      <c r="C58" s="1556">
        <f t="shared" si="41"/>
        <v>-1.7946434687307402</v>
      </c>
      <c r="D58" s="60">
        <f t="shared" si="43"/>
        <v>-11.157674174960704</v>
      </c>
      <c r="E58" s="4622">
        <f t="shared" si="51"/>
        <v>-3.2123960695389258</v>
      </c>
      <c r="F58" s="4623"/>
      <c r="G58" s="4459">
        <f t="shared" si="52"/>
        <v>-29.095563139931741</v>
      </c>
      <c r="H58" s="4506"/>
      <c r="I58" s="1066">
        <f t="shared" si="33"/>
        <v>-3.3333333333333286</v>
      </c>
      <c r="J58" s="4459">
        <f t="shared" si="53"/>
        <v>20</v>
      </c>
      <c r="K58" s="4505"/>
      <c r="L58" s="4459">
        <f t="shared" si="54"/>
        <v>-73.333333333333329</v>
      </c>
      <c r="M58" s="4459"/>
      <c r="N58" s="1066">
        <f t="shared" si="34"/>
        <v>-3.9370078740157481</v>
      </c>
      <c r="O58" s="4459">
        <f t="shared" si="55"/>
        <v>-3.5398230088495666</v>
      </c>
      <c r="P58" s="4505"/>
      <c r="Q58" s="49">
        <f t="shared" si="42"/>
        <v>-7.1428571428571388</v>
      </c>
    </row>
    <row r="59" spans="1:17" ht="13.5" customHeight="1">
      <c r="A59" s="51" t="s">
        <v>874</v>
      </c>
      <c r="B59" s="1555">
        <f t="shared" si="47"/>
        <v>-1.3018134715025838</v>
      </c>
      <c r="C59" s="1556">
        <f t="shared" si="41"/>
        <v>-1.5094339622641542</v>
      </c>
      <c r="D59" s="60">
        <f t="shared" si="43"/>
        <v>-10.802307288935495</v>
      </c>
      <c r="E59" s="4622">
        <f t="shared" si="51"/>
        <v>-2.9500756429652029</v>
      </c>
      <c r="F59" s="4623"/>
      <c r="G59" s="4459">
        <f t="shared" si="52"/>
        <v>-28.547008547008545</v>
      </c>
      <c r="H59" s="4506"/>
      <c r="I59" s="1066">
        <f t="shared" si="33"/>
        <v>-15</v>
      </c>
      <c r="J59" s="4459">
        <f t="shared" si="53"/>
        <v>-19.230769230769226</v>
      </c>
      <c r="K59" s="4505"/>
      <c r="L59" s="4459">
        <f t="shared" si="54"/>
        <v>12.5</v>
      </c>
      <c r="M59" s="4459"/>
      <c r="N59" s="1066">
        <f t="shared" si="34"/>
        <v>-46.666666666666664</v>
      </c>
      <c r="O59" s="4459">
        <f t="shared" si="55"/>
        <v>-50</v>
      </c>
      <c r="P59" s="4505"/>
      <c r="Q59" s="49">
        <f t="shared" si="42"/>
        <v>0</v>
      </c>
    </row>
    <row r="60" spans="1:17" ht="13.5" customHeight="1">
      <c r="A60" s="51" t="s">
        <v>861</v>
      </c>
      <c r="B60" s="1555">
        <f t="shared" si="47"/>
        <v>-1.5650261915540256</v>
      </c>
      <c r="C60" s="1556">
        <f t="shared" si="41"/>
        <v>-1.797228700782</v>
      </c>
      <c r="D60" s="60">
        <f t="shared" si="43"/>
        <v>-10.515247108307051</v>
      </c>
      <c r="E60" s="4622">
        <f t="shared" ref="E60" si="56">SUM(F23/F19)*100-100</f>
        <v>-2.3917995444191433</v>
      </c>
      <c r="F60" s="4623"/>
      <c r="G60" s="4459">
        <f t="shared" si="52"/>
        <v>-28.803418803418808</v>
      </c>
      <c r="H60" s="4506"/>
      <c r="I60" s="1066">
        <f t="shared" si="33"/>
        <v>-30</v>
      </c>
      <c r="J60" s="4459">
        <f t="shared" ref="J60" si="57">SUM(K23/K19)*100-100</f>
        <v>-27.906976744186053</v>
      </c>
      <c r="K60" s="4505"/>
      <c r="L60" s="4459">
        <f t="shared" si="54"/>
        <v>-42.857142857142861</v>
      </c>
      <c r="M60" s="4459"/>
      <c r="N60" s="1066">
        <f t="shared" si="34"/>
        <v>-38.333333333333329</v>
      </c>
      <c r="O60" s="4459">
        <f t="shared" ref="O60" si="58">SUM(P23/P19)*100-100</f>
        <v>-33.962264150943398</v>
      </c>
      <c r="P60" s="4505"/>
      <c r="Q60" s="49">
        <f t="shared" si="42"/>
        <v>-71.428571428571431</v>
      </c>
    </row>
    <row r="61" spans="1:17" ht="12.75" customHeight="1">
      <c r="A61" s="52" t="s">
        <v>875</v>
      </c>
      <c r="B61" s="1554">
        <f>SUM(B24/B20)*100-100</f>
        <v>-2.0737177403627385</v>
      </c>
      <c r="C61" s="1557">
        <f>SUM(C24/C20)*100-100</f>
        <v>-2.069964810598222</v>
      </c>
      <c r="D61" s="63">
        <f t="shared" si="43"/>
        <v>-10.575139146567707</v>
      </c>
      <c r="E61" s="4618">
        <f>SUM(F24/F20)*100-100</f>
        <v>-3.2588101553618856</v>
      </c>
      <c r="F61" s="4809"/>
      <c r="G61" s="4472">
        <f t="shared" si="52"/>
        <v>-27.601410934744266</v>
      </c>
      <c r="H61" s="4510"/>
      <c r="I61" s="1067">
        <f t="shared" si="33"/>
        <v>26.19047619047619</v>
      </c>
      <c r="J61" s="4512">
        <f>SUM(K24/K20)*100-100</f>
        <v>22.222222222222229</v>
      </c>
      <c r="K61" s="4514"/>
      <c r="L61" s="4512">
        <f t="shared" si="54"/>
        <v>50</v>
      </c>
      <c r="M61" s="4512"/>
      <c r="N61" s="1067">
        <f t="shared" si="34"/>
        <v>19.178082191780831</v>
      </c>
      <c r="O61" s="4512">
        <f>SUM(P24/P20)*100-100</f>
        <v>19.607843137254903</v>
      </c>
      <c r="P61" s="4514"/>
      <c r="Q61" s="46">
        <f t="shared" si="42"/>
        <v>18.181818181818187</v>
      </c>
    </row>
    <row r="62" spans="1:17" ht="13.5" customHeight="1">
      <c r="A62" s="645" t="s">
        <v>914</v>
      </c>
      <c r="B62" s="1555">
        <f t="shared" si="47"/>
        <v>-1.6314716137096212</v>
      </c>
      <c r="C62" s="1556">
        <f t="shared" si="41"/>
        <v>-1.8902141312687348</v>
      </c>
      <c r="D62" s="60">
        <f t="shared" si="43"/>
        <v>-2.0636792452830264</v>
      </c>
      <c r="E62" s="4622">
        <f t="shared" ref="E62" si="59">SUM(F25/F21)*100-100</f>
        <v>-2.3428348301444828</v>
      </c>
      <c r="F62" s="4623"/>
      <c r="G62" s="4459">
        <f t="shared" si="52"/>
        <v>-1.2033694344163735</v>
      </c>
      <c r="H62" s="4506"/>
      <c r="I62" s="1066">
        <f t="shared" si="33"/>
        <v>6.8965517241379217</v>
      </c>
      <c r="J62" s="4459">
        <f t="shared" ref="J62" si="60">SUM(K25/K21)*100-100</f>
        <v>-5.5555555555555571</v>
      </c>
      <c r="K62" s="4505"/>
      <c r="L62" s="4459">
        <f t="shared" si="54"/>
        <v>175</v>
      </c>
      <c r="M62" s="4459"/>
      <c r="N62" s="1066">
        <f t="shared" si="34"/>
        <v>-11.47540983606558</v>
      </c>
      <c r="O62" s="4459">
        <f t="shared" ref="O62" si="61">SUM(P25/P21)*100-100</f>
        <v>-11.0091743119266</v>
      </c>
      <c r="P62" s="4505"/>
      <c r="Q62" s="49">
        <f t="shared" si="42"/>
        <v>-15.384615384615387</v>
      </c>
    </row>
    <row r="63" spans="1:17" s="1874" customFormat="1">
      <c r="A63" s="645" t="s">
        <v>918</v>
      </c>
      <c r="B63" s="1555">
        <f t="shared" si="47"/>
        <v>-1.476474834306714</v>
      </c>
      <c r="C63" s="1556">
        <f t="shared" si="41"/>
        <v>-1.7276210379658608</v>
      </c>
      <c r="D63" s="60">
        <f t="shared" si="43"/>
        <v>-2.1457965902410336</v>
      </c>
      <c r="E63" s="4622">
        <f t="shared" ref="E63" si="62">SUM(F26/F22)*100-100</f>
        <v>-1.9875292283710166</v>
      </c>
      <c r="F63" s="4623"/>
      <c r="G63" s="4461">
        <f t="shared" si="52"/>
        <v>-2.6315789473684248</v>
      </c>
      <c r="H63" s="4506"/>
      <c r="I63" s="1066">
        <f t="shared" si="33"/>
        <v>-15.686274509803923</v>
      </c>
      <c r="J63" s="4465">
        <f t="shared" ref="J63" si="63">SUM(K26/K22)*100-100</f>
        <v>-16.666666666666657</v>
      </c>
      <c r="K63" s="4505"/>
      <c r="L63" s="4461">
        <f t="shared" si="54"/>
        <v>-11.111111111111114</v>
      </c>
      <c r="M63" s="4506"/>
      <c r="N63" s="1066">
        <f t="shared" si="34"/>
        <v>-6.25</v>
      </c>
      <c r="O63" s="4465">
        <f t="shared" ref="O63" si="64">SUM(P26/P22)*100-100</f>
        <v>-3.5714285714285694</v>
      </c>
      <c r="P63" s="4505"/>
      <c r="Q63" s="2975">
        <f t="shared" si="42"/>
        <v>-25</v>
      </c>
    </row>
    <row r="64" spans="1:17">
      <c r="A64" s="645" t="s">
        <v>936</v>
      </c>
      <c r="B64" s="1555">
        <f t="shared" ref="B64:C64" si="65">SUM(B27/B23)*100-100</f>
        <v>-1.2679850206950931</v>
      </c>
      <c r="C64" s="1556">
        <f t="shared" si="65"/>
        <v>-1.4040234702430894</v>
      </c>
      <c r="D64" s="60">
        <f t="shared" si="43"/>
        <v>-1.9682726204465268</v>
      </c>
      <c r="E64" s="4622">
        <f t="shared" ref="E64:E66" si="66">SUM(F27/F23)*100-100</f>
        <v>-2.0614546868922616</v>
      </c>
      <c r="F64" s="4623"/>
      <c r="G64" s="4461">
        <f t="shared" si="52"/>
        <v>-1.6806722689075713</v>
      </c>
      <c r="H64" s="4506"/>
      <c r="I64" s="1066">
        <f t="shared" si="33"/>
        <v>-5.7142857142857224</v>
      </c>
      <c r="J64" s="4465">
        <f t="shared" ref="J64:J66" si="67">SUM(K27/K23)*100-100</f>
        <v>-22.58064516129032</v>
      </c>
      <c r="K64" s="4505"/>
      <c r="L64" s="4461">
        <f t="shared" si="54"/>
        <v>125</v>
      </c>
      <c r="M64" s="4506"/>
      <c r="N64" s="1066">
        <f t="shared" si="34"/>
        <v>-24.324324324324323</v>
      </c>
      <c r="O64" s="4465">
        <f t="shared" ref="O64:O66" si="68">SUM(P27/P23)*100-100</f>
        <v>-28.571428571428569</v>
      </c>
      <c r="P64" s="4505"/>
      <c r="Q64" s="2975">
        <f t="shared" si="42"/>
        <v>50</v>
      </c>
    </row>
    <row r="65" spans="1:20">
      <c r="A65" s="644" t="s">
        <v>937</v>
      </c>
      <c r="B65" s="1554">
        <f t="shared" ref="B65:C65" si="69">SUM(B28/B24)*100-100</f>
        <v>-0.41157727031333025</v>
      </c>
      <c r="C65" s="1557">
        <f t="shared" si="69"/>
        <v>-0.81730430493905715</v>
      </c>
      <c r="D65" s="63">
        <f t="shared" si="43"/>
        <v>-1.0966212211025379</v>
      </c>
      <c r="E65" s="4731">
        <f t="shared" si="66"/>
        <v>-1.5667841754798246</v>
      </c>
      <c r="F65" s="4809"/>
      <c r="G65" s="4509">
        <f t="shared" si="52"/>
        <v>0.36540803897686658</v>
      </c>
      <c r="H65" s="4510"/>
      <c r="I65" s="1067">
        <f t="shared" si="33"/>
        <v>-15.094339622641513</v>
      </c>
      <c r="J65" s="4810">
        <f t="shared" si="67"/>
        <v>-22.727272727272734</v>
      </c>
      <c r="K65" s="4514"/>
      <c r="L65" s="4509">
        <f t="shared" si="54"/>
        <v>22.222222222222229</v>
      </c>
      <c r="M65" s="4510"/>
      <c r="N65" s="1067">
        <f t="shared" si="34"/>
        <v>-40.229885057471257</v>
      </c>
      <c r="O65" s="4810">
        <f t="shared" si="68"/>
        <v>-34.426229508196727</v>
      </c>
      <c r="P65" s="4514"/>
      <c r="Q65" s="46">
        <f t="shared" si="42"/>
        <v>-53.846153846153847</v>
      </c>
    </row>
    <row r="66" spans="1:20">
      <c r="A66" s="645" t="s">
        <v>938</v>
      </c>
      <c r="B66" s="1555">
        <f>SUM(B29/B25)*100-100</f>
        <v>0.10700193941015357</v>
      </c>
      <c r="C66" s="1556">
        <f>SUM(C29/C25)*100-100</f>
        <v>-0.12085880847433828</v>
      </c>
      <c r="D66" s="60">
        <f t="shared" si="43"/>
        <v>0.18061408789887423</v>
      </c>
      <c r="E66" s="4622">
        <f t="shared" si="66"/>
        <v>-0.19992003198720454</v>
      </c>
      <c r="F66" s="4623"/>
      <c r="G66" s="4461">
        <f t="shared" si="52"/>
        <v>1.3398294762484682</v>
      </c>
      <c r="H66" s="4506"/>
      <c r="I66" s="1066">
        <f t="shared" si="33"/>
        <v>41.935483870967744</v>
      </c>
      <c r="J66" s="4465">
        <f t="shared" si="67"/>
        <v>58.823529411764696</v>
      </c>
      <c r="K66" s="4505"/>
      <c r="L66" s="4461">
        <f t="shared" si="54"/>
        <v>-36.363636363636367</v>
      </c>
      <c r="M66" s="4506"/>
      <c r="N66" s="1066">
        <f t="shared" si="34"/>
        <v>-4.6296296296296333</v>
      </c>
      <c r="O66" s="4465">
        <f t="shared" si="68"/>
        <v>-4.1237113402061851</v>
      </c>
      <c r="P66" s="4505"/>
      <c r="Q66" s="2975">
        <f t="shared" si="42"/>
        <v>-9.0909090909090935</v>
      </c>
    </row>
    <row r="67" spans="1:20" s="1874" customFormat="1">
      <c r="A67" s="645" t="s">
        <v>964</v>
      </c>
      <c r="B67" s="1555">
        <f>SUM(B30/B26)*100-100</f>
        <v>0.26641800985747466</v>
      </c>
      <c r="C67" s="1556">
        <f>SUM(C30/C26)*100-100</f>
        <v>-3.5443396895161072E-2</v>
      </c>
      <c r="D67" s="60">
        <f t="shared" si="43"/>
        <v>0.60078101531991024</v>
      </c>
      <c r="E67" s="4622">
        <f t="shared" ref="E67" si="70">SUM(F30/F26)*100-100</f>
        <v>0.31809145129224703</v>
      </c>
      <c r="F67" s="4623"/>
      <c r="G67" s="4461">
        <f t="shared" si="52"/>
        <v>1.4742014742014788</v>
      </c>
      <c r="H67" s="4506"/>
      <c r="I67" s="1066">
        <f t="shared" si="33"/>
        <v>81.395348837209298</v>
      </c>
      <c r="J67" s="4465">
        <f t="shared" ref="J67" si="71">SUM(K30/K26)*100-100</f>
        <v>88.571428571428555</v>
      </c>
      <c r="K67" s="4505"/>
      <c r="L67" s="4461">
        <f t="shared" si="54"/>
        <v>50</v>
      </c>
      <c r="M67" s="4506"/>
      <c r="N67" s="1066">
        <f t="shared" si="34"/>
        <v>56.666666666666657</v>
      </c>
      <c r="O67" s="4465">
        <f t="shared" ref="O67" si="72">SUM(P30/P26)*100-100</f>
        <v>48.148148148148152</v>
      </c>
      <c r="P67" s="4505"/>
      <c r="Q67" s="3271">
        <f t="shared" si="42"/>
        <v>133.33333333333334</v>
      </c>
    </row>
    <row r="68" spans="1:20">
      <c r="A68" s="645" t="s">
        <v>983</v>
      </c>
      <c r="B68" s="1555">
        <f>SUM(B31/B27)*100-100</f>
        <v>0.44583444237422043</v>
      </c>
      <c r="C68" s="1556">
        <f t="shared" ref="C68:Q70" si="73">SUM(C31/C27)*100-100</f>
        <v>0.13460857244066915</v>
      </c>
      <c r="D68" s="60">
        <f t="shared" si="73"/>
        <v>1.1387473778843287</v>
      </c>
      <c r="E68" s="4622">
        <f t="shared" si="73"/>
        <v>1.0027889655325595</v>
      </c>
      <c r="F68" s="4623">
        <f t="shared" si="73"/>
        <v>0.87370929308976031</v>
      </c>
      <c r="G68" s="4461">
        <f t="shared" si="73"/>
        <v>1.9536019536019467</v>
      </c>
      <c r="H68" s="4506">
        <f t="shared" si="73"/>
        <v>38.596491228070192</v>
      </c>
      <c r="I68" s="1066">
        <f t="shared" si="33"/>
        <v>96.969696969696969</v>
      </c>
      <c r="J68" s="4465">
        <f>SUM(J31/J27)*100-100</f>
        <v>42.11737629459148</v>
      </c>
      <c r="K68" s="4505">
        <f t="shared" si="73"/>
        <v>141.66666666666666</v>
      </c>
      <c r="L68" s="4461">
        <f>SUM(L31/L27)*100-100</f>
        <v>-22.222222222222214</v>
      </c>
      <c r="M68" s="4506">
        <f t="shared" si="73"/>
        <v>15.686274509803937</v>
      </c>
      <c r="N68" s="1066">
        <f t="shared" si="73"/>
        <v>53.571428571428584</v>
      </c>
      <c r="O68" s="4465">
        <f t="shared" si="73"/>
        <v>32.748184019370456</v>
      </c>
      <c r="P68" s="4505">
        <f t="shared" si="73"/>
        <v>52</v>
      </c>
      <c r="Q68" s="3418">
        <f t="shared" si="73"/>
        <v>66.666666666666686</v>
      </c>
    </row>
    <row r="69" spans="1:20">
      <c r="A69" s="644" t="s">
        <v>1005</v>
      </c>
      <c r="B69" s="1554">
        <f>SUM(B32/B28)*100-100</f>
        <v>0.41327822956938576</v>
      </c>
      <c r="C69" s="1557">
        <f t="shared" si="73"/>
        <v>0.14917951268024865</v>
      </c>
      <c r="D69" s="63">
        <f>SUM(D32/D28)*100-100</f>
        <v>1.1387473778843287</v>
      </c>
      <c r="E69" s="4731">
        <f t="shared" si="73"/>
        <v>0.98809383164120845</v>
      </c>
      <c r="F69" s="4809">
        <f t="shared" si="73"/>
        <v>1.512136888181459</v>
      </c>
      <c r="G69" s="4509">
        <f t="shared" si="73"/>
        <v>0</v>
      </c>
      <c r="H69" s="4510">
        <f t="shared" si="73"/>
        <v>8.0246913580246826</v>
      </c>
      <c r="I69" s="1067">
        <f t="shared" si="33"/>
        <v>33.333333333333314</v>
      </c>
      <c r="J69" s="4810">
        <f>SUM(J32/J28)*100-100</f>
        <v>23.428571428571416</v>
      </c>
      <c r="K69" s="4514">
        <f t="shared" si="73"/>
        <v>52.941176470588232</v>
      </c>
      <c r="L69" s="4509">
        <f>SUM(L32/L28)*100-100</f>
        <v>-27.272727272727266</v>
      </c>
      <c r="M69" s="4510">
        <f t="shared" si="73"/>
        <v>8.5106382978723332</v>
      </c>
      <c r="N69" s="1067">
        <f t="shared" si="73"/>
        <v>13.461538461538453</v>
      </c>
      <c r="O69" s="4810">
        <f t="shared" si="73"/>
        <v>4.5625942684766301</v>
      </c>
      <c r="P69" s="4514">
        <f t="shared" si="73"/>
        <v>-5</v>
      </c>
      <c r="Q69" s="3597">
        <f t="shared" si="73"/>
        <v>75</v>
      </c>
    </row>
    <row r="70" spans="1:20" s="1874" customFormat="1" ht="13.5" thickBot="1">
      <c r="A70" s="4351" t="s">
        <v>1014</v>
      </c>
      <c r="B70" s="1555">
        <f>SUM(B33/B29)*100-100</f>
        <v>0.12692898657225271</v>
      </c>
      <c r="C70" s="1556">
        <f t="shared" si="73"/>
        <v>7.1179443376792051E-3</v>
      </c>
      <c r="D70" s="60">
        <f>SUM(D33/D29)*100-100</f>
        <v>0.54086538461537259</v>
      </c>
      <c r="E70" s="4622">
        <f t="shared" si="73"/>
        <v>0.53370945113604762</v>
      </c>
      <c r="F70" s="4623">
        <f t="shared" si="73"/>
        <v>0.9214743589743648</v>
      </c>
      <c r="G70" s="4461">
        <f t="shared" si="73"/>
        <v>-0.60096153846154721</v>
      </c>
      <c r="H70" s="4506">
        <f t="shared" si="73"/>
        <v>-8.8524590163934391</v>
      </c>
      <c r="I70" s="1066">
        <f t="shared" si="33"/>
        <v>-1.1363636363636402</v>
      </c>
      <c r="J70" s="4465">
        <f>SUM(J33/J29)*100-100</f>
        <v>8.4655003270110996</v>
      </c>
      <c r="K70" s="4505">
        <f t="shared" si="73"/>
        <v>-4.9382716049382651</v>
      </c>
      <c r="L70" s="4461">
        <f>SUM(L33/L29)*100-100</f>
        <v>42.857142857142861</v>
      </c>
      <c r="M70" s="4506">
        <f t="shared" si="73"/>
        <v>4.7197640117994126</v>
      </c>
      <c r="N70" s="1066">
        <f t="shared" si="73"/>
        <v>23.300970873786397</v>
      </c>
      <c r="O70" s="4465">
        <f t="shared" si="73"/>
        <v>17.743744017503076</v>
      </c>
      <c r="P70" s="4505">
        <f t="shared" si="73"/>
        <v>22.58064516129032</v>
      </c>
      <c r="Q70" s="4393">
        <f t="shared" si="73"/>
        <v>30</v>
      </c>
      <c r="R70" s="4335"/>
      <c r="S70" s="2212"/>
    </row>
    <row r="71" spans="1:20">
      <c r="A71" s="3452"/>
      <c r="B71" s="3452"/>
      <c r="C71" s="3452"/>
      <c r="D71" s="3452"/>
      <c r="E71" s="3452"/>
      <c r="F71" s="3452"/>
      <c r="G71" s="3452"/>
      <c r="H71" s="3452"/>
      <c r="I71" s="3452"/>
      <c r="J71" s="3452"/>
      <c r="K71" s="3452"/>
      <c r="L71" s="3452"/>
      <c r="M71" s="3452"/>
      <c r="N71" s="3452"/>
      <c r="O71" s="3452"/>
      <c r="P71" s="3452"/>
      <c r="Q71" s="3452"/>
      <c r="R71" s="20"/>
      <c r="T71" s="20"/>
    </row>
    <row r="72" spans="1:20">
      <c r="B72" s="20"/>
      <c r="C72" s="20"/>
      <c r="D72" s="20"/>
      <c r="E72" s="20"/>
      <c r="F72" s="20"/>
      <c r="G72" s="20"/>
      <c r="H72" s="20"/>
      <c r="I72" s="20"/>
      <c r="J72" s="20"/>
      <c r="K72" s="20"/>
      <c r="L72" s="20"/>
      <c r="M72" s="20"/>
      <c r="N72" s="20"/>
      <c r="O72" s="20"/>
      <c r="P72" s="20"/>
      <c r="Q72" s="20"/>
    </row>
    <row r="73" spans="1:20">
      <c r="I73" s="20"/>
    </row>
    <row r="75" spans="1:20">
      <c r="G75" s="20"/>
    </row>
  </sheetData>
  <mergeCells count="3055">
    <mergeCell ref="XCB37:XCR37"/>
    <mergeCell ref="XCS37:XDI37"/>
    <mergeCell ref="XDJ37:XDZ37"/>
    <mergeCell ref="XEA37:XEQ37"/>
    <mergeCell ref="XER37:XFD37"/>
    <mergeCell ref="WTO37:WUE37"/>
    <mergeCell ref="WUF37:WUV37"/>
    <mergeCell ref="WUW37:WVM37"/>
    <mergeCell ref="WVN37:WWD37"/>
    <mergeCell ref="WWE37:WWU37"/>
    <mergeCell ref="WWV37:WXL37"/>
    <mergeCell ref="WXM37:WYC37"/>
    <mergeCell ref="WYD37:WYT37"/>
    <mergeCell ref="WYU37:WZK37"/>
    <mergeCell ref="WHU37:WIK37"/>
    <mergeCell ref="WIL37:WJB37"/>
    <mergeCell ref="WJC37:WJS37"/>
    <mergeCell ref="WJT37:WKJ37"/>
    <mergeCell ref="WKK37:WLA37"/>
    <mergeCell ref="WLB37:WLR37"/>
    <mergeCell ref="WLS37:WMI37"/>
    <mergeCell ref="WMJ37:WMZ37"/>
    <mergeCell ref="WNA37:WNQ37"/>
    <mergeCell ref="WNR37:WOH37"/>
    <mergeCell ref="WOI37:WOY37"/>
    <mergeCell ref="WOZ37:WPP37"/>
    <mergeCell ref="WPQ37:WQG37"/>
    <mergeCell ref="WQH37:WQX37"/>
    <mergeCell ref="WQY37:WRO37"/>
    <mergeCell ref="WRP37:WSF37"/>
    <mergeCell ref="WSG37:WSW37"/>
    <mergeCell ref="WSX37:WTN37"/>
    <mergeCell ref="WZL37:XAB37"/>
    <mergeCell ref="XAC37:XAS37"/>
    <mergeCell ref="XAT37:XBJ37"/>
    <mergeCell ref="XBK37:XCA37"/>
    <mergeCell ref="WBX37:WCN37"/>
    <mergeCell ref="WCO37:WDE37"/>
    <mergeCell ref="WDF37:WDV37"/>
    <mergeCell ref="WDW37:WEM37"/>
    <mergeCell ref="WEN37:WFD37"/>
    <mergeCell ref="WFE37:WFU37"/>
    <mergeCell ref="WFV37:WGL37"/>
    <mergeCell ref="WGM37:WHC37"/>
    <mergeCell ref="WHD37:WHT37"/>
    <mergeCell ref="VWA37:VWQ37"/>
    <mergeCell ref="VWR37:VXH37"/>
    <mergeCell ref="VXI37:VXY37"/>
    <mergeCell ref="VXZ37:VYP37"/>
    <mergeCell ref="VYQ37:VZG37"/>
    <mergeCell ref="VZH37:VZX37"/>
    <mergeCell ref="VZY37:WAO37"/>
    <mergeCell ref="WAP37:WBF37"/>
    <mergeCell ref="WBG37:WBW37"/>
    <mergeCell ref="VQD37:VQT37"/>
    <mergeCell ref="VQU37:VRK37"/>
    <mergeCell ref="VRL37:VSB37"/>
    <mergeCell ref="VSC37:VSS37"/>
    <mergeCell ref="VST37:VTJ37"/>
    <mergeCell ref="VTK37:VUA37"/>
    <mergeCell ref="VUB37:VUR37"/>
    <mergeCell ref="VUS37:VVI37"/>
    <mergeCell ref="VVJ37:VVZ37"/>
    <mergeCell ref="VKG37:VKW37"/>
    <mergeCell ref="VKX37:VLN37"/>
    <mergeCell ref="VLO37:VME37"/>
    <mergeCell ref="VMF37:VMV37"/>
    <mergeCell ref="VMW37:VNM37"/>
    <mergeCell ref="VNN37:VOD37"/>
    <mergeCell ref="VOE37:VOU37"/>
    <mergeCell ref="VOV37:VPL37"/>
    <mergeCell ref="VPM37:VQC37"/>
    <mergeCell ref="VEJ37:VEZ37"/>
    <mergeCell ref="VFA37:VFQ37"/>
    <mergeCell ref="VFR37:VGH37"/>
    <mergeCell ref="VGI37:VGY37"/>
    <mergeCell ref="VGZ37:VHP37"/>
    <mergeCell ref="VHQ37:VIG37"/>
    <mergeCell ref="VIH37:VIX37"/>
    <mergeCell ref="VIY37:VJO37"/>
    <mergeCell ref="VJP37:VKF37"/>
    <mergeCell ref="UYM37:UZC37"/>
    <mergeCell ref="UZD37:UZT37"/>
    <mergeCell ref="UZU37:VAK37"/>
    <mergeCell ref="VAL37:VBB37"/>
    <mergeCell ref="VBC37:VBS37"/>
    <mergeCell ref="VBT37:VCJ37"/>
    <mergeCell ref="VCK37:VDA37"/>
    <mergeCell ref="VDB37:VDR37"/>
    <mergeCell ref="VDS37:VEI37"/>
    <mergeCell ref="USP37:UTF37"/>
    <mergeCell ref="UTG37:UTW37"/>
    <mergeCell ref="UTX37:UUN37"/>
    <mergeCell ref="UUO37:UVE37"/>
    <mergeCell ref="UVF37:UVV37"/>
    <mergeCell ref="UVW37:UWM37"/>
    <mergeCell ref="UWN37:UXD37"/>
    <mergeCell ref="UXE37:UXU37"/>
    <mergeCell ref="UXV37:UYL37"/>
    <mergeCell ref="UMS37:UNI37"/>
    <mergeCell ref="UNJ37:UNZ37"/>
    <mergeCell ref="UOA37:UOQ37"/>
    <mergeCell ref="UOR37:UPH37"/>
    <mergeCell ref="UPI37:UPY37"/>
    <mergeCell ref="UPZ37:UQP37"/>
    <mergeCell ref="UQQ37:URG37"/>
    <mergeCell ref="URH37:URX37"/>
    <mergeCell ref="URY37:USO37"/>
    <mergeCell ref="UGV37:UHL37"/>
    <mergeCell ref="UHM37:UIC37"/>
    <mergeCell ref="UID37:UIT37"/>
    <mergeCell ref="UIU37:UJK37"/>
    <mergeCell ref="UJL37:UKB37"/>
    <mergeCell ref="UKC37:UKS37"/>
    <mergeCell ref="UKT37:ULJ37"/>
    <mergeCell ref="ULK37:UMA37"/>
    <mergeCell ref="UMB37:UMR37"/>
    <mergeCell ref="UAY37:UBO37"/>
    <mergeCell ref="UBP37:UCF37"/>
    <mergeCell ref="UCG37:UCW37"/>
    <mergeCell ref="UCX37:UDN37"/>
    <mergeCell ref="UDO37:UEE37"/>
    <mergeCell ref="UEF37:UEV37"/>
    <mergeCell ref="UEW37:UFM37"/>
    <mergeCell ref="UFN37:UGD37"/>
    <mergeCell ref="UGE37:UGU37"/>
    <mergeCell ref="TVB37:TVR37"/>
    <mergeCell ref="TVS37:TWI37"/>
    <mergeCell ref="TWJ37:TWZ37"/>
    <mergeCell ref="TXA37:TXQ37"/>
    <mergeCell ref="TXR37:TYH37"/>
    <mergeCell ref="TYI37:TYY37"/>
    <mergeCell ref="TYZ37:TZP37"/>
    <mergeCell ref="TZQ37:UAG37"/>
    <mergeCell ref="UAH37:UAX37"/>
    <mergeCell ref="TPE37:TPU37"/>
    <mergeCell ref="TPV37:TQL37"/>
    <mergeCell ref="TQM37:TRC37"/>
    <mergeCell ref="TRD37:TRT37"/>
    <mergeCell ref="TRU37:TSK37"/>
    <mergeCell ref="TSL37:TTB37"/>
    <mergeCell ref="TTC37:TTS37"/>
    <mergeCell ref="TTT37:TUJ37"/>
    <mergeCell ref="TUK37:TVA37"/>
    <mergeCell ref="TJH37:TJX37"/>
    <mergeCell ref="TJY37:TKO37"/>
    <mergeCell ref="TKP37:TLF37"/>
    <mergeCell ref="TLG37:TLW37"/>
    <mergeCell ref="TLX37:TMN37"/>
    <mergeCell ref="TMO37:TNE37"/>
    <mergeCell ref="TNF37:TNV37"/>
    <mergeCell ref="TNW37:TOM37"/>
    <mergeCell ref="TON37:TPD37"/>
    <mergeCell ref="TDK37:TEA37"/>
    <mergeCell ref="TEB37:TER37"/>
    <mergeCell ref="TES37:TFI37"/>
    <mergeCell ref="TFJ37:TFZ37"/>
    <mergeCell ref="TGA37:TGQ37"/>
    <mergeCell ref="TGR37:THH37"/>
    <mergeCell ref="THI37:THY37"/>
    <mergeCell ref="THZ37:TIP37"/>
    <mergeCell ref="TIQ37:TJG37"/>
    <mergeCell ref="SXN37:SYD37"/>
    <mergeCell ref="SYE37:SYU37"/>
    <mergeCell ref="SYV37:SZL37"/>
    <mergeCell ref="SZM37:TAC37"/>
    <mergeCell ref="TAD37:TAT37"/>
    <mergeCell ref="TAU37:TBK37"/>
    <mergeCell ref="TBL37:TCB37"/>
    <mergeCell ref="TCC37:TCS37"/>
    <mergeCell ref="TCT37:TDJ37"/>
    <mergeCell ref="SRQ37:SSG37"/>
    <mergeCell ref="SSH37:SSX37"/>
    <mergeCell ref="SSY37:STO37"/>
    <mergeCell ref="STP37:SUF37"/>
    <mergeCell ref="SUG37:SUW37"/>
    <mergeCell ref="SUX37:SVN37"/>
    <mergeCell ref="SVO37:SWE37"/>
    <mergeCell ref="SWF37:SWV37"/>
    <mergeCell ref="SWW37:SXM37"/>
    <mergeCell ref="SLT37:SMJ37"/>
    <mergeCell ref="SMK37:SNA37"/>
    <mergeCell ref="SNB37:SNR37"/>
    <mergeCell ref="SNS37:SOI37"/>
    <mergeCell ref="SOJ37:SOZ37"/>
    <mergeCell ref="SPA37:SPQ37"/>
    <mergeCell ref="SPR37:SQH37"/>
    <mergeCell ref="SQI37:SQY37"/>
    <mergeCell ref="SQZ37:SRP37"/>
    <mergeCell ref="SFW37:SGM37"/>
    <mergeCell ref="SGN37:SHD37"/>
    <mergeCell ref="SHE37:SHU37"/>
    <mergeCell ref="SHV37:SIL37"/>
    <mergeCell ref="SIM37:SJC37"/>
    <mergeCell ref="SJD37:SJT37"/>
    <mergeCell ref="SJU37:SKK37"/>
    <mergeCell ref="SKL37:SLB37"/>
    <mergeCell ref="SLC37:SLS37"/>
    <mergeCell ref="RZZ37:SAP37"/>
    <mergeCell ref="SAQ37:SBG37"/>
    <mergeCell ref="SBH37:SBX37"/>
    <mergeCell ref="SBY37:SCO37"/>
    <mergeCell ref="SCP37:SDF37"/>
    <mergeCell ref="SDG37:SDW37"/>
    <mergeCell ref="SDX37:SEN37"/>
    <mergeCell ref="SEO37:SFE37"/>
    <mergeCell ref="SFF37:SFV37"/>
    <mergeCell ref="RUC37:RUS37"/>
    <mergeCell ref="RUT37:RVJ37"/>
    <mergeCell ref="RVK37:RWA37"/>
    <mergeCell ref="RWB37:RWR37"/>
    <mergeCell ref="RWS37:RXI37"/>
    <mergeCell ref="RXJ37:RXZ37"/>
    <mergeCell ref="RYA37:RYQ37"/>
    <mergeCell ref="RYR37:RZH37"/>
    <mergeCell ref="RZI37:RZY37"/>
    <mergeCell ref="ROF37:ROV37"/>
    <mergeCell ref="ROW37:RPM37"/>
    <mergeCell ref="RPN37:RQD37"/>
    <mergeCell ref="RQE37:RQU37"/>
    <mergeCell ref="RQV37:RRL37"/>
    <mergeCell ref="RRM37:RSC37"/>
    <mergeCell ref="RSD37:RST37"/>
    <mergeCell ref="RSU37:RTK37"/>
    <mergeCell ref="RTL37:RUB37"/>
    <mergeCell ref="RII37:RIY37"/>
    <mergeCell ref="RIZ37:RJP37"/>
    <mergeCell ref="RJQ37:RKG37"/>
    <mergeCell ref="RKH37:RKX37"/>
    <mergeCell ref="RKY37:RLO37"/>
    <mergeCell ref="RLP37:RMF37"/>
    <mergeCell ref="RMG37:RMW37"/>
    <mergeCell ref="RMX37:RNN37"/>
    <mergeCell ref="RNO37:ROE37"/>
    <mergeCell ref="RCL37:RDB37"/>
    <mergeCell ref="RDC37:RDS37"/>
    <mergeCell ref="RDT37:REJ37"/>
    <mergeCell ref="REK37:RFA37"/>
    <mergeCell ref="RFB37:RFR37"/>
    <mergeCell ref="RFS37:RGI37"/>
    <mergeCell ref="RGJ37:RGZ37"/>
    <mergeCell ref="RHA37:RHQ37"/>
    <mergeCell ref="RHR37:RIH37"/>
    <mergeCell ref="QWO37:QXE37"/>
    <mergeCell ref="QXF37:QXV37"/>
    <mergeCell ref="QXW37:QYM37"/>
    <mergeCell ref="QYN37:QZD37"/>
    <mergeCell ref="QZE37:QZU37"/>
    <mergeCell ref="QZV37:RAL37"/>
    <mergeCell ref="RAM37:RBC37"/>
    <mergeCell ref="RBD37:RBT37"/>
    <mergeCell ref="RBU37:RCK37"/>
    <mergeCell ref="QQR37:QRH37"/>
    <mergeCell ref="QRI37:QRY37"/>
    <mergeCell ref="QRZ37:QSP37"/>
    <mergeCell ref="QSQ37:QTG37"/>
    <mergeCell ref="QTH37:QTX37"/>
    <mergeCell ref="QTY37:QUO37"/>
    <mergeCell ref="QUP37:QVF37"/>
    <mergeCell ref="QVG37:QVW37"/>
    <mergeCell ref="QVX37:QWN37"/>
    <mergeCell ref="QKU37:QLK37"/>
    <mergeCell ref="QLL37:QMB37"/>
    <mergeCell ref="QMC37:QMS37"/>
    <mergeCell ref="QMT37:QNJ37"/>
    <mergeCell ref="QNK37:QOA37"/>
    <mergeCell ref="QOB37:QOR37"/>
    <mergeCell ref="QOS37:QPI37"/>
    <mergeCell ref="QPJ37:QPZ37"/>
    <mergeCell ref="QQA37:QQQ37"/>
    <mergeCell ref="QEX37:QFN37"/>
    <mergeCell ref="QFO37:QGE37"/>
    <mergeCell ref="QGF37:QGV37"/>
    <mergeCell ref="QGW37:QHM37"/>
    <mergeCell ref="QHN37:QID37"/>
    <mergeCell ref="QIE37:QIU37"/>
    <mergeCell ref="QIV37:QJL37"/>
    <mergeCell ref="QJM37:QKC37"/>
    <mergeCell ref="QKD37:QKT37"/>
    <mergeCell ref="PZA37:PZQ37"/>
    <mergeCell ref="PZR37:QAH37"/>
    <mergeCell ref="QAI37:QAY37"/>
    <mergeCell ref="QAZ37:QBP37"/>
    <mergeCell ref="QBQ37:QCG37"/>
    <mergeCell ref="QCH37:QCX37"/>
    <mergeCell ref="QCY37:QDO37"/>
    <mergeCell ref="QDP37:QEF37"/>
    <mergeCell ref="QEG37:QEW37"/>
    <mergeCell ref="PTD37:PTT37"/>
    <mergeCell ref="PTU37:PUK37"/>
    <mergeCell ref="PUL37:PVB37"/>
    <mergeCell ref="PVC37:PVS37"/>
    <mergeCell ref="PVT37:PWJ37"/>
    <mergeCell ref="PWK37:PXA37"/>
    <mergeCell ref="PXB37:PXR37"/>
    <mergeCell ref="PXS37:PYI37"/>
    <mergeCell ref="PYJ37:PYZ37"/>
    <mergeCell ref="PNG37:PNW37"/>
    <mergeCell ref="PNX37:PON37"/>
    <mergeCell ref="POO37:PPE37"/>
    <mergeCell ref="PPF37:PPV37"/>
    <mergeCell ref="PPW37:PQM37"/>
    <mergeCell ref="PQN37:PRD37"/>
    <mergeCell ref="PRE37:PRU37"/>
    <mergeCell ref="PRV37:PSL37"/>
    <mergeCell ref="PSM37:PTC37"/>
    <mergeCell ref="PHJ37:PHZ37"/>
    <mergeCell ref="PIA37:PIQ37"/>
    <mergeCell ref="PIR37:PJH37"/>
    <mergeCell ref="PJI37:PJY37"/>
    <mergeCell ref="PJZ37:PKP37"/>
    <mergeCell ref="PKQ37:PLG37"/>
    <mergeCell ref="PLH37:PLX37"/>
    <mergeCell ref="PLY37:PMO37"/>
    <mergeCell ref="PMP37:PNF37"/>
    <mergeCell ref="PBM37:PCC37"/>
    <mergeCell ref="PCD37:PCT37"/>
    <mergeCell ref="PCU37:PDK37"/>
    <mergeCell ref="PDL37:PEB37"/>
    <mergeCell ref="PEC37:PES37"/>
    <mergeCell ref="PET37:PFJ37"/>
    <mergeCell ref="PFK37:PGA37"/>
    <mergeCell ref="PGB37:PGR37"/>
    <mergeCell ref="PGS37:PHI37"/>
    <mergeCell ref="OVP37:OWF37"/>
    <mergeCell ref="OWG37:OWW37"/>
    <mergeCell ref="OWX37:OXN37"/>
    <mergeCell ref="OXO37:OYE37"/>
    <mergeCell ref="OYF37:OYV37"/>
    <mergeCell ref="OYW37:OZM37"/>
    <mergeCell ref="OZN37:PAD37"/>
    <mergeCell ref="PAE37:PAU37"/>
    <mergeCell ref="PAV37:PBL37"/>
    <mergeCell ref="OPS37:OQI37"/>
    <mergeCell ref="OQJ37:OQZ37"/>
    <mergeCell ref="ORA37:ORQ37"/>
    <mergeCell ref="ORR37:OSH37"/>
    <mergeCell ref="OSI37:OSY37"/>
    <mergeCell ref="OSZ37:OTP37"/>
    <mergeCell ref="OTQ37:OUG37"/>
    <mergeCell ref="OUH37:OUX37"/>
    <mergeCell ref="OUY37:OVO37"/>
    <mergeCell ref="OJV37:OKL37"/>
    <mergeCell ref="OKM37:OLC37"/>
    <mergeCell ref="OLD37:OLT37"/>
    <mergeCell ref="OLU37:OMK37"/>
    <mergeCell ref="OML37:ONB37"/>
    <mergeCell ref="ONC37:ONS37"/>
    <mergeCell ref="ONT37:OOJ37"/>
    <mergeCell ref="OOK37:OPA37"/>
    <mergeCell ref="OPB37:OPR37"/>
    <mergeCell ref="ODY37:OEO37"/>
    <mergeCell ref="OEP37:OFF37"/>
    <mergeCell ref="OFG37:OFW37"/>
    <mergeCell ref="OFX37:OGN37"/>
    <mergeCell ref="OGO37:OHE37"/>
    <mergeCell ref="OHF37:OHV37"/>
    <mergeCell ref="OHW37:OIM37"/>
    <mergeCell ref="OIN37:OJD37"/>
    <mergeCell ref="OJE37:OJU37"/>
    <mergeCell ref="NYB37:NYR37"/>
    <mergeCell ref="NYS37:NZI37"/>
    <mergeCell ref="NZJ37:NZZ37"/>
    <mergeCell ref="OAA37:OAQ37"/>
    <mergeCell ref="OAR37:OBH37"/>
    <mergeCell ref="OBI37:OBY37"/>
    <mergeCell ref="OBZ37:OCP37"/>
    <mergeCell ref="OCQ37:ODG37"/>
    <mergeCell ref="ODH37:ODX37"/>
    <mergeCell ref="NSE37:NSU37"/>
    <mergeCell ref="NSV37:NTL37"/>
    <mergeCell ref="NTM37:NUC37"/>
    <mergeCell ref="NUD37:NUT37"/>
    <mergeCell ref="NUU37:NVK37"/>
    <mergeCell ref="NVL37:NWB37"/>
    <mergeCell ref="NWC37:NWS37"/>
    <mergeCell ref="NWT37:NXJ37"/>
    <mergeCell ref="NXK37:NYA37"/>
    <mergeCell ref="NMH37:NMX37"/>
    <mergeCell ref="NMY37:NNO37"/>
    <mergeCell ref="NNP37:NOF37"/>
    <mergeCell ref="NOG37:NOW37"/>
    <mergeCell ref="NOX37:NPN37"/>
    <mergeCell ref="NPO37:NQE37"/>
    <mergeCell ref="NQF37:NQV37"/>
    <mergeCell ref="NQW37:NRM37"/>
    <mergeCell ref="NRN37:NSD37"/>
    <mergeCell ref="NGK37:NHA37"/>
    <mergeCell ref="NHB37:NHR37"/>
    <mergeCell ref="NHS37:NII37"/>
    <mergeCell ref="NIJ37:NIZ37"/>
    <mergeCell ref="NJA37:NJQ37"/>
    <mergeCell ref="NJR37:NKH37"/>
    <mergeCell ref="NKI37:NKY37"/>
    <mergeCell ref="NKZ37:NLP37"/>
    <mergeCell ref="NLQ37:NMG37"/>
    <mergeCell ref="NAN37:NBD37"/>
    <mergeCell ref="NBE37:NBU37"/>
    <mergeCell ref="NBV37:NCL37"/>
    <mergeCell ref="NCM37:NDC37"/>
    <mergeCell ref="NDD37:NDT37"/>
    <mergeCell ref="NDU37:NEK37"/>
    <mergeCell ref="NEL37:NFB37"/>
    <mergeCell ref="NFC37:NFS37"/>
    <mergeCell ref="NFT37:NGJ37"/>
    <mergeCell ref="MUQ37:MVG37"/>
    <mergeCell ref="MVH37:MVX37"/>
    <mergeCell ref="MVY37:MWO37"/>
    <mergeCell ref="MWP37:MXF37"/>
    <mergeCell ref="MXG37:MXW37"/>
    <mergeCell ref="MXX37:MYN37"/>
    <mergeCell ref="MYO37:MZE37"/>
    <mergeCell ref="MZF37:MZV37"/>
    <mergeCell ref="MZW37:NAM37"/>
    <mergeCell ref="MOT37:MPJ37"/>
    <mergeCell ref="MPK37:MQA37"/>
    <mergeCell ref="MQB37:MQR37"/>
    <mergeCell ref="MQS37:MRI37"/>
    <mergeCell ref="MRJ37:MRZ37"/>
    <mergeCell ref="MSA37:MSQ37"/>
    <mergeCell ref="MSR37:MTH37"/>
    <mergeCell ref="MTI37:MTY37"/>
    <mergeCell ref="MTZ37:MUP37"/>
    <mergeCell ref="MIW37:MJM37"/>
    <mergeCell ref="MJN37:MKD37"/>
    <mergeCell ref="MKE37:MKU37"/>
    <mergeCell ref="MKV37:MLL37"/>
    <mergeCell ref="MLM37:MMC37"/>
    <mergeCell ref="MMD37:MMT37"/>
    <mergeCell ref="MMU37:MNK37"/>
    <mergeCell ref="MNL37:MOB37"/>
    <mergeCell ref="MOC37:MOS37"/>
    <mergeCell ref="MCZ37:MDP37"/>
    <mergeCell ref="MDQ37:MEG37"/>
    <mergeCell ref="MEH37:MEX37"/>
    <mergeCell ref="MEY37:MFO37"/>
    <mergeCell ref="MFP37:MGF37"/>
    <mergeCell ref="MGG37:MGW37"/>
    <mergeCell ref="MGX37:MHN37"/>
    <mergeCell ref="MHO37:MIE37"/>
    <mergeCell ref="MIF37:MIV37"/>
    <mergeCell ref="LXC37:LXS37"/>
    <mergeCell ref="LXT37:LYJ37"/>
    <mergeCell ref="LYK37:LZA37"/>
    <mergeCell ref="LZB37:LZR37"/>
    <mergeCell ref="LZS37:MAI37"/>
    <mergeCell ref="MAJ37:MAZ37"/>
    <mergeCell ref="MBA37:MBQ37"/>
    <mergeCell ref="MBR37:MCH37"/>
    <mergeCell ref="MCI37:MCY37"/>
    <mergeCell ref="LRF37:LRV37"/>
    <mergeCell ref="LRW37:LSM37"/>
    <mergeCell ref="LSN37:LTD37"/>
    <mergeCell ref="LTE37:LTU37"/>
    <mergeCell ref="LTV37:LUL37"/>
    <mergeCell ref="LUM37:LVC37"/>
    <mergeCell ref="LVD37:LVT37"/>
    <mergeCell ref="LVU37:LWK37"/>
    <mergeCell ref="LWL37:LXB37"/>
    <mergeCell ref="LLI37:LLY37"/>
    <mergeCell ref="LLZ37:LMP37"/>
    <mergeCell ref="LMQ37:LNG37"/>
    <mergeCell ref="LNH37:LNX37"/>
    <mergeCell ref="LNY37:LOO37"/>
    <mergeCell ref="LOP37:LPF37"/>
    <mergeCell ref="LPG37:LPW37"/>
    <mergeCell ref="LPX37:LQN37"/>
    <mergeCell ref="LQO37:LRE37"/>
    <mergeCell ref="LFL37:LGB37"/>
    <mergeCell ref="LGC37:LGS37"/>
    <mergeCell ref="LGT37:LHJ37"/>
    <mergeCell ref="LHK37:LIA37"/>
    <mergeCell ref="LIB37:LIR37"/>
    <mergeCell ref="LIS37:LJI37"/>
    <mergeCell ref="LJJ37:LJZ37"/>
    <mergeCell ref="LKA37:LKQ37"/>
    <mergeCell ref="LKR37:LLH37"/>
    <mergeCell ref="KZO37:LAE37"/>
    <mergeCell ref="LAF37:LAV37"/>
    <mergeCell ref="LAW37:LBM37"/>
    <mergeCell ref="LBN37:LCD37"/>
    <mergeCell ref="LCE37:LCU37"/>
    <mergeCell ref="LCV37:LDL37"/>
    <mergeCell ref="LDM37:LEC37"/>
    <mergeCell ref="LED37:LET37"/>
    <mergeCell ref="LEU37:LFK37"/>
    <mergeCell ref="KTR37:KUH37"/>
    <mergeCell ref="KUI37:KUY37"/>
    <mergeCell ref="KUZ37:KVP37"/>
    <mergeCell ref="KVQ37:KWG37"/>
    <mergeCell ref="KWH37:KWX37"/>
    <mergeCell ref="KWY37:KXO37"/>
    <mergeCell ref="KXP37:KYF37"/>
    <mergeCell ref="KYG37:KYW37"/>
    <mergeCell ref="KYX37:KZN37"/>
    <mergeCell ref="KNU37:KOK37"/>
    <mergeCell ref="KOL37:KPB37"/>
    <mergeCell ref="KPC37:KPS37"/>
    <mergeCell ref="KPT37:KQJ37"/>
    <mergeCell ref="KQK37:KRA37"/>
    <mergeCell ref="KRB37:KRR37"/>
    <mergeCell ref="KRS37:KSI37"/>
    <mergeCell ref="KSJ37:KSZ37"/>
    <mergeCell ref="KTA37:KTQ37"/>
    <mergeCell ref="KHX37:KIN37"/>
    <mergeCell ref="KIO37:KJE37"/>
    <mergeCell ref="KJF37:KJV37"/>
    <mergeCell ref="KJW37:KKM37"/>
    <mergeCell ref="KKN37:KLD37"/>
    <mergeCell ref="KLE37:KLU37"/>
    <mergeCell ref="KLV37:KML37"/>
    <mergeCell ref="KMM37:KNC37"/>
    <mergeCell ref="KND37:KNT37"/>
    <mergeCell ref="KCA37:KCQ37"/>
    <mergeCell ref="KCR37:KDH37"/>
    <mergeCell ref="KDI37:KDY37"/>
    <mergeCell ref="KDZ37:KEP37"/>
    <mergeCell ref="KEQ37:KFG37"/>
    <mergeCell ref="KFH37:KFX37"/>
    <mergeCell ref="KFY37:KGO37"/>
    <mergeCell ref="KGP37:KHF37"/>
    <mergeCell ref="KHG37:KHW37"/>
    <mergeCell ref="JWD37:JWT37"/>
    <mergeCell ref="JWU37:JXK37"/>
    <mergeCell ref="JXL37:JYB37"/>
    <mergeCell ref="JYC37:JYS37"/>
    <mergeCell ref="JYT37:JZJ37"/>
    <mergeCell ref="JZK37:KAA37"/>
    <mergeCell ref="KAB37:KAR37"/>
    <mergeCell ref="KAS37:KBI37"/>
    <mergeCell ref="KBJ37:KBZ37"/>
    <mergeCell ref="JQG37:JQW37"/>
    <mergeCell ref="JQX37:JRN37"/>
    <mergeCell ref="JRO37:JSE37"/>
    <mergeCell ref="JSF37:JSV37"/>
    <mergeCell ref="JSW37:JTM37"/>
    <mergeCell ref="JTN37:JUD37"/>
    <mergeCell ref="JUE37:JUU37"/>
    <mergeCell ref="JUV37:JVL37"/>
    <mergeCell ref="JVM37:JWC37"/>
    <mergeCell ref="JKJ37:JKZ37"/>
    <mergeCell ref="JLA37:JLQ37"/>
    <mergeCell ref="JLR37:JMH37"/>
    <mergeCell ref="JMI37:JMY37"/>
    <mergeCell ref="JMZ37:JNP37"/>
    <mergeCell ref="JNQ37:JOG37"/>
    <mergeCell ref="JOH37:JOX37"/>
    <mergeCell ref="JOY37:JPO37"/>
    <mergeCell ref="JPP37:JQF37"/>
    <mergeCell ref="JEM37:JFC37"/>
    <mergeCell ref="JFD37:JFT37"/>
    <mergeCell ref="JFU37:JGK37"/>
    <mergeCell ref="JGL37:JHB37"/>
    <mergeCell ref="JHC37:JHS37"/>
    <mergeCell ref="JHT37:JIJ37"/>
    <mergeCell ref="JIK37:JJA37"/>
    <mergeCell ref="JJB37:JJR37"/>
    <mergeCell ref="JJS37:JKI37"/>
    <mergeCell ref="IYP37:IZF37"/>
    <mergeCell ref="IZG37:IZW37"/>
    <mergeCell ref="IZX37:JAN37"/>
    <mergeCell ref="JAO37:JBE37"/>
    <mergeCell ref="JBF37:JBV37"/>
    <mergeCell ref="JBW37:JCM37"/>
    <mergeCell ref="JCN37:JDD37"/>
    <mergeCell ref="JDE37:JDU37"/>
    <mergeCell ref="JDV37:JEL37"/>
    <mergeCell ref="ISS37:ITI37"/>
    <mergeCell ref="ITJ37:ITZ37"/>
    <mergeCell ref="IUA37:IUQ37"/>
    <mergeCell ref="IUR37:IVH37"/>
    <mergeCell ref="IVI37:IVY37"/>
    <mergeCell ref="IVZ37:IWP37"/>
    <mergeCell ref="IWQ37:IXG37"/>
    <mergeCell ref="IXH37:IXX37"/>
    <mergeCell ref="IXY37:IYO37"/>
    <mergeCell ref="IMV37:INL37"/>
    <mergeCell ref="INM37:IOC37"/>
    <mergeCell ref="IOD37:IOT37"/>
    <mergeCell ref="IOU37:IPK37"/>
    <mergeCell ref="IPL37:IQB37"/>
    <mergeCell ref="IQC37:IQS37"/>
    <mergeCell ref="IQT37:IRJ37"/>
    <mergeCell ref="IRK37:ISA37"/>
    <mergeCell ref="ISB37:ISR37"/>
    <mergeCell ref="IGY37:IHO37"/>
    <mergeCell ref="IHP37:IIF37"/>
    <mergeCell ref="IIG37:IIW37"/>
    <mergeCell ref="IIX37:IJN37"/>
    <mergeCell ref="IJO37:IKE37"/>
    <mergeCell ref="IKF37:IKV37"/>
    <mergeCell ref="IKW37:ILM37"/>
    <mergeCell ref="ILN37:IMD37"/>
    <mergeCell ref="IME37:IMU37"/>
    <mergeCell ref="IBB37:IBR37"/>
    <mergeCell ref="IBS37:ICI37"/>
    <mergeCell ref="ICJ37:ICZ37"/>
    <mergeCell ref="IDA37:IDQ37"/>
    <mergeCell ref="IDR37:IEH37"/>
    <mergeCell ref="IEI37:IEY37"/>
    <mergeCell ref="IEZ37:IFP37"/>
    <mergeCell ref="IFQ37:IGG37"/>
    <mergeCell ref="IGH37:IGX37"/>
    <mergeCell ref="HVE37:HVU37"/>
    <mergeCell ref="HVV37:HWL37"/>
    <mergeCell ref="HWM37:HXC37"/>
    <mergeCell ref="HXD37:HXT37"/>
    <mergeCell ref="HXU37:HYK37"/>
    <mergeCell ref="HYL37:HZB37"/>
    <mergeCell ref="HZC37:HZS37"/>
    <mergeCell ref="HZT37:IAJ37"/>
    <mergeCell ref="IAK37:IBA37"/>
    <mergeCell ref="HPH37:HPX37"/>
    <mergeCell ref="HPY37:HQO37"/>
    <mergeCell ref="HQP37:HRF37"/>
    <mergeCell ref="HRG37:HRW37"/>
    <mergeCell ref="HRX37:HSN37"/>
    <mergeCell ref="HSO37:HTE37"/>
    <mergeCell ref="HTF37:HTV37"/>
    <mergeCell ref="HTW37:HUM37"/>
    <mergeCell ref="HUN37:HVD37"/>
    <mergeCell ref="HJK37:HKA37"/>
    <mergeCell ref="HKB37:HKR37"/>
    <mergeCell ref="HKS37:HLI37"/>
    <mergeCell ref="HLJ37:HLZ37"/>
    <mergeCell ref="HMA37:HMQ37"/>
    <mergeCell ref="HMR37:HNH37"/>
    <mergeCell ref="HNI37:HNY37"/>
    <mergeCell ref="HNZ37:HOP37"/>
    <mergeCell ref="HOQ37:HPG37"/>
    <mergeCell ref="HDN37:HED37"/>
    <mergeCell ref="HEE37:HEU37"/>
    <mergeCell ref="HEV37:HFL37"/>
    <mergeCell ref="HFM37:HGC37"/>
    <mergeCell ref="HGD37:HGT37"/>
    <mergeCell ref="HGU37:HHK37"/>
    <mergeCell ref="HHL37:HIB37"/>
    <mergeCell ref="HIC37:HIS37"/>
    <mergeCell ref="HIT37:HJJ37"/>
    <mergeCell ref="GXQ37:GYG37"/>
    <mergeCell ref="GYH37:GYX37"/>
    <mergeCell ref="GYY37:GZO37"/>
    <mergeCell ref="GZP37:HAF37"/>
    <mergeCell ref="HAG37:HAW37"/>
    <mergeCell ref="HAX37:HBN37"/>
    <mergeCell ref="HBO37:HCE37"/>
    <mergeCell ref="HCF37:HCV37"/>
    <mergeCell ref="HCW37:HDM37"/>
    <mergeCell ref="GSK37:GTA37"/>
    <mergeCell ref="GTB37:GTR37"/>
    <mergeCell ref="GTS37:GUI37"/>
    <mergeCell ref="GUJ37:GUZ37"/>
    <mergeCell ref="GVA37:GVQ37"/>
    <mergeCell ref="GVR37:GWH37"/>
    <mergeCell ref="GWI37:GWY37"/>
    <mergeCell ref="GWZ37:GXP37"/>
    <mergeCell ref="GLW37:GMM37"/>
    <mergeCell ref="GMN37:GND37"/>
    <mergeCell ref="GNE37:GNU37"/>
    <mergeCell ref="GNV37:GOL37"/>
    <mergeCell ref="GOM37:GPC37"/>
    <mergeCell ref="GPD37:GPT37"/>
    <mergeCell ref="GPU37:GQK37"/>
    <mergeCell ref="GQL37:GRB37"/>
    <mergeCell ref="GRC37:GRS37"/>
    <mergeCell ref="GHH37:GHX37"/>
    <mergeCell ref="GHY37:GIO37"/>
    <mergeCell ref="GIP37:GJF37"/>
    <mergeCell ref="GJG37:GJW37"/>
    <mergeCell ref="GJX37:GKN37"/>
    <mergeCell ref="GKO37:GLE37"/>
    <mergeCell ref="GLF37:GLV37"/>
    <mergeCell ref="GAC37:GAS37"/>
    <mergeCell ref="GAT37:GBJ37"/>
    <mergeCell ref="GBK37:GCA37"/>
    <mergeCell ref="GCB37:GCR37"/>
    <mergeCell ref="GCS37:GDI37"/>
    <mergeCell ref="GDJ37:GDZ37"/>
    <mergeCell ref="GEA37:GEQ37"/>
    <mergeCell ref="GER37:GFH37"/>
    <mergeCell ref="GFI37:GFY37"/>
    <mergeCell ref="GRT37:GSJ37"/>
    <mergeCell ref="FWE37:FWU37"/>
    <mergeCell ref="FWV37:FXL37"/>
    <mergeCell ref="FXM37:FYC37"/>
    <mergeCell ref="FYD37:FYT37"/>
    <mergeCell ref="FYU37:FZK37"/>
    <mergeCell ref="FZL37:GAB37"/>
    <mergeCell ref="FOI37:FOY37"/>
    <mergeCell ref="FOZ37:FPP37"/>
    <mergeCell ref="FPQ37:FQG37"/>
    <mergeCell ref="FQH37:FQX37"/>
    <mergeCell ref="FQY37:FRO37"/>
    <mergeCell ref="FRP37:FSF37"/>
    <mergeCell ref="FSG37:FSW37"/>
    <mergeCell ref="FSX37:FTN37"/>
    <mergeCell ref="FTO37:FUE37"/>
    <mergeCell ref="GFZ37:GGP37"/>
    <mergeCell ref="GGQ37:GHG37"/>
    <mergeCell ref="FLB37:FLR37"/>
    <mergeCell ref="FLS37:FMI37"/>
    <mergeCell ref="FMJ37:FMZ37"/>
    <mergeCell ref="FNA37:FNQ37"/>
    <mergeCell ref="FNR37:FOH37"/>
    <mergeCell ref="FCO37:FDE37"/>
    <mergeCell ref="FDF37:FDV37"/>
    <mergeCell ref="FDW37:FEM37"/>
    <mergeCell ref="FEN37:FFD37"/>
    <mergeCell ref="FFE37:FFU37"/>
    <mergeCell ref="FFV37:FGL37"/>
    <mergeCell ref="FGM37:FHC37"/>
    <mergeCell ref="FHD37:FHT37"/>
    <mergeCell ref="FHU37:FIK37"/>
    <mergeCell ref="FUF37:FUV37"/>
    <mergeCell ref="FUW37:FVM37"/>
    <mergeCell ref="FVN37:FWD37"/>
    <mergeCell ref="EZY37:FAO37"/>
    <mergeCell ref="FAP37:FBF37"/>
    <mergeCell ref="FBG37:FBW37"/>
    <mergeCell ref="FBX37:FCN37"/>
    <mergeCell ref="EQU37:ERK37"/>
    <mergeCell ref="ERL37:ESB37"/>
    <mergeCell ref="ESC37:ESS37"/>
    <mergeCell ref="EST37:ETJ37"/>
    <mergeCell ref="ETK37:EUA37"/>
    <mergeCell ref="EUB37:EUR37"/>
    <mergeCell ref="EUS37:EVI37"/>
    <mergeCell ref="EVJ37:EVZ37"/>
    <mergeCell ref="EWA37:EWQ37"/>
    <mergeCell ref="FIL37:FJB37"/>
    <mergeCell ref="FJC37:FJS37"/>
    <mergeCell ref="FJT37:FKJ37"/>
    <mergeCell ref="FKK37:FLA37"/>
    <mergeCell ref="EOV37:EPL37"/>
    <mergeCell ref="EPM37:EQC37"/>
    <mergeCell ref="EQD37:EQT37"/>
    <mergeCell ref="EFA37:EFQ37"/>
    <mergeCell ref="EFR37:EGH37"/>
    <mergeCell ref="EGI37:EGY37"/>
    <mergeCell ref="EGZ37:EHP37"/>
    <mergeCell ref="EHQ37:EIG37"/>
    <mergeCell ref="EIH37:EIX37"/>
    <mergeCell ref="EIY37:EJO37"/>
    <mergeCell ref="EJP37:EKF37"/>
    <mergeCell ref="EKG37:EKW37"/>
    <mergeCell ref="EWR37:EXH37"/>
    <mergeCell ref="EXI37:EXY37"/>
    <mergeCell ref="EXZ37:EYP37"/>
    <mergeCell ref="EYQ37:EZG37"/>
    <mergeCell ref="EZH37:EZX37"/>
    <mergeCell ref="EDB37:EDR37"/>
    <mergeCell ref="EDS37:EEI37"/>
    <mergeCell ref="EEJ37:EEZ37"/>
    <mergeCell ref="DTX37:DUN37"/>
    <mergeCell ref="DUO37:DVE37"/>
    <mergeCell ref="DVF37:DVV37"/>
    <mergeCell ref="DVW37:DWM37"/>
    <mergeCell ref="DWN37:DXD37"/>
    <mergeCell ref="DXE37:DXU37"/>
    <mergeCell ref="DXV37:DYL37"/>
    <mergeCell ref="DYM37:DZC37"/>
    <mergeCell ref="EKX37:ELN37"/>
    <mergeCell ref="ELO37:EME37"/>
    <mergeCell ref="EMF37:EMV37"/>
    <mergeCell ref="EMW37:ENM37"/>
    <mergeCell ref="ENN37:EOD37"/>
    <mergeCell ref="EOE37:EOU37"/>
    <mergeCell ref="DMB37:DMR37"/>
    <mergeCell ref="DMS37:DNI37"/>
    <mergeCell ref="DBP37:DCF37"/>
    <mergeCell ref="DCG37:DCW37"/>
    <mergeCell ref="DCX37:DDN37"/>
    <mergeCell ref="DDO37:DEE37"/>
    <mergeCell ref="DEF37:DEV37"/>
    <mergeCell ref="DEW37:DFM37"/>
    <mergeCell ref="DFN37:DGD37"/>
    <mergeCell ref="DGE37:DGU37"/>
    <mergeCell ref="DGV37:DHL37"/>
    <mergeCell ref="DZD37:DZT37"/>
    <mergeCell ref="DZU37:EAK37"/>
    <mergeCell ref="EAL37:EBB37"/>
    <mergeCell ref="EBC37:EBS37"/>
    <mergeCell ref="EBT37:ECJ37"/>
    <mergeCell ref="ECK37:EDA37"/>
    <mergeCell ref="DTG37:DTW37"/>
    <mergeCell ref="DNJ37:DNZ37"/>
    <mergeCell ref="DOA37:DOQ37"/>
    <mergeCell ref="DOR37:DPH37"/>
    <mergeCell ref="DPI37:DPY37"/>
    <mergeCell ref="DPZ37:DQP37"/>
    <mergeCell ref="DQQ37:DRG37"/>
    <mergeCell ref="DRH37:DRX37"/>
    <mergeCell ref="DRY37:DSO37"/>
    <mergeCell ref="DSP37:DTF37"/>
    <mergeCell ref="DIU37:DJK37"/>
    <mergeCell ref="DJL37:DKB37"/>
    <mergeCell ref="DKC37:DKS37"/>
    <mergeCell ref="DKT37:DLJ37"/>
    <mergeCell ref="DLK37:DMA37"/>
    <mergeCell ref="CXR37:CYH37"/>
    <mergeCell ref="CYI37:CYY37"/>
    <mergeCell ref="CYZ37:CZP37"/>
    <mergeCell ref="CZQ37:DAG37"/>
    <mergeCell ref="DAH37:DAX37"/>
    <mergeCell ref="DAY37:DBO37"/>
    <mergeCell ref="CPV37:CQL37"/>
    <mergeCell ref="CQM37:CRC37"/>
    <mergeCell ref="CRD37:CRT37"/>
    <mergeCell ref="CRU37:CSK37"/>
    <mergeCell ref="CSL37:CTB37"/>
    <mergeCell ref="CTC37:CTS37"/>
    <mergeCell ref="CTT37:CUJ37"/>
    <mergeCell ref="CUK37:CVA37"/>
    <mergeCell ref="CVB37:CVR37"/>
    <mergeCell ref="DHM37:DIC37"/>
    <mergeCell ref="DID37:DIT37"/>
    <mergeCell ref="CMO37:CNE37"/>
    <mergeCell ref="CNF37:CNV37"/>
    <mergeCell ref="CNW37:COM37"/>
    <mergeCell ref="CON37:CPD37"/>
    <mergeCell ref="CPE37:CPU37"/>
    <mergeCell ref="CEB37:CER37"/>
    <mergeCell ref="CES37:CFI37"/>
    <mergeCell ref="CFJ37:CFZ37"/>
    <mergeCell ref="CGA37:CGQ37"/>
    <mergeCell ref="CGR37:CHH37"/>
    <mergeCell ref="CHI37:CHY37"/>
    <mergeCell ref="CHZ37:CIP37"/>
    <mergeCell ref="CIQ37:CJG37"/>
    <mergeCell ref="CJH37:CJX37"/>
    <mergeCell ref="CVS37:CWI37"/>
    <mergeCell ref="CWJ37:CWZ37"/>
    <mergeCell ref="CXA37:CXQ37"/>
    <mergeCell ref="CBL37:CCB37"/>
    <mergeCell ref="CCC37:CCS37"/>
    <mergeCell ref="CCT37:CDJ37"/>
    <mergeCell ref="CDK37:CEA37"/>
    <mergeCell ref="BSH37:BSX37"/>
    <mergeCell ref="BSY37:BTO37"/>
    <mergeCell ref="BTP37:BUF37"/>
    <mergeCell ref="BUG37:BUW37"/>
    <mergeCell ref="BUX37:BVN37"/>
    <mergeCell ref="BVO37:BWE37"/>
    <mergeCell ref="BWF37:BWV37"/>
    <mergeCell ref="BWW37:BXM37"/>
    <mergeCell ref="BXN37:BYD37"/>
    <mergeCell ref="CJY37:CKO37"/>
    <mergeCell ref="CKP37:CLF37"/>
    <mergeCell ref="CLG37:CLW37"/>
    <mergeCell ref="CLX37:CMN37"/>
    <mergeCell ref="BQI37:BQY37"/>
    <mergeCell ref="BQZ37:BRP37"/>
    <mergeCell ref="BRQ37:BSG37"/>
    <mergeCell ref="BGN37:BHD37"/>
    <mergeCell ref="BHE37:BHU37"/>
    <mergeCell ref="BHV37:BIL37"/>
    <mergeCell ref="BIM37:BJC37"/>
    <mergeCell ref="BJD37:BJT37"/>
    <mergeCell ref="BJU37:BKK37"/>
    <mergeCell ref="BKL37:BLB37"/>
    <mergeCell ref="BLC37:BLS37"/>
    <mergeCell ref="BLT37:BMJ37"/>
    <mergeCell ref="BYE37:BYU37"/>
    <mergeCell ref="BYV37:BZL37"/>
    <mergeCell ref="BZM37:CAC37"/>
    <mergeCell ref="CAD37:CAT37"/>
    <mergeCell ref="CAU37:CBK37"/>
    <mergeCell ref="BFF37:BFV37"/>
    <mergeCell ref="BFW37:BGM37"/>
    <mergeCell ref="AUT37:AVJ37"/>
    <mergeCell ref="AVK37:AWA37"/>
    <mergeCell ref="AWB37:AWR37"/>
    <mergeCell ref="AWS37:AXI37"/>
    <mergeCell ref="AXJ37:AXZ37"/>
    <mergeCell ref="AYA37:AYQ37"/>
    <mergeCell ref="AYR37:AZH37"/>
    <mergeCell ref="AZI37:AZY37"/>
    <mergeCell ref="AZZ37:BAP37"/>
    <mergeCell ref="BMK37:BNA37"/>
    <mergeCell ref="BNB37:BNR37"/>
    <mergeCell ref="BNS37:BOI37"/>
    <mergeCell ref="BOJ37:BOZ37"/>
    <mergeCell ref="BPA37:BPQ37"/>
    <mergeCell ref="BPR37:BQH37"/>
    <mergeCell ref="AUC37:AUS37"/>
    <mergeCell ref="AIZ37:AJP37"/>
    <mergeCell ref="AJQ37:AKG37"/>
    <mergeCell ref="AKH37:AKX37"/>
    <mergeCell ref="AKY37:ALO37"/>
    <mergeCell ref="ALP37:AMF37"/>
    <mergeCell ref="AMG37:AMW37"/>
    <mergeCell ref="AMX37:ANN37"/>
    <mergeCell ref="ANO37:AOE37"/>
    <mergeCell ref="AOF37:AOV37"/>
    <mergeCell ref="BAQ37:BBG37"/>
    <mergeCell ref="BBH37:BBX37"/>
    <mergeCell ref="BBY37:BCO37"/>
    <mergeCell ref="BCP37:BDF37"/>
    <mergeCell ref="BDG37:BDW37"/>
    <mergeCell ref="BDX37:BEN37"/>
    <mergeCell ref="BEO37:BFE37"/>
    <mergeCell ref="XF37:XV37"/>
    <mergeCell ref="XW37:YM37"/>
    <mergeCell ref="YN37:ZD37"/>
    <mergeCell ref="ZE37:ZU37"/>
    <mergeCell ref="ZV37:AAL37"/>
    <mergeCell ref="AAM37:ABC37"/>
    <mergeCell ref="ABD37:ABT37"/>
    <mergeCell ref="ABU37:ACK37"/>
    <mergeCell ref="ACL37:ADB37"/>
    <mergeCell ref="AOW37:APM37"/>
    <mergeCell ref="APN37:AQD37"/>
    <mergeCell ref="AQE37:AQU37"/>
    <mergeCell ref="AQV37:ARL37"/>
    <mergeCell ref="ARM37:ASC37"/>
    <mergeCell ref="ASD37:AST37"/>
    <mergeCell ref="ASU37:ATK37"/>
    <mergeCell ref="ATL37:AUB37"/>
    <mergeCell ref="R37:AH37"/>
    <mergeCell ref="AI37:AY37"/>
    <mergeCell ref="AZ37:BP37"/>
    <mergeCell ref="BQ37:CG37"/>
    <mergeCell ref="CH37:CX37"/>
    <mergeCell ref="CY37:DO37"/>
    <mergeCell ref="DP37:EF37"/>
    <mergeCell ref="EG37:EW37"/>
    <mergeCell ref="EX37:FN37"/>
    <mergeCell ref="RI37:RY37"/>
    <mergeCell ref="RZ37:SP37"/>
    <mergeCell ref="SQ37:TG37"/>
    <mergeCell ref="TH37:TX37"/>
    <mergeCell ref="TY37:UO37"/>
    <mergeCell ref="UP37:VF37"/>
    <mergeCell ref="VG37:VW37"/>
    <mergeCell ref="VX37:WN37"/>
    <mergeCell ref="LL37:MB37"/>
    <mergeCell ref="MC37:MS37"/>
    <mergeCell ref="MT37:NJ37"/>
    <mergeCell ref="NK37:OA37"/>
    <mergeCell ref="OB37:OR37"/>
    <mergeCell ref="OS37:PI37"/>
    <mergeCell ref="PJ37:PZ37"/>
    <mergeCell ref="QA37:QQ37"/>
    <mergeCell ref="QR37:RH37"/>
    <mergeCell ref="XCB36:XCR36"/>
    <mergeCell ref="XCS36:XDI36"/>
    <mergeCell ref="XDJ36:XDZ36"/>
    <mergeCell ref="XEA36:XEQ36"/>
    <mergeCell ref="WHU36:WIK36"/>
    <mergeCell ref="WIL36:WJB36"/>
    <mergeCell ref="WJC36:WJS36"/>
    <mergeCell ref="WJT36:WKJ36"/>
    <mergeCell ref="WKK36:WLA36"/>
    <mergeCell ref="WLB36:WLR36"/>
    <mergeCell ref="WLS36:WMI36"/>
    <mergeCell ref="WMJ36:WMZ36"/>
    <mergeCell ref="WNA36:WNQ36"/>
    <mergeCell ref="FO37:GE37"/>
    <mergeCell ref="GF37:GV37"/>
    <mergeCell ref="GW37:HM37"/>
    <mergeCell ref="HN37:ID37"/>
    <mergeCell ref="IE37:IU37"/>
    <mergeCell ref="IV37:JL37"/>
    <mergeCell ref="JM37:KC37"/>
    <mergeCell ref="KD37:KT37"/>
    <mergeCell ref="KU37:LK37"/>
    <mergeCell ref="WO37:XE37"/>
    <mergeCell ref="ADC37:ADS37"/>
    <mergeCell ref="ADT37:AEJ37"/>
    <mergeCell ref="AEK37:AFA37"/>
    <mergeCell ref="AFB37:AFR37"/>
    <mergeCell ref="AFS37:AGI37"/>
    <mergeCell ref="AGJ37:AGZ37"/>
    <mergeCell ref="AHA37:AHQ37"/>
    <mergeCell ref="AHR37:AIH37"/>
    <mergeCell ref="AII37:AIY37"/>
    <mergeCell ref="WBX36:WCN36"/>
    <mergeCell ref="WCO36:WDE36"/>
    <mergeCell ref="WDF36:WDV36"/>
    <mergeCell ref="WDW36:WEM36"/>
    <mergeCell ref="WEN36:WFD36"/>
    <mergeCell ref="WFE36:WFU36"/>
    <mergeCell ref="XER36:XFD36"/>
    <mergeCell ref="WTO36:WUE36"/>
    <mergeCell ref="WUF36:WUV36"/>
    <mergeCell ref="WUW36:WVM36"/>
    <mergeCell ref="WVN36:WWD36"/>
    <mergeCell ref="WWE36:WWU36"/>
    <mergeCell ref="WWV36:WXL36"/>
    <mergeCell ref="WXM36:WYC36"/>
    <mergeCell ref="WYD36:WYT36"/>
    <mergeCell ref="WYU36:WZK36"/>
    <mergeCell ref="WNR36:WOH36"/>
    <mergeCell ref="WOI36:WOY36"/>
    <mergeCell ref="WOZ36:WPP36"/>
    <mergeCell ref="WPQ36:WQG36"/>
    <mergeCell ref="WQH36:WQX36"/>
    <mergeCell ref="WQY36:WRO36"/>
    <mergeCell ref="WRP36:WSF36"/>
    <mergeCell ref="WSG36:WSW36"/>
    <mergeCell ref="WSX36:WTN36"/>
    <mergeCell ref="WFV36:WGL36"/>
    <mergeCell ref="WGM36:WHC36"/>
    <mergeCell ref="WHD36:WHT36"/>
    <mergeCell ref="WZL36:XAB36"/>
    <mergeCell ref="XAC36:XAS36"/>
    <mergeCell ref="XAT36:XBJ36"/>
    <mergeCell ref="XBK36:XCA36"/>
    <mergeCell ref="VWA36:VWQ36"/>
    <mergeCell ref="VWR36:VXH36"/>
    <mergeCell ref="VXI36:VXY36"/>
    <mergeCell ref="VXZ36:VYP36"/>
    <mergeCell ref="VYQ36:VZG36"/>
    <mergeCell ref="VZH36:VZX36"/>
    <mergeCell ref="VZY36:WAO36"/>
    <mergeCell ref="WAP36:WBF36"/>
    <mergeCell ref="WBG36:WBW36"/>
    <mergeCell ref="VQD36:VQT36"/>
    <mergeCell ref="VQU36:VRK36"/>
    <mergeCell ref="VRL36:VSB36"/>
    <mergeCell ref="VSC36:VSS36"/>
    <mergeCell ref="VST36:VTJ36"/>
    <mergeCell ref="VTK36:VUA36"/>
    <mergeCell ref="VUB36:VUR36"/>
    <mergeCell ref="VUS36:VVI36"/>
    <mergeCell ref="VVJ36:VVZ36"/>
    <mergeCell ref="VKG36:VKW36"/>
    <mergeCell ref="VKX36:VLN36"/>
    <mergeCell ref="VLO36:VME36"/>
    <mergeCell ref="VMF36:VMV36"/>
    <mergeCell ref="VMW36:VNM36"/>
    <mergeCell ref="VNN36:VOD36"/>
    <mergeCell ref="VOE36:VOU36"/>
    <mergeCell ref="VOV36:VPL36"/>
    <mergeCell ref="VPM36:VQC36"/>
    <mergeCell ref="VEJ36:VEZ36"/>
    <mergeCell ref="VFA36:VFQ36"/>
    <mergeCell ref="VFR36:VGH36"/>
    <mergeCell ref="VGI36:VGY36"/>
    <mergeCell ref="VGZ36:VHP36"/>
    <mergeCell ref="VHQ36:VIG36"/>
    <mergeCell ref="VIH36:VIX36"/>
    <mergeCell ref="VIY36:VJO36"/>
    <mergeCell ref="VJP36:VKF36"/>
    <mergeCell ref="UYM36:UZC36"/>
    <mergeCell ref="UZD36:UZT36"/>
    <mergeCell ref="UZU36:VAK36"/>
    <mergeCell ref="VAL36:VBB36"/>
    <mergeCell ref="VBC36:VBS36"/>
    <mergeCell ref="VBT36:VCJ36"/>
    <mergeCell ref="VCK36:VDA36"/>
    <mergeCell ref="VDB36:VDR36"/>
    <mergeCell ref="VDS36:VEI36"/>
    <mergeCell ref="USP36:UTF36"/>
    <mergeCell ref="UTG36:UTW36"/>
    <mergeCell ref="UTX36:UUN36"/>
    <mergeCell ref="UUO36:UVE36"/>
    <mergeCell ref="UVF36:UVV36"/>
    <mergeCell ref="UVW36:UWM36"/>
    <mergeCell ref="UWN36:UXD36"/>
    <mergeCell ref="UXE36:UXU36"/>
    <mergeCell ref="UXV36:UYL36"/>
    <mergeCell ref="UMS36:UNI36"/>
    <mergeCell ref="UNJ36:UNZ36"/>
    <mergeCell ref="UOA36:UOQ36"/>
    <mergeCell ref="UOR36:UPH36"/>
    <mergeCell ref="UPI36:UPY36"/>
    <mergeCell ref="UPZ36:UQP36"/>
    <mergeCell ref="UQQ36:URG36"/>
    <mergeCell ref="URH36:URX36"/>
    <mergeCell ref="URY36:USO36"/>
    <mergeCell ref="UGV36:UHL36"/>
    <mergeCell ref="UHM36:UIC36"/>
    <mergeCell ref="UID36:UIT36"/>
    <mergeCell ref="UIU36:UJK36"/>
    <mergeCell ref="UJL36:UKB36"/>
    <mergeCell ref="UKC36:UKS36"/>
    <mergeCell ref="UKT36:ULJ36"/>
    <mergeCell ref="ULK36:UMA36"/>
    <mergeCell ref="UMB36:UMR36"/>
    <mergeCell ref="UAY36:UBO36"/>
    <mergeCell ref="UBP36:UCF36"/>
    <mergeCell ref="UCG36:UCW36"/>
    <mergeCell ref="UCX36:UDN36"/>
    <mergeCell ref="UDO36:UEE36"/>
    <mergeCell ref="UEF36:UEV36"/>
    <mergeCell ref="UEW36:UFM36"/>
    <mergeCell ref="UFN36:UGD36"/>
    <mergeCell ref="UGE36:UGU36"/>
    <mergeCell ref="TVB36:TVR36"/>
    <mergeCell ref="TVS36:TWI36"/>
    <mergeCell ref="TWJ36:TWZ36"/>
    <mergeCell ref="TXA36:TXQ36"/>
    <mergeCell ref="TXR36:TYH36"/>
    <mergeCell ref="TYI36:TYY36"/>
    <mergeCell ref="TYZ36:TZP36"/>
    <mergeCell ref="TZQ36:UAG36"/>
    <mergeCell ref="UAH36:UAX36"/>
    <mergeCell ref="TPE36:TPU36"/>
    <mergeCell ref="TPV36:TQL36"/>
    <mergeCell ref="TQM36:TRC36"/>
    <mergeCell ref="TRD36:TRT36"/>
    <mergeCell ref="TRU36:TSK36"/>
    <mergeCell ref="TSL36:TTB36"/>
    <mergeCell ref="TTC36:TTS36"/>
    <mergeCell ref="TTT36:TUJ36"/>
    <mergeCell ref="TUK36:TVA36"/>
    <mergeCell ref="TJH36:TJX36"/>
    <mergeCell ref="TJY36:TKO36"/>
    <mergeCell ref="TKP36:TLF36"/>
    <mergeCell ref="TLG36:TLW36"/>
    <mergeCell ref="TLX36:TMN36"/>
    <mergeCell ref="TMO36:TNE36"/>
    <mergeCell ref="TNF36:TNV36"/>
    <mergeCell ref="TNW36:TOM36"/>
    <mergeCell ref="TON36:TPD36"/>
    <mergeCell ref="TDK36:TEA36"/>
    <mergeCell ref="TEB36:TER36"/>
    <mergeCell ref="TES36:TFI36"/>
    <mergeCell ref="TFJ36:TFZ36"/>
    <mergeCell ref="TGA36:TGQ36"/>
    <mergeCell ref="TGR36:THH36"/>
    <mergeCell ref="THI36:THY36"/>
    <mergeCell ref="THZ36:TIP36"/>
    <mergeCell ref="TIQ36:TJG36"/>
    <mergeCell ref="SXN36:SYD36"/>
    <mergeCell ref="SYE36:SYU36"/>
    <mergeCell ref="SYV36:SZL36"/>
    <mergeCell ref="SZM36:TAC36"/>
    <mergeCell ref="TAD36:TAT36"/>
    <mergeCell ref="TAU36:TBK36"/>
    <mergeCell ref="TBL36:TCB36"/>
    <mergeCell ref="TCC36:TCS36"/>
    <mergeCell ref="TCT36:TDJ36"/>
    <mergeCell ref="SRQ36:SSG36"/>
    <mergeCell ref="SSH36:SSX36"/>
    <mergeCell ref="SSY36:STO36"/>
    <mergeCell ref="STP36:SUF36"/>
    <mergeCell ref="SUG36:SUW36"/>
    <mergeCell ref="SUX36:SVN36"/>
    <mergeCell ref="SVO36:SWE36"/>
    <mergeCell ref="SWF36:SWV36"/>
    <mergeCell ref="SWW36:SXM36"/>
    <mergeCell ref="SLT36:SMJ36"/>
    <mergeCell ref="SMK36:SNA36"/>
    <mergeCell ref="SNB36:SNR36"/>
    <mergeCell ref="SNS36:SOI36"/>
    <mergeCell ref="SOJ36:SOZ36"/>
    <mergeCell ref="SPA36:SPQ36"/>
    <mergeCell ref="SPR36:SQH36"/>
    <mergeCell ref="SQI36:SQY36"/>
    <mergeCell ref="SQZ36:SRP36"/>
    <mergeCell ref="SFW36:SGM36"/>
    <mergeCell ref="SGN36:SHD36"/>
    <mergeCell ref="SHE36:SHU36"/>
    <mergeCell ref="SHV36:SIL36"/>
    <mergeCell ref="SIM36:SJC36"/>
    <mergeCell ref="SJD36:SJT36"/>
    <mergeCell ref="SJU36:SKK36"/>
    <mergeCell ref="SKL36:SLB36"/>
    <mergeCell ref="SLC36:SLS36"/>
    <mergeCell ref="RZZ36:SAP36"/>
    <mergeCell ref="SAQ36:SBG36"/>
    <mergeCell ref="SBH36:SBX36"/>
    <mergeCell ref="SBY36:SCO36"/>
    <mergeCell ref="SCP36:SDF36"/>
    <mergeCell ref="SDG36:SDW36"/>
    <mergeCell ref="SDX36:SEN36"/>
    <mergeCell ref="SEO36:SFE36"/>
    <mergeCell ref="SFF36:SFV36"/>
    <mergeCell ref="RUC36:RUS36"/>
    <mergeCell ref="RUT36:RVJ36"/>
    <mergeCell ref="RVK36:RWA36"/>
    <mergeCell ref="RWB36:RWR36"/>
    <mergeCell ref="RWS36:RXI36"/>
    <mergeCell ref="RXJ36:RXZ36"/>
    <mergeCell ref="RYA36:RYQ36"/>
    <mergeCell ref="RYR36:RZH36"/>
    <mergeCell ref="RZI36:RZY36"/>
    <mergeCell ref="ROF36:ROV36"/>
    <mergeCell ref="ROW36:RPM36"/>
    <mergeCell ref="RPN36:RQD36"/>
    <mergeCell ref="RQE36:RQU36"/>
    <mergeCell ref="RQV36:RRL36"/>
    <mergeCell ref="RRM36:RSC36"/>
    <mergeCell ref="RSD36:RST36"/>
    <mergeCell ref="RSU36:RTK36"/>
    <mergeCell ref="RTL36:RUB36"/>
    <mergeCell ref="RII36:RIY36"/>
    <mergeCell ref="RIZ36:RJP36"/>
    <mergeCell ref="RJQ36:RKG36"/>
    <mergeCell ref="RKH36:RKX36"/>
    <mergeCell ref="RKY36:RLO36"/>
    <mergeCell ref="RLP36:RMF36"/>
    <mergeCell ref="RMG36:RMW36"/>
    <mergeCell ref="RMX36:RNN36"/>
    <mergeCell ref="RNO36:ROE36"/>
    <mergeCell ref="RCL36:RDB36"/>
    <mergeCell ref="RDC36:RDS36"/>
    <mergeCell ref="RDT36:REJ36"/>
    <mergeCell ref="REK36:RFA36"/>
    <mergeCell ref="RFB36:RFR36"/>
    <mergeCell ref="RFS36:RGI36"/>
    <mergeCell ref="RGJ36:RGZ36"/>
    <mergeCell ref="RHA36:RHQ36"/>
    <mergeCell ref="RHR36:RIH36"/>
    <mergeCell ref="QWO36:QXE36"/>
    <mergeCell ref="QXF36:QXV36"/>
    <mergeCell ref="QXW36:QYM36"/>
    <mergeCell ref="QYN36:QZD36"/>
    <mergeCell ref="QZE36:QZU36"/>
    <mergeCell ref="QZV36:RAL36"/>
    <mergeCell ref="RAM36:RBC36"/>
    <mergeCell ref="RBD36:RBT36"/>
    <mergeCell ref="RBU36:RCK36"/>
    <mergeCell ref="QQR36:QRH36"/>
    <mergeCell ref="QRI36:QRY36"/>
    <mergeCell ref="QRZ36:QSP36"/>
    <mergeCell ref="QSQ36:QTG36"/>
    <mergeCell ref="QTH36:QTX36"/>
    <mergeCell ref="QTY36:QUO36"/>
    <mergeCell ref="QUP36:QVF36"/>
    <mergeCell ref="QVG36:QVW36"/>
    <mergeCell ref="QVX36:QWN36"/>
    <mergeCell ref="QKU36:QLK36"/>
    <mergeCell ref="QLL36:QMB36"/>
    <mergeCell ref="QMC36:QMS36"/>
    <mergeCell ref="QMT36:QNJ36"/>
    <mergeCell ref="QNK36:QOA36"/>
    <mergeCell ref="QOB36:QOR36"/>
    <mergeCell ref="QOS36:QPI36"/>
    <mergeCell ref="QPJ36:QPZ36"/>
    <mergeCell ref="QQA36:QQQ36"/>
    <mergeCell ref="QEX36:QFN36"/>
    <mergeCell ref="QFO36:QGE36"/>
    <mergeCell ref="QGF36:QGV36"/>
    <mergeCell ref="QGW36:QHM36"/>
    <mergeCell ref="QHN36:QID36"/>
    <mergeCell ref="QIE36:QIU36"/>
    <mergeCell ref="QIV36:QJL36"/>
    <mergeCell ref="QJM36:QKC36"/>
    <mergeCell ref="QKD36:QKT36"/>
    <mergeCell ref="PZA36:PZQ36"/>
    <mergeCell ref="PZR36:QAH36"/>
    <mergeCell ref="QAI36:QAY36"/>
    <mergeCell ref="QAZ36:QBP36"/>
    <mergeCell ref="QBQ36:QCG36"/>
    <mergeCell ref="QCH36:QCX36"/>
    <mergeCell ref="QCY36:QDO36"/>
    <mergeCell ref="QDP36:QEF36"/>
    <mergeCell ref="QEG36:QEW36"/>
    <mergeCell ref="PTD36:PTT36"/>
    <mergeCell ref="PTU36:PUK36"/>
    <mergeCell ref="PUL36:PVB36"/>
    <mergeCell ref="PVC36:PVS36"/>
    <mergeCell ref="PVT36:PWJ36"/>
    <mergeCell ref="PWK36:PXA36"/>
    <mergeCell ref="PXB36:PXR36"/>
    <mergeCell ref="PXS36:PYI36"/>
    <mergeCell ref="PYJ36:PYZ36"/>
    <mergeCell ref="PNG36:PNW36"/>
    <mergeCell ref="PNX36:PON36"/>
    <mergeCell ref="POO36:PPE36"/>
    <mergeCell ref="PPF36:PPV36"/>
    <mergeCell ref="PPW36:PQM36"/>
    <mergeCell ref="PQN36:PRD36"/>
    <mergeCell ref="PRE36:PRU36"/>
    <mergeCell ref="PRV36:PSL36"/>
    <mergeCell ref="PSM36:PTC36"/>
    <mergeCell ref="PHJ36:PHZ36"/>
    <mergeCell ref="PIA36:PIQ36"/>
    <mergeCell ref="PIR36:PJH36"/>
    <mergeCell ref="PJI36:PJY36"/>
    <mergeCell ref="PJZ36:PKP36"/>
    <mergeCell ref="PKQ36:PLG36"/>
    <mergeCell ref="PLH36:PLX36"/>
    <mergeCell ref="PLY36:PMO36"/>
    <mergeCell ref="PMP36:PNF36"/>
    <mergeCell ref="PBM36:PCC36"/>
    <mergeCell ref="PCD36:PCT36"/>
    <mergeCell ref="PCU36:PDK36"/>
    <mergeCell ref="PDL36:PEB36"/>
    <mergeCell ref="PEC36:PES36"/>
    <mergeCell ref="PET36:PFJ36"/>
    <mergeCell ref="PFK36:PGA36"/>
    <mergeCell ref="PGB36:PGR36"/>
    <mergeCell ref="PGS36:PHI36"/>
    <mergeCell ref="OVP36:OWF36"/>
    <mergeCell ref="OWG36:OWW36"/>
    <mergeCell ref="OWX36:OXN36"/>
    <mergeCell ref="OXO36:OYE36"/>
    <mergeCell ref="OYF36:OYV36"/>
    <mergeCell ref="OYW36:OZM36"/>
    <mergeCell ref="OZN36:PAD36"/>
    <mergeCell ref="PAE36:PAU36"/>
    <mergeCell ref="PAV36:PBL36"/>
    <mergeCell ref="OPS36:OQI36"/>
    <mergeCell ref="OQJ36:OQZ36"/>
    <mergeCell ref="ORA36:ORQ36"/>
    <mergeCell ref="ORR36:OSH36"/>
    <mergeCell ref="OSI36:OSY36"/>
    <mergeCell ref="OSZ36:OTP36"/>
    <mergeCell ref="OTQ36:OUG36"/>
    <mergeCell ref="OUH36:OUX36"/>
    <mergeCell ref="OUY36:OVO36"/>
    <mergeCell ref="OJV36:OKL36"/>
    <mergeCell ref="OKM36:OLC36"/>
    <mergeCell ref="OLD36:OLT36"/>
    <mergeCell ref="OLU36:OMK36"/>
    <mergeCell ref="OML36:ONB36"/>
    <mergeCell ref="ONC36:ONS36"/>
    <mergeCell ref="ONT36:OOJ36"/>
    <mergeCell ref="OOK36:OPA36"/>
    <mergeCell ref="OPB36:OPR36"/>
    <mergeCell ref="ODY36:OEO36"/>
    <mergeCell ref="OEP36:OFF36"/>
    <mergeCell ref="OFG36:OFW36"/>
    <mergeCell ref="OFX36:OGN36"/>
    <mergeCell ref="OGO36:OHE36"/>
    <mergeCell ref="OHF36:OHV36"/>
    <mergeCell ref="OHW36:OIM36"/>
    <mergeCell ref="OIN36:OJD36"/>
    <mergeCell ref="OJE36:OJU36"/>
    <mergeCell ref="NYB36:NYR36"/>
    <mergeCell ref="NYS36:NZI36"/>
    <mergeCell ref="NZJ36:NZZ36"/>
    <mergeCell ref="OAA36:OAQ36"/>
    <mergeCell ref="OAR36:OBH36"/>
    <mergeCell ref="OBI36:OBY36"/>
    <mergeCell ref="OBZ36:OCP36"/>
    <mergeCell ref="OCQ36:ODG36"/>
    <mergeCell ref="ODH36:ODX36"/>
    <mergeCell ref="NSE36:NSU36"/>
    <mergeCell ref="NSV36:NTL36"/>
    <mergeCell ref="NTM36:NUC36"/>
    <mergeCell ref="NUD36:NUT36"/>
    <mergeCell ref="NUU36:NVK36"/>
    <mergeCell ref="NVL36:NWB36"/>
    <mergeCell ref="NWC36:NWS36"/>
    <mergeCell ref="NWT36:NXJ36"/>
    <mergeCell ref="NXK36:NYA36"/>
    <mergeCell ref="NMH36:NMX36"/>
    <mergeCell ref="NMY36:NNO36"/>
    <mergeCell ref="NNP36:NOF36"/>
    <mergeCell ref="NOG36:NOW36"/>
    <mergeCell ref="NOX36:NPN36"/>
    <mergeCell ref="NPO36:NQE36"/>
    <mergeCell ref="NQF36:NQV36"/>
    <mergeCell ref="NQW36:NRM36"/>
    <mergeCell ref="NRN36:NSD36"/>
    <mergeCell ref="NGK36:NHA36"/>
    <mergeCell ref="NHB36:NHR36"/>
    <mergeCell ref="NHS36:NII36"/>
    <mergeCell ref="NIJ36:NIZ36"/>
    <mergeCell ref="NJA36:NJQ36"/>
    <mergeCell ref="NJR36:NKH36"/>
    <mergeCell ref="NKI36:NKY36"/>
    <mergeCell ref="NKZ36:NLP36"/>
    <mergeCell ref="NLQ36:NMG36"/>
    <mergeCell ref="NAN36:NBD36"/>
    <mergeCell ref="NBE36:NBU36"/>
    <mergeCell ref="NBV36:NCL36"/>
    <mergeCell ref="NCM36:NDC36"/>
    <mergeCell ref="NDD36:NDT36"/>
    <mergeCell ref="NDU36:NEK36"/>
    <mergeCell ref="NEL36:NFB36"/>
    <mergeCell ref="NFC36:NFS36"/>
    <mergeCell ref="NFT36:NGJ36"/>
    <mergeCell ref="MUQ36:MVG36"/>
    <mergeCell ref="MVH36:MVX36"/>
    <mergeCell ref="MVY36:MWO36"/>
    <mergeCell ref="MWP36:MXF36"/>
    <mergeCell ref="MXG36:MXW36"/>
    <mergeCell ref="MXX36:MYN36"/>
    <mergeCell ref="MYO36:MZE36"/>
    <mergeCell ref="MZF36:MZV36"/>
    <mergeCell ref="MZW36:NAM36"/>
    <mergeCell ref="MOT36:MPJ36"/>
    <mergeCell ref="MPK36:MQA36"/>
    <mergeCell ref="MQB36:MQR36"/>
    <mergeCell ref="MQS36:MRI36"/>
    <mergeCell ref="MRJ36:MRZ36"/>
    <mergeCell ref="MSA36:MSQ36"/>
    <mergeCell ref="MSR36:MTH36"/>
    <mergeCell ref="MTI36:MTY36"/>
    <mergeCell ref="MTZ36:MUP36"/>
    <mergeCell ref="MIW36:MJM36"/>
    <mergeCell ref="MJN36:MKD36"/>
    <mergeCell ref="MKE36:MKU36"/>
    <mergeCell ref="MKV36:MLL36"/>
    <mergeCell ref="MLM36:MMC36"/>
    <mergeCell ref="MMD36:MMT36"/>
    <mergeCell ref="MMU36:MNK36"/>
    <mergeCell ref="MNL36:MOB36"/>
    <mergeCell ref="MOC36:MOS36"/>
    <mergeCell ref="MCZ36:MDP36"/>
    <mergeCell ref="MDQ36:MEG36"/>
    <mergeCell ref="MEH36:MEX36"/>
    <mergeCell ref="MEY36:MFO36"/>
    <mergeCell ref="MFP36:MGF36"/>
    <mergeCell ref="MGG36:MGW36"/>
    <mergeCell ref="MGX36:MHN36"/>
    <mergeCell ref="MHO36:MIE36"/>
    <mergeCell ref="MIF36:MIV36"/>
    <mergeCell ref="LXC36:LXS36"/>
    <mergeCell ref="LXT36:LYJ36"/>
    <mergeCell ref="LYK36:LZA36"/>
    <mergeCell ref="LZB36:LZR36"/>
    <mergeCell ref="LZS36:MAI36"/>
    <mergeCell ref="MAJ36:MAZ36"/>
    <mergeCell ref="MBA36:MBQ36"/>
    <mergeCell ref="MBR36:MCH36"/>
    <mergeCell ref="MCI36:MCY36"/>
    <mergeCell ref="LRF36:LRV36"/>
    <mergeCell ref="LRW36:LSM36"/>
    <mergeCell ref="LSN36:LTD36"/>
    <mergeCell ref="LTE36:LTU36"/>
    <mergeCell ref="LTV36:LUL36"/>
    <mergeCell ref="LUM36:LVC36"/>
    <mergeCell ref="LVD36:LVT36"/>
    <mergeCell ref="LVU36:LWK36"/>
    <mergeCell ref="LWL36:LXB36"/>
    <mergeCell ref="LLI36:LLY36"/>
    <mergeCell ref="LLZ36:LMP36"/>
    <mergeCell ref="LMQ36:LNG36"/>
    <mergeCell ref="LNH36:LNX36"/>
    <mergeCell ref="LNY36:LOO36"/>
    <mergeCell ref="LOP36:LPF36"/>
    <mergeCell ref="LPG36:LPW36"/>
    <mergeCell ref="LPX36:LQN36"/>
    <mergeCell ref="LQO36:LRE36"/>
    <mergeCell ref="LFL36:LGB36"/>
    <mergeCell ref="LGC36:LGS36"/>
    <mergeCell ref="LGT36:LHJ36"/>
    <mergeCell ref="LHK36:LIA36"/>
    <mergeCell ref="LIB36:LIR36"/>
    <mergeCell ref="LIS36:LJI36"/>
    <mergeCell ref="LJJ36:LJZ36"/>
    <mergeCell ref="LKA36:LKQ36"/>
    <mergeCell ref="LKR36:LLH36"/>
    <mergeCell ref="KZO36:LAE36"/>
    <mergeCell ref="LAF36:LAV36"/>
    <mergeCell ref="LAW36:LBM36"/>
    <mergeCell ref="LBN36:LCD36"/>
    <mergeCell ref="LCE36:LCU36"/>
    <mergeCell ref="LCV36:LDL36"/>
    <mergeCell ref="LDM36:LEC36"/>
    <mergeCell ref="LED36:LET36"/>
    <mergeCell ref="LEU36:LFK36"/>
    <mergeCell ref="KTR36:KUH36"/>
    <mergeCell ref="KUI36:KUY36"/>
    <mergeCell ref="KUZ36:KVP36"/>
    <mergeCell ref="KVQ36:KWG36"/>
    <mergeCell ref="KWH36:KWX36"/>
    <mergeCell ref="KWY36:KXO36"/>
    <mergeCell ref="KXP36:KYF36"/>
    <mergeCell ref="KYG36:KYW36"/>
    <mergeCell ref="KYX36:KZN36"/>
    <mergeCell ref="KNU36:KOK36"/>
    <mergeCell ref="KOL36:KPB36"/>
    <mergeCell ref="KPC36:KPS36"/>
    <mergeCell ref="KPT36:KQJ36"/>
    <mergeCell ref="KQK36:KRA36"/>
    <mergeCell ref="KRB36:KRR36"/>
    <mergeCell ref="KRS36:KSI36"/>
    <mergeCell ref="KSJ36:KSZ36"/>
    <mergeCell ref="KTA36:KTQ36"/>
    <mergeCell ref="KHX36:KIN36"/>
    <mergeCell ref="KIO36:KJE36"/>
    <mergeCell ref="KJF36:KJV36"/>
    <mergeCell ref="KJW36:KKM36"/>
    <mergeCell ref="KKN36:KLD36"/>
    <mergeCell ref="KLE36:KLU36"/>
    <mergeCell ref="KLV36:KML36"/>
    <mergeCell ref="KMM36:KNC36"/>
    <mergeCell ref="KND36:KNT36"/>
    <mergeCell ref="KCA36:KCQ36"/>
    <mergeCell ref="KCR36:KDH36"/>
    <mergeCell ref="KDI36:KDY36"/>
    <mergeCell ref="KDZ36:KEP36"/>
    <mergeCell ref="KEQ36:KFG36"/>
    <mergeCell ref="KFH36:KFX36"/>
    <mergeCell ref="KFY36:KGO36"/>
    <mergeCell ref="KGP36:KHF36"/>
    <mergeCell ref="KHG36:KHW36"/>
    <mergeCell ref="JWD36:JWT36"/>
    <mergeCell ref="JWU36:JXK36"/>
    <mergeCell ref="JXL36:JYB36"/>
    <mergeCell ref="JYC36:JYS36"/>
    <mergeCell ref="JYT36:JZJ36"/>
    <mergeCell ref="JZK36:KAA36"/>
    <mergeCell ref="KAB36:KAR36"/>
    <mergeCell ref="KAS36:KBI36"/>
    <mergeCell ref="KBJ36:KBZ36"/>
    <mergeCell ref="JQG36:JQW36"/>
    <mergeCell ref="JQX36:JRN36"/>
    <mergeCell ref="JRO36:JSE36"/>
    <mergeCell ref="JSF36:JSV36"/>
    <mergeCell ref="JSW36:JTM36"/>
    <mergeCell ref="JTN36:JUD36"/>
    <mergeCell ref="JUE36:JUU36"/>
    <mergeCell ref="JUV36:JVL36"/>
    <mergeCell ref="JVM36:JWC36"/>
    <mergeCell ref="JKJ36:JKZ36"/>
    <mergeCell ref="JLA36:JLQ36"/>
    <mergeCell ref="JLR36:JMH36"/>
    <mergeCell ref="JMI36:JMY36"/>
    <mergeCell ref="JMZ36:JNP36"/>
    <mergeCell ref="JNQ36:JOG36"/>
    <mergeCell ref="JOH36:JOX36"/>
    <mergeCell ref="JOY36:JPO36"/>
    <mergeCell ref="JPP36:JQF36"/>
    <mergeCell ref="JEM36:JFC36"/>
    <mergeCell ref="JFD36:JFT36"/>
    <mergeCell ref="JFU36:JGK36"/>
    <mergeCell ref="JGL36:JHB36"/>
    <mergeCell ref="JHC36:JHS36"/>
    <mergeCell ref="JHT36:JIJ36"/>
    <mergeCell ref="JIK36:JJA36"/>
    <mergeCell ref="JJB36:JJR36"/>
    <mergeCell ref="JJS36:JKI36"/>
    <mergeCell ref="IYP36:IZF36"/>
    <mergeCell ref="IZG36:IZW36"/>
    <mergeCell ref="IZX36:JAN36"/>
    <mergeCell ref="JAO36:JBE36"/>
    <mergeCell ref="JBF36:JBV36"/>
    <mergeCell ref="JBW36:JCM36"/>
    <mergeCell ref="JCN36:JDD36"/>
    <mergeCell ref="JDE36:JDU36"/>
    <mergeCell ref="JDV36:JEL36"/>
    <mergeCell ref="ISS36:ITI36"/>
    <mergeCell ref="ITJ36:ITZ36"/>
    <mergeCell ref="IUA36:IUQ36"/>
    <mergeCell ref="IUR36:IVH36"/>
    <mergeCell ref="IVI36:IVY36"/>
    <mergeCell ref="IVZ36:IWP36"/>
    <mergeCell ref="IWQ36:IXG36"/>
    <mergeCell ref="IXH36:IXX36"/>
    <mergeCell ref="IXY36:IYO36"/>
    <mergeCell ref="IMV36:INL36"/>
    <mergeCell ref="INM36:IOC36"/>
    <mergeCell ref="IOD36:IOT36"/>
    <mergeCell ref="IOU36:IPK36"/>
    <mergeCell ref="IPL36:IQB36"/>
    <mergeCell ref="IQC36:IQS36"/>
    <mergeCell ref="IQT36:IRJ36"/>
    <mergeCell ref="IRK36:ISA36"/>
    <mergeCell ref="ISB36:ISR36"/>
    <mergeCell ref="IGY36:IHO36"/>
    <mergeCell ref="IHP36:IIF36"/>
    <mergeCell ref="IIG36:IIW36"/>
    <mergeCell ref="IIX36:IJN36"/>
    <mergeCell ref="IJO36:IKE36"/>
    <mergeCell ref="IKF36:IKV36"/>
    <mergeCell ref="IKW36:ILM36"/>
    <mergeCell ref="ILN36:IMD36"/>
    <mergeCell ref="IME36:IMU36"/>
    <mergeCell ref="IBB36:IBR36"/>
    <mergeCell ref="IBS36:ICI36"/>
    <mergeCell ref="ICJ36:ICZ36"/>
    <mergeCell ref="IDA36:IDQ36"/>
    <mergeCell ref="IDR36:IEH36"/>
    <mergeCell ref="IEI36:IEY36"/>
    <mergeCell ref="IEZ36:IFP36"/>
    <mergeCell ref="IFQ36:IGG36"/>
    <mergeCell ref="IGH36:IGX36"/>
    <mergeCell ref="HVE36:HVU36"/>
    <mergeCell ref="HVV36:HWL36"/>
    <mergeCell ref="HWM36:HXC36"/>
    <mergeCell ref="HXD36:HXT36"/>
    <mergeCell ref="HXU36:HYK36"/>
    <mergeCell ref="HYL36:HZB36"/>
    <mergeCell ref="HZC36:HZS36"/>
    <mergeCell ref="HZT36:IAJ36"/>
    <mergeCell ref="IAK36:IBA36"/>
    <mergeCell ref="HPH36:HPX36"/>
    <mergeCell ref="HPY36:HQO36"/>
    <mergeCell ref="HQP36:HRF36"/>
    <mergeCell ref="HRG36:HRW36"/>
    <mergeCell ref="HRX36:HSN36"/>
    <mergeCell ref="HSO36:HTE36"/>
    <mergeCell ref="HTF36:HTV36"/>
    <mergeCell ref="HTW36:HUM36"/>
    <mergeCell ref="HUN36:HVD36"/>
    <mergeCell ref="HJK36:HKA36"/>
    <mergeCell ref="HKB36:HKR36"/>
    <mergeCell ref="HKS36:HLI36"/>
    <mergeCell ref="HLJ36:HLZ36"/>
    <mergeCell ref="HMA36:HMQ36"/>
    <mergeCell ref="HMR36:HNH36"/>
    <mergeCell ref="HNI36:HNY36"/>
    <mergeCell ref="HNZ36:HOP36"/>
    <mergeCell ref="HOQ36:HPG36"/>
    <mergeCell ref="HDN36:HED36"/>
    <mergeCell ref="HEE36:HEU36"/>
    <mergeCell ref="HEV36:HFL36"/>
    <mergeCell ref="HFM36:HGC36"/>
    <mergeCell ref="HGD36:HGT36"/>
    <mergeCell ref="HGU36:HHK36"/>
    <mergeCell ref="HHL36:HIB36"/>
    <mergeCell ref="HIC36:HIS36"/>
    <mergeCell ref="HIT36:HJJ36"/>
    <mergeCell ref="GXQ36:GYG36"/>
    <mergeCell ref="GYH36:GYX36"/>
    <mergeCell ref="GYY36:GZO36"/>
    <mergeCell ref="GZP36:HAF36"/>
    <mergeCell ref="HAG36:HAW36"/>
    <mergeCell ref="HAX36:HBN36"/>
    <mergeCell ref="HBO36:HCE36"/>
    <mergeCell ref="HCF36:HCV36"/>
    <mergeCell ref="HCW36:HDM36"/>
    <mergeCell ref="GRT36:GSJ36"/>
    <mergeCell ref="GSK36:GTA36"/>
    <mergeCell ref="GTB36:GTR36"/>
    <mergeCell ref="GTS36:GUI36"/>
    <mergeCell ref="GUJ36:GUZ36"/>
    <mergeCell ref="GVA36:GVQ36"/>
    <mergeCell ref="GVR36:GWH36"/>
    <mergeCell ref="GWI36:GWY36"/>
    <mergeCell ref="GWZ36:GXP36"/>
    <mergeCell ref="GLW36:GMM36"/>
    <mergeCell ref="GMN36:GND36"/>
    <mergeCell ref="GNE36:GNU36"/>
    <mergeCell ref="GNV36:GOL36"/>
    <mergeCell ref="GOM36:GPC36"/>
    <mergeCell ref="GPD36:GPT36"/>
    <mergeCell ref="GPU36:GQK36"/>
    <mergeCell ref="GQL36:GRB36"/>
    <mergeCell ref="GRC36:GRS36"/>
    <mergeCell ref="GFZ36:GGP36"/>
    <mergeCell ref="GGQ36:GHG36"/>
    <mergeCell ref="GHH36:GHX36"/>
    <mergeCell ref="GHY36:GIO36"/>
    <mergeCell ref="GIP36:GJF36"/>
    <mergeCell ref="GJG36:GJW36"/>
    <mergeCell ref="GJX36:GKN36"/>
    <mergeCell ref="GKO36:GLE36"/>
    <mergeCell ref="GLF36:GLV36"/>
    <mergeCell ref="GAC36:GAS36"/>
    <mergeCell ref="GAT36:GBJ36"/>
    <mergeCell ref="GBK36:GCA36"/>
    <mergeCell ref="GCB36:GCR36"/>
    <mergeCell ref="GCS36:GDI36"/>
    <mergeCell ref="GDJ36:GDZ36"/>
    <mergeCell ref="GEA36:GEQ36"/>
    <mergeCell ref="GER36:GFH36"/>
    <mergeCell ref="GFI36:GFY36"/>
    <mergeCell ref="FUF36:FUV36"/>
    <mergeCell ref="FUW36:FVM36"/>
    <mergeCell ref="FVN36:FWD36"/>
    <mergeCell ref="FWE36:FWU36"/>
    <mergeCell ref="FWV36:FXL36"/>
    <mergeCell ref="FXM36:FYC36"/>
    <mergeCell ref="FYD36:FYT36"/>
    <mergeCell ref="FYU36:FZK36"/>
    <mergeCell ref="FZL36:GAB36"/>
    <mergeCell ref="FOI36:FOY36"/>
    <mergeCell ref="FOZ36:FPP36"/>
    <mergeCell ref="FPQ36:FQG36"/>
    <mergeCell ref="FQH36:FQX36"/>
    <mergeCell ref="FQY36:FRO36"/>
    <mergeCell ref="FRP36:FSF36"/>
    <mergeCell ref="FSG36:FSW36"/>
    <mergeCell ref="FSX36:FTN36"/>
    <mergeCell ref="FTO36:FUE36"/>
    <mergeCell ref="FIL36:FJB36"/>
    <mergeCell ref="FJC36:FJS36"/>
    <mergeCell ref="FJT36:FKJ36"/>
    <mergeCell ref="FKK36:FLA36"/>
    <mergeCell ref="FLB36:FLR36"/>
    <mergeCell ref="FLS36:FMI36"/>
    <mergeCell ref="FMJ36:FMZ36"/>
    <mergeCell ref="FNA36:FNQ36"/>
    <mergeCell ref="FNR36:FOH36"/>
    <mergeCell ref="FCO36:FDE36"/>
    <mergeCell ref="FDF36:FDV36"/>
    <mergeCell ref="FDW36:FEM36"/>
    <mergeCell ref="FEN36:FFD36"/>
    <mergeCell ref="FFE36:FFU36"/>
    <mergeCell ref="FFV36:FGL36"/>
    <mergeCell ref="FGM36:FHC36"/>
    <mergeCell ref="FHD36:FHT36"/>
    <mergeCell ref="FHU36:FIK36"/>
    <mergeCell ref="EWR36:EXH36"/>
    <mergeCell ref="EXI36:EXY36"/>
    <mergeCell ref="EXZ36:EYP36"/>
    <mergeCell ref="EYQ36:EZG36"/>
    <mergeCell ref="EZH36:EZX36"/>
    <mergeCell ref="EZY36:FAO36"/>
    <mergeCell ref="FAP36:FBF36"/>
    <mergeCell ref="FBG36:FBW36"/>
    <mergeCell ref="FBX36:FCN36"/>
    <mergeCell ref="EQU36:ERK36"/>
    <mergeCell ref="ERL36:ESB36"/>
    <mergeCell ref="ESC36:ESS36"/>
    <mergeCell ref="EST36:ETJ36"/>
    <mergeCell ref="ETK36:EUA36"/>
    <mergeCell ref="EUB36:EUR36"/>
    <mergeCell ref="EUS36:EVI36"/>
    <mergeCell ref="EVJ36:EVZ36"/>
    <mergeCell ref="EWA36:EWQ36"/>
    <mergeCell ref="EKX36:ELN36"/>
    <mergeCell ref="ELO36:EME36"/>
    <mergeCell ref="EMF36:EMV36"/>
    <mergeCell ref="EMW36:ENM36"/>
    <mergeCell ref="ENN36:EOD36"/>
    <mergeCell ref="EOE36:EOU36"/>
    <mergeCell ref="EOV36:EPL36"/>
    <mergeCell ref="EPM36:EQC36"/>
    <mergeCell ref="EQD36:EQT36"/>
    <mergeCell ref="EFA36:EFQ36"/>
    <mergeCell ref="EFR36:EGH36"/>
    <mergeCell ref="EGI36:EGY36"/>
    <mergeCell ref="EGZ36:EHP36"/>
    <mergeCell ref="EHQ36:EIG36"/>
    <mergeCell ref="EIH36:EIX36"/>
    <mergeCell ref="EIY36:EJO36"/>
    <mergeCell ref="EJP36:EKF36"/>
    <mergeCell ref="EKG36:EKW36"/>
    <mergeCell ref="DZD36:DZT36"/>
    <mergeCell ref="DZU36:EAK36"/>
    <mergeCell ref="EAL36:EBB36"/>
    <mergeCell ref="EBC36:EBS36"/>
    <mergeCell ref="EBT36:ECJ36"/>
    <mergeCell ref="ECK36:EDA36"/>
    <mergeCell ref="EDB36:EDR36"/>
    <mergeCell ref="EDS36:EEI36"/>
    <mergeCell ref="EEJ36:EEZ36"/>
    <mergeCell ref="DTG36:DTW36"/>
    <mergeCell ref="DTX36:DUN36"/>
    <mergeCell ref="DUO36:DVE36"/>
    <mergeCell ref="DVF36:DVV36"/>
    <mergeCell ref="DVW36:DWM36"/>
    <mergeCell ref="DWN36:DXD36"/>
    <mergeCell ref="DXE36:DXU36"/>
    <mergeCell ref="DXV36:DYL36"/>
    <mergeCell ref="DYM36:DZC36"/>
    <mergeCell ref="DNJ36:DNZ36"/>
    <mergeCell ref="DOA36:DOQ36"/>
    <mergeCell ref="DOR36:DPH36"/>
    <mergeCell ref="DPI36:DPY36"/>
    <mergeCell ref="DPZ36:DQP36"/>
    <mergeCell ref="DQQ36:DRG36"/>
    <mergeCell ref="DRH36:DRX36"/>
    <mergeCell ref="DRY36:DSO36"/>
    <mergeCell ref="DSP36:DTF36"/>
    <mergeCell ref="DHM36:DIC36"/>
    <mergeCell ref="DID36:DIT36"/>
    <mergeCell ref="DIU36:DJK36"/>
    <mergeCell ref="DJL36:DKB36"/>
    <mergeCell ref="DKC36:DKS36"/>
    <mergeCell ref="DKT36:DLJ36"/>
    <mergeCell ref="DLK36:DMA36"/>
    <mergeCell ref="DMB36:DMR36"/>
    <mergeCell ref="DMS36:DNI36"/>
    <mergeCell ref="DBP36:DCF36"/>
    <mergeCell ref="DCG36:DCW36"/>
    <mergeCell ref="DCX36:DDN36"/>
    <mergeCell ref="DDO36:DEE36"/>
    <mergeCell ref="DEF36:DEV36"/>
    <mergeCell ref="DEW36:DFM36"/>
    <mergeCell ref="DFN36:DGD36"/>
    <mergeCell ref="DGE36:DGU36"/>
    <mergeCell ref="DGV36:DHL36"/>
    <mergeCell ref="CVS36:CWI36"/>
    <mergeCell ref="CWJ36:CWZ36"/>
    <mergeCell ref="CXA36:CXQ36"/>
    <mergeCell ref="CXR36:CYH36"/>
    <mergeCell ref="CYI36:CYY36"/>
    <mergeCell ref="CYZ36:CZP36"/>
    <mergeCell ref="CZQ36:DAG36"/>
    <mergeCell ref="DAH36:DAX36"/>
    <mergeCell ref="DAY36:DBO36"/>
    <mergeCell ref="CPV36:CQL36"/>
    <mergeCell ref="CQM36:CRC36"/>
    <mergeCell ref="CRD36:CRT36"/>
    <mergeCell ref="CRU36:CSK36"/>
    <mergeCell ref="CSL36:CTB36"/>
    <mergeCell ref="CTC36:CTS36"/>
    <mergeCell ref="CTT36:CUJ36"/>
    <mergeCell ref="CUK36:CVA36"/>
    <mergeCell ref="CVB36:CVR36"/>
    <mergeCell ref="CJY36:CKO36"/>
    <mergeCell ref="CKP36:CLF36"/>
    <mergeCell ref="CLG36:CLW36"/>
    <mergeCell ref="CLX36:CMN36"/>
    <mergeCell ref="CMO36:CNE36"/>
    <mergeCell ref="CNF36:CNV36"/>
    <mergeCell ref="CNW36:COM36"/>
    <mergeCell ref="CON36:CPD36"/>
    <mergeCell ref="CPE36:CPU36"/>
    <mergeCell ref="CEB36:CER36"/>
    <mergeCell ref="CES36:CFI36"/>
    <mergeCell ref="CFJ36:CFZ36"/>
    <mergeCell ref="CGA36:CGQ36"/>
    <mergeCell ref="CGR36:CHH36"/>
    <mergeCell ref="CHI36:CHY36"/>
    <mergeCell ref="CHZ36:CIP36"/>
    <mergeCell ref="CIQ36:CJG36"/>
    <mergeCell ref="CJH36:CJX36"/>
    <mergeCell ref="BYE36:BYU36"/>
    <mergeCell ref="BYV36:BZL36"/>
    <mergeCell ref="BZM36:CAC36"/>
    <mergeCell ref="CAD36:CAT36"/>
    <mergeCell ref="CAU36:CBK36"/>
    <mergeCell ref="CBL36:CCB36"/>
    <mergeCell ref="CCC36:CCS36"/>
    <mergeCell ref="CCT36:CDJ36"/>
    <mergeCell ref="CDK36:CEA36"/>
    <mergeCell ref="BSH36:BSX36"/>
    <mergeCell ref="BSY36:BTO36"/>
    <mergeCell ref="BTP36:BUF36"/>
    <mergeCell ref="BUG36:BUW36"/>
    <mergeCell ref="BUX36:BVN36"/>
    <mergeCell ref="BVO36:BWE36"/>
    <mergeCell ref="BWF36:BWV36"/>
    <mergeCell ref="BWW36:BXM36"/>
    <mergeCell ref="BXN36:BYD36"/>
    <mergeCell ref="BMK36:BNA36"/>
    <mergeCell ref="BNB36:BNR36"/>
    <mergeCell ref="BNS36:BOI36"/>
    <mergeCell ref="BOJ36:BOZ36"/>
    <mergeCell ref="BPA36:BPQ36"/>
    <mergeCell ref="BPR36:BQH36"/>
    <mergeCell ref="BQI36:BQY36"/>
    <mergeCell ref="BQZ36:BRP36"/>
    <mergeCell ref="BRQ36:BSG36"/>
    <mergeCell ref="BGN36:BHD36"/>
    <mergeCell ref="BHE36:BHU36"/>
    <mergeCell ref="BHV36:BIL36"/>
    <mergeCell ref="BIM36:BJC36"/>
    <mergeCell ref="BJD36:BJT36"/>
    <mergeCell ref="BJU36:BKK36"/>
    <mergeCell ref="BKL36:BLB36"/>
    <mergeCell ref="BLC36:BLS36"/>
    <mergeCell ref="BLT36:BMJ36"/>
    <mergeCell ref="BAQ36:BBG36"/>
    <mergeCell ref="BBH36:BBX36"/>
    <mergeCell ref="BBY36:BCO36"/>
    <mergeCell ref="BCP36:BDF36"/>
    <mergeCell ref="BDG36:BDW36"/>
    <mergeCell ref="BDX36:BEN36"/>
    <mergeCell ref="BEO36:BFE36"/>
    <mergeCell ref="BFF36:BFV36"/>
    <mergeCell ref="BFW36:BGM36"/>
    <mergeCell ref="AUT36:AVJ36"/>
    <mergeCell ref="AVK36:AWA36"/>
    <mergeCell ref="AWB36:AWR36"/>
    <mergeCell ref="AWS36:AXI36"/>
    <mergeCell ref="AXJ36:AXZ36"/>
    <mergeCell ref="AYA36:AYQ36"/>
    <mergeCell ref="AYR36:AZH36"/>
    <mergeCell ref="AZI36:AZY36"/>
    <mergeCell ref="AZZ36:BAP36"/>
    <mergeCell ref="AOW36:APM36"/>
    <mergeCell ref="APN36:AQD36"/>
    <mergeCell ref="AQE36:AQU36"/>
    <mergeCell ref="AQV36:ARL36"/>
    <mergeCell ref="ARM36:ASC36"/>
    <mergeCell ref="ASD36:AST36"/>
    <mergeCell ref="ASU36:ATK36"/>
    <mergeCell ref="ATL36:AUB36"/>
    <mergeCell ref="AUC36:AUS36"/>
    <mergeCell ref="AIZ36:AJP36"/>
    <mergeCell ref="AJQ36:AKG36"/>
    <mergeCell ref="AKH36:AKX36"/>
    <mergeCell ref="AKY36:ALO36"/>
    <mergeCell ref="ALP36:AMF36"/>
    <mergeCell ref="AMG36:AMW36"/>
    <mergeCell ref="AMX36:ANN36"/>
    <mergeCell ref="ANO36:AOE36"/>
    <mergeCell ref="AOF36:AOV36"/>
    <mergeCell ref="ADC36:ADS36"/>
    <mergeCell ref="ADT36:AEJ36"/>
    <mergeCell ref="AEK36:AFA36"/>
    <mergeCell ref="AFB36:AFR36"/>
    <mergeCell ref="AFS36:AGI36"/>
    <mergeCell ref="AGJ36:AGZ36"/>
    <mergeCell ref="AHA36:AHQ36"/>
    <mergeCell ref="AHR36:AIH36"/>
    <mergeCell ref="AII36:AIY36"/>
    <mergeCell ref="XF36:XV36"/>
    <mergeCell ref="XW36:YM36"/>
    <mergeCell ref="YN36:ZD36"/>
    <mergeCell ref="ZE36:ZU36"/>
    <mergeCell ref="ZV36:AAL36"/>
    <mergeCell ref="AAM36:ABC36"/>
    <mergeCell ref="ABD36:ABT36"/>
    <mergeCell ref="ABU36:ACK36"/>
    <mergeCell ref="ACL36:ADB36"/>
    <mergeCell ref="RI36:RY36"/>
    <mergeCell ref="RZ36:SP36"/>
    <mergeCell ref="SQ36:TG36"/>
    <mergeCell ref="TH36:TX36"/>
    <mergeCell ref="TY36:UO36"/>
    <mergeCell ref="UP36:VF36"/>
    <mergeCell ref="VG36:VW36"/>
    <mergeCell ref="VX36:WN36"/>
    <mergeCell ref="WO36:XE36"/>
    <mergeCell ref="LL36:MB36"/>
    <mergeCell ref="MC36:MS36"/>
    <mergeCell ref="MT36:NJ36"/>
    <mergeCell ref="NK36:OA36"/>
    <mergeCell ref="OB36:OR36"/>
    <mergeCell ref="OS36:PI36"/>
    <mergeCell ref="PJ36:PZ36"/>
    <mergeCell ref="QA36:QQ36"/>
    <mergeCell ref="QR36:RH36"/>
    <mergeCell ref="FO36:GE36"/>
    <mergeCell ref="GF36:GV36"/>
    <mergeCell ref="GW36:HM36"/>
    <mergeCell ref="HN36:ID36"/>
    <mergeCell ref="IE36:IU36"/>
    <mergeCell ref="IV36:JL36"/>
    <mergeCell ref="JM36:KC36"/>
    <mergeCell ref="KD36:KT36"/>
    <mergeCell ref="KU36:LK36"/>
    <mergeCell ref="R36:AH36"/>
    <mergeCell ref="AI36:AY36"/>
    <mergeCell ref="AZ36:BP36"/>
    <mergeCell ref="BQ36:CG36"/>
    <mergeCell ref="CH36:CX36"/>
    <mergeCell ref="CY36:DO36"/>
    <mergeCell ref="DP36:EF36"/>
    <mergeCell ref="EG36:EW36"/>
    <mergeCell ref="EX36:FN36"/>
    <mergeCell ref="WZL35:XAB35"/>
    <mergeCell ref="XAC35:XAS35"/>
    <mergeCell ref="XAT35:XBJ35"/>
    <mergeCell ref="XBK35:XCA35"/>
    <mergeCell ref="XCB35:XCR35"/>
    <mergeCell ref="XCS35:XDI35"/>
    <mergeCell ref="XDJ35:XDZ35"/>
    <mergeCell ref="XEA35:XEQ35"/>
    <mergeCell ref="XER35:XFD35"/>
    <mergeCell ref="WTO35:WUE35"/>
    <mergeCell ref="WUF35:WUV35"/>
    <mergeCell ref="WUW35:WVM35"/>
    <mergeCell ref="WVN35:WWD35"/>
    <mergeCell ref="WWE35:WWU35"/>
    <mergeCell ref="WWV35:WXL35"/>
    <mergeCell ref="WXM35:WYC35"/>
    <mergeCell ref="WYD35:WYT35"/>
    <mergeCell ref="WYU35:WZK35"/>
    <mergeCell ref="WNR35:WOH35"/>
    <mergeCell ref="WOI35:WOY35"/>
    <mergeCell ref="WOZ35:WPP35"/>
    <mergeCell ref="WPQ35:WQG35"/>
    <mergeCell ref="WQH35:WQX35"/>
    <mergeCell ref="WQY35:WRO35"/>
    <mergeCell ref="WRP35:WSF35"/>
    <mergeCell ref="WSG35:WSW35"/>
    <mergeCell ref="WSX35:WTN35"/>
    <mergeCell ref="WHU35:WIK35"/>
    <mergeCell ref="WIL35:WJB35"/>
    <mergeCell ref="WJC35:WJS35"/>
    <mergeCell ref="WJT35:WKJ35"/>
    <mergeCell ref="WKK35:WLA35"/>
    <mergeCell ref="WLB35:WLR35"/>
    <mergeCell ref="WLS35:WMI35"/>
    <mergeCell ref="WMJ35:WMZ35"/>
    <mergeCell ref="WNA35:WNQ35"/>
    <mergeCell ref="WBX35:WCN35"/>
    <mergeCell ref="WCO35:WDE35"/>
    <mergeCell ref="WDF35:WDV35"/>
    <mergeCell ref="WDW35:WEM35"/>
    <mergeCell ref="WEN35:WFD35"/>
    <mergeCell ref="WFE35:WFU35"/>
    <mergeCell ref="WFV35:WGL35"/>
    <mergeCell ref="WGM35:WHC35"/>
    <mergeCell ref="WHD35:WHT35"/>
    <mergeCell ref="VWA35:VWQ35"/>
    <mergeCell ref="VWR35:VXH35"/>
    <mergeCell ref="VXI35:VXY35"/>
    <mergeCell ref="VXZ35:VYP35"/>
    <mergeCell ref="VYQ35:VZG35"/>
    <mergeCell ref="VZH35:VZX35"/>
    <mergeCell ref="VZY35:WAO35"/>
    <mergeCell ref="WAP35:WBF35"/>
    <mergeCell ref="WBG35:WBW35"/>
    <mergeCell ref="VQD35:VQT35"/>
    <mergeCell ref="VQU35:VRK35"/>
    <mergeCell ref="VRL35:VSB35"/>
    <mergeCell ref="VSC35:VSS35"/>
    <mergeCell ref="VST35:VTJ35"/>
    <mergeCell ref="VTK35:VUA35"/>
    <mergeCell ref="VUB35:VUR35"/>
    <mergeCell ref="VUS35:VVI35"/>
    <mergeCell ref="VVJ35:VVZ35"/>
    <mergeCell ref="VKG35:VKW35"/>
    <mergeCell ref="VKX35:VLN35"/>
    <mergeCell ref="VLO35:VME35"/>
    <mergeCell ref="VMF35:VMV35"/>
    <mergeCell ref="VMW35:VNM35"/>
    <mergeCell ref="VNN35:VOD35"/>
    <mergeCell ref="VOE35:VOU35"/>
    <mergeCell ref="VOV35:VPL35"/>
    <mergeCell ref="VPM35:VQC35"/>
    <mergeCell ref="VEJ35:VEZ35"/>
    <mergeCell ref="VFA35:VFQ35"/>
    <mergeCell ref="VFR35:VGH35"/>
    <mergeCell ref="VGI35:VGY35"/>
    <mergeCell ref="VGZ35:VHP35"/>
    <mergeCell ref="VHQ35:VIG35"/>
    <mergeCell ref="VIH35:VIX35"/>
    <mergeCell ref="VIY35:VJO35"/>
    <mergeCell ref="VJP35:VKF35"/>
    <mergeCell ref="UYM35:UZC35"/>
    <mergeCell ref="UZD35:UZT35"/>
    <mergeCell ref="UZU35:VAK35"/>
    <mergeCell ref="VAL35:VBB35"/>
    <mergeCell ref="VBC35:VBS35"/>
    <mergeCell ref="VBT35:VCJ35"/>
    <mergeCell ref="VCK35:VDA35"/>
    <mergeCell ref="VDB35:VDR35"/>
    <mergeCell ref="VDS35:VEI35"/>
    <mergeCell ref="USP35:UTF35"/>
    <mergeCell ref="UTG35:UTW35"/>
    <mergeCell ref="UTX35:UUN35"/>
    <mergeCell ref="UUO35:UVE35"/>
    <mergeCell ref="UVF35:UVV35"/>
    <mergeCell ref="UVW35:UWM35"/>
    <mergeCell ref="UWN35:UXD35"/>
    <mergeCell ref="UXE35:UXU35"/>
    <mergeCell ref="UXV35:UYL35"/>
    <mergeCell ref="UMS35:UNI35"/>
    <mergeCell ref="UNJ35:UNZ35"/>
    <mergeCell ref="UOA35:UOQ35"/>
    <mergeCell ref="UOR35:UPH35"/>
    <mergeCell ref="UPI35:UPY35"/>
    <mergeCell ref="UPZ35:UQP35"/>
    <mergeCell ref="UQQ35:URG35"/>
    <mergeCell ref="URH35:URX35"/>
    <mergeCell ref="URY35:USO35"/>
    <mergeCell ref="UGV35:UHL35"/>
    <mergeCell ref="UHM35:UIC35"/>
    <mergeCell ref="UID35:UIT35"/>
    <mergeCell ref="UIU35:UJK35"/>
    <mergeCell ref="UJL35:UKB35"/>
    <mergeCell ref="UKC35:UKS35"/>
    <mergeCell ref="UKT35:ULJ35"/>
    <mergeCell ref="ULK35:UMA35"/>
    <mergeCell ref="UMB35:UMR35"/>
    <mergeCell ref="UAY35:UBO35"/>
    <mergeCell ref="UBP35:UCF35"/>
    <mergeCell ref="UCG35:UCW35"/>
    <mergeCell ref="UCX35:UDN35"/>
    <mergeCell ref="UDO35:UEE35"/>
    <mergeCell ref="UEF35:UEV35"/>
    <mergeCell ref="UEW35:UFM35"/>
    <mergeCell ref="UFN35:UGD35"/>
    <mergeCell ref="UGE35:UGU35"/>
    <mergeCell ref="TVB35:TVR35"/>
    <mergeCell ref="TVS35:TWI35"/>
    <mergeCell ref="TWJ35:TWZ35"/>
    <mergeCell ref="TXA35:TXQ35"/>
    <mergeCell ref="TXR35:TYH35"/>
    <mergeCell ref="TYI35:TYY35"/>
    <mergeCell ref="TYZ35:TZP35"/>
    <mergeCell ref="TZQ35:UAG35"/>
    <mergeCell ref="UAH35:UAX35"/>
    <mergeCell ref="TPE35:TPU35"/>
    <mergeCell ref="TPV35:TQL35"/>
    <mergeCell ref="TQM35:TRC35"/>
    <mergeCell ref="TRD35:TRT35"/>
    <mergeCell ref="TRU35:TSK35"/>
    <mergeCell ref="TSL35:TTB35"/>
    <mergeCell ref="TTC35:TTS35"/>
    <mergeCell ref="TTT35:TUJ35"/>
    <mergeCell ref="TUK35:TVA35"/>
    <mergeCell ref="TJH35:TJX35"/>
    <mergeCell ref="TJY35:TKO35"/>
    <mergeCell ref="TKP35:TLF35"/>
    <mergeCell ref="TLG35:TLW35"/>
    <mergeCell ref="TLX35:TMN35"/>
    <mergeCell ref="TMO35:TNE35"/>
    <mergeCell ref="TNF35:TNV35"/>
    <mergeCell ref="TNW35:TOM35"/>
    <mergeCell ref="TON35:TPD35"/>
    <mergeCell ref="TDK35:TEA35"/>
    <mergeCell ref="TEB35:TER35"/>
    <mergeCell ref="TES35:TFI35"/>
    <mergeCell ref="TFJ35:TFZ35"/>
    <mergeCell ref="TGA35:TGQ35"/>
    <mergeCell ref="TGR35:THH35"/>
    <mergeCell ref="THI35:THY35"/>
    <mergeCell ref="THZ35:TIP35"/>
    <mergeCell ref="TIQ35:TJG35"/>
    <mergeCell ref="SXN35:SYD35"/>
    <mergeCell ref="SYE35:SYU35"/>
    <mergeCell ref="SYV35:SZL35"/>
    <mergeCell ref="SZM35:TAC35"/>
    <mergeCell ref="TAD35:TAT35"/>
    <mergeCell ref="TAU35:TBK35"/>
    <mergeCell ref="TBL35:TCB35"/>
    <mergeCell ref="TCC35:TCS35"/>
    <mergeCell ref="TCT35:TDJ35"/>
    <mergeCell ref="SRQ35:SSG35"/>
    <mergeCell ref="SSH35:SSX35"/>
    <mergeCell ref="SSY35:STO35"/>
    <mergeCell ref="STP35:SUF35"/>
    <mergeCell ref="SUG35:SUW35"/>
    <mergeCell ref="SUX35:SVN35"/>
    <mergeCell ref="SVO35:SWE35"/>
    <mergeCell ref="SWF35:SWV35"/>
    <mergeCell ref="SWW35:SXM35"/>
    <mergeCell ref="SLT35:SMJ35"/>
    <mergeCell ref="SMK35:SNA35"/>
    <mergeCell ref="SNB35:SNR35"/>
    <mergeCell ref="SNS35:SOI35"/>
    <mergeCell ref="SOJ35:SOZ35"/>
    <mergeCell ref="SPA35:SPQ35"/>
    <mergeCell ref="SPR35:SQH35"/>
    <mergeCell ref="SQI35:SQY35"/>
    <mergeCell ref="SQZ35:SRP35"/>
    <mergeCell ref="SFW35:SGM35"/>
    <mergeCell ref="SGN35:SHD35"/>
    <mergeCell ref="SHE35:SHU35"/>
    <mergeCell ref="SHV35:SIL35"/>
    <mergeCell ref="SIM35:SJC35"/>
    <mergeCell ref="SJD35:SJT35"/>
    <mergeCell ref="SJU35:SKK35"/>
    <mergeCell ref="SKL35:SLB35"/>
    <mergeCell ref="SLC35:SLS35"/>
    <mergeCell ref="RZZ35:SAP35"/>
    <mergeCell ref="SAQ35:SBG35"/>
    <mergeCell ref="SBH35:SBX35"/>
    <mergeCell ref="SBY35:SCO35"/>
    <mergeCell ref="SCP35:SDF35"/>
    <mergeCell ref="SDG35:SDW35"/>
    <mergeCell ref="SDX35:SEN35"/>
    <mergeCell ref="SEO35:SFE35"/>
    <mergeCell ref="SFF35:SFV35"/>
    <mergeCell ref="RUC35:RUS35"/>
    <mergeCell ref="RUT35:RVJ35"/>
    <mergeCell ref="RVK35:RWA35"/>
    <mergeCell ref="RWB35:RWR35"/>
    <mergeCell ref="RWS35:RXI35"/>
    <mergeCell ref="RXJ35:RXZ35"/>
    <mergeCell ref="RYA35:RYQ35"/>
    <mergeCell ref="RYR35:RZH35"/>
    <mergeCell ref="RZI35:RZY35"/>
    <mergeCell ref="ROF35:ROV35"/>
    <mergeCell ref="ROW35:RPM35"/>
    <mergeCell ref="RPN35:RQD35"/>
    <mergeCell ref="RQE35:RQU35"/>
    <mergeCell ref="RQV35:RRL35"/>
    <mergeCell ref="RRM35:RSC35"/>
    <mergeCell ref="RSD35:RST35"/>
    <mergeCell ref="RSU35:RTK35"/>
    <mergeCell ref="RTL35:RUB35"/>
    <mergeCell ref="RII35:RIY35"/>
    <mergeCell ref="RIZ35:RJP35"/>
    <mergeCell ref="RJQ35:RKG35"/>
    <mergeCell ref="RKH35:RKX35"/>
    <mergeCell ref="RKY35:RLO35"/>
    <mergeCell ref="RLP35:RMF35"/>
    <mergeCell ref="RMG35:RMW35"/>
    <mergeCell ref="RMX35:RNN35"/>
    <mergeCell ref="RNO35:ROE35"/>
    <mergeCell ref="RCL35:RDB35"/>
    <mergeCell ref="RDC35:RDS35"/>
    <mergeCell ref="RDT35:REJ35"/>
    <mergeCell ref="REK35:RFA35"/>
    <mergeCell ref="RFB35:RFR35"/>
    <mergeCell ref="RFS35:RGI35"/>
    <mergeCell ref="RGJ35:RGZ35"/>
    <mergeCell ref="RHA35:RHQ35"/>
    <mergeCell ref="RHR35:RIH35"/>
    <mergeCell ref="QWO35:QXE35"/>
    <mergeCell ref="QXF35:QXV35"/>
    <mergeCell ref="QXW35:QYM35"/>
    <mergeCell ref="QYN35:QZD35"/>
    <mergeCell ref="QZE35:QZU35"/>
    <mergeCell ref="QZV35:RAL35"/>
    <mergeCell ref="RAM35:RBC35"/>
    <mergeCell ref="RBD35:RBT35"/>
    <mergeCell ref="RBU35:RCK35"/>
    <mergeCell ref="QQR35:QRH35"/>
    <mergeCell ref="QRI35:QRY35"/>
    <mergeCell ref="QRZ35:QSP35"/>
    <mergeCell ref="QSQ35:QTG35"/>
    <mergeCell ref="QTH35:QTX35"/>
    <mergeCell ref="QTY35:QUO35"/>
    <mergeCell ref="QUP35:QVF35"/>
    <mergeCell ref="QVG35:QVW35"/>
    <mergeCell ref="QVX35:QWN35"/>
    <mergeCell ref="QKU35:QLK35"/>
    <mergeCell ref="QLL35:QMB35"/>
    <mergeCell ref="QMC35:QMS35"/>
    <mergeCell ref="QMT35:QNJ35"/>
    <mergeCell ref="QNK35:QOA35"/>
    <mergeCell ref="QOB35:QOR35"/>
    <mergeCell ref="QOS35:QPI35"/>
    <mergeCell ref="QPJ35:QPZ35"/>
    <mergeCell ref="QQA35:QQQ35"/>
    <mergeCell ref="QEX35:QFN35"/>
    <mergeCell ref="QFO35:QGE35"/>
    <mergeCell ref="QGF35:QGV35"/>
    <mergeCell ref="QGW35:QHM35"/>
    <mergeCell ref="QHN35:QID35"/>
    <mergeCell ref="QIE35:QIU35"/>
    <mergeCell ref="QIV35:QJL35"/>
    <mergeCell ref="QJM35:QKC35"/>
    <mergeCell ref="QKD35:QKT35"/>
    <mergeCell ref="PZA35:PZQ35"/>
    <mergeCell ref="PZR35:QAH35"/>
    <mergeCell ref="QAI35:QAY35"/>
    <mergeCell ref="QAZ35:QBP35"/>
    <mergeCell ref="QBQ35:QCG35"/>
    <mergeCell ref="QCH35:QCX35"/>
    <mergeCell ref="QCY35:QDO35"/>
    <mergeCell ref="QDP35:QEF35"/>
    <mergeCell ref="QEG35:QEW35"/>
    <mergeCell ref="PTD35:PTT35"/>
    <mergeCell ref="PTU35:PUK35"/>
    <mergeCell ref="PUL35:PVB35"/>
    <mergeCell ref="PVC35:PVS35"/>
    <mergeCell ref="PVT35:PWJ35"/>
    <mergeCell ref="PWK35:PXA35"/>
    <mergeCell ref="PXB35:PXR35"/>
    <mergeCell ref="PXS35:PYI35"/>
    <mergeCell ref="PYJ35:PYZ35"/>
    <mergeCell ref="PNG35:PNW35"/>
    <mergeCell ref="PNX35:PON35"/>
    <mergeCell ref="POO35:PPE35"/>
    <mergeCell ref="PPF35:PPV35"/>
    <mergeCell ref="PPW35:PQM35"/>
    <mergeCell ref="PQN35:PRD35"/>
    <mergeCell ref="PRE35:PRU35"/>
    <mergeCell ref="PRV35:PSL35"/>
    <mergeCell ref="PSM35:PTC35"/>
    <mergeCell ref="PHJ35:PHZ35"/>
    <mergeCell ref="PIA35:PIQ35"/>
    <mergeCell ref="PIR35:PJH35"/>
    <mergeCell ref="PJI35:PJY35"/>
    <mergeCell ref="PJZ35:PKP35"/>
    <mergeCell ref="PKQ35:PLG35"/>
    <mergeCell ref="PLH35:PLX35"/>
    <mergeCell ref="PLY35:PMO35"/>
    <mergeCell ref="PMP35:PNF35"/>
    <mergeCell ref="PBM35:PCC35"/>
    <mergeCell ref="PCD35:PCT35"/>
    <mergeCell ref="PCU35:PDK35"/>
    <mergeCell ref="PDL35:PEB35"/>
    <mergeCell ref="PEC35:PES35"/>
    <mergeCell ref="PET35:PFJ35"/>
    <mergeCell ref="PFK35:PGA35"/>
    <mergeCell ref="PGB35:PGR35"/>
    <mergeCell ref="PGS35:PHI35"/>
    <mergeCell ref="OVP35:OWF35"/>
    <mergeCell ref="OWG35:OWW35"/>
    <mergeCell ref="OWX35:OXN35"/>
    <mergeCell ref="OXO35:OYE35"/>
    <mergeCell ref="OYF35:OYV35"/>
    <mergeCell ref="OYW35:OZM35"/>
    <mergeCell ref="OZN35:PAD35"/>
    <mergeCell ref="PAE35:PAU35"/>
    <mergeCell ref="PAV35:PBL35"/>
    <mergeCell ref="OPS35:OQI35"/>
    <mergeCell ref="OQJ35:OQZ35"/>
    <mergeCell ref="ORA35:ORQ35"/>
    <mergeCell ref="ORR35:OSH35"/>
    <mergeCell ref="OSI35:OSY35"/>
    <mergeCell ref="OSZ35:OTP35"/>
    <mergeCell ref="OTQ35:OUG35"/>
    <mergeCell ref="OUH35:OUX35"/>
    <mergeCell ref="OUY35:OVO35"/>
    <mergeCell ref="OJV35:OKL35"/>
    <mergeCell ref="OKM35:OLC35"/>
    <mergeCell ref="OLD35:OLT35"/>
    <mergeCell ref="OLU35:OMK35"/>
    <mergeCell ref="OML35:ONB35"/>
    <mergeCell ref="ONC35:ONS35"/>
    <mergeCell ref="ONT35:OOJ35"/>
    <mergeCell ref="OOK35:OPA35"/>
    <mergeCell ref="OPB35:OPR35"/>
    <mergeCell ref="ODY35:OEO35"/>
    <mergeCell ref="OEP35:OFF35"/>
    <mergeCell ref="OFG35:OFW35"/>
    <mergeCell ref="OFX35:OGN35"/>
    <mergeCell ref="OGO35:OHE35"/>
    <mergeCell ref="OHF35:OHV35"/>
    <mergeCell ref="OHW35:OIM35"/>
    <mergeCell ref="OIN35:OJD35"/>
    <mergeCell ref="OJE35:OJU35"/>
    <mergeCell ref="NYB35:NYR35"/>
    <mergeCell ref="NYS35:NZI35"/>
    <mergeCell ref="NZJ35:NZZ35"/>
    <mergeCell ref="OAA35:OAQ35"/>
    <mergeCell ref="OAR35:OBH35"/>
    <mergeCell ref="OBI35:OBY35"/>
    <mergeCell ref="OBZ35:OCP35"/>
    <mergeCell ref="OCQ35:ODG35"/>
    <mergeCell ref="ODH35:ODX35"/>
    <mergeCell ref="NSE35:NSU35"/>
    <mergeCell ref="NSV35:NTL35"/>
    <mergeCell ref="NTM35:NUC35"/>
    <mergeCell ref="NUD35:NUT35"/>
    <mergeCell ref="NUU35:NVK35"/>
    <mergeCell ref="NVL35:NWB35"/>
    <mergeCell ref="NWC35:NWS35"/>
    <mergeCell ref="NWT35:NXJ35"/>
    <mergeCell ref="NXK35:NYA35"/>
    <mergeCell ref="NMH35:NMX35"/>
    <mergeCell ref="NMY35:NNO35"/>
    <mergeCell ref="NNP35:NOF35"/>
    <mergeCell ref="NOG35:NOW35"/>
    <mergeCell ref="NOX35:NPN35"/>
    <mergeCell ref="NPO35:NQE35"/>
    <mergeCell ref="NQF35:NQV35"/>
    <mergeCell ref="NQW35:NRM35"/>
    <mergeCell ref="NRN35:NSD35"/>
    <mergeCell ref="NGK35:NHA35"/>
    <mergeCell ref="NHB35:NHR35"/>
    <mergeCell ref="NHS35:NII35"/>
    <mergeCell ref="NIJ35:NIZ35"/>
    <mergeCell ref="NJA35:NJQ35"/>
    <mergeCell ref="NJR35:NKH35"/>
    <mergeCell ref="NKI35:NKY35"/>
    <mergeCell ref="NKZ35:NLP35"/>
    <mergeCell ref="NLQ35:NMG35"/>
    <mergeCell ref="NAN35:NBD35"/>
    <mergeCell ref="NBE35:NBU35"/>
    <mergeCell ref="NBV35:NCL35"/>
    <mergeCell ref="NCM35:NDC35"/>
    <mergeCell ref="NDD35:NDT35"/>
    <mergeCell ref="NDU35:NEK35"/>
    <mergeCell ref="NEL35:NFB35"/>
    <mergeCell ref="NFC35:NFS35"/>
    <mergeCell ref="NFT35:NGJ35"/>
    <mergeCell ref="MUQ35:MVG35"/>
    <mergeCell ref="MVH35:MVX35"/>
    <mergeCell ref="MVY35:MWO35"/>
    <mergeCell ref="MWP35:MXF35"/>
    <mergeCell ref="MXG35:MXW35"/>
    <mergeCell ref="MXX35:MYN35"/>
    <mergeCell ref="MYO35:MZE35"/>
    <mergeCell ref="MZF35:MZV35"/>
    <mergeCell ref="MZW35:NAM35"/>
    <mergeCell ref="MOT35:MPJ35"/>
    <mergeCell ref="MPK35:MQA35"/>
    <mergeCell ref="MQB35:MQR35"/>
    <mergeCell ref="MQS35:MRI35"/>
    <mergeCell ref="MRJ35:MRZ35"/>
    <mergeCell ref="MSA35:MSQ35"/>
    <mergeCell ref="MSR35:MTH35"/>
    <mergeCell ref="MTI35:MTY35"/>
    <mergeCell ref="MTZ35:MUP35"/>
    <mergeCell ref="MIW35:MJM35"/>
    <mergeCell ref="MJN35:MKD35"/>
    <mergeCell ref="MKE35:MKU35"/>
    <mergeCell ref="MKV35:MLL35"/>
    <mergeCell ref="MLM35:MMC35"/>
    <mergeCell ref="MMD35:MMT35"/>
    <mergeCell ref="MMU35:MNK35"/>
    <mergeCell ref="MNL35:MOB35"/>
    <mergeCell ref="MOC35:MOS35"/>
    <mergeCell ref="MCZ35:MDP35"/>
    <mergeCell ref="MDQ35:MEG35"/>
    <mergeCell ref="MEH35:MEX35"/>
    <mergeCell ref="MEY35:MFO35"/>
    <mergeCell ref="MFP35:MGF35"/>
    <mergeCell ref="MGG35:MGW35"/>
    <mergeCell ref="MGX35:MHN35"/>
    <mergeCell ref="MHO35:MIE35"/>
    <mergeCell ref="MIF35:MIV35"/>
    <mergeCell ref="LXC35:LXS35"/>
    <mergeCell ref="LXT35:LYJ35"/>
    <mergeCell ref="LYK35:LZA35"/>
    <mergeCell ref="LZB35:LZR35"/>
    <mergeCell ref="LZS35:MAI35"/>
    <mergeCell ref="MAJ35:MAZ35"/>
    <mergeCell ref="MBA35:MBQ35"/>
    <mergeCell ref="MBR35:MCH35"/>
    <mergeCell ref="MCI35:MCY35"/>
    <mergeCell ref="LRF35:LRV35"/>
    <mergeCell ref="LRW35:LSM35"/>
    <mergeCell ref="LSN35:LTD35"/>
    <mergeCell ref="LTE35:LTU35"/>
    <mergeCell ref="LTV35:LUL35"/>
    <mergeCell ref="LUM35:LVC35"/>
    <mergeCell ref="LVD35:LVT35"/>
    <mergeCell ref="LVU35:LWK35"/>
    <mergeCell ref="LWL35:LXB35"/>
    <mergeCell ref="LLI35:LLY35"/>
    <mergeCell ref="LLZ35:LMP35"/>
    <mergeCell ref="LMQ35:LNG35"/>
    <mergeCell ref="LNH35:LNX35"/>
    <mergeCell ref="LNY35:LOO35"/>
    <mergeCell ref="LOP35:LPF35"/>
    <mergeCell ref="LPG35:LPW35"/>
    <mergeCell ref="LPX35:LQN35"/>
    <mergeCell ref="LQO35:LRE35"/>
    <mergeCell ref="LFL35:LGB35"/>
    <mergeCell ref="LGC35:LGS35"/>
    <mergeCell ref="LGT35:LHJ35"/>
    <mergeCell ref="LHK35:LIA35"/>
    <mergeCell ref="LIB35:LIR35"/>
    <mergeCell ref="LIS35:LJI35"/>
    <mergeCell ref="LJJ35:LJZ35"/>
    <mergeCell ref="LKA35:LKQ35"/>
    <mergeCell ref="LKR35:LLH35"/>
    <mergeCell ref="KZO35:LAE35"/>
    <mergeCell ref="LAF35:LAV35"/>
    <mergeCell ref="LAW35:LBM35"/>
    <mergeCell ref="LBN35:LCD35"/>
    <mergeCell ref="LCE35:LCU35"/>
    <mergeCell ref="LCV35:LDL35"/>
    <mergeCell ref="LDM35:LEC35"/>
    <mergeCell ref="LED35:LET35"/>
    <mergeCell ref="LEU35:LFK35"/>
    <mergeCell ref="KTR35:KUH35"/>
    <mergeCell ref="KUI35:KUY35"/>
    <mergeCell ref="KUZ35:KVP35"/>
    <mergeCell ref="KVQ35:KWG35"/>
    <mergeCell ref="KWH35:KWX35"/>
    <mergeCell ref="KWY35:KXO35"/>
    <mergeCell ref="KXP35:KYF35"/>
    <mergeCell ref="KYG35:KYW35"/>
    <mergeCell ref="KYX35:KZN35"/>
    <mergeCell ref="KNU35:KOK35"/>
    <mergeCell ref="KOL35:KPB35"/>
    <mergeCell ref="KPC35:KPS35"/>
    <mergeCell ref="KPT35:KQJ35"/>
    <mergeCell ref="KQK35:KRA35"/>
    <mergeCell ref="KRB35:KRR35"/>
    <mergeCell ref="KRS35:KSI35"/>
    <mergeCell ref="KSJ35:KSZ35"/>
    <mergeCell ref="KTA35:KTQ35"/>
    <mergeCell ref="KHX35:KIN35"/>
    <mergeCell ref="KIO35:KJE35"/>
    <mergeCell ref="KJF35:KJV35"/>
    <mergeCell ref="KJW35:KKM35"/>
    <mergeCell ref="KKN35:KLD35"/>
    <mergeCell ref="KLE35:KLU35"/>
    <mergeCell ref="KLV35:KML35"/>
    <mergeCell ref="KMM35:KNC35"/>
    <mergeCell ref="KND35:KNT35"/>
    <mergeCell ref="KCA35:KCQ35"/>
    <mergeCell ref="KCR35:KDH35"/>
    <mergeCell ref="KDI35:KDY35"/>
    <mergeCell ref="KDZ35:KEP35"/>
    <mergeCell ref="KEQ35:KFG35"/>
    <mergeCell ref="KFH35:KFX35"/>
    <mergeCell ref="KFY35:KGO35"/>
    <mergeCell ref="KGP35:KHF35"/>
    <mergeCell ref="KHG35:KHW35"/>
    <mergeCell ref="JWD35:JWT35"/>
    <mergeCell ref="JWU35:JXK35"/>
    <mergeCell ref="JXL35:JYB35"/>
    <mergeCell ref="JYC35:JYS35"/>
    <mergeCell ref="JYT35:JZJ35"/>
    <mergeCell ref="JZK35:KAA35"/>
    <mergeCell ref="KAB35:KAR35"/>
    <mergeCell ref="KAS35:KBI35"/>
    <mergeCell ref="KBJ35:KBZ35"/>
    <mergeCell ref="JQG35:JQW35"/>
    <mergeCell ref="JQX35:JRN35"/>
    <mergeCell ref="JRO35:JSE35"/>
    <mergeCell ref="JSF35:JSV35"/>
    <mergeCell ref="JSW35:JTM35"/>
    <mergeCell ref="JTN35:JUD35"/>
    <mergeCell ref="JUE35:JUU35"/>
    <mergeCell ref="JUV35:JVL35"/>
    <mergeCell ref="JVM35:JWC35"/>
    <mergeCell ref="JKJ35:JKZ35"/>
    <mergeCell ref="JLA35:JLQ35"/>
    <mergeCell ref="JLR35:JMH35"/>
    <mergeCell ref="JMI35:JMY35"/>
    <mergeCell ref="JMZ35:JNP35"/>
    <mergeCell ref="JNQ35:JOG35"/>
    <mergeCell ref="JOH35:JOX35"/>
    <mergeCell ref="JOY35:JPO35"/>
    <mergeCell ref="JPP35:JQF35"/>
    <mergeCell ref="JEM35:JFC35"/>
    <mergeCell ref="JFD35:JFT35"/>
    <mergeCell ref="JFU35:JGK35"/>
    <mergeCell ref="JGL35:JHB35"/>
    <mergeCell ref="JHC35:JHS35"/>
    <mergeCell ref="JHT35:JIJ35"/>
    <mergeCell ref="JIK35:JJA35"/>
    <mergeCell ref="JJB35:JJR35"/>
    <mergeCell ref="JJS35:JKI35"/>
    <mergeCell ref="IYP35:IZF35"/>
    <mergeCell ref="IZG35:IZW35"/>
    <mergeCell ref="IZX35:JAN35"/>
    <mergeCell ref="JAO35:JBE35"/>
    <mergeCell ref="JBF35:JBV35"/>
    <mergeCell ref="JBW35:JCM35"/>
    <mergeCell ref="JCN35:JDD35"/>
    <mergeCell ref="JDE35:JDU35"/>
    <mergeCell ref="JDV35:JEL35"/>
    <mergeCell ref="ISS35:ITI35"/>
    <mergeCell ref="ITJ35:ITZ35"/>
    <mergeCell ref="IUA35:IUQ35"/>
    <mergeCell ref="IUR35:IVH35"/>
    <mergeCell ref="IVI35:IVY35"/>
    <mergeCell ref="IVZ35:IWP35"/>
    <mergeCell ref="IWQ35:IXG35"/>
    <mergeCell ref="IXH35:IXX35"/>
    <mergeCell ref="IXY35:IYO35"/>
    <mergeCell ref="IMV35:INL35"/>
    <mergeCell ref="INM35:IOC35"/>
    <mergeCell ref="IOD35:IOT35"/>
    <mergeCell ref="IOU35:IPK35"/>
    <mergeCell ref="IPL35:IQB35"/>
    <mergeCell ref="IQC35:IQS35"/>
    <mergeCell ref="IQT35:IRJ35"/>
    <mergeCell ref="IRK35:ISA35"/>
    <mergeCell ref="ISB35:ISR35"/>
    <mergeCell ref="IGY35:IHO35"/>
    <mergeCell ref="IHP35:IIF35"/>
    <mergeCell ref="IIG35:IIW35"/>
    <mergeCell ref="IIX35:IJN35"/>
    <mergeCell ref="IJO35:IKE35"/>
    <mergeCell ref="IKF35:IKV35"/>
    <mergeCell ref="IKW35:ILM35"/>
    <mergeCell ref="ILN35:IMD35"/>
    <mergeCell ref="IME35:IMU35"/>
    <mergeCell ref="IBB35:IBR35"/>
    <mergeCell ref="IBS35:ICI35"/>
    <mergeCell ref="ICJ35:ICZ35"/>
    <mergeCell ref="IDA35:IDQ35"/>
    <mergeCell ref="IDR35:IEH35"/>
    <mergeCell ref="IEI35:IEY35"/>
    <mergeCell ref="IEZ35:IFP35"/>
    <mergeCell ref="IFQ35:IGG35"/>
    <mergeCell ref="IGH35:IGX35"/>
    <mergeCell ref="HVE35:HVU35"/>
    <mergeCell ref="HVV35:HWL35"/>
    <mergeCell ref="HWM35:HXC35"/>
    <mergeCell ref="HXD35:HXT35"/>
    <mergeCell ref="HXU35:HYK35"/>
    <mergeCell ref="HYL35:HZB35"/>
    <mergeCell ref="HZC35:HZS35"/>
    <mergeCell ref="HZT35:IAJ35"/>
    <mergeCell ref="IAK35:IBA35"/>
    <mergeCell ref="HPH35:HPX35"/>
    <mergeCell ref="HPY35:HQO35"/>
    <mergeCell ref="HQP35:HRF35"/>
    <mergeCell ref="HRG35:HRW35"/>
    <mergeCell ref="HRX35:HSN35"/>
    <mergeCell ref="HSO35:HTE35"/>
    <mergeCell ref="HTF35:HTV35"/>
    <mergeCell ref="HTW35:HUM35"/>
    <mergeCell ref="HUN35:HVD35"/>
    <mergeCell ref="HJK35:HKA35"/>
    <mergeCell ref="HKB35:HKR35"/>
    <mergeCell ref="HKS35:HLI35"/>
    <mergeCell ref="HLJ35:HLZ35"/>
    <mergeCell ref="HMA35:HMQ35"/>
    <mergeCell ref="HMR35:HNH35"/>
    <mergeCell ref="HNI35:HNY35"/>
    <mergeCell ref="HNZ35:HOP35"/>
    <mergeCell ref="HOQ35:HPG35"/>
    <mergeCell ref="HDN35:HED35"/>
    <mergeCell ref="HEE35:HEU35"/>
    <mergeCell ref="HEV35:HFL35"/>
    <mergeCell ref="HFM35:HGC35"/>
    <mergeCell ref="HGD35:HGT35"/>
    <mergeCell ref="HGU35:HHK35"/>
    <mergeCell ref="HHL35:HIB35"/>
    <mergeCell ref="HIC35:HIS35"/>
    <mergeCell ref="HIT35:HJJ35"/>
    <mergeCell ref="GXQ35:GYG35"/>
    <mergeCell ref="GYH35:GYX35"/>
    <mergeCell ref="GYY35:GZO35"/>
    <mergeCell ref="GZP35:HAF35"/>
    <mergeCell ref="HAG35:HAW35"/>
    <mergeCell ref="HAX35:HBN35"/>
    <mergeCell ref="HBO35:HCE35"/>
    <mergeCell ref="HCF35:HCV35"/>
    <mergeCell ref="HCW35:HDM35"/>
    <mergeCell ref="GRT35:GSJ35"/>
    <mergeCell ref="GSK35:GTA35"/>
    <mergeCell ref="GTB35:GTR35"/>
    <mergeCell ref="GTS35:GUI35"/>
    <mergeCell ref="GUJ35:GUZ35"/>
    <mergeCell ref="GVA35:GVQ35"/>
    <mergeCell ref="GVR35:GWH35"/>
    <mergeCell ref="GWI35:GWY35"/>
    <mergeCell ref="GWZ35:GXP35"/>
    <mergeCell ref="GLW35:GMM35"/>
    <mergeCell ref="GMN35:GND35"/>
    <mergeCell ref="GNE35:GNU35"/>
    <mergeCell ref="GNV35:GOL35"/>
    <mergeCell ref="GOM35:GPC35"/>
    <mergeCell ref="GPD35:GPT35"/>
    <mergeCell ref="GPU35:GQK35"/>
    <mergeCell ref="GQL35:GRB35"/>
    <mergeCell ref="GRC35:GRS35"/>
    <mergeCell ref="GFZ35:GGP35"/>
    <mergeCell ref="GGQ35:GHG35"/>
    <mergeCell ref="GHH35:GHX35"/>
    <mergeCell ref="GHY35:GIO35"/>
    <mergeCell ref="GIP35:GJF35"/>
    <mergeCell ref="GJG35:GJW35"/>
    <mergeCell ref="GJX35:GKN35"/>
    <mergeCell ref="GKO35:GLE35"/>
    <mergeCell ref="GLF35:GLV35"/>
    <mergeCell ref="GAC35:GAS35"/>
    <mergeCell ref="GAT35:GBJ35"/>
    <mergeCell ref="GBK35:GCA35"/>
    <mergeCell ref="GCB35:GCR35"/>
    <mergeCell ref="GCS35:GDI35"/>
    <mergeCell ref="GDJ35:GDZ35"/>
    <mergeCell ref="GEA35:GEQ35"/>
    <mergeCell ref="GER35:GFH35"/>
    <mergeCell ref="GFI35:GFY35"/>
    <mergeCell ref="FUF35:FUV35"/>
    <mergeCell ref="FUW35:FVM35"/>
    <mergeCell ref="FVN35:FWD35"/>
    <mergeCell ref="FWE35:FWU35"/>
    <mergeCell ref="FWV35:FXL35"/>
    <mergeCell ref="FXM35:FYC35"/>
    <mergeCell ref="FYD35:FYT35"/>
    <mergeCell ref="FYU35:FZK35"/>
    <mergeCell ref="FZL35:GAB35"/>
    <mergeCell ref="FOI35:FOY35"/>
    <mergeCell ref="FOZ35:FPP35"/>
    <mergeCell ref="FPQ35:FQG35"/>
    <mergeCell ref="FQH35:FQX35"/>
    <mergeCell ref="FQY35:FRO35"/>
    <mergeCell ref="FRP35:FSF35"/>
    <mergeCell ref="FSG35:FSW35"/>
    <mergeCell ref="FSX35:FTN35"/>
    <mergeCell ref="FTO35:FUE35"/>
    <mergeCell ref="FIL35:FJB35"/>
    <mergeCell ref="FJC35:FJS35"/>
    <mergeCell ref="FJT35:FKJ35"/>
    <mergeCell ref="FKK35:FLA35"/>
    <mergeCell ref="FLB35:FLR35"/>
    <mergeCell ref="FLS35:FMI35"/>
    <mergeCell ref="FMJ35:FMZ35"/>
    <mergeCell ref="FNA35:FNQ35"/>
    <mergeCell ref="FNR35:FOH35"/>
    <mergeCell ref="FCO35:FDE35"/>
    <mergeCell ref="FDF35:FDV35"/>
    <mergeCell ref="FDW35:FEM35"/>
    <mergeCell ref="FEN35:FFD35"/>
    <mergeCell ref="FFE35:FFU35"/>
    <mergeCell ref="FFV35:FGL35"/>
    <mergeCell ref="FGM35:FHC35"/>
    <mergeCell ref="FHD35:FHT35"/>
    <mergeCell ref="FHU35:FIK35"/>
    <mergeCell ref="EWR35:EXH35"/>
    <mergeCell ref="EXI35:EXY35"/>
    <mergeCell ref="EXZ35:EYP35"/>
    <mergeCell ref="EYQ35:EZG35"/>
    <mergeCell ref="EZH35:EZX35"/>
    <mergeCell ref="EZY35:FAO35"/>
    <mergeCell ref="FAP35:FBF35"/>
    <mergeCell ref="FBG35:FBW35"/>
    <mergeCell ref="FBX35:FCN35"/>
    <mergeCell ref="EQU35:ERK35"/>
    <mergeCell ref="ERL35:ESB35"/>
    <mergeCell ref="ESC35:ESS35"/>
    <mergeCell ref="EST35:ETJ35"/>
    <mergeCell ref="ETK35:EUA35"/>
    <mergeCell ref="EUB35:EUR35"/>
    <mergeCell ref="EUS35:EVI35"/>
    <mergeCell ref="EVJ35:EVZ35"/>
    <mergeCell ref="EWA35:EWQ35"/>
    <mergeCell ref="EKX35:ELN35"/>
    <mergeCell ref="ELO35:EME35"/>
    <mergeCell ref="EMF35:EMV35"/>
    <mergeCell ref="EMW35:ENM35"/>
    <mergeCell ref="ENN35:EOD35"/>
    <mergeCell ref="EOE35:EOU35"/>
    <mergeCell ref="EOV35:EPL35"/>
    <mergeCell ref="EPM35:EQC35"/>
    <mergeCell ref="EQD35:EQT35"/>
    <mergeCell ref="EFA35:EFQ35"/>
    <mergeCell ref="EFR35:EGH35"/>
    <mergeCell ref="EGI35:EGY35"/>
    <mergeCell ref="EGZ35:EHP35"/>
    <mergeCell ref="EHQ35:EIG35"/>
    <mergeCell ref="EIH35:EIX35"/>
    <mergeCell ref="EIY35:EJO35"/>
    <mergeCell ref="EJP35:EKF35"/>
    <mergeCell ref="EKG35:EKW35"/>
    <mergeCell ref="DZD35:DZT35"/>
    <mergeCell ref="DZU35:EAK35"/>
    <mergeCell ref="EAL35:EBB35"/>
    <mergeCell ref="EBC35:EBS35"/>
    <mergeCell ref="EBT35:ECJ35"/>
    <mergeCell ref="ECK35:EDA35"/>
    <mergeCell ref="EDB35:EDR35"/>
    <mergeCell ref="EDS35:EEI35"/>
    <mergeCell ref="EEJ35:EEZ35"/>
    <mergeCell ref="DTG35:DTW35"/>
    <mergeCell ref="DTX35:DUN35"/>
    <mergeCell ref="DUO35:DVE35"/>
    <mergeCell ref="DVF35:DVV35"/>
    <mergeCell ref="DVW35:DWM35"/>
    <mergeCell ref="DWN35:DXD35"/>
    <mergeCell ref="DXE35:DXU35"/>
    <mergeCell ref="DXV35:DYL35"/>
    <mergeCell ref="DYM35:DZC35"/>
    <mergeCell ref="DNJ35:DNZ35"/>
    <mergeCell ref="DOA35:DOQ35"/>
    <mergeCell ref="DOR35:DPH35"/>
    <mergeCell ref="DPI35:DPY35"/>
    <mergeCell ref="DPZ35:DQP35"/>
    <mergeCell ref="DQQ35:DRG35"/>
    <mergeCell ref="DRH35:DRX35"/>
    <mergeCell ref="DRY35:DSO35"/>
    <mergeCell ref="DSP35:DTF35"/>
    <mergeCell ref="DHM35:DIC35"/>
    <mergeCell ref="DID35:DIT35"/>
    <mergeCell ref="DIU35:DJK35"/>
    <mergeCell ref="DJL35:DKB35"/>
    <mergeCell ref="DKC35:DKS35"/>
    <mergeCell ref="DKT35:DLJ35"/>
    <mergeCell ref="DLK35:DMA35"/>
    <mergeCell ref="DMB35:DMR35"/>
    <mergeCell ref="DMS35:DNI35"/>
    <mergeCell ref="DBP35:DCF35"/>
    <mergeCell ref="DCG35:DCW35"/>
    <mergeCell ref="DCX35:DDN35"/>
    <mergeCell ref="DDO35:DEE35"/>
    <mergeCell ref="DEF35:DEV35"/>
    <mergeCell ref="DEW35:DFM35"/>
    <mergeCell ref="DFN35:DGD35"/>
    <mergeCell ref="DGE35:DGU35"/>
    <mergeCell ref="DGV35:DHL35"/>
    <mergeCell ref="CVS35:CWI35"/>
    <mergeCell ref="CWJ35:CWZ35"/>
    <mergeCell ref="CXA35:CXQ35"/>
    <mergeCell ref="CXR35:CYH35"/>
    <mergeCell ref="CYI35:CYY35"/>
    <mergeCell ref="CYZ35:CZP35"/>
    <mergeCell ref="CZQ35:DAG35"/>
    <mergeCell ref="DAH35:DAX35"/>
    <mergeCell ref="DAY35:DBO35"/>
    <mergeCell ref="CPV35:CQL35"/>
    <mergeCell ref="CQM35:CRC35"/>
    <mergeCell ref="CRD35:CRT35"/>
    <mergeCell ref="CRU35:CSK35"/>
    <mergeCell ref="CSL35:CTB35"/>
    <mergeCell ref="CTC35:CTS35"/>
    <mergeCell ref="CTT35:CUJ35"/>
    <mergeCell ref="CUK35:CVA35"/>
    <mergeCell ref="CVB35:CVR35"/>
    <mergeCell ref="CJY35:CKO35"/>
    <mergeCell ref="CKP35:CLF35"/>
    <mergeCell ref="CLG35:CLW35"/>
    <mergeCell ref="CLX35:CMN35"/>
    <mergeCell ref="CMO35:CNE35"/>
    <mergeCell ref="CNF35:CNV35"/>
    <mergeCell ref="CNW35:COM35"/>
    <mergeCell ref="CON35:CPD35"/>
    <mergeCell ref="CPE35:CPU35"/>
    <mergeCell ref="CEB35:CER35"/>
    <mergeCell ref="CES35:CFI35"/>
    <mergeCell ref="CFJ35:CFZ35"/>
    <mergeCell ref="CGA35:CGQ35"/>
    <mergeCell ref="CGR35:CHH35"/>
    <mergeCell ref="CHI35:CHY35"/>
    <mergeCell ref="CHZ35:CIP35"/>
    <mergeCell ref="CIQ35:CJG35"/>
    <mergeCell ref="CJH35:CJX35"/>
    <mergeCell ref="BYE35:BYU35"/>
    <mergeCell ref="BYV35:BZL35"/>
    <mergeCell ref="BZM35:CAC35"/>
    <mergeCell ref="CAD35:CAT35"/>
    <mergeCell ref="CAU35:CBK35"/>
    <mergeCell ref="CBL35:CCB35"/>
    <mergeCell ref="CCC35:CCS35"/>
    <mergeCell ref="CCT35:CDJ35"/>
    <mergeCell ref="CDK35:CEA35"/>
    <mergeCell ref="BSH35:BSX35"/>
    <mergeCell ref="BSY35:BTO35"/>
    <mergeCell ref="BTP35:BUF35"/>
    <mergeCell ref="BUG35:BUW35"/>
    <mergeCell ref="BUX35:BVN35"/>
    <mergeCell ref="BVO35:BWE35"/>
    <mergeCell ref="BWF35:BWV35"/>
    <mergeCell ref="BWW35:BXM35"/>
    <mergeCell ref="BXN35:BYD35"/>
    <mergeCell ref="BMK35:BNA35"/>
    <mergeCell ref="BNB35:BNR35"/>
    <mergeCell ref="BNS35:BOI35"/>
    <mergeCell ref="BOJ35:BOZ35"/>
    <mergeCell ref="BPA35:BPQ35"/>
    <mergeCell ref="BPR35:BQH35"/>
    <mergeCell ref="BQI35:BQY35"/>
    <mergeCell ref="BQZ35:BRP35"/>
    <mergeCell ref="BRQ35:BSG35"/>
    <mergeCell ref="BGN35:BHD35"/>
    <mergeCell ref="BHE35:BHU35"/>
    <mergeCell ref="BHV35:BIL35"/>
    <mergeCell ref="BIM35:BJC35"/>
    <mergeCell ref="BJD35:BJT35"/>
    <mergeCell ref="BJU35:BKK35"/>
    <mergeCell ref="BKL35:BLB35"/>
    <mergeCell ref="BLC35:BLS35"/>
    <mergeCell ref="BLT35:BMJ35"/>
    <mergeCell ref="BAQ35:BBG35"/>
    <mergeCell ref="BBH35:BBX35"/>
    <mergeCell ref="BBY35:BCO35"/>
    <mergeCell ref="BCP35:BDF35"/>
    <mergeCell ref="BDG35:BDW35"/>
    <mergeCell ref="BDX35:BEN35"/>
    <mergeCell ref="BEO35:BFE35"/>
    <mergeCell ref="BFF35:BFV35"/>
    <mergeCell ref="BFW35:BGM35"/>
    <mergeCell ref="AUT35:AVJ35"/>
    <mergeCell ref="AVK35:AWA35"/>
    <mergeCell ref="AWB35:AWR35"/>
    <mergeCell ref="AWS35:AXI35"/>
    <mergeCell ref="AXJ35:AXZ35"/>
    <mergeCell ref="AYA35:AYQ35"/>
    <mergeCell ref="AYR35:AZH35"/>
    <mergeCell ref="AZI35:AZY35"/>
    <mergeCell ref="AZZ35:BAP35"/>
    <mergeCell ref="AOW35:APM35"/>
    <mergeCell ref="APN35:AQD35"/>
    <mergeCell ref="AQE35:AQU35"/>
    <mergeCell ref="AQV35:ARL35"/>
    <mergeCell ref="ARM35:ASC35"/>
    <mergeCell ref="ASD35:AST35"/>
    <mergeCell ref="ASU35:ATK35"/>
    <mergeCell ref="ATL35:AUB35"/>
    <mergeCell ref="AUC35:AUS35"/>
    <mergeCell ref="AIZ35:AJP35"/>
    <mergeCell ref="AJQ35:AKG35"/>
    <mergeCell ref="AKH35:AKX35"/>
    <mergeCell ref="AKY35:ALO35"/>
    <mergeCell ref="ALP35:AMF35"/>
    <mergeCell ref="AMG35:AMW35"/>
    <mergeCell ref="AMX35:ANN35"/>
    <mergeCell ref="ANO35:AOE35"/>
    <mergeCell ref="AOF35:AOV35"/>
    <mergeCell ref="ADC35:ADS35"/>
    <mergeCell ref="ADT35:AEJ35"/>
    <mergeCell ref="AEK35:AFA35"/>
    <mergeCell ref="AFB35:AFR35"/>
    <mergeCell ref="AFS35:AGI35"/>
    <mergeCell ref="AGJ35:AGZ35"/>
    <mergeCell ref="AHA35:AHQ35"/>
    <mergeCell ref="AHR35:AIH35"/>
    <mergeCell ref="AII35:AIY35"/>
    <mergeCell ref="XF35:XV35"/>
    <mergeCell ref="XW35:YM35"/>
    <mergeCell ref="YN35:ZD35"/>
    <mergeCell ref="ZE35:ZU35"/>
    <mergeCell ref="ZV35:AAL35"/>
    <mergeCell ref="AAM35:ABC35"/>
    <mergeCell ref="ABD35:ABT35"/>
    <mergeCell ref="ABU35:ACK35"/>
    <mergeCell ref="ACL35:ADB35"/>
    <mergeCell ref="RI35:RY35"/>
    <mergeCell ref="RZ35:SP35"/>
    <mergeCell ref="SQ35:TG35"/>
    <mergeCell ref="TH35:TX35"/>
    <mergeCell ref="TY35:UO35"/>
    <mergeCell ref="UP35:VF35"/>
    <mergeCell ref="VG35:VW35"/>
    <mergeCell ref="VX35:WN35"/>
    <mergeCell ref="WO35:XE35"/>
    <mergeCell ref="LL35:MB35"/>
    <mergeCell ref="MC35:MS35"/>
    <mergeCell ref="MT35:NJ35"/>
    <mergeCell ref="NK35:OA35"/>
    <mergeCell ref="OB35:OR35"/>
    <mergeCell ref="OS35:PI35"/>
    <mergeCell ref="PJ35:PZ35"/>
    <mergeCell ref="QA35:QQ35"/>
    <mergeCell ref="QR35:RH35"/>
    <mergeCell ref="FO35:GE35"/>
    <mergeCell ref="GF35:GV35"/>
    <mergeCell ref="GW35:HM35"/>
    <mergeCell ref="HN35:ID35"/>
    <mergeCell ref="IE35:IU35"/>
    <mergeCell ref="IV35:JL35"/>
    <mergeCell ref="JM35:KC35"/>
    <mergeCell ref="KD35:KT35"/>
    <mergeCell ref="KU35:LK35"/>
    <mergeCell ref="R35:AH35"/>
    <mergeCell ref="AI35:AY35"/>
    <mergeCell ref="AZ35:BP35"/>
    <mergeCell ref="BQ35:CG35"/>
    <mergeCell ref="CH35:CX35"/>
    <mergeCell ref="CY35:DO35"/>
    <mergeCell ref="DP35:EF35"/>
    <mergeCell ref="EG35:EW35"/>
    <mergeCell ref="EX35:FN35"/>
    <mergeCell ref="E47:F47"/>
    <mergeCell ref="G47:H47"/>
    <mergeCell ref="J47:K47"/>
    <mergeCell ref="L47:M47"/>
    <mergeCell ref="O47:P47"/>
    <mergeCell ref="E49:F49"/>
    <mergeCell ref="G49:H49"/>
    <mergeCell ref="J49:K49"/>
    <mergeCell ref="L49:M49"/>
    <mergeCell ref="O49:P49"/>
    <mergeCell ref="E48:F48"/>
    <mergeCell ref="G48:H48"/>
    <mergeCell ref="J48:K48"/>
    <mergeCell ref="L48:M48"/>
    <mergeCell ref="O48:P48"/>
    <mergeCell ref="O45:P45"/>
    <mergeCell ref="E43:F43"/>
    <mergeCell ref="G43:H43"/>
    <mergeCell ref="J42:K42"/>
    <mergeCell ref="L42:M42"/>
    <mergeCell ref="O42:P42"/>
    <mergeCell ref="J46:K46"/>
    <mergeCell ref="L46:M46"/>
    <mergeCell ref="O46:P46"/>
    <mergeCell ref="G42:H42"/>
    <mergeCell ref="E42:F42"/>
    <mergeCell ref="O43:P43"/>
    <mergeCell ref="E44:F44"/>
    <mergeCell ref="G44:H44"/>
    <mergeCell ref="J44:K44"/>
    <mergeCell ref="L44:M44"/>
    <mergeCell ref="O44:P44"/>
    <mergeCell ref="E45:F45"/>
    <mergeCell ref="G45:H45"/>
    <mergeCell ref="J45:K45"/>
    <mergeCell ref="L45:M45"/>
    <mergeCell ref="E46:F46"/>
    <mergeCell ref="G46:H46"/>
    <mergeCell ref="B1:Q1"/>
    <mergeCell ref="B2:Q2"/>
    <mergeCell ref="B38:Q38"/>
    <mergeCell ref="B39:Q39"/>
    <mergeCell ref="A34:Q34"/>
    <mergeCell ref="D3:G3"/>
    <mergeCell ref="A3:C3"/>
    <mergeCell ref="J43:K43"/>
    <mergeCell ref="L43:M43"/>
    <mergeCell ref="A40:C40"/>
    <mergeCell ref="D40:H40"/>
    <mergeCell ref="I40:M40"/>
    <mergeCell ref="N40:Q40"/>
    <mergeCell ref="M3:Q3"/>
    <mergeCell ref="H3:L3"/>
    <mergeCell ref="E41:F41"/>
    <mergeCell ref="G41:H41"/>
    <mergeCell ref="J41:K41"/>
    <mergeCell ref="L41:M41"/>
    <mergeCell ref="O41:P41"/>
    <mergeCell ref="A35:Q35"/>
    <mergeCell ref="A36:Q36"/>
    <mergeCell ref="A37:Q37"/>
    <mergeCell ref="O56:P56"/>
    <mergeCell ref="E58:F58"/>
    <mergeCell ref="E57:F57"/>
    <mergeCell ref="G57:H57"/>
    <mergeCell ref="J57:K57"/>
    <mergeCell ref="L57:M57"/>
    <mergeCell ref="O57:P57"/>
    <mergeCell ref="G58:H58"/>
    <mergeCell ref="J58:K58"/>
    <mergeCell ref="L58:M58"/>
    <mergeCell ref="O58:P58"/>
    <mergeCell ref="E53:F53"/>
    <mergeCell ref="G53:H53"/>
    <mergeCell ref="J53:K53"/>
    <mergeCell ref="L53:M53"/>
    <mergeCell ref="O53:P53"/>
    <mergeCell ref="E50:F50"/>
    <mergeCell ref="G50:H50"/>
    <mergeCell ref="J50:K50"/>
    <mergeCell ref="L50:M50"/>
    <mergeCell ref="O50:P50"/>
    <mergeCell ref="E51:F51"/>
    <mergeCell ref="G51:H51"/>
    <mergeCell ref="J51:K51"/>
    <mergeCell ref="L51:M51"/>
    <mergeCell ref="O51:P51"/>
    <mergeCell ref="E52:F52"/>
    <mergeCell ref="G52:H52"/>
    <mergeCell ref="J52:K52"/>
    <mergeCell ref="L52:M52"/>
    <mergeCell ref="O52:P52"/>
    <mergeCell ref="E54:F54"/>
    <mergeCell ref="G54:H54"/>
    <mergeCell ref="J54:K54"/>
    <mergeCell ref="L54:M54"/>
    <mergeCell ref="O54:P54"/>
    <mergeCell ref="E60:F60"/>
    <mergeCell ref="G60:H60"/>
    <mergeCell ref="J60:K60"/>
    <mergeCell ref="L60:M60"/>
    <mergeCell ref="O60:P60"/>
    <mergeCell ref="E59:F59"/>
    <mergeCell ref="G59:H59"/>
    <mergeCell ref="J59:K59"/>
    <mergeCell ref="L59:M59"/>
    <mergeCell ref="O59:P59"/>
    <mergeCell ref="E55:F55"/>
    <mergeCell ref="G55:H55"/>
    <mergeCell ref="J55:K55"/>
    <mergeCell ref="L55:M55"/>
    <mergeCell ref="O55:P55"/>
    <mergeCell ref="E56:F56"/>
    <mergeCell ref="G56:H56"/>
    <mergeCell ref="J56:K56"/>
    <mergeCell ref="L56:M56"/>
    <mergeCell ref="E61:F61"/>
    <mergeCell ref="G61:H61"/>
    <mergeCell ref="J61:K61"/>
    <mergeCell ref="L61:M61"/>
    <mergeCell ref="O61:P61"/>
    <mergeCell ref="E62:F62"/>
    <mergeCell ref="G62:H62"/>
    <mergeCell ref="J62:K62"/>
    <mergeCell ref="L62:M62"/>
    <mergeCell ref="O62:P62"/>
    <mergeCell ref="E66:F66"/>
    <mergeCell ref="G66:H66"/>
    <mergeCell ref="J66:K66"/>
    <mergeCell ref="L66:M66"/>
    <mergeCell ref="O66:P66"/>
    <mergeCell ref="E64:F64"/>
    <mergeCell ref="G64:H64"/>
    <mergeCell ref="J64:K64"/>
    <mergeCell ref="L64:M64"/>
    <mergeCell ref="O64:P64"/>
    <mergeCell ref="E65:F65"/>
    <mergeCell ref="G65:H65"/>
    <mergeCell ref="J65:K65"/>
    <mergeCell ref="L65:M65"/>
    <mergeCell ref="O65:P65"/>
    <mergeCell ref="E70:F70"/>
    <mergeCell ref="G70:H70"/>
    <mergeCell ref="J70:K70"/>
    <mergeCell ref="L70:M70"/>
    <mergeCell ref="O70:P70"/>
    <mergeCell ref="E68:F68"/>
    <mergeCell ref="G68:H68"/>
    <mergeCell ref="J68:K68"/>
    <mergeCell ref="L68:M68"/>
    <mergeCell ref="O68:P68"/>
    <mergeCell ref="E67:F67"/>
    <mergeCell ref="G67:H67"/>
    <mergeCell ref="J67:K67"/>
    <mergeCell ref="L67:M67"/>
    <mergeCell ref="O67:P67"/>
    <mergeCell ref="E63:F63"/>
    <mergeCell ref="G63:H63"/>
    <mergeCell ref="J63:K63"/>
    <mergeCell ref="L63:M63"/>
    <mergeCell ref="O63:P63"/>
    <mergeCell ref="E69:F69"/>
    <mergeCell ref="G69:H69"/>
    <mergeCell ref="J69:K69"/>
    <mergeCell ref="L69:M69"/>
    <mergeCell ref="O69:P69"/>
  </mergeCells>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sheetPr>
    <tabColor rgb="FFFFFF00"/>
  </sheetPr>
  <dimension ref="A1:AB101"/>
  <sheetViews>
    <sheetView topLeftCell="A16" workbookViewId="0">
      <selection activeCell="U33" sqref="U33:W33"/>
    </sheetView>
  </sheetViews>
  <sheetFormatPr defaultColWidth="8.85546875" defaultRowHeight="12.75"/>
  <cols>
    <col min="1" max="1" width="8" customWidth="1"/>
    <col min="2" max="2" width="7.28515625" style="3" customWidth="1"/>
    <col min="3" max="3" width="6.140625" style="3" customWidth="1"/>
    <col min="4" max="4" width="7.42578125" style="3" customWidth="1"/>
    <col min="5" max="5" width="7.28515625" style="3" customWidth="1"/>
    <col min="6" max="6" width="4.42578125" style="3" customWidth="1"/>
    <col min="7" max="7" width="6.42578125" style="3" customWidth="1"/>
    <col min="8" max="8" width="5" style="3" customWidth="1"/>
    <col min="9" max="9" width="6.85546875" style="3" customWidth="1"/>
    <col min="10" max="10" width="4.7109375" style="3" customWidth="1"/>
    <col min="11" max="11" width="6.140625" style="3" customWidth="1"/>
    <col min="12" max="12" width="4.7109375" customWidth="1"/>
    <col min="13" max="13" width="7" customWidth="1"/>
    <col min="14" max="14" width="4.42578125" customWidth="1"/>
    <col min="15" max="15" width="5.28515625" customWidth="1"/>
    <col min="16" max="16" width="4.28515625" customWidth="1"/>
    <col min="17" max="17" width="6.140625" customWidth="1"/>
    <col min="18" max="18" width="4.140625" customWidth="1"/>
    <col min="19" max="19" width="3.85546875" customWidth="1"/>
    <col min="20" max="20" width="9" bestFit="1" customWidth="1"/>
    <col min="21" max="21" width="9.140625" bestFit="1" customWidth="1"/>
  </cols>
  <sheetData>
    <row r="1" spans="1:28" ht="33.75" customHeight="1">
      <c r="A1" s="14" t="s">
        <v>36</v>
      </c>
      <c r="B1" s="4"/>
      <c r="C1" s="4821" t="s">
        <v>138</v>
      </c>
      <c r="D1" s="4822"/>
      <c r="E1" s="4822"/>
      <c r="F1" s="4822"/>
      <c r="G1" s="4822"/>
      <c r="H1" s="4822"/>
      <c r="I1" s="4822"/>
      <c r="J1" s="4822"/>
      <c r="K1" s="4822"/>
      <c r="L1" s="4822"/>
      <c r="M1" s="4822"/>
      <c r="N1" s="4822"/>
      <c r="O1" s="4822"/>
      <c r="P1" s="4822"/>
      <c r="Q1" s="4822"/>
      <c r="R1" s="4823"/>
      <c r="S1" s="220"/>
      <c r="T1" s="221"/>
    </row>
    <row r="2" spans="1:28" ht="14.25" customHeight="1" thickBot="1">
      <c r="A2" s="458"/>
      <c r="B2" s="222"/>
      <c r="C2" s="4824" t="s">
        <v>37</v>
      </c>
      <c r="D2" s="4825"/>
      <c r="E2" s="4825"/>
      <c r="F2" s="4825"/>
      <c r="G2" s="4825"/>
      <c r="H2" s="4825"/>
      <c r="I2" s="4825"/>
      <c r="J2" s="4825"/>
      <c r="K2" s="4825"/>
      <c r="L2" s="4825"/>
      <c r="M2" s="4825"/>
      <c r="N2" s="4825"/>
      <c r="O2" s="4825"/>
      <c r="P2" s="4825"/>
      <c r="Q2" s="4825"/>
      <c r="R2" s="4826"/>
      <c r="S2" s="220"/>
      <c r="T2" s="221"/>
    </row>
    <row r="3" spans="1:28" ht="15.75" customHeight="1" thickBot="1">
      <c r="A3" s="4752" t="s">
        <v>230</v>
      </c>
      <c r="B3" s="4829"/>
      <c r="C3" s="4830"/>
      <c r="D3" s="223"/>
      <c r="E3" s="224"/>
      <c r="F3" s="224"/>
      <c r="G3" s="225" t="s">
        <v>139</v>
      </c>
      <c r="H3" s="226"/>
      <c r="I3" s="227"/>
      <c r="J3" s="227"/>
      <c r="K3" s="228"/>
      <c r="L3" s="228"/>
      <c r="M3" s="228"/>
      <c r="N3" s="228"/>
      <c r="O3" s="229"/>
      <c r="P3" s="229"/>
      <c r="Q3" s="230"/>
      <c r="R3" s="231"/>
    </row>
    <row r="4" spans="1:28" ht="42" customHeight="1">
      <c r="A4" s="557" t="s">
        <v>232</v>
      </c>
      <c r="B4" s="210" t="s">
        <v>233</v>
      </c>
      <c r="C4" s="480" t="s">
        <v>234</v>
      </c>
      <c r="D4" s="232" t="s">
        <v>236</v>
      </c>
      <c r="E4" s="1570" t="s">
        <v>140</v>
      </c>
      <c r="F4" s="931" t="s">
        <v>106</v>
      </c>
      <c r="G4" s="2044" t="s">
        <v>141</v>
      </c>
      <c r="H4" s="2043" t="s">
        <v>106</v>
      </c>
      <c r="I4" s="933" t="s">
        <v>142</v>
      </c>
      <c r="J4" s="931" t="s">
        <v>106</v>
      </c>
      <c r="K4" s="933" t="s">
        <v>143</v>
      </c>
      <c r="L4" s="931" t="s">
        <v>106</v>
      </c>
      <c r="M4" s="2044" t="s">
        <v>59</v>
      </c>
      <c r="N4" s="2043" t="s">
        <v>106</v>
      </c>
      <c r="O4" s="2044" t="s">
        <v>144</v>
      </c>
      <c r="P4" s="2043" t="s">
        <v>106</v>
      </c>
      <c r="Q4" s="2044" t="s">
        <v>145</v>
      </c>
      <c r="R4" s="186" t="s">
        <v>106</v>
      </c>
      <c r="X4" s="20"/>
    </row>
    <row r="5" spans="1:28" ht="13.7" customHeight="1">
      <c r="A5" s="646" t="s">
        <v>720</v>
      </c>
      <c r="B5" s="826">
        <v>16300</v>
      </c>
      <c r="C5" s="1569">
        <v>15360</v>
      </c>
      <c r="D5" s="1641">
        <v>4001</v>
      </c>
      <c r="E5" s="107">
        <v>1231</v>
      </c>
      <c r="F5" s="2046">
        <f t="shared" ref="F5:F24" si="0">SUM(E5/D5)*100</f>
        <v>30.76730817295676</v>
      </c>
      <c r="G5" s="107">
        <v>218</v>
      </c>
      <c r="H5" s="2046">
        <f t="shared" ref="H5:H24" si="1">SUM(G5/D5)*100</f>
        <v>5.448637840539865</v>
      </c>
      <c r="I5" s="1566">
        <v>127</v>
      </c>
      <c r="J5" s="2039">
        <f t="shared" ref="J5:J24" si="2">SUM(I5/D5)*100</f>
        <v>3.1742064483879027</v>
      </c>
      <c r="K5" s="107">
        <v>903</v>
      </c>
      <c r="L5" s="2046">
        <f t="shared" ref="L5:L24" si="3">SUM(K5/D5)*100</f>
        <v>22.569357660584856</v>
      </c>
      <c r="M5" s="107">
        <v>567</v>
      </c>
      <c r="N5" s="1062">
        <f t="shared" ref="N5:N24" si="4">SUM(M5/D5)*100</f>
        <v>14.17145713571607</v>
      </c>
      <c r="O5" s="165">
        <v>938</v>
      </c>
      <c r="P5" s="2046">
        <f t="shared" ref="P5:P24" si="5">SUM(O5/D5)*100</f>
        <v>23.444138965258684</v>
      </c>
      <c r="Q5" s="107">
        <v>17</v>
      </c>
      <c r="R5" s="728">
        <f t="shared" ref="R5:R24" si="6">SUM(Q5/D5)*100</f>
        <v>0.42489377655586097</v>
      </c>
      <c r="T5" s="242"/>
    </row>
    <row r="6" spans="1:28" ht="13.7" customHeight="1">
      <c r="A6" s="155" t="s">
        <v>641</v>
      </c>
      <c r="B6" s="29">
        <v>16350</v>
      </c>
      <c r="C6" s="1567">
        <v>15395</v>
      </c>
      <c r="D6" s="36">
        <v>4008</v>
      </c>
      <c r="E6" s="31">
        <v>1234</v>
      </c>
      <c r="F6" s="2051">
        <f t="shared" si="0"/>
        <v>30.788423153692612</v>
      </c>
      <c r="G6" s="31">
        <v>214</v>
      </c>
      <c r="H6" s="2037">
        <f t="shared" si="1"/>
        <v>5.3393213572854297</v>
      </c>
      <c r="I6" s="31">
        <v>130</v>
      </c>
      <c r="J6" s="2037">
        <f t="shared" si="2"/>
        <v>3.243512974051896</v>
      </c>
      <c r="K6" s="31">
        <v>907</v>
      </c>
      <c r="L6" s="2037">
        <f t="shared" si="3"/>
        <v>22.629740518962077</v>
      </c>
      <c r="M6" s="31">
        <v>565</v>
      </c>
      <c r="N6" s="2037">
        <f t="shared" si="4"/>
        <v>14.09680638722555</v>
      </c>
      <c r="O6" s="31">
        <v>939</v>
      </c>
      <c r="P6" s="2037">
        <f t="shared" si="5"/>
        <v>23.428143712574851</v>
      </c>
      <c r="Q6" s="85">
        <v>19</v>
      </c>
      <c r="R6" s="2054">
        <f t="shared" si="6"/>
        <v>0.47405189620758487</v>
      </c>
      <c r="T6" s="242"/>
    </row>
    <row r="7" spans="1:28" ht="13.7" customHeight="1">
      <c r="A7" s="155" t="s">
        <v>654</v>
      </c>
      <c r="B7" s="29">
        <v>16380</v>
      </c>
      <c r="C7" s="1567">
        <v>15430</v>
      </c>
      <c r="D7" s="36">
        <v>4009</v>
      </c>
      <c r="E7" s="31">
        <v>1240</v>
      </c>
      <c r="F7" s="2051">
        <f t="shared" si="0"/>
        <v>30.930406585183341</v>
      </c>
      <c r="G7" s="31">
        <v>213</v>
      </c>
      <c r="H7" s="2051">
        <f t="shared" si="1"/>
        <v>5.3130456472935892</v>
      </c>
      <c r="I7" s="31">
        <v>130</v>
      </c>
      <c r="J7" s="2037">
        <f t="shared" si="2"/>
        <v>3.2427039161885758</v>
      </c>
      <c r="K7" s="31">
        <v>903</v>
      </c>
      <c r="L7" s="2037">
        <f t="shared" si="3"/>
        <v>22.524320279371416</v>
      </c>
      <c r="M7" s="31">
        <v>562</v>
      </c>
      <c r="N7" s="2037">
        <f t="shared" si="4"/>
        <v>14.018458468445996</v>
      </c>
      <c r="O7" s="31">
        <v>943</v>
      </c>
      <c r="P7" s="2037">
        <f t="shared" si="5"/>
        <v>23.522075330506361</v>
      </c>
      <c r="Q7" s="85">
        <v>18</v>
      </c>
      <c r="R7" s="2054">
        <f t="shared" si="6"/>
        <v>0.4489897730107259</v>
      </c>
      <c r="T7" s="242"/>
    </row>
    <row r="8" spans="1:28" ht="13.7" customHeight="1">
      <c r="A8" s="159" t="s">
        <v>655</v>
      </c>
      <c r="B8" s="39">
        <v>16335</v>
      </c>
      <c r="C8" s="1568">
        <v>15376</v>
      </c>
      <c r="D8" s="47">
        <v>4007</v>
      </c>
      <c r="E8" s="41">
        <v>1231</v>
      </c>
      <c r="F8" s="2049">
        <f t="shared" si="0"/>
        <v>30.721237833790866</v>
      </c>
      <c r="G8" s="87">
        <v>213</v>
      </c>
      <c r="H8" s="2053">
        <f t="shared" si="1"/>
        <v>5.3156975293236837</v>
      </c>
      <c r="I8" s="87">
        <v>131</v>
      </c>
      <c r="J8" s="2053">
        <f t="shared" si="2"/>
        <v>3.2692787621662092</v>
      </c>
      <c r="K8" s="87">
        <v>921</v>
      </c>
      <c r="L8" s="2049">
        <f t="shared" si="3"/>
        <v>22.984776640878462</v>
      </c>
      <c r="M8" s="87">
        <v>558</v>
      </c>
      <c r="N8" s="2049">
        <f t="shared" si="4"/>
        <v>13.925630147242327</v>
      </c>
      <c r="O8" s="87">
        <v>943</v>
      </c>
      <c r="P8" s="2049">
        <f t="shared" si="5"/>
        <v>23.533815822310956</v>
      </c>
      <c r="Q8" s="87">
        <v>10</v>
      </c>
      <c r="R8" s="1852">
        <f t="shared" si="6"/>
        <v>0.24956326428749687</v>
      </c>
      <c r="T8" s="242"/>
    </row>
    <row r="9" spans="1:28" ht="13.7" customHeight="1">
      <c r="A9" s="155" t="s">
        <v>730</v>
      </c>
      <c r="B9" s="29">
        <v>16163</v>
      </c>
      <c r="C9" s="1567">
        <v>15213</v>
      </c>
      <c r="D9" s="33">
        <v>3957</v>
      </c>
      <c r="E9" s="31">
        <v>1166</v>
      </c>
      <c r="F9" s="2047">
        <f t="shared" si="0"/>
        <v>29.466767753348496</v>
      </c>
      <c r="G9" s="85">
        <v>212</v>
      </c>
      <c r="H9" s="83">
        <f t="shared" si="1"/>
        <v>5.3575941369724536</v>
      </c>
      <c r="I9" s="85">
        <v>128</v>
      </c>
      <c r="J9" s="83">
        <f t="shared" si="2"/>
        <v>3.2347738185494057</v>
      </c>
      <c r="K9" s="85">
        <v>927</v>
      </c>
      <c r="L9" s="2047">
        <f t="shared" si="3"/>
        <v>23.426838514025778</v>
      </c>
      <c r="M9" s="85">
        <v>571</v>
      </c>
      <c r="N9" s="2047">
        <f t="shared" si="4"/>
        <v>14.43012383118524</v>
      </c>
      <c r="O9" s="85">
        <v>945</v>
      </c>
      <c r="P9" s="2047">
        <f t="shared" si="5"/>
        <v>23.881728582259289</v>
      </c>
      <c r="Q9" s="85">
        <v>0</v>
      </c>
      <c r="R9" s="1045">
        <f t="shared" si="6"/>
        <v>0</v>
      </c>
      <c r="T9" s="243"/>
    </row>
    <row r="10" spans="1:28" ht="13.7" customHeight="1">
      <c r="A10" s="155" t="s">
        <v>723</v>
      </c>
      <c r="B10" s="29">
        <v>16246</v>
      </c>
      <c r="C10" s="1567">
        <v>15268</v>
      </c>
      <c r="D10" s="36">
        <v>3982</v>
      </c>
      <c r="E10" s="31">
        <v>1172</v>
      </c>
      <c r="F10" s="2047">
        <f t="shared" si="0"/>
        <v>29.432446007031643</v>
      </c>
      <c r="G10" s="85">
        <v>213</v>
      </c>
      <c r="H10" s="2051">
        <f t="shared" si="1"/>
        <v>5.3490708186840781</v>
      </c>
      <c r="I10" s="85">
        <v>132</v>
      </c>
      <c r="J10" s="2051">
        <f t="shared" si="2"/>
        <v>3.3149171270718232</v>
      </c>
      <c r="K10" s="85">
        <v>930</v>
      </c>
      <c r="L10" s="85">
        <f t="shared" si="3"/>
        <v>23.355097940733298</v>
      </c>
      <c r="M10" s="85">
        <v>572</v>
      </c>
      <c r="N10" s="85">
        <f t="shared" si="4"/>
        <v>14.3646408839779</v>
      </c>
      <c r="O10" s="85">
        <v>951</v>
      </c>
      <c r="P10" s="85">
        <f t="shared" si="5"/>
        <v>23.882471120040179</v>
      </c>
      <c r="Q10" s="85">
        <v>4</v>
      </c>
      <c r="R10" s="1045">
        <f t="shared" si="6"/>
        <v>0.10045203415369162</v>
      </c>
      <c r="T10" s="243"/>
    </row>
    <row r="11" spans="1:28" ht="13.7" customHeight="1">
      <c r="A11" s="51" t="s">
        <v>724</v>
      </c>
      <c r="B11" s="29">
        <v>16260</v>
      </c>
      <c r="C11" s="1567">
        <v>15305</v>
      </c>
      <c r="D11" s="36">
        <v>3996</v>
      </c>
      <c r="E11" s="31">
        <v>1164</v>
      </c>
      <c r="F11" s="85">
        <f t="shared" si="0"/>
        <v>29.129129129129126</v>
      </c>
      <c r="G11" s="85">
        <v>213</v>
      </c>
      <c r="H11" s="2051">
        <f t="shared" si="1"/>
        <v>5.3303303303303302</v>
      </c>
      <c r="I11" s="85">
        <v>140</v>
      </c>
      <c r="J11" s="2051">
        <f t="shared" si="2"/>
        <v>3.5035035035035036</v>
      </c>
      <c r="K11" s="85">
        <v>930</v>
      </c>
      <c r="L11" s="85">
        <f t="shared" si="3"/>
        <v>23.273273273273272</v>
      </c>
      <c r="M11" s="85">
        <v>577</v>
      </c>
      <c r="N11" s="85">
        <f t="shared" si="4"/>
        <v>14.43943943943944</v>
      </c>
      <c r="O11" s="85">
        <v>965</v>
      </c>
      <c r="P11" s="85">
        <f t="shared" si="5"/>
        <v>24.149149149149149</v>
      </c>
      <c r="Q11" s="85">
        <v>7</v>
      </c>
      <c r="R11" s="1045">
        <f t="shared" si="6"/>
        <v>0.17517517517517517</v>
      </c>
      <c r="T11" s="243"/>
    </row>
    <row r="12" spans="1:28" ht="13.7" customHeight="1">
      <c r="A12" s="52" t="s">
        <v>763</v>
      </c>
      <c r="B12" s="39">
        <v>16103</v>
      </c>
      <c r="C12" s="1568">
        <v>15186</v>
      </c>
      <c r="D12" s="47">
        <v>3984</v>
      </c>
      <c r="E12" s="41">
        <v>1154</v>
      </c>
      <c r="F12" s="87">
        <f t="shared" si="0"/>
        <v>28.96586345381526</v>
      </c>
      <c r="G12" s="87">
        <v>211</v>
      </c>
      <c r="H12" s="2053">
        <f t="shared" si="1"/>
        <v>5.296184738955823</v>
      </c>
      <c r="I12" s="87">
        <v>140</v>
      </c>
      <c r="J12" s="2053">
        <f t="shared" si="2"/>
        <v>3.5140562248995986</v>
      </c>
      <c r="K12" s="87">
        <v>917</v>
      </c>
      <c r="L12" s="87">
        <f t="shared" si="3"/>
        <v>23.01706827309237</v>
      </c>
      <c r="M12" s="87">
        <v>584</v>
      </c>
      <c r="N12" s="87">
        <f t="shared" si="4"/>
        <v>14.65863453815261</v>
      </c>
      <c r="O12" s="87">
        <v>974</v>
      </c>
      <c r="P12" s="87">
        <f t="shared" si="5"/>
        <v>24.447791164658632</v>
      </c>
      <c r="Q12" s="87">
        <v>4</v>
      </c>
      <c r="R12" s="1852">
        <f t="shared" si="6"/>
        <v>0.1004016064257028</v>
      </c>
      <c r="T12" s="243"/>
    </row>
    <row r="13" spans="1:28" ht="13.7" customHeight="1">
      <c r="A13" s="155" t="s">
        <v>766</v>
      </c>
      <c r="B13" s="29">
        <v>15889</v>
      </c>
      <c r="C13" s="1567">
        <v>15018</v>
      </c>
      <c r="D13" s="33">
        <v>3932</v>
      </c>
      <c r="E13" s="31">
        <v>1122</v>
      </c>
      <c r="F13" s="2089">
        <f t="shared" si="0"/>
        <v>28.535096642929808</v>
      </c>
      <c r="G13" s="85">
        <v>214</v>
      </c>
      <c r="H13" s="83">
        <f t="shared" si="1"/>
        <v>5.4425228891149544</v>
      </c>
      <c r="I13" s="85">
        <v>137</v>
      </c>
      <c r="J13" s="83">
        <f t="shared" si="2"/>
        <v>3.4842319430315363</v>
      </c>
      <c r="K13" s="85">
        <v>901</v>
      </c>
      <c r="L13" s="2089">
        <f t="shared" si="3"/>
        <v>22.914547304170902</v>
      </c>
      <c r="M13" s="85">
        <v>584</v>
      </c>
      <c r="N13" s="2089">
        <f t="shared" si="4"/>
        <v>14.852492370295014</v>
      </c>
      <c r="O13" s="85">
        <v>969</v>
      </c>
      <c r="P13" s="2089">
        <f t="shared" si="5"/>
        <v>24.643947100712104</v>
      </c>
      <c r="Q13" s="85">
        <v>5</v>
      </c>
      <c r="R13" s="1045">
        <f t="shared" si="6"/>
        <v>0.12716174974567651</v>
      </c>
      <c r="T13" s="243"/>
    </row>
    <row r="14" spans="1:28" ht="13.7" customHeight="1">
      <c r="A14" s="155" t="s">
        <v>747</v>
      </c>
      <c r="B14" s="29">
        <v>15954</v>
      </c>
      <c r="C14" s="1567">
        <v>15057</v>
      </c>
      <c r="D14" s="36">
        <v>3950</v>
      </c>
      <c r="E14" s="31">
        <v>1130</v>
      </c>
      <c r="F14" s="2089">
        <f t="shared" si="0"/>
        <v>28.607594936708864</v>
      </c>
      <c r="G14" s="85">
        <v>212</v>
      </c>
      <c r="H14" s="2095">
        <f t="shared" si="1"/>
        <v>5.3670886075949369</v>
      </c>
      <c r="I14" s="85">
        <v>138</v>
      </c>
      <c r="J14" s="2095">
        <f t="shared" si="2"/>
        <v>3.4936708860759493</v>
      </c>
      <c r="K14" s="85">
        <v>898</v>
      </c>
      <c r="L14" s="85">
        <f t="shared" si="3"/>
        <v>22.734177215189874</v>
      </c>
      <c r="M14" s="85">
        <v>597</v>
      </c>
      <c r="N14" s="85">
        <f t="shared" si="4"/>
        <v>15.113924050632912</v>
      </c>
      <c r="O14" s="85">
        <v>973</v>
      </c>
      <c r="P14" s="85">
        <f t="shared" si="5"/>
        <v>24.632911392405063</v>
      </c>
      <c r="Q14" s="85">
        <v>2</v>
      </c>
      <c r="R14" s="1045">
        <f t="shared" si="6"/>
        <v>5.0632911392405069E-2</v>
      </c>
      <c r="T14" s="243"/>
    </row>
    <row r="15" spans="1:28" ht="13.5" customHeight="1">
      <c r="A15" s="51" t="s">
        <v>797</v>
      </c>
      <c r="B15" s="29">
        <v>15932</v>
      </c>
      <c r="C15" s="1567">
        <v>15028</v>
      </c>
      <c r="D15" s="36">
        <v>3954</v>
      </c>
      <c r="E15" s="31">
        <v>1127</v>
      </c>
      <c r="F15" s="85">
        <f t="shared" si="0"/>
        <v>28.502781992918564</v>
      </c>
      <c r="G15" s="85">
        <v>214</v>
      </c>
      <c r="H15" s="2095">
        <f t="shared" si="1"/>
        <v>5.4122407688416789</v>
      </c>
      <c r="I15" s="85">
        <v>138</v>
      </c>
      <c r="J15" s="2095">
        <f t="shared" si="2"/>
        <v>3.4901365705614569</v>
      </c>
      <c r="K15" s="85">
        <v>893</v>
      </c>
      <c r="L15" s="85">
        <f t="shared" si="3"/>
        <v>22.584724329792614</v>
      </c>
      <c r="M15" s="85">
        <v>595</v>
      </c>
      <c r="N15" s="85">
        <f t="shared" si="4"/>
        <v>15.048052604957004</v>
      </c>
      <c r="O15" s="85">
        <v>985</v>
      </c>
      <c r="P15" s="85">
        <f t="shared" si="5"/>
        <v>24.911482043500254</v>
      </c>
      <c r="Q15" s="85">
        <v>2</v>
      </c>
      <c r="R15" s="1045">
        <f t="shared" si="6"/>
        <v>5.0581689428426911E-2</v>
      </c>
      <c r="T15" s="242"/>
    </row>
    <row r="16" spans="1:28" ht="13.5" customHeight="1">
      <c r="A16" s="52" t="s">
        <v>749</v>
      </c>
      <c r="B16" s="39">
        <v>15688</v>
      </c>
      <c r="C16" s="1568">
        <v>14803</v>
      </c>
      <c r="D16" s="47">
        <v>3899</v>
      </c>
      <c r="E16" s="41">
        <v>1106</v>
      </c>
      <c r="F16" s="87">
        <f t="shared" si="0"/>
        <v>28.366247755834827</v>
      </c>
      <c r="G16" s="87">
        <v>207</v>
      </c>
      <c r="H16" s="2181">
        <f t="shared" si="1"/>
        <v>5.3090536034880742</v>
      </c>
      <c r="I16" s="87">
        <v>134</v>
      </c>
      <c r="J16" s="2181">
        <f t="shared" si="2"/>
        <v>3.4367786611951785</v>
      </c>
      <c r="K16" s="87">
        <v>884</v>
      </c>
      <c r="L16" s="87">
        <f t="shared" si="3"/>
        <v>22.672480123108489</v>
      </c>
      <c r="M16" s="87">
        <v>595</v>
      </c>
      <c r="N16" s="87">
        <f t="shared" si="4"/>
        <v>15.260323159784562</v>
      </c>
      <c r="O16" s="87">
        <v>970</v>
      </c>
      <c r="P16" s="87">
        <f t="shared" si="5"/>
        <v>24.878173890741216</v>
      </c>
      <c r="Q16" s="87">
        <v>3</v>
      </c>
      <c r="R16" s="1852">
        <f t="shared" si="6"/>
        <v>7.6942805847653242E-2</v>
      </c>
      <c r="T16" s="242"/>
      <c r="X16" s="20"/>
      <c r="AB16" s="242"/>
    </row>
    <row r="17" spans="1:28" ht="13.5" customHeight="1">
      <c r="A17" s="155" t="s">
        <v>860</v>
      </c>
      <c r="B17" s="29">
        <v>15445</v>
      </c>
      <c r="C17" s="1567">
        <v>14599</v>
      </c>
      <c r="D17" s="36">
        <v>3818</v>
      </c>
      <c r="E17" s="31">
        <v>1057</v>
      </c>
      <c r="F17" s="85">
        <f t="shared" si="0"/>
        <v>27.684651650078575</v>
      </c>
      <c r="G17" s="85">
        <v>202</v>
      </c>
      <c r="H17" s="2180">
        <f t="shared" si="1"/>
        <v>5.2907281299109483</v>
      </c>
      <c r="I17" s="85">
        <v>135</v>
      </c>
      <c r="J17" s="2180">
        <f t="shared" si="2"/>
        <v>3.535882661079099</v>
      </c>
      <c r="K17" s="85">
        <v>873</v>
      </c>
      <c r="L17" s="85">
        <f t="shared" si="3"/>
        <v>22.86537454164484</v>
      </c>
      <c r="M17" s="85">
        <v>589</v>
      </c>
      <c r="N17" s="85">
        <f t="shared" si="4"/>
        <v>15.426925091671032</v>
      </c>
      <c r="O17" s="85">
        <v>959</v>
      </c>
      <c r="P17" s="85">
        <f t="shared" si="5"/>
        <v>25.117862755369302</v>
      </c>
      <c r="Q17" s="85">
        <v>3</v>
      </c>
      <c r="R17" s="1045">
        <f t="shared" si="6"/>
        <v>7.8575170246202197E-2</v>
      </c>
      <c r="T17" s="242"/>
      <c r="AB17" s="242"/>
    </row>
    <row r="18" spans="1:28" ht="13.5" customHeight="1">
      <c r="A18" s="155" t="s">
        <v>818</v>
      </c>
      <c r="B18" s="1846">
        <v>15440</v>
      </c>
      <c r="C18" s="2315">
        <v>14575</v>
      </c>
      <c r="D18" s="162">
        <v>3814</v>
      </c>
      <c r="E18" s="31">
        <v>1043</v>
      </c>
      <c r="F18" s="85">
        <f t="shared" si="0"/>
        <v>27.346617724174095</v>
      </c>
      <c r="G18" s="85">
        <v>201</v>
      </c>
      <c r="H18" s="2245">
        <f t="shared" si="1"/>
        <v>5.2700576822233876</v>
      </c>
      <c r="I18" s="85">
        <v>136</v>
      </c>
      <c r="J18" s="2245">
        <f t="shared" si="2"/>
        <v>3.5658101730466698</v>
      </c>
      <c r="K18" s="85">
        <v>876</v>
      </c>
      <c r="L18" s="85">
        <f t="shared" si="3"/>
        <v>22.968012585212374</v>
      </c>
      <c r="M18" s="85">
        <v>588</v>
      </c>
      <c r="N18" s="85">
        <f t="shared" si="4"/>
        <v>15.416885159937074</v>
      </c>
      <c r="O18" s="85">
        <v>969</v>
      </c>
      <c r="P18" s="85">
        <f t="shared" si="5"/>
        <v>25.406397482957527</v>
      </c>
      <c r="Q18" s="85">
        <v>1</v>
      </c>
      <c r="R18" s="1045">
        <f t="shared" si="6"/>
        <v>2.6219192448872573E-2</v>
      </c>
      <c r="T18" s="242"/>
      <c r="U18" s="242"/>
      <c r="AB18" s="242"/>
    </row>
    <row r="19" spans="1:28" ht="13.5" customHeight="1">
      <c r="A19" s="51" t="s">
        <v>861</v>
      </c>
      <c r="B19" s="1846">
        <v>15463</v>
      </c>
      <c r="C19" s="2315">
        <v>14578</v>
      </c>
      <c r="D19" s="162">
        <v>3804</v>
      </c>
      <c r="E19" s="31">
        <v>1025</v>
      </c>
      <c r="F19" s="85">
        <f t="shared" si="0"/>
        <v>26.945320715036804</v>
      </c>
      <c r="G19" s="85">
        <v>201</v>
      </c>
      <c r="H19" s="2287">
        <f t="shared" si="1"/>
        <v>5.2839116719242902</v>
      </c>
      <c r="I19" s="85">
        <v>138</v>
      </c>
      <c r="J19" s="2287">
        <f t="shared" si="2"/>
        <v>3.6277602523659311</v>
      </c>
      <c r="K19" s="85">
        <v>871</v>
      </c>
      <c r="L19" s="85">
        <f t="shared" si="3"/>
        <v>22.89695057833859</v>
      </c>
      <c r="M19" s="85">
        <v>591</v>
      </c>
      <c r="N19" s="85">
        <f t="shared" si="4"/>
        <v>15.53627760252366</v>
      </c>
      <c r="O19" s="85">
        <v>978</v>
      </c>
      <c r="P19" s="85">
        <f t="shared" si="5"/>
        <v>25.709779179810727</v>
      </c>
      <c r="Q19" s="85">
        <v>0</v>
      </c>
      <c r="R19" s="1045">
        <f t="shared" si="6"/>
        <v>0</v>
      </c>
      <c r="T19" s="242"/>
      <c r="U19" s="242"/>
      <c r="V19" s="242"/>
      <c r="AB19" s="242"/>
    </row>
    <row r="20" spans="1:28" ht="13.5" customHeight="1">
      <c r="A20" s="52" t="s">
        <v>819</v>
      </c>
      <c r="B20" s="2200">
        <v>15383</v>
      </c>
      <c r="C20" s="2381">
        <v>14493</v>
      </c>
      <c r="D20" s="160">
        <v>3773</v>
      </c>
      <c r="E20" s="41">
        <v>1021</v>
      </c>
      <c r="F20" s="87">
        <f t="shared" si="0"/>
        <v>27.060694407633186</v>
      </c>
      <c r="G20" s="87">
        <v>193</v>
      </c>
      <c r="H20" s="2368">
        <f t="shared" si="1"/>
        <v>5.1152928703949119</v>
      </c>
      <c r="I20" s="87">
        <v>137</v>
      </c>
      <c r="J20" s="2368">
        <f t="shared" si="2"/>
        <v>3.6310628147362842</v>
      </c>
      <c r="K20" s="87">
        <v>856</v>
      </c>
      <c r="L20" s="87">
        <f t="shared" si="3"/>
        <v>22.687516565067586</v>
      </c>
      <c r="M20" s="87">
        <v>588</v>
      </c>
      <c r="N20" s="87">
        <f t="shared" si="4"/>
        <v>15.584415584415584</v>
      </c>
      <c r="O20" s="87">
        <v>976</v>
      </c>
      <c r="P20" s="87">
        <f t="shared" si="5"/>
        <v>25.86800954147893</v>
      </c>
      <c r="Q20" s="87">
        <v>2</v>
      </c>
      <c r="R20" s="1852">
        <f t="shared" si="6"/>
        <v>5.3008216273522389E-2</v>
      </c>
      <c r="T20" s="242"/>
      <c r="U20" s="242"/>
      <c r="V20" s="242"/>
      <c r="AB20" s="242"/>
    </row>
    <row r="21" spans="1:28" ht="13.5" customHeight="1">
      <c r="A21" s="2380" t="s">
        <v>867</v>
      </c>
      <c r="B21" s="1846">
        <v>15201</v>
      </c>
      <c r="C21" s="2315">
        <v>14337</v>
      </c>
      <c r="D21" s="162">
        <v>3392</v>
      </c>
      <c r="E21" s="31">
        <v>985</v>
      </c>
      <c r="F21" s="85">
        <f t="shared" si="0"/>
        <v>29.038915094339622</v>
      </c>
      <c r="G21" s="85">
        <v>138</v>
      </c>
      <c r="H21" s="2370">
        <f t="shared" si="1"/>
        <v>4.0683962264150946</v>
      </c>
      <c r="I21" s="85">
        <v>76</v>
      </c>
      <c r="J21" s="2370">
        <f t="shared" si="2"/>
        <v>2.2405660377358489</v>
      </c>
      <c r="K21" s="85">
        <v>771</v>
      </c>
      <c r="L21" s="85">
        <f t="shared" si="3"/>
        <v>22.72995283018868</v>
      </c>
      <c r="M21" s="85">
        <v>543</v>
      </c>
      <c r="N21" s="85">
        <f t="shared" si="4"/>
        <v>16.008254716981131</v>
      </c>
      <c r="O21" s="85">
        <v>877</v>
      </c>
      <c r="P21" s="85">
        <f t="shared" si="5"/>
        <v>25.854952830188676</v>
      </c>
      <c r="Q21" s="85">
        <v>2</v>
      </c>
      <c r="R21" s="1045">
        <f t="shared" si="6"/>
        <v>5.8962264150943397E-2</v>
      </c>
      <c r="T21" s="242"/>
      <c r="U21" s="242"/>
      <c r="V21" s="242"/>
      <c r="AB21" s="242"/>
    </row>
    <row r="22" spans="1:28" ht="13.5" customHeight="1">
      <c r="A22" s="2420" t="s">
        <v>874</v>
      </c>
      <c r="B22" s="1846">
        <v>15239</v>
      </c>
      <c r="C22" s="2315">
        <v>14355</v>
      </c>
      <c r="D22" s="162">
        <v>3402</v>
      </c>
      <c r="E22" s="31">
        <v>983</v>
      </c>
      <c r="F22" s="85">
        <f t="shared" si="0"/>
        <v>28.894767783656672</v>
      </c>
      <c r="G22" s="85">
        <v>137</v>
      </c>
      <c r="H22" s="2410">
        <f t="shared" si="1"/>
        <v>4.0270429159318049</v>
      </c>
      <c r="I22" s="85">
        <v>74</v>
      </c>
      <c r="J22" s="2410">
        <f t="shared" si="2"/>
        <v>2.1751910640799532</v>
      </c>
      <c r="K22" s="85">
        <v>775</v>
      </c>
      <c r="L22" s="85">
        <f t="shared" si="3"/>
        <v>22.78071722516167</v>
      </c>
      <c r="M22" s="85">
        <v>545</v>
      </c>
      <c r="N22" s="85">
        <f t="shared" si="4"/>
        <v>16.019988242210463</v>
      </c>
      <c r="O22" s="85">
        <v>886</v>
      </c>
      <c r="P22" s="85">
        <f t="shared" si="5"/>
        <v>26.0435038212816</v>
      </c>
      <c r="Q22" s="85">
        <v>2</v>
      </c>
      <c r="R22" s="1045">
        <f t="shared" si="6"/>
        <v>5.8788947677836566E-2</v>
      </c>
      <c r="T22" s="242"/>
      <c r="U22" s="242"/>
      <c r="V22" s="242"/>
      <c r="AB22" s="242"/>
    </row>
    <row r="23" spans="1:28" ht="13.5" customHeight="1">
      <c r="A23" s="2420" t="s">
        <v>861</v>
      </c>
      <c r="B23" s="1846">
        <v>15221</v>
      </c>
      <c r="C23" s="2315">
        <v>14316</v>
      </c>
      <c r="D23" s="162">
        <v>3404</v>
      </c>
      <c r="E23" s="31">
        <v>977</v>
      </c>
      <c r="F23" s="85">
        <f t="shared" si="0"/>
        <v>28.701527614571091</v>
      </c>
      <c r="G23" s="85">
        <v>138</v>
      </c>
      <c r="H23" s="2468">
        <f t="shared" si="1"/>
        <v>4.0540540540540544</v>
      </c>
      <c r="I23" s="85">
        <v>67</v>
      </c>
      <c r="J23" s="2468">
        <f t="shared" si="2"/>
        <v>1.9682726204465335</v>
      </c>
      <c r="K23" s="85">
        <v>778</v>
      </c>
      <c r="L23" s="85">
        <f t="shared" si="3"/>
        <v>22.855464159811987</v>
      </c>
      <c r="M23" s="85">
        <v>552</v>
      </c>
      <c r="N23" s="85">
        <f t="shared" si="4"/>
        <v>16.216216216216218</v>
      </c>
      <c r="O23" s="85">
        <v>892</v>
      </c>
      <c r="P23" s="85">
        <f t="shared" si="5"/>
        <v>26.204465334900117</v>
      </c>
      <c r="Q23" s="85">
        <v>0</v>
      </c>
      <c r="R23" s="2592">
        <f t="shared" si="6"/>
        <v>0</v>
      </c>
      <c r="T23" s="242"/>
      <c r="U23" s="242"/>
      <c r="V23" s="242"/>
      <c r="AB23" s="242"/>
    </row>
    <row r="24" spans="1:28" ht="13.5" customHeight="1">
      <c r="A24" s="52" t="s">
        <v>875</v>
      </c>
      <c r="B24" s="2200">
        <v>15064</v>
      </c>
      <c r="C24" s="2381">
        <v>14193</v>
      </c>
      <c r="D24" s="160">
        <v>3374</v>
      </c>
      <c r="E24" s="41">
        <v>965</v>
      </c>
      <c r="F24" s="87">
        <f t="shared" si="0"/>
        <v>28.601066982809719</v>
      </c>
      <c r="G24" s="87">
        <v>136</v>
      </c>
      <c r="H24" s="2368">
        <f t="shared" si="1"/>
        <v>4.0308239478363959</v>
      </c>
      <c r="I24" s="87">
        <v>67</v>
      </c>
      <c r="J24" s="2368">
        <f t="shared" si="2"/>
        <v>1.9857735625370478</v>
      </c>
      <c r="K24" s="87">
        <v>768</v>
      </c>
      <c r="L24" s="87">
        <f t="shared" si="3"/>
        <v>22.762299940723178</v>
      </c>
      <c r="M24" s="87">
        <v>542</v>
      </c>
      <c r="N24" s="87">
        <f t="shared" si="4"/>
        <v>16.064018968583284</v>
      </c>
      <c r="O24" s="87">
        <v>893</v>
      </c>
      <c r="P24" s="87">
        <f t="shared" si="5"/>
        <v>26.467101363366925</v>
      </c>
      <c r="Q24" s="87">
        <v>3</v>
      </c>
      <c r="R24" s="1852">
        <f t="shared" si="6"/>
        <v>8.8915234143449914E-2</v>
      </c>
      <c r="T24" s="242"/>
      <c r="U24" s="242"/>
      <c r="V24" s="242"/>
      <c r="AB24" s="242"/>
    </row>
    <row r="25" spans="1:28" ht="13.5" customHeight="1">
      <c r="A25" s="2380" t="s">
        <v>914</v>
      </c>
      <c r="B25" s="1846">
        <v>14953</v>
      </c>
      <c r="C25" s="2315">
        <v>14066</v>
      </c>
      <c r="D25" s="162">
        <v>3322</v>
      </c>
      <c r="E25" s="31">
        <v>936</v>
      </c>
      <c r="F25" s="85">
        <f>SUM(E25/D25)*100</f>
        <v>28.175797712221552</v>
      </c>
      <c r="G25" s="85">
        <v>129</v>
      </c>
      <c r="H25" s="2786">
        <f>SUM(G25/D25)*100</f>
        <v>3.8832028898254065</v>
      </c>
      <c r="I25" s="85">
        <v>66</v>
      </c>
      <c r="J25" s="2786">
        <f t="shared" ref="J25" si="7">SUM(I25/D25)*100</f>
        <v>1.9867549668874174</v>
      </c>
      <c r="K25" s="85">
        <v>758</v>
      </c>
      <c r="L25" s="85">
        <f t="shared" ref="L25" si="8">SUM(K25/D25)*100</f>
        <v>22.817579771222153</v>
      </c>
      <c r="M25" s="85">
        <v>543</v>
      </c>
      <c r="N25" s="85">
        <f t="shared" ref="N25" si="9">SUM(M25/D25)*100</f>
        <v>16.34557495484648</v>
      </c>
      <c r="O25" s="85">
        <v>890</v>
      </c>
      <c r="P25" s="85">
        <f t="shared" ref="P25" si="10">SUM(O25/D25)*100</f>
        <v>26.791089704996988</v>
      </c>
      <c r="Q25" s="85">
        <v>0</v>
      </c>
      <c r="R25" s="1045">
        <f t="shared" ref="R25" si="11">SUM(Q25/D25)*100</f>
        <v>0</v>
      </c>
      <c r="T25" s="242"/>
      <c r="U25" s="242"/>
      <c r="V25" s="242"/>
      <c r="AB25" s="242"/>
    </row>
    <row r="26" spans="1:28">
      <c r="A26" s="906" t="s">
        <v>918</v>
      </c>
      <c r="B26" s="29">
        <v>15014</v>
      </c>
      <c r="C26" s="1567">
        <v>14107</v>
      </c>
      <c r="D26" s="33">
        <v>3329</v>
      </c>
      <c r="E26" s="31">
        <v>934</v>
      </c>
      <c r="F26" s="85">
        <f t="shared" ref="F26:F30" si="12">SUM(E26/D26)*100</f>
        <v>28.05647341544007</v>
      </c>
      <c r="G26" s="85">
        <v>127</v>
      </c>
      <c r="H26" s="83">
        <f t="shared" ref="H26:H30" si="13">SUM(G26/D26)*100</f>
        <v>3.8149594472814656</v>
      </c>
      <c r="I26" s="85">
        <v>64</v>
      </c>
      <c r="J26" s="83">
        <f t="shared" ref="J26:J30" si="14">SUM(I26/D26)*100</f>
        <v>1.9224992490237309</v>
      </c>
      <c r="K26" s="85">
        <v>766</v>
      </c>
      <c r="L26" s="85">
        <f t="shared" ref="L26:L30" si="15">SUM(K26/D26)*100</f>
        <v>23.00991288675278</v>
      </c>
      <c r="M26" s="85">
        <v>547</v>
      </c>
      <c r="N26" s="85">
        <f t="shared" ref="N26:N30" si="16">SUM(M26/D26)*100</f>
        <v>16.431360768999699</v>
      </c>
      <c r="O26" s="85">
        <v>891</v>
      </c>
      <c r="P26" s="85">
        <f t="shared" ref="P26:P30" si="17">SUM(O26/D26)*100</f>
        <v>26.764794232502254</v>
      </c>
      <c r="Q26" s="85">
        <v>0</v>
      </c>
      <c r="R26" s="1045">
        <f t="shared" ref="R26:R30" si="18">SUM(Q26/D26)*100</f>
        <v>0</v>
      </c>
      <c r="T26" s="242"/>
      <c r="U26" s="242"/>
      <c r="V26" s="242"/>
    </row>
    <row r="27" spans="1:28">
      <c r="A27" s="906" t="s">
        <v>936</v>
      </c>
      <c r="B27" s="29">
        <v>15028</v>
      </c>
      <c r="C27" s="1567">
        <v>14115</v>
      </c>
      <c r="D27" s="33">
        <v>3337</v>
      </c>
      <c r="E27" s="31">
        <v>930</v>
      </c>
      <c r="F27" s="85">
        <f t="shared" si="12"/>
        <v>27.869343721905903</v>
      </c>
      <c r="G27" s="85">
        <v>126</v>
      </c>
      <c r="H27" s="83">
        <f t="shared" si="13"/>
        <v>3.7758465687743485</v>
      </c>
      <c r="I27" s="85">
        <v>66</v>
      </c>
      <c r="J27" s="83">
        <f t="shared" si="14"/>
        <v>1.9778243931675159</v>
      </c>
      <c r="K27" s="85">
        <v>767</v>
      </c>
      <c r="L27" s="85">
        <f t="shared" si="15"/>
        <v>22.98471681150734</v>
      </c>
      <c r="M27" s="85">
        <v>550</v>
      </c>
      <c r="N27" s="85">
        <f t="shared" si="16"/>
        <v>16.48186994306263</v>
      </c>
      <c r="O27" s="85">
        <v>897</v>
      </c>
      <c r="P27" s="85">
        <f t="shared" si="17"/>
        <v>26.880431525322145</v>
      </c>
      <c r="Q27" s="85">
        <v>1</v>
      </c>
      <c r="R27" s="1045">
        <f t="shared" si="18"/>
        <v>2.9967036260113877E-2</v>
      </c>
      <c r="T27" s="242"/>
      <c r="U27" s="242"/>
      <c r="V27" s="242"/>
      <c r="Y27" s="20"/>
    </row>
    <row r="28" spans="1:28">
      <c r="A28" s="1654" t="s">
        <v>937</v>
      </c>
      <c r="B28" s="39">
        <v>15002</v>
      </c>
      <c r="C28" s="1568">
        <v>14077</v>
      </c>
      <c r="D28" s="43">
        <v>3337</v>
      </c>
      <c r="E28" s="41">
        <v>928</v>
      </c>
      <c r="F28" s="87">
        <f t="shared" si="12"/>
        <v>27.809409649385675</v>
      </c>
      <c r="G28" s="87">
        <v>125</v>
      </c>
      <c r="H28" s="86">
        <f t="shared" si="13"/>
        <v>3.7458795325142349</v>
      </c>
      <c r="I28" s="87">
        <v>69</v>
      </c>
      <c r="J28" s="86">
        <f t="shared" si="14"/>
        <v>2.0677255019478573</v>
      </c>
      <c r="K28" s="87">
        <v>759</v>
      </c>
      <c r="L28" s="87">
        <f t="shared" si="15"/>
        <v>22.744980521426431</v>
      </c>
      <c r="M28" s="87">
        <v>554</v>
      </c>
      <c r="N28" s="87">
        <f t="shared" si="16"/>
        <v>16.601738088103087</v>
      </c>
      <c r="O28" s="87">
        <v>902</v>
      </c>
      <c r="P28" s="87">
        <f t="shared" si="17"/>
        <v>27.030266706622712</v>
      </c>
      <c r="Q28" s="87">
        <v>0</v>
      </c>
      <c r="R28" s="2981">
        <f t="shared" si="18"/>
        <v>0</v>
      </c>
      <c r="T28" s="242"/>
      <c r="U28" s="242"/>
      <c r="V28" s="242"/>
    </row>
    <row r="29" spans="1:28">
      <c r="A29" s="906" t="s">
        <v>938</v>
      </c>
      <c r="B29" s="29">
        <v>14969</v>
      </c>
      <c r="C29" s="1567">
        <v>14049</v>
      </c>
      <c r="D29" s="33">
        <v>3328</v>
      </c>
      <c r="E29" s="31">
        <v>898</v>
      </c>
      <c r="F29" s="85">
        <f t="shared" si="12"/>
        <v>26.983173076923077</v>
      </c>
      <c r="G29" s="85">
        <v>124</v>
      </c>
      <c r="H29" s="83">
        <f t="shared" si="13"/>
        <v>3.7259615384615383</v>
      </c>
      <c r="I29" s="85">
        <v>70</v>
      </c>
      <c r="J29" s="83">
        <f t="shared" si="14"/>
        <v>2.1033653846153846</v>
      </c>
      <c r="K29" s="85">
        <v>758</v>
      </c>
      <c r="L29" s="85">
        <f t="shared" si="15"/>
        <v>22.776442307692307</v>
      </c>
      <c r="M29" s="85">
        <v>573</v>
      </c>
      <c r="N29" s="85">
        <f t="shared" si="16"/>
        <v>17.217548076923077</v>
      </c>
      <c r="O29" s="85">
        <v>904</v>
      </c>
      <c r="P29" s="85">
        <f t="shared" si="17"/>
        <v>27.163461538461537</v>
      </c>
      <c r="Q29" s="85">
        <v>1</v>
      </c>
      <c r="R29" s="1045">
        <f t="shared" si="18"/>
        <v>3.0048076923076924E-2</v>
      </c>
      <c r="T29" s="242"/>
      <c r="U29" s="242"/>
      <c r="V29" s="242"/>
    </row>
    <row r="30" spans="1:28">
      <c r="A30" s="906" t="s">
        <v>964</v>
      </c>
      <c r="B30" s="29">
        <v>15054</v>
      </c>
      <c r="C30" s="1567">
        <v>14102</v>
      </c>
      <c r="D30" s="33">
        <v>3349</v>
      </c>
      <c r="E30" s="31">
        <v>907</v>
      </c>
      <c r="F30" s="85">
        <f t="shared" si="12"/>
        <v>27.082711257091667</v>
      </c>
      <c r="G30" s="85">
        <v>122</v>
      </c>
      <c r="H30" s="83">
        <f t="shared" si="13"/>
        <v>3.6428784711854281</v>
      </c>
      <c r="I30" s="85">
        <v>67</v>
      </c>
      <c r="J30" s="83">
        <f t="shared" si="14"/>
        <v>2.0005971931919975</v>
      </c>
      <c r="K30" s="85">
        <v>757</v>
      </c>
      <c r="L30" s="85">
        <f t="shared" si="15"/>
        <v>22.603762317109585</v>
      </c>
      <c r="M30" s="85">
        <v>575</v>
      </c>
      <c r="N30" s="85">
        <f t="shared" si="16"/>
        <v>17.169304269931324</v>
      </c>
      <c r="O30" s="85">
        <v>919</v>
      </c>
      <c r="P30" s="85">
        <f t="shared" si="17"/>
        <v>27.441027172290234</v>
      </c>
      <c r="Q30" s="85">
        <v>2</v>
      </c>
      <c r="R30" s="1045">
        <f t="shared" si="18"/>
        <v>5.9719319199761124E-2</v>
      </c>
      <c r="T30" s="242"/>
      <c r="U30" s="242"/>
      <c r="V30" s="242"/>
    </row>
    <row r="31" spans="1:28">
      <c r="A31" s="906" t="s">
        <v>983</v>
      </c>
      <c r="B31" s="29">
        <v>15095</v>
      </c>
      <c r="C31" s="1567">
        <v>14134</v>
      </c>
      <c r="D31" s="33">
        <v>3375</v>
      </c>
      <c r="E31" s="31">
        <v>907</v>
      </c>
      <c r="F31" s="85">
        <f t="shared" ref="F31:F33" si="19">SUM(E31/D31)*100</f>
        <v>26.874074074074073</v>
      </c>
      <c r="G31" s="85">
        <v>123</v>
      </c>
      <c r="H31" s="83">
        <f t="shared" ref="H31:H33" si="20">SUM(G31/D31)*100</f>
        <v>3.6444444444444448</v>
      </c>
      <c r="I31" s="85">
        <v>71</v>
      </c>
      <c r="J31" s="83">
        <f t="shared" ref="J31:J33" si="21">SUM(I31/D31)*100</f>
        <v>2.1037037037037036</v>
      </c>
      <c r="K31" s="85">
        <v>750</v>
      </c>
      <c r="L31" s="85">
        <f t="shared" ref="L31:L33" si="22">SUM(K31/D31)*100</f>
        <v>22.222222222222221</v>
      </c>
      <c r="M31" s="85">
        <v>595</v>
      </c>
      <c r="N31" s="85">
        <f t="shared" ref="N31:N33" si="23">SUM(M31/D31)*100</f>
        <v>17.62962962962963</v>
      </c>
      <c r="O31" s="85">
        <v>929</v>
      </c>
      <c r="P31" s="85">
        <f t="shared" ref="P31:P33" si="24">SUM(O31/D31)*100</f>
        <v>27.525925925925925</v>
      </c>
      <c r="Q31" s="85">
        <v>0</v>
      </c>
      <c r="R31" s="2592">
        <f t="shared" ref="R31:R33" si="25">SUM(Q31/D31)*100</f>
        <v>0</v>
      </c>
      <c r="T31" s="242"/>
      <c r="U31" s="242"/>
      <c r="V31" s="242"/>
    </row>
    <row r="32" spans="1:28">
      <c r="A32" s="1654" t="s">
        <v>1005</v>
      </c>
      <c r="B32" s="39">
        <v>15064</v>
      </c>
      <c r="C32" s="1568">
        <v>14098</v>
      </c>
      <c r="D32" s="43">
        <v>3375</v>
      </c>
      <c r="E32" s="41">
        <v>904</v>
      </c>
      <c r="F32" s="87">
        <f t="shared" ref="F32" si="26">SUM(E32/D32)*100</f>
        <v>26.785185185185185</v>
      </c>
      <c r="G32" s="87">
        <v>120</v>
      </c>
      <c r="H32" s="86">
        <f t="shared" ref="H32" si="27">SUM(G32/D32)*100</f>
        <v>3.5555555555555554</v>
      </c>
      <c r="I32" s="87">
        <v>69</v>
      </c>
      <c r="J32" s="86">
        <f t="shared" ref="J32" si="28">SUM(I32/D32)*100</f>
        <v>2.0444444444444447</v>
      </c>
      <c r="K32" s="87">
        <v>750</v>
      </c>
      <c r="L32" s="87">
        <f t="shared" ref="L32" si="29">SUM(K32/D32)*100</f>
        <v>22.222222222222221</v>
      </c>
      <c r="M32" s="87">
        <v>609</v>
      </c>
      <c r="N32" s="87">
        <f t="shared" ref="N32" si="30">SUM(M32/D32)*100</f>
        <v>18.044444444444444</v>
      </c>
      <c r="O32" s="87">
        <v>923</v>
      </c>
      <c r="P32" s="87">
        <f t="shared" ref="P32" si="31">SUM(O32/D32)*100</f>
        <v>27.348148148148148</v>
      </c>
      <c r="Q32" s="87">
        <v>0</v>
      </c>
      <c r="R32" s="2981">
        <f t="shared" ref="R32" si="32">SUM(Q32/D32)*100</f>
        <v>0</v>
      </c>
      <c r="T32" s="242"/>
      <c r="U32" s="242"/>
      <c r="V32" s="242"/>
    </row>
    <row r="33" spans="1:23" s="1874" customFormat="1" ht="13.5" thickBot="1">
      <c r="A33" s="4410" t="s">
        <v>1014</v>
      </c>
      <c r="B33" s="4411">
        <v>14988</v>
      </c>
      <c r="C33" s="4412">
        <v>14050</v>
      </c>
      <c r="D33" s="4363">
        <v>3346</v>
      </c>
      <c r="E33" s="1737">
        <v>867</v>
      </c>
      <c r="F33" s="4382">
        <f t="shared" si="19"/>
        <v>25.911536162582188</v>
      </c>
      <c r="G33" s="4382">
        <v>121</v>
      </c>
      <c r="H33" s="4413">
        <f t="shared" si="20"/>
        <v>3.6162582187686789</v>
      </c>
      <c r="I33" s="4382">
        <v>70</v>
      </c>
      <c r="J33" s="4413">
        <f t="shared" si="21"/>
        <v>2.0920502092050208</v>
      </c>
      <c r="K33" s="4382">
        <v>754</v>
      </c>
      <c r="L33" s="4382">
        <f t="shared" si="22"/>
        <v>22.534369396294082</v>
      </c>
      <c r="M33" s="4382">
        <v>617</v>
      </c>
      <c r="N33" s="4382">
        <f t="shared" si="23"/>
        <v>18.439928272564256</v>
      </c>
      <c r="O33" s="4382">
        <v>916</v>
      </c>
      <c r="P33" s="4382">
        <f t="shared" si="24"/>
        <v>27.375971309025704</v>
      </c>
      <c r="Q33" s="4382">
        <v>1</v>
      </c>
      <c r="R33" s="4414">
        <f t="shared" si="25"/>
        <v>2.9886431560071723E-2</v>
      </c>
      <c r="T33" s="3190"/>
      <c r="U33" s="4338">
        <f>D33-E33-G33-I33-K33-M33-Q33</f>
        <v>916</v>
      </c>
      <c r="V33" s="4339">
        <f>R33+P33+N33+L33+J33+H33+F33</f>
        <v>100</v>
      </c>
    </row>
    <row r="34" spans="1:23" ht="21.6" customHeight="1">
      <c r="A34" s="4701" t="s">
        <v>762</v>
      </c>
      <c r="B34" s="4701"/>
      <c r="C34" s="4701"/>
      <c r="D34" s="4701"/>
      <c r="E34" s="4701"/>
      <c r="F34" s="4701"/>
      <c r="G34" s="4701"/>
      <c r="H34" s="4701"/>
      <c r="I34" s="4701"/>
      <c r="J34" s="4701"/>
      <c r="K34" s="4701"/>
      <c r="L34" s="4701"/>
      <c r="M34" s="4701"/>
      <c r="N34" s="4701"/>
      <c r="O34" s="4701"/>
      <c r="P34" s="4701"/>
      <c r="Q34" s="4701"/>
    </row>
    <row r="35" spans="1:23" ht="18.75" customHeight="1" thickBot="1">
      <c r="B35" s="56"/>
      <c r="H35" s="56"/>
      <c r="I35" s="56"/>
      <c r="J35" s="56"/>
      <c r="K35" s="56"/>
      <c r="L35" s="56"/>
      <c r="M35" s="56"/>
      <c r="N35" s="56"/>
      <c r="O35" s="56"/>
      <c r="P35" s="56"/>
      <c r="Q35" s="56"/>
    </row>
    <row r="36" spans="1:23" ht="32.25" customHeight="1">
      <c r="A36" s="14" t="s">
        <v>38</v>
      </c>
      <c r="B36" s="222"/>
      <c r="C36" s="4821" t="s">
        <v>10</v>
      </c>
      <c r="D36" s="4827"/>
      <c r="E36" s="4827"/>
      <c r="F36" s="4827"/>
      <c r="G36" s="4827"/>
      <c r="H36" s="4827"/>
      <c r="I36" s="4827"/>
      <c r="J36" s="4827"/>
      <c r="K36" s="4827"/>
      <c r="L36" s="4827"/>
      <c r="M36" s="4827"/>
      <c r="N36" s="4827"/>
      <c r="O36" s="4827"/>
      <c r="P36" s="4827"/>
      <c r="Q36" s="4827"/>
      <c r="R36" s="4828"/>
    </row>
    <row r="37" spans="1:23" ht="23.25" customHeight="1" thickBot="1">
      <c r="A37" s="458"/>
      <c r="B37" s="182"/>
      <c r="C37" s="4824" t="s">
        <v>728</v>
      </c>
      <c r="D37" s="4825"/>
      <c r="E37" s="4825"/>
      <c r="F37" s="4825"/>
      <c r="G37" s="4825"/>
      <c r="H37" s="4825"/>
      <c r="I37" s="4825"/>
      <c r="J37" s="4825"/>
      <c r="K37" s="4825"/>
      <c r="L37" s="4825"/>
      <c r="M37" s="4825"/>
      <c r="N37" s="4825"/>
      <c r="O37" s="4825"/>
      <c r="P37" s="4825"/>
      <c r="Q37" s="4825"/>
      <c r="R37" s="4826"/>
    </row>
    <row r="38" spans="1:23" ht="15.75" customHeight="1" thickBot="1">
      <c r="A38" s="4752" t="s">
        <v>230</v>
      </c>
      <c r="B38" s="4829"/>
      <c r="C38" s="4830"/>
      <c r="D38" s="233"/>
      <c r="E38" s="224"/>
      <c r="F38" s="224"/>
      <c r="G38" s="225" t="s">
        <v>139</v>
      </c>
      <c r="H38" s="226"/>
      <c r="I38" s="227"/>
      <c r="J38" s="227"/>
      <c r="K38" s="228"/>
      <c r="L38" s="228"/>
      <c r="M38" s="228"/>
      <c r="N38" s="228"/>
      <c r="O38" s="234"/>
      <c r="P38" s="234"/>
      <c r="Q38" s="235"/>
      <c r="R38" s="236"/>
    </row>
    <row r="39" spans="1:23" ht="30.2" customHeight="1" thickBot="1">
      <c r="A39" s="557" t="s">
        <v>232</v>
      </c>
      <c r="B39" s="556" t="s">
        <v>233</v>
      </c>
      <c r="C39" s="211" t="s">
        <v>234</v>
      </c>
      <c r="D39" s="764" t="s">
        <v>236</v>
      </c>
      <c r="E39" s="4831" t="s">
        <v>140</v>
      </c>
      <c r="F39" s="4497"/>
      <c r="G39" s="4589" t="s">
        <v>141</v>
      </c>
      <c r="H39" s="4497"/>
      <c r="I39" s="4589" t="s">
        <v>142</v>
      </c>
      <c r="J39" s="4497"/>
      <c r="K39" s="4589" t="s">
        <v>143</v>
      </c>
      <c r="L39" s="4497"/>
      <c r="M39" s="4671" t="s">
        <v>59</v>
      </c>
      <c r="N39" s="4678"/>
      <c r="O39" s="4589" t="s">
        <v>144</v>
      </c>
      <c r="P39" s="4497"/>
      <c r="Q39" s="4589" t="s">
        <v>145</v>
      </c>
      <c r="R39" s="4500"/>
    </row>
    <row r="40" spans="1:23" ht="13.7" customHeight="1">
      <c r="A40" s="2593" t="s">
        <v>765</v>
      </c>
      <c r="B40" s="2594">
        <v>-0.72477008343992111</v>
      </c>
      <c r="C40" s="2595">
        <v>-0.55677845396866132</v>
      </c>
      <c r="D40" s="2596">
        <v>-0.19955101022698329</v>
      </c>
      <c r="E40" s="4742">
        <v>-3.828125</v>
      </c>
      <c r="F40" s="4765">
        <v>-3.635829323919026</v>
      </c>
      <c r="G40" s="4745">
        <v>-1.3574660633484115</v>
      </c>
      <c r="H40" s="4745">
        <v>-1.1602303044148385</v>
      </c>
      <c r="I40" s="4742">
        <v>1.5999999999999943</v>
      </c>
      <c r="J40" s="4765">
        <v>1.8031492126968232</v>
      </c>
      <c r="K40" s="4745">
        <v>-0.5506607929515468</v>
      </c>
      <c r="L40" s="4745">
        <v>-0.35181182677898448</v>
      </c>
      <c r="M40" s="4742">
        <v>4.0366972477064138</v>
      </c>
      <c r="N40" s="4765">
        <v>4.2447186368545431</v>
      </c>
      <c r="O40" s="4745">
        <v>2.8508771929824519</v>
      </c>
      <c r="P40" s="4745">
        <v>3.0565275347829584</v>
      </c>
      <c r="Q40" s="4742">
        <v>-5.5555555555555571</v>
      </c>
      <c r="R40" s="4744">
        <v>-5.3667138770862977</v>
      </c>
      <c r="W40" s="20"/>
    </row>
    <row r="41" spans="1:23" ht="13.7" customHeight="1">
      <c r="A41" s="155" t="s">
        <v>641</v>
      </c>
      <c r="B41" s="2137">
        <v>-0.78281449117058344</v>
      </c>
      <c r="C41" s="217">
        <v>-0.78623445253592195</v>
      </c>
      <c r="D41" s="1572">
        <v>-0.76751671205744287</v>
      </c>
      <c r="E41" s="4461">
        <v>-4.1181041181041138</v>
      </c>
      <c r="F41" s="4505">
        <v>-3.3765026279996277</v>
      </c>
      <c r="G41" s="4459">
        <v>-3.167420814479641</v>
      </c>
      <c r="H41" s="4459">
        <v>-2.4184662349508841</v>
      </c>
      <c r="I41" s="4461">
        <v>1.5625</v>
      </c>
      <c r="J41" s="4505">
        <v>2.348038298403182</v>
      </c>
      <c r="K41" s="4459">
        <v>-0.98253275109169635</v>
      </c>
      <c r="L41" s="4459">
        <v>-0.21667908724036522</v>
      </c>
      <c r="M41" s="4461">
        <v>2.35507246376811</v>
      </c>
      <c r="N41" s="4505">
        <v>3.1467409384130463</v>
      </c>
      <c r="O41" s="4459">
        <v>2.28758169934639</v>
      </c>
      <c r="P41" s="4459">
        <v>3.0787281645858684</v>
      </c>
      <c r="Q41" s="4461">
        <v>11.764705882352942</v>
      </c>
      <c r="R41" s="4506">
        <v>12.629153457790324</v>
      </c>
    </row>
    <row r="42" spans="1:23" ht="13.7" customHeight="1">
      <c r="A42" s="155" t="s">
        <v>654</v>
      </c>
      <c r="B42" s="2137">
        <v>-0.7874015748031411</v>
      </c>
      <c r="C42" s="217">
        <v>-0.62471823275585336</v>
      </c>
      <c r="D42" s="1572">
        <v>-0.61973227565691502</v>
      </c>
      <c r="E42" s="4461">
        <v>-3.0492572322126676</v>
      </c>
      <c r="F42" s="4505">
        <v>-2.4446753990386298</v>
      </c>
      <c r="G42" s="4459">
        <v>-3.6199095022624448</v>
      </c>
      <c r="H42" s="4459">
        <v>-3.018886238993943</v>
      </c>
      <c r="I42" s="4461">
        <v>2.3622047244094517</v>
      </c>
      <c r="J42" s="4505">
        <v>3.0005322669662604</v>
      </c>
      <c r="K42" s="4459">
        <v>-0.44101433296582115</v>
      </c>
      <c r="L42" s="4459">
        <v>0.17983242225389517</v>
      </c>
      <c r="M42" s="4461">
        <v>0</v>
      </c>
      <c r="N42" s="4505">
        <v>0.62359690695932102</v>
      </c>
      <c r="O42" s="4459">
        <v>2.4999999999999858</v>
      </c>
      <c r="P42" s="4459">
        <v>3.1391868296333172</v>
      </c>
      <c r="Q42" s="4461">
        <v>0</v>
      </c>
      <c r="R42" s="4506">
        <v>0.62359690695934944</v>
      </c>
    </row>
    <row r="43" spans="1:23" ht="13.7" customHeight="1">
      <c r="A43" s="159" t="s">
        <v>655</v>
      </c>
      <c r="B43" s="2138">
        <v>-0.89188205314889046</v>
      </c>
      <c r="C43" s="218">
        <v>-0.71673016078001694</v>
      </c>
      <c r="D43" s="2597">
        <v>-0.76770678553739913</v>
      </c>
      <c r="E43" s="4509">
        <v>-3.2992930086410013</v>
      </c>
      <c r="F43" s="4514">
        <v>-2.5511717416751623</v>
      </c>
      <c r="G43" s="4512">
        <v>-3.6199095022624448</v>
      </c>
      <c r="H43" s="4512">
        <v>-2.8742686723573172</v>
      </c>
      <c r="I43" s="4509">
        <v>4.8000000000000114</v>
      </c>
      <c r="J43" s="4514">
        <v>5.6107811330172126</v>
      </c>
      <c r="K43" s="4512">
        <v>0.98684210526316463</v>
      </c>
      <c r="L43" s="4512">
        <v>1.7681228902052908</v>
      </c>
      <c r="M43" s="4509">
        <v>-1.2389380530973426</v>
      </c>
      <c r="N43" s="4514">
        <v>-0.47487692997431452</v>
      </c>
      <c r="O43" s="4512">
        <v>2.056277056277068</v>
      </c>
      <c r="P43" s="4512">
        <v>2.8458314832160596</v>
      </c>
      <c r="Q43" s="4509">
        <v>-44.444444444444443</v>
      </c>
      <c r="R43" s="4510">
        <v>-44.0146410448382</v>
      </c>
    </row>
    <row r="44" spans="1:23" ht="13.7" customHeight="1">
      <c r="A44" s="155" t="s">
        <v>731</v>
      </c>
      <c r="B44" s="2137">
        <f t="shared" ref="B44:G47" si="33">SUM(B9/B5)*100-100</f>
        <v>-0.84049079754601053</v>
      </c>
      <c r="C44" s="217">
        <f t="shared" si="33"/>
        <v>-0.95703125</v>
      </c>
      <c r="D44" s="1572">
        <f t="shared" si="33"/>
        <v>-1.0997250687328091</v>
      </c>
      <c r="E44" s="4461">
        <f t="shared" si="33"/>
        <v>-5.2802599512591399</v>
      </c>
      <c r="F44" s="4505">
        <f t="shared" si="33"/>
        <v>-4.2270204864765759</v>
      </c>
      <c r="G44" s="4459">
        <f t="shared" si="33"/>
        <v>-2.7522935779816464</v>
      </c>
      <c r="H44" s="4459">
        <f t="shared" ref="H44:R44" si="34">SUM(H9/H5)*100-100</f>
        <v>-1.6709443026294224</v>
      </c>
      <c r="I44" s="4461">
        <f t="shared" si="34"/>
        <v>0.7874015748031411</v>
      </c>
      <c r="J44" s="4505">
        <f t="shared" si="34"/>
        <v>1.9081106143005826</v>
      </c>
      <c r="K44" s="4459">
        <f t="shared" si="34"/>
        <v>2.6578073089700922</v>
      </c>
      <c r="L44" s="4459">
        <f t="shared" si="34"/>
        <v>3.7993143904951694</v>
      </c>
      <c r="M44" s="4461">
        <f t="shared" si="34"/>
        <v>0.70546737213403787</v>
      </c>
      <c r="N44" s="4505">
        <f t="shared" si="34"/>
        <v>1.8252653413970847</v>
      </c>
      <c r="O44" s="4459">
        <f t="shared" si="34"/>
        <v>0.74626865671640985</v>
      </c>
      <c r="P44" s="4459">
        <f t="shared" si="34"/>
        <v>1.8665203172914886</v>
      </c>
      <c r="Q44" s="4461">
        <f t="shared" si="34"/>
        <v>-100</v>
      </c>
      <c r="R44" s="4506">
        <f t="shared" si="34"/>
        <v>-100</v>
      </c>
    </row>
    <row r="45" spans="1:23" ht="13.7" customHeight="1">
      <c r="A45" s="155" t="s">
        <v>723</v>
      </c>
      <c r="B45" s="2137">
        <f t="shared" si="33"/>
        <v>-0.6360856269113242</v>
      </c>
      <c r="C45" s="217">
        <f t="shared" si="33"/>
        <v>-0.82494316336473617</v>
      </c>
      <c r="D45" s="1572">
        <f t="shared" si="33"/>
        <v>-0.64870259481037351</v>
      </c>
      <c r="E45" s="4461">
        <f t="shared" si="33"/>
        <v>-5.0243111831442491</v>
      </c>
      <c r="F45" s="4505">
        <f t="shared" si="33"/>
        <v>-4.4041786092521562</v>
      </c>
      <c r="G45" s="4459">
        <f t="shared" si="33"/>
        <v>-0.46728971962616583</v>
      </c>
      <c r="H45" s="4459">
        <f t="shared" ref="H45:R45" si="35">SUM(H10/H6)*100-100</f>
        <v>0.18259738918588653</v>
      </c>
      <c r="I45" s="4461">
        <f>SUM(I10/I6)*100-100</f>
        <v>1.538461538461533</v>
      </c>
      <c r="J45" s="4505">
        <f t="shared" si="35"/>
        <v>2.2014449638759146</v>
      </c>
      <c r="K45" s="4459">
        <f>SUM(K10/K6)*100-100</f>
        <v>2.5358324145534681</v>
      </c>
      <c r="L45" s="4459">
        <f t="shared" si="35"/>
        <v>3.2053280556329184</v>
      </c>
      <c r="M45" s="4461">
        <f>SUM(M10/M6)*100-100</f>
        <v>1.2389380530973426</v>
      </c>
      <c r="N45" s="4505">
        <f t="shared" si="35"/>
        <v>1.8999657751918875</v>
      </c>
      <c r="O45" s="4459">
        <f>SUM(O10/O6)*100-100</f>
        <v>1.2779552715654887</v>
      </c>
      <c r="P45" s="4459">
        <f t="shared" si="35"/>
        <v>1.9392377519925788</v>
      </c>
      <c r="Q45" s="4461">
        <f>SUM(Q10/Q6)*100-100</f>
        <v>-78.94736842105263</v>
      </c>
      <c r="R45" s="4506">
        <f t="shared" si="35"/>
        <v>-78.809907742737053</v>
      </c>
    </row>
    <row r="46" spans="1:23" ht="13.7" customHeight="1">
      <c r="A46" s="51" t="s">
        <v>724</v>
      </c>
      <c r="B46" s="2137">
        <f t="shared" si="33"/>
        <v>-0.73260073260073</v>
      </c>
      <c r="C46" s="217">
        <f t="shared" si="33"/>
        <v>-0.81011017498380511</v>
      </c>
      <c r="D46" s="1572">
        <f t="shared" si="33"/>
        <v>-0.32427039161885318</v>
      </c>
      <c r="E46" s="4461">
        <f t="shared" si="33"/>
        <v>-6.1290322580645125</v>
      </c>
      <c r="F46" s="4505">
        <f t="shared" si="33"/>
        <v>-5.8236462268720572</v>
      </c>
      <c r="G46" s="4459">
        <f>SUM(G11/G7)*100-100</f>
        <v>0</v>
      </c>
      <c r="H46" s="4459">
        <f t="shared" ref="H46:R46" si="36">SUM(H11/H7)*100-100</f>
        <v>0.32532532532532343</v>
      </c>
      <c r="I46" s="4461">
        <f>SUM(I11/I7)*100-100</f>
        <v>7.6923076923076934</v>
      </c>
      <c r="J46" s="4505">
        <f t="shared" si="36"/>
        <v>8.0426580426580472</v>
      </c>
      <c r="K46" s="4459">
        <f>SUM(K11/K7)*100-100</f>
        <v>2.9900332225913644</v>
      </c>
      <c r="L46" s="4459">
        <f t="shared" si="36"/>
        <v>3.3250858832253982</v>
      </c>
      <c r="M46" s="4461">
        <f>SUM(M11/M7)*100-100</f>
        <v>2.669039145907476</v>
      </c>
      <c r="N46" s="4505">
        <f t="shared" si="36"/>
        <v>3.0030475315172964</v>
      </c>
      <c r="O46" s="4459">
        <f>SUM(O11/O7)*100-100</f>
        <v>2.3329798515376439</v>
      </c>
      <c r="P46" s="4459">
        <f t="shared" si="36"/>
        <v>2.6658949511547689</v>
      </c>
      <c r="Q46" s="4461">
        <f>SUM(Q11/Q7)*100-100</f>
        <v>-61.111111111111107</v>
      </c>
      <c r="R46" s="4506">
        <f t="shared" si="36"/>
        <v>-60.984595706817935</v>
      </c>
    </row>
    <row r="47" spans="1:23" ht="13.7" customHeight="1">
      <c r="A47" s="52" t="s">
        <v>763</v>
      </c>
      <c r="B47" s="2138">
        <f t="shared" si="33"/>
        <v>-1.4202632384450453</v>
      </c>
      <c r="C47" s="218">
        <f t="shared" si="33"/>
        <v>-1.2356919875130075</v>
      </c>
      <c r="D47" s="2597">
        <f>SUM(D12/D8)*100-100</f>
        <v>-0.57399550786124109</v>
      </c>
      <c r="E47" s="4509">
        <f t="shared" si="33"/>
        <v>-6.2550771730300596</v>
      </c>
      <c r="F47" s="4514">
        <f t="shared" si="33"/>
        <v>-5.7138790743803867</v>
      </c>
      <c r="G47" s="4512">
        <f t="shared" si="33"/>
        <v>-0.93896713615023941</v>
      </c>
      <c r="H47" s="4512">
        <f t="shared" ref="H47:R47" si="37">SUM(H12/H8)*100-100</f>
        <v>-0.36707864321134309</v>
      </c>
      <c r="I47" s="4509">
        <f t="shared" si="37"/>
        <v>6.8702290076335828</v>
      </c>
      <c r="J47" s="4514">
        <f t="shared" si="37"/>
        <v>7.4872007112419112</v>
      </c>
      <c r="K47" s="4512">
        <f t="shared" si="37"/>
        <v>-0.43431053203039482</v>
      </c>
      <c r="L47" s="4512">
        <f t="shared" si="37"/>
        <v>0.14049139009895839</v>
      </c>
      <c r="M47" s="4509">
        <f t="shared" si="37"/>
        <v>4.6594982078853207</v>
      </c>
      <c r="N47" s="4514">
        <f t="shared" si="37"/>
        <v>5.2637071583826298</v>
      </c>
      <c r="O47" s="4512">
        <f t="shared" si="37"/>
        <v>3.2873806998939585</v>
      </c>
      <c r="P47" s="4512">
        <f t="shared" si="37"/>
        <v>3.8836682892758603</v>
      </c>
      <c r="Q47" s="4509">
        <f t="shared" si="37"/>
        <v>-60</v>
      </c>
      <c r="R47" s="4510">
        <f t="shared" si="37"/>
        <v>-59.769076305220885</v>
      </c>
    </row>
    <row r="48" spans="1:23" ht="13.7" customHeight="1">
      <c r="A48" s="155" t="s">
        <v>764</v>
      </c>
      <c r="B48" s="2137">
        <f>SUM(B13/B9)*100-100</f>
        <v>-1.6952298459444393</v>
      </c>
      <c r="C48" s="217">
        <f>SUM(C13/C9)*100-100</f>
        <v>-1.281798461841845</v>
      </c>
      <c r="D48" s="1572">
        <f>SUM(D13/D9)*100-100</f>
        <v>-0.63179176143542293</v>
      </c>
      <c r="E48" s="4461">
        <f t="shared" ref="E48:P48" si="38">SUM(E13/E9)*100-100</f>
        <v>-3.7735849056603712</v>
      </c>
      <c r="F48" s="4505">
        <f t="shared" si="38"/>
        <v>-3.1617689399028706</v>
      </c>
      <c r="G48" s="4459">
        <f t="shared" si="38"/>
        <v>0.94339622641510346</v>
      </c>
      <c r="H48" s="4459">
        <f t="shared" si="38"/>
        <v>1.5852031708861887</v>
      </c>
      <c r="I48" s="4461">
        <f t="shared" si="38"/>
        <v>7.03125</v>
      </c>
      <c r="J48" s="4505">
        <f t="shared" si="38"/>
        <v>7.7117640513733647</v>
      </c>
      <c r="K48" s="4459">
        <f t="shared" si="38"/>
        <v>-2.804746494066876</v>
      </c>
      <c r="L48" s="4459">
        <f t="shared" si="38"/>
        <v>-2.186770568927443</v>
      </c>
      <c r="M48" s="4461">
        <f t="shared" si="38"/>
        <v>2.2767075306479967</v>
      </c>
      <c r="N48" s="4505">
        <f t="shared" si="38"/>
        <v>2.926991785039192</v>
      </c>
      <c r="O48" s="4459">
        <f t="shared" si="38"/>
        <v>2.5396825396825307</v>
      </c>
      <c r="P48" s="4459">
        <f t="shared" si="38"/>
        <v>3.1916388121881312</v>
      </c>
      <c r="Q48" s="4461" t="s">
        <v>601</v>
      </c>
      <c r="R48" s="4506" t="e">
        <f>SUM(R13/R9)*100-100</f>
        <v>#DIV/0!</v>
      </c>
    </row>
    <row r="49" spans="1:18" ht="13.7" customHeight="1">
      <c r="A49" s="155" t="s">
        <v>747</v>
      </c>
      <c r="B49" s="2137">
        <f t="shared" ref="B49:R61" si="39">SUM(B14/B10)*100-100</f>
        <v>-1.7973655053551596</v>
      </c>
      <c r="C49" s="217">
        <f t="shared" si="39"/>
        <v>-1.381975373329837</v>
      </c>
      <c r="D49" s="1572">
        <f t="shared" si="39"/>
        <v>-0.80361627322953666</v>
      </c>
      <c r="E49" s="4461">
        <f t="shared" si="39"/>
        <v>-3.5836177474402717</v>
      </c>
      <c r="F49" s="4505">
        <f t="shared" si="39"/>
        <v>-2.8025230051410404</v>
      </c>
      <c r="G49" s="4459">
        <f t="shared" si="39"/>
        <v>-0.46948356807511971</v>
      </c>
      <c r="H49" s="4459">
        <f t="shared" si="39"/>
        <v>0.33683960301895866</v>
      </c>
      <c r="I49" s="4461">
        <f t="shared" si="39"/>
        <v>4.5454545454545467</v>
      </c>
      <c r="J49" s="4505">
        <f t="shared" si="39"/>
        <v>5.3924050632911218</v>
      </c>
      <c r="K49" s="4459">
        <f t="shared" si="39"/>
        <v>-3.4408602150537604</v>
      </c>
      <c r="L49" s="4459">
        <f t="shared" si="39"/>
        <v>-2.6586089560364741</v>
      </c>
      <c r="M49" s="4461">
        <f t="shared" si="39"/>
        <v>4.3706293706293735</v>
      </c>
      <c r="N49" s="4505">
        <f t="shared" si="39"/>
        <v>5.2161635832521824</v>
      </c>
      <c r="O49" s="4459">
        <f t="shared" si="39"/>
        <v>2.3133543638275569</v>
      </c>
      <c r="P49" s="4459">
        <f t="shared" si="39"/>
        <v>3.1422220447497011</v>
      </c>
      <c r="Q49" s="4461">
        <f t="shared" si="39"/>
        <v>-50</v>
      </c>
      <c r="R49" s="4506">
        <f t="shared" si="39"/>
        <v>-49.594936708860757</v>
      </c>
    </row>
    <row r="50" spans="1:18" ht="13.5" customHeight="1">
      <c r="A50" s="51" t="s">
        <v>748</v>
      </c>
      <c r="B50" s="2137">
        <f t="shared" si="39"/>
        <v>-2.0172201722017178</v>
      </c>
      <c r="C50" s="217">
        <f t="shared" si="39"/>
        <v>-1.8098660568441716</v>
      </c>
      <c r="D50" s="1572">
        <f t="shared" si="39"/>
        <v>-1.0510510510510613</v>
      </c>
      <c r="E50" s="4461">
        <f t="shared" si="39"/>
        <v>-3.1786941580756007</v>
      </c>
      <c r="F50" s="4505">
        <f t="shared" si="39"/>
        <v>-2.1502432614238955</v>
      </c>
      <c r="G50" s="4459">
        <f t="shared" si="39"/>
        <v>0.46948356807511971</v>
      </c>
      <c r="H50" s="4459">
        <f t="shared" si="39"/>
        <v>1.5366859731988285</v>
      </c>
      <c r="I50" s="4461">
        <f t="shared" si="39"/>
        <v>-1.4285714285714164</v>
      </c>
      <c r="J50" s="4505">
        <f t="shared" si="39"/>
        <v>-0.38153045740298808</v>
      </c>
      <c r="K50" s="4459">
        <f t="shared" si="39"/>
        <v>-3.9784946236559193</v>
      </c>
      <c r="L50" s="4459">
        <f t="shared" si="39"/>
        <v>-2.9585393313427062</v>
      </c>
      <c r="M50" s="4461">
        <f t="shared" si="39"/>
        <v>3.1195840554592706</v>
      </c>
      <c r="N50" s="4505">
        <f t="shared" si="39"/>
        <v>4.2149362381424424</v>
      </c>
      <c r="O50" s="4459">
        <f t="shared" si="39"/>
        <v>2.0725388601036343</v>
      </c>
      <c r="P50" s="4459">
        <f t="shared" si="39"/>
        <v>3.1567691666601263</v>
      </c>
      <c r="Q50" s="4461">
        <f t="shared" si="39"/>
        <v>-71.428571428571431</v>
      </c>
      <c r="R50" s="4506">
        <f t="shared" si="39"/>
        <v>-71.125081292000857</v>
      </c>
    </row>
    <row r="51" spans="1:18" ht="13.5" customHeight="1">
      <c r="A51" s="52" t="s">
        <v>749</v>
      </c>
      <c r="B51" s="2138">
        <f t="shared" ref="B51:B66" si="40">SUM(B16/B12)*100-100</f>
        <v>-2.5771595354902814</v>
      </c>
      <c r="C51" s="218">
        <f t="shared" si="39"/>
        <v>-2.5220597919136054</v>
      </c>
      <c r="D51" s="2597">
        <f t="shared" si="39"/>
        <v>-2.1335341365461886</v>
      </c>
      <c r="E51" s="4509">
        <f t="shared" si="39"/>
        <v>-4.1594454072790228</v>
      </c>
      <c r="F51" s="4514">
        <f t="shared" si="39"/>
        <v>-2.0700770717106138</v>
      </c>
      <c r="G51" s="4512">
        <f t="shared" si="39"/>
        <v>-1.895734597156391</v>
      </c>
      <c r="H51" s="4512">
        <f t="shared" si="39"/>
        <v>0.24298367913027619</v>
      </c>
      <c r="I51" s="4509">
        <f t="shared" si="39"/>
        <v>-4.2857142857142776</v>
      </c>
      <c r="J51" s="4514">
        <f t="shared" si="39"/>
        <v>-2.1990986699886435</v>
      </c>
      <c r="K51" s="4512">
        <f t="shared" si="39"/>
        <v>-3.598691384950925</v>
      </c>
      <c r="L51" s="4512">
        <f t="shared" si="39"/>
        <v>-1.497098352819819</v>
      </c>
      <c r="M51" s="4509">
        <f t="shared" si="39"/>
        <v>1.8835616438356055</v>
      </c>
      <c r="N51" s="4514">
        <f t="shared" si="39"/>
        <v>4.1046703229138615</v>
      </c>
      <c r="O51" s="4512">
        <f t="shared" si="39"/>
        <v>-0.41067761806981196</v>
      </c>
      <c r="P51" s="4512">
        <f t="shared" si="39"/>
        <v>1.7604155859476549</v>
      </c>
      <c r="Q51" s="4509">
        <f t="shared" si="39"/>
        <v>-25</v>
      </c>
      <c r="R51" s="4510">
        <f t="shared" si="39"/>
        <v>-23.364965375737356</v>
      </c>
    </row>
    <row r="52" spans="1:18" ht="13.5" customHeight="1">
      <c r="A52" s="155" t="s">
        <v>862</v>
      </c>
      <c r="B52" s="2137">
        <f t="shared" si="40"/>
        <v>-2.7943860532443807</v>
      </c>
      <c r="C52" s="217">
        <f t="shared" ref="C52:E61" si="41">SUM(C17/C13)*100-100</f>
        <v>-2.7899853509122323</v>
      </c>
      <c r="D52" s="1572">
        <f t="shared" si="41"/>
        <v>-2.8992878942014215</v>
      </c>
      <c r="E52" s="4461">
        <f t="shared" si="41"/>
        <v>-5.7932263814616789</v>
      </c>
      <c r="F52" s="4505">
        <f t="shared" si="39"/>
        <v>-2.9803473368012874</v>
      </c>
      <c r="G52" s="4459">
        <f t="shared" ref="G52:G65" si="42">SUM(G17/G13)*100-100</f>
        <v>-5.6074766355140184</v>
      </c>
      <c r="H52" s="4459">
        <f t="shared" si="39"/>
        <v>-2.7890513700474315</v>
      </c>
      <c r="I52" s="4461">
        <f t="shared" ref="I52:I60" si="43">SUM(I17/I13)*100-100</f>
        <v>-1.4598540145985339</v>
      </c>
      <c r="J52" s="4505">
        <f t="shared" si="39"/>
        <v>1.4824133092190976</v>
      </c>
      <c r="K52" s="4459">
        <f t="shared" ref="K52:K59" si="44">SUM(K17/K13)*100-100</f>
        <v>-3.1076581576026712</v>
      </c>
      <c r="L52" s="4459">
        <f t="shared" si="39"/>
        <v>-0.21459190039119846</v>
      </c>
      <c r="M52" s="4461">
        <f t="shared" ref="M52:M59" si="45">SUM(M17/M13)*100-100</f>
        <v>0.85616438356164792</v>
      </c>
      <c r="N52" s="4505">
        <f t="shared" si="39"/>
        <v>3.8675846925522421</v>
      </c>
      <c r="O52" s="4459">
        <f t="shared" ref="O52:O59" si="46">SUM(O17/O13)*100-100</f>
        <v>-1.0319917440660475</v>
      </c>
      <c r="P52" s="4459">
        <f t="shared" si="39"/>
        <v>1.9230509330362224</v>
      </c>
      <c r="Q52" s="4461">
        <f t="shared" ref="Q52:Q59" si="47">SUM(Q17/Q13)*100-100</f>
        <v>-40</v>
      </c>
      <c r="R52" s="4506">
        <f t="shared" si="39"/>
        <v>-38.208486118386595</v>
      </c>
    </row>
    <row r="53" spans="1:18" ht="13.5" customHeight="1">
      <c r="A53" s="155" t="s">
        <v>818</v>
      </c>
      <c r="B53" s="2137">
        <f t="shared" si="40"/>
        <v>-3.2217625673812194</v>
      </c>
      <c r="C53" s="217">
        <f t="shared" si="41"/>
        <v>-3.2011688915454641</v>
      </c>
      <c r="D53" s="1572">
        <f t="shared" si="41"/>
        <v>-3.4430379746835484</v>
      </c>
      <c r="E53" s="4461">
        <f t="shared" si="41"/>
        <v>-7.6991150442477903</v>
      </c>
      <c r="F53" s="4505">
        <f t="shared" si="39"/>
        <v>-4.4078406986834864</v>
      </c>
      <c r="G53" s="4459">
        <f t="shared" si="42"/>
        <v>-5.1886792452830264</v>
      </c>
      <c r="H53" s="4459">
        <f t="shared" si="39"/>
        <v>-1.8078875246114166</v>
      </c>
      <c r="I53" s="4461">
        <f t="shared" si="43"/>
        <v>-1.4492753623188293</v>
      </c>
      <c r="J53" s="4505">
        <f t="shared" si="39"/>
        <v>2.0648564024228051</v>
      </c>
      <c r="K53" s="4459">
        <f t="shared" si="44"/>
        <v>-2.4498886414253889</v>
      </c>
      <c r="L53" s="4459">
        <f t="shared" si="39"/>
        <v>1.0285631532170214</v>
      </c>
      <c r="M53" s="4461">
        <f t="shared" si="45"/>
        <v>-1.5075376884422127</v>
      </c>
      <c r="N53" s="4505">
        <f t="shared" si="39"/>
        <v>2.0045165523474822</v>
      </c>
      <c r="O53" s="4459">
        <f t="shared" si="46"/>
        <v>-0.41109969167523275</v>
      </c>
      <c r="P53" s="4459">
        <f t="shared" si="39"/>
        <v>3.140051446744323</v>
      </c>
      <c r="Q53" s="4461">
        <f t="shared" si="47"/>
        <v>-50</v>
      </c>
      <c r="R53" s="4506">
        <f t="shared" si="39"/>
        <v>-48.217094913476679</v>
      </c>
    </row>
    <row r="54" spans="1:18" ht="13.5" customHeight="1">
      <c r="A54" s="51" t="s">
        <v>797</v>
      </c>
      <c r="B54" s="2137">
        <f t="shared" si="40"/>
        <v>-2.9437609841827737</v>
      </c>
      <c r="C54" s="217">
        <f t="shared" si="41"/>
        <v>-2.9944104338567996</v>
      </c>
      <c r="D54" s="1572">
        <f t="shared" si="41"/>
        <v>-3.7936267071320202</v>
      </c>
      <c r="E54" s="4461">
        <f t="shared" si="41"/>
        <v>-9.050576752440108</v>
      </c>
      <c r="F54" s="4505">
        <f t="shared" si="39"/>
        <v>-5.4642430281672318</v>
      </c>
      <c r="G54" s="4459">
        <f t="shared" si="42"/>
        <v>-6.0747663551401843</v>
      </c>
      <c r="H54" s="4459">
        <f t="shared" si="39"/>
        <v>-2.371089949585766</v>
      </c>
      <c r="I54" s="4461">
        <f t="shared" si="43"/>
        <v>0</v>
      </c>
      <c r="J54" s="4505">
        <f t="shared" si="39"/>
        <v>3.9432176656151654</v>
      </c>
      <c r="K54" s="4459">
        <f t="shared" si="44"/>
        <v>-2.4636058230683062</v>
      </c>
      <c r="L54" s="4459">
        <f t="shared" si="39"/>
        <v>1.3824665025204723</v>
      </c>
      <c r="M54" s="4461">
        <f t="shared" si="45"/>
        <v>-0.67226890756302282</v>
      </c>
      <c r="N54" s="4505">
        <f t="shared" si="39"/>
        <v>3.2444397317286757</v>
      </c>
      <c r="O54" s="4459">
        <f t="shared" si="46"/>
        <v>-0.71065989847716082</v>
      </c>
      <c r="P54" s="4459">
        <f t="shared" si="39"/>
        <v>3.2045349004788051</v>
      </c>
      <c r="Q54" s="4461">
        <f t="shared" si="47"/>
        <v>-100</v>
      </c>
      <c r="R54" s="4506">
        <f t="shared" si="39"/>
        <v>-100</v>
      </c>
    </row>
    <row r="55" spans="1:18" ht="13.5" customHeight="1">
      <c r="A55" s="52" t="s">
        <v>819</v>
      </c>
      <c r="B55" s="2138">
        <f t="shared" si="40"/>
        <v>-1.9441611422743534</v>
      </c>
      <c r="C55" s="218">
        <f t="shared" si="41"/>
        <v>-2.094170100655262</v>
      </c>
      <c r="D55" s="2597">
        <f t="shared" si="41"/>
        <v>-3.231597845601442</v>
      </c>
      <c r="E55" s="4509">
        <f t="shared" si="41"/>
        <v>-7.6853526220614867</v>
      </c>
      <c r="F55" s="4514">
        <f t="shared" si="39"/>
        <v>-4.6024887022045249</v>
      </c>
      <c r="G55" s="4512">
        <f t="shared" si="42"/>
        <v>-6.7632850241545839</v>
      </c>
      <c r="H55" s="4512">
        <f t="shared" si="39"/>
        <v>-3.6496284943489883</v>
      </c>
      <c r="I55" s="4509">
        <f t="shared" si="43"/>
        <v>2.2388059701492438</v>
      </c>
      <c r="J55" s="4514">
        <f t="shared" si="39"/>
        <v>5.6530889153490307</v>
      </c>
      <c r="K55" s="4512">
        <f t="shared" si="44"/>
        <v>-3.167420814479641</v>
      </c>
      <c r="L55" s="4512">
        <f t="shared" si="39"/>
        <v>6.6320234387461596E-2</v>
      </c>
      <c r="M55" s="4509">
        <f t="shared" si="45"/>
        <v>-1.1764705882352899</v>
      </c>
      <c r="N55" s="4514">
        <f t="shared" si="39"/>
        <v>2.1237585943468105</v>
      </c>
      <c r="O55" s="4512">
        <f t="shared" si="46"/>
        <v>0.61855670103092564</v>
      </c>
      <c r="P55" s="4512">
        <f t="shared" si="39"/>
        <v>3.9787311363158153</v>
      </c>
      <c r="Q55" s="4509">
        <f t="shared" si="47"/>
        <v>-33.333333333333343</v>
      </c>
      <c r="R55" s="4510">
        <f t="shared" si="39"/>
        <v>-31.106988249845401</v>
      </c>
    </row>
    <row r="56" spans="1:18" ht="13.5" customHeight="1">
      <c r="A56" s="645" t="s">
        <v>867</v>
      </c>
      <c r="B56" s="2137">
        <f t="shared" si="40"/>
        <v>-1.5797992877953959</v>
      </c>
      <c r="C56" s="217">
        <f t="shared" si="41"/>
        <v>-1.7946434687307402</v>
      </c>
      <c r="D56" s="1572">
        <f t="shared" si="41"/>
        <v>-11.157674174960704</v>
      </c>
      <c r="E56" s="4461">
        <f t="shared" si="41"/>
        <v>-6.8117313150425645</v>
      </c>
      <c r="F56" s="4505">
        <f t="shared" si="39"/>
        <v>4.8917481837168282</v>
      </c>
      <c r="G56" s="4459">
        <f t="shared" si="42"/>
        <v>-31.683168316831683</v>
      </c>
      <c r="H56" s="4459">
        <f t="shared" si="39"/>
        <v>-23.103283205679062</v>
      </c>
      <c r="I56" s="4461">
        <f t="shared" si="43"/>
        <v>-43.703703703703702</v>
      </c>
      <c r="J56" s="4505">
        <f t="shared" si="39"/>
        <v>-36.633473095737244</v>
      </c>
      <c r="K56" s="4459">
        <f t="shared" si="44"/>
        <v>-11.68384879725086</v>
      </c>
      <c r="L56" s="4459">
        <f t="shared" si="39"/>
        <v>-0.59225669454710328</v>
      </c>
      <c r="M56" s="4461">
        <f t="shared" si="45"/>
        <v>-7.8098471986417621</v>
      </c>
      <c r="N56" s="4505">
        <f t="shared" si="39"/>
        <v>3.7682793029438955</v>
      </c>
      <c r="O56" s="4459">
        <f t="shared" si="46"/>
        <v>-8.5505735140771577</v>
      </c>
      <c r="P56" s="4459">
        <f t="shared" si="39"/>
        <v>2.9345254490723391</v>
      </c>
      <c r="Q56" s="4461">
        <f t="shared" si="47"/>
        <v>-33.333333333333343</v>
      </c>
      <c r="R56" s="4506">
        <f t="shared" si="39"/>
        <v>-24.960691823899367</v>
      </c>
    </row>
    <row r="57" spans="1:18" ht="13.5" customHeight="1">
      <c r="A57" s="51" t="s">
        <v>874</v>
      </c>
      <c r="B57" s="2137">
        <f t="shared" si="40"/>
        <v>-1.3018134715025838</v>
      </c>
      <c r="C57" s="217">
        <f t="shared" si="41"/>
        <v>-1.5094339622641542</v>
      </c>
      <c r="D57" s="1572">
        <f t="shared" si="41"/>
        <v>-10.802307288935495</v>
      </c>
      <c r="E57" s="4461">
        <f t="shared" si="41"/>
        <v>-5.7526366251198482</v>
      </c>
      <c r="F57" s="4505">
        <f t="shared" si="39"/>
        <v>5.6612122021731039</v>
      </c>
      <c r="G57" s="4459">
        <f t="shared" si="42"/>
        <v>-31.840796019900495</v>
      </c>
      <c r="H57" s="4459">
        <f t="shared" si="39"/>
        <v>-23.586359794209429</v>
      </c>
      <c r="I57" s="4461">
        <f t="shared" si="43"/>
        <v>-45.588235294117652</v>
      </c>
      <c r="J57" s="4505">
        <f t="shared" si="39"/>
        <v>-38.998685894110722</v>
      </c>
      <c r="K57" s="4459">
        <f t="shared" si="44"/>
        <v>-11.529680365296798</v>
      </c>
      <c r="L57" s="4459">
        <f t="shared" si="39"/>
        <v>-0.81546176168194506</v>
      </c>
      <c r="M57" s="4461">
        <f t="shared" si="45"/>
        <v>-7.3129251700680271</v>
      </c>
      <c r="N57" s="4505">
        <f t="shared" si="39"/>
        <v>3.9119645506644645</v>
      </c>
      <c r="O57" s="4459">
        <f t="shared" si="46"/>
        <v>-8.5655314757481875</v>
      </c>
      <c r="P57" s="4459">
        <f t="shared" si="39"/>
        <v>2.507661067459253</v>
      </c>
      <c r="Q57" s="4461">
        <f t="shared" si="47"/>
        <v>100</v>
      </c>
      <c r="R57" s="4506">
        <f t="shared" si="39"/>
        <v>124.22104644326865</v>
      </c>
    </row>
    <row r="58" spans="1:18" ht="13.5" customHeight="1">
      <c r="A58" s="645" t="s">
        <v>861</v>
      </c>
      <c r="B58" s="2137">
        <f t="shared" si="40"/>
        <v>-1.5650261915540256</v>
      </c>
      <c r="C58" s="217">
        <f t="shared" si="41"/>
        <v>-1.797228700782</v>
      </c>
      <c r="D58" s="1572">
        <f t="shared" si="41"/>
        <v>-10.515247108307051</v>
      </c>
      <c r="E58" s="4461">
        <f t="shared" si="41"/>
        <v>-4.6829268292682968</v>
      </c>
      <c r="F58" s="4505">
        <f t="shared" si="39"/>
        <v>6.5176693130033527</v>
      </c>
      <c r="G58" s="4459">
        <f t="shared" si="42"/>
        <v>-31.343283582089555</v>
      </c>
      <c r="H58" s="4459">
        <f t="shared" si="39"/>
        <v>-23.275514320290441</v>
      </c>
      <c r="I58" s="4461">
        <f t="shared" si="43"/>
        <v>-51.449275362318843</v>
      </c>
      <c r="J58" s="4505">
        <f t="shared" si="39"/>
        <v>-45.744137332039038</v>
      </c>
      <c r="K58" s="4459">
        <f t="shared" si="44"/>
        <v>-10.677382319173361</v>
      </c>
      <c r="L58" s="4459">
        <f t="shared" si="39"/>
        <v>-0.18118752706681107</v>
      </c>
      <c r="M58" s="4461">
        <f t="shared" si="45"/>
        <v>-6.5989847715735976</v>
      </c>
      <c r="N58" s="4505">
        <f t="shared" si="39"/>
        <v>4.3764576759500784</v>
      </c>
      <c r="O58" s="4459">
        <f t="shared" si="46"/>
        <v>-8.7934560327198312</v>
      </c>
      <c r="P58" s="4459">
        <f t="shared" si="39"/>
        <v>1.9241167013906306</v>
      </c>
      <c r="Q58" s="4461" t="s">
        <v>601</v>
      </c>
      <c r="R58" s="4506" t="e">
        <f t="shared" si="39"/>
        <v>#DIV/0!</v>
      </c>
    </row>
    <row r="59" spans="1:18" ht="13.5" customHeight="1">
      <c r="A59" s="52" t="s">
        <v>875</v>
      </c>
      <c r="B59" s="2138">
        <f t="shared" si="40"/>
        <v>-2.0737177403627385</v>
      </c>
      <c r="C59" s="218">
        <f t="shared" si="41"/>
        <v>-2.069964810598222</v>
      </c>
      <c r="D59" s="2597">
        <f t="shared" si="41"/>
        <v>-10.575139146567707</v>
      </c>
      <c r="E59" s="4509">
        <f t="shared" si="41"/>
        <v>-5.484818805093056</v>
      </c>
      <c r="F59" s="4514">
        <f t="shared" si="39"/>
        <v>5.6922876847610837</v>
      </c>
      <c r="G59" s="4512">
        <f t="shared" si="42"/>
        <v>-29.533678756476689</v>
      </c>
      <c r="H59" s="4512">
        <f t="shared" si="39"/>
        <v>-21.200524584524771</v>
      </c>
      <c r="I59" s="4509">
        <f t="shared" si="43"/>
        <v>-51.0948905109489</v>
      </c>
      <c r="J59" s="4514">
        <f t="shared" si="39"/>
        <v>-45.311506193778975</v>
      </c>
      <c r="K59" s="4512">
        <f t="shared" si="44"/>
        <v>-10.280373831775705</v>
      </c>
      <c r="L59" s="4512">
        <f t="shared" si="39"/>
        <v>0.32962345367822365</v>
      </c>
      <c r="M59" s="4509">
        <f t="shared" si="45"/>
        <v>-7.8231292517006779</v>
      </c>
      <c r="N59" s="4514">
        <f t="shared" si="39"/>
        <v>3.0774550484093908</v>
      </c>
      <c r="O59" s="4512">
        <f t="shared" si="46"/>
        <v>-8.5040983606557461</v>
      </c>
      <c r="P59" s="4512">
        <f t="shared" si="39"/>
        <v>2.3159563975239763</v>
      </c>
      <c r="Q59" s="4509">
        <f t="shared" si="47"/>
        <v>50</v>
      </c>
      <c r="R59" s="4510">
        <f t="shared" si="39"/>
        <v>67.73858921161829</v>
      </c>
    </row>
    <row r="60" spans="1:18" ht="13.5" customHeight="1">
      <c r="A60" s="645" t="s">
        <v>914</v>
      </c>
      <c r="B60" s="2137">
        <f t="shared" si="40"/>
        <v>-1.6314716137096212</v>
      </c>
      <c r="C60" s="217">
        <f t="shared" si="41"/>
        <v>-1.8902141312687348</v>
      </c>
      <c r="D60" s="1572">
        <f t="shared" si="41"/>
        <v>-2.0636792452830264</v>
      </c>
      <c r="E60" s="4461">
        <f t="shared" si="41"/>
        <v>-4.9746192893400973</v>
      </c>
      <c r="F60" s="4505">
        <f t="shared" si="39"/>
        <v>-2.9722783351720778</v>
      </c>
      <c r="G60" s="4459">
        <f t="shared" si="42"/>
        <v>-6.5217391304347814</v>
      </c>
      <c r="H60" s="4459">
        <f t="shared" si="39"/>
        <v>-4.5519985341465343</v>
      </c>
      <c r="I60" s="4461">
        <f t="shared" si="43"/>
        <v>-13.157894736842096</v>
      </c>
      <c r="J60" s="4505">
        <f t="shared" si="39"/>
        <v>-11.327988846287894</v>
      </c>
      <c r="K60" s="4459">
        <f t="shared" ref="K60:K65" si="48">SUM(K25/K21)*100-100</f>
        <v>-1.6861219195849628</v>
      </c>
      <c r="L60" s="4459">
        <f t="shared" si="39"/>
        <v>0.38551307909928312</v>
      </c>
      <c r="M60" s="4461">
        <f t="shared" ref="M60:M65" si="49">SUM(M25/M21)*100-100</f>
        <v>0</v>
      </c>
      <c r="N60" s="4505">
        <f t="shared" si="39"/>
        <v>2.1071643588200146</v>
      </c>
      <c r="O60" s="4459">
        <f t="shared" ref="O60:O65" si="50">SUM(O25/O21)*100-100</f>
        <v>1.4823261117445981</v>
      </c>
      <c r="P60" s="4459">
        <f t="shared" si="39"/>
        <v>3.62072551807276</v>
      </c>
      <c r="Q60" s="4461">
        <f>SUM(Q25/Q21)*100-100</f>
        <v>-100</v>
      </c>
      <c r="R60" s="4506">
        <f t="shared" si="39"/>
        <v>-100</v>
      </c>
    </row>
    <row r="61" spans="1:18">
      <c r="A61" s="155" t="s">
        <v>918</v>
      </c>
      <c r="B61" s="2137">
        <f t="shared" si="40"/>
        <v>-1.476474834306714</v>
      </c>
      <c r="C61" s="217">
        <f t="shared" si="41"/>
        <v>-1.7276210379658608</v>
      </c>
      <c r="D61" s="1572">
        <f t="shared" si="41"/>
        <v>-2.1457965902410336</v>
      </c>
      <c r="E61" s="4461">
        <f t="shared" si="41"/>
        <v>-4.9847405900305262</v>
      </c>
      <c r="F61" s="4505">
        <f t="shared" si="39"/>
        <v>-2.901197803329481</v>
      </c>
      <c r="G61" s="4459">
        <f t="shared" si="42"/>
        <v>-7.299270072992698</v>
      </c>
      <c r="H61" s="4459">
        <f t="shared" si="39"/>
        <v>-5.2664814623974792</v>
      </c>
      <c r="I61" s="4461">
        <f t="shared" ref="I61:I66" si="51">SUM(I26/I22)*100-100</f>
        <v>-13.513513513513516</v>
      </c>
      <c r="J61" s="4505">
        <f t="shared" si="39"/>
        <v>-11.616993984071186</v>
      </c>
      <c r="K61" s="4459">
        <f t="shared" si="48"/>
        <v>-1.1612903225806406</v>
      </c>
      <c r="L61" s="4459">
        <f t="shared" si="39"/>
        <v>1.0060950203005774</v>
      </c>
      <c r="M61" s="4461">
        <f t="shared" si="49"/>
        <v>0.3669724770642091</v>
      </c>
      <c r="N61" s="4505">
        <f t="shared" si="39"/>
        <v>2.5678703415357376</v>
      </c>
      <c r="O61" s="4459">
        <f t="shared" si="50"/>
        <v>0.56433408577878197</v>
      </c>
      <c r="P61" s="4459">
        <f t="shared" si="39"/>
        <v>2.7695597956802089</v>
      </c>
      <c r="Q61" s="4461">
        <f>SUM(Q26/Q22)*100-100</f>
        <v>-100</v>
      </c>
      <c r="R61" s="4506">
        <f t="shared" si="39"/>
        <v>-100</v>
      </c>
    </row>
    <row r="62" spans="1:18">
      <c r="A62" s="155" t="s">
        <v>936</v>
      </c>
      <c r="B62" s="2137">
        <f t="shared" si="40"/>
        <v>-1.2679850206950931</v>
      </c>
      <c r="C62" s="217">
        <f t="shared" ref="C62:F65" si="52">SUM(C27/C23)*100-100</f>
        <v>-1.4040234702430894</v>
      </c>
      <c r="D62" s="1572">
        <f t="shared" si="52"/>
        <v>-1.9682726204465268</v>
      </c>
      <c r="E62" s="4461">
        <f t="shared" si="52"/>
        <v>-4.8106448311156669</v>
      </c>
      <c r="F62" s="4505">
        <f t="shared" si="52"/>
        <v>-2.8994411163073721</v>
      </c>
      <c r="G62" s="4459">
        <f t="shared" si="42"/>
        <v>-8.6956521739130466</v>
      </c>
      <c r="H62" s="4459">
        <f>SUM(H27/H23)*100-100</f>
        <v>-6.8624513035660755</v>
      </c>
      <c r="I62" s="4461">
        <f t="shared" si="51"/>
        <v>-1.4925373134328339</v>
      </c>
      <c r="J62" s="4505">
        <f>SUM(J27/J23)*100-100</f>
        <v>0.48528707973470375</v>
      </c>
      <c r="K62" s="4459">
        <f t="shared" si="48"/>
        <v>-1.4138817480719723</v>
      </c>
      <c r="L62" s="4459">
        <f>SUM(L27/L23)*100-100</f>
        <v>0.56552188479561494</v>
      </c>
      <c r="M62" s="4461">
        <f t="shared" si="49"/>
        <v>-0.36231884057971797</v>
      </c>
      <c r="N62" s="4505">
        <f>SUM(N27/N23)*100-100</f>
        <v>1.6381979822195376</v>
      </c>
      <c r="O62" s="4459">
        <f t="shared" si="50"/>
        <v>0.56053811659194253</v>
      </c>
      <c r="P62" s="4459">
        <f>SUM(P27/P23)*100-100</f>
        <v>2.5795839822831681</v>
      </c>
      <c r="Q62" s="4461" t="s">
        <v>601</v>
      </c>
      <c r="R62" s="4506" t="e">
        <f>SUM(R27/R23)*100-100</f>
        <v>#DIV/0!</v>
      </c>
    </row>
    <row r="63" spans="1:18">
      <c r="A63" s="159" t="s">
        <v>937</v>
      </c>
      <c r="B63" s="2138">
        <f t="shared" si="40"/>
        <v>-0.41157727031333025</v>
      </c>
      <c r="C63" s="218">
        <f t="shared" si="52"/>
        <v>-0.81730430493905715</v>
      </c>
      <c r="D63" s="2597">
        <f t="shared" si="52"/>
        <v>-1.0966212211025379</v>
      </c>
      <c r="E63" s="4509">
        <f t="shared" si="52"/>
        <v>-3.8341968911917093</v>
      </c>
      <c r="F63" s="4514">
        <f t="shared" si="52"/>
        <v>-2.7679293709561961</v>
      </c>
      <c r="G63" s="4512">
        <f t="shared" si="42"/>
        <v>-8.0882352941176521</v>
      </c>
      <c r="H63" s="4512">
        <f>SUM(H28/H24)*100-100</f>
        <v>-7.0691357154189092</v>
      </c>
      <c r="I63" s="4509">
        <f t="shared" si="51"/>
        <v>2.985074626865682</v>
      </c>
      <c r="J63" s="4514">
        <f>SUM(J28/J24)*100-100</f>
        <v>4.1269528891353815</v>
      </c>
      <c r="K63" s="4512">
        <f t="shared" si="48"/>
        <v>-1.171875</v>
      </c>
      <c r="L63" s="4512">
        <f>SUM(L28/L24)*100-100</f>
        <v>-7.6088178004198426E-2</v>
      </c>
      <c r="M63" s="4509">
        <f t="shared" si="49"/>
        <v>2.2140221402213882</v>
      </c>
      <c r="N63" s="4514">
        <f>SUM(N28/N24)*100-100</f>
        <v>3.34735112409561</v>
      </c>
      <c r="O63" s="4512">
        <f t="shared" si="50"/>
        <v>1.007838745800683</v>
      </c>
      <c r="P63" s="4512">
        <f>SUM(P28/P24)*100-100</f>
        <v>2.127793805313587</v>
      </c>
      <c r="Q63" s="4509">
        <f>SUM(Q28/Q24)*100-100</f>
        <v>-100</v>
      </c>
      <c r="R63" s="4510">
        <f>SUM(R28/R24)*100-100</f>
        <v>-100</v>
      </c>
    </row>
    <row r="64" spans="1:18">
      <c r="A64" s="155" t="s">
        <v>938</v>
      </c>
      <c r="B64" s="2137">
        <f t="shared" si="40"/>
        <v>0.10700193941015357</v>
      </c>
      <c r="C64" s="217">
        <f t="shared" si="52"/>
        <v>-0.12085880847433828</v>
      </c>
      <c r="D64" s="1572">
        <f t="shared" si="52"/>
        <v>0.18061408789887423</v>
      </c>
      <c r="E64" s="4461">
        <f t="shared" si="52"/>
        <v>-4.0598290598290561</v>
      </c>
      <c r="F64" s="4505">
        <f t="shared" si="52"/>
        <v>-4.2327981180144576</v>
      </c>
      <c r="G64" s="4459">
        <f t="shared" si="42"/>
        <v>-3.8759689922480618</v>
      </c>
      <c r="H64" s="4459">
        <f>SUM(H29/H25)*100-100</f>
        <v>-4.0492695289206893</v>
      </c>
      <c r="I64" s="4461">
        <f t="shared" si="51"/>
        <v>6.0606060606060623</v>
      </c>
      <c r="J64" s="4505">
        <f>SUM(J29/J25)*100-100</f>
        <v>5.8693910256410078</v>
      </c>
      <c r="K64" s="4459">
        <f t="shared" si="48"/>
        <v>0</v>
      </c>
      <c r="L64" s="4459">
        <f>SUM(L29/L25)*100-100</f>
        <v>-0.18028846153845279</v>
      </c>
      <c r="M64" s="4461">
        <f t="shared" si="49"/>
        <v>5.5248618784530521</v>
      </c>
      <c r="N64" s="4505">
        <f>SUM(N29/N25)*100-100</f>
        <v>5.3346127284317646</v>
      </c>
      <c r="O64" s="4459">
        <f t="shared" si="50"/>
        <v>1.5730337078651644</v>
      </c>
      <c r="P64" s="4459">
        <f>SUM(P29/P25)*100-100</f>
        <v>1.3899092480553037</v>
      </c>
      <c r="Q64" s="4461" t="s">
        <v>601</v>
      </c>
      <c r="R64" s="4506" t="e">
        <f>SUM(R29/R25)*100-100</f>
        <v>#DIV/0!</v>
      </c>
    </row>
    <row r="65" spans="1:23">
      <c r="A65" s="155" t="s">
        <v>964</v>
      </c>
      <c r="B65" s="2137">
        <f t="shared" si="40"/>
        <v>0.26641800985747466</v>
      </c>
      <c r="C65" s="217">
        <f t="shared" si="52"/>
        <v>-3.5443396895161072E-2</v>
      </c>
      <c r="D65" s="1572">
        <f t="shared" si="52"/>
        <v>0.60078101531991024</v>
      </c>
      <c r="E65" s="4461">
        <f t="shared" si="52"/>
        <v>-2.8907922912205493</v>
      </c>
      <c r="F65" s="4505">
        <f t="shared" si="52"/>
        <v>-3.4707218684602168</v>
      </c>
      <c r="G65" s="4459">
        <f t="shared" si="42"/>
        <v>-3.9370078740157481</v>
      </c>
      <c r="H65" s="4459">
        <f>SUM(H30/H26)*100-100</f>
        <v>-4.5106895230213269</v>
      </c>
      <c r="I65" s="4461">
        <f t="shared" si="51"/>
        <v>4.6875</v>
      </c>
      <c r="J65" s="4505">
        <f>SUM(J30/J26)*100-100</f>
        <v>4.0623133771274809</v>
      </c>
      <c r="K65" s="4459">
        <f t="shared" si="48"/>
        <v>-1.1749347258485585</v>
      </c>
      <c r="L65" s="4459">
        <f>SUM(L30/L26)*100-100</f>
        <v>-1.7651112876529993</v>
      </c>
      <c r="M65" s="4461">
        <f t="shared" si="49"/>
        <v>5.1188299817184628</v>
      </c>
      <c r="N65" s="4505">
        <f>SUM(N30/N26)*100-100</f>
        <v>4.4910674855600945</v>
      </c>
      <c r="O65" s="4459">
        <f t="shared" si="50"/>
        <v>3.142536475869818</v>
      </c>
      <c r="P65" s="4459">
        <f>SUM(P30/P26)*100-100</f>
        <v>2.5265762699822574</v>
      </c>
      <c r="Q65" s="4461" t="s">
        <v>601</v>
      </c>
      <c r="R65" s="4506" t="e">
        <f>SUM(R30/R26)*100-100</f>
        <v>#DIV/0!</v>
      </c>
    </row>
    <row r="66" spans="1:23">
      <c r="A66" s="155" t="s">
        <v>983</v>
      </c>
      <c r="B66" s="2137">
        <f t="shared" si="40"/>
        <v>0.44583444237422043</v>
      </c>
      <c r="C66" s="217">
        <f>SUM(C31/C27)*100-100</f>
        <v>0.13460857244066915</v>
      </c>
      <c r="D66" s="1572">
        <f>SUM(D31/D27)*100-100</f>
        <v>1.1387473778843287</v>
      </c>
      <c r="E66" s="4461">
        <f>SUM(E31/E27)*100-100</f>
        <v>-2.4731182795699027</v>
      </c>
      <c r="F66" s="4505">
        <f>SUM(F31/F27)*100-100</f>
        <v>-3.5711987256073314</v>
      </c>
      <c r="G66" s="4459">
        <f>SUM(G31/G27)*100-100</f>
        <v>-2.3809523809523796</v>
      </c>
      <c r="H66" s="4459">
        <f>SUM(H31/H27)*100-100</f>
        <v>-3.4800705467372097</v>
      </c>
      <c r="I66" s="4461">
        <f t="shared" si="51"/>
        <v>7.5757575757575637</v>
      </c>
      <c r="J66" s="4505">
        <f>SUM(J31/J27)*100-100</f>
        <v>6.3645342312008921</v>
      </c>
      <c r="K66" s="4459">
        <f>SUM(K31/K27)*100-100</f>
        <v>-2.2164276401564535</v>
      </c>
      <c r="L66" s="4459">
        <f>SUM(L31/L27)*100-100</f>
        <v>-3.3173982326524651</v>
      </c>
      <c r="M66" s="4461">
        <f>SUM(M31/M27)*100-100</f>
        <v>8.1818181818181728</v>
      </c>
      <c r="N66" s="4505">
        <f>SUM(N31/N27)*100-100</f>
        <v>6.9637710437710325</v>
      </c>
      <c r="O66" s="4459">
        <f>SUM(O31/O27)*100-100</f>
        <v>3.5674470457079082</v>
      </c>
      <c r="P66" s="4459">
        <f>SUM(P31/P27)*100-100</f>
        <v>2.4013543086006877</v>
      </c>
      <c r="Q66" s="4461">
        <f>SUM(Q31/Q27)*100-100</f>
        <v>-100</v>
      </c>
      <c r="R66" s="4506">
        <f>SUM(R31/R27)*100-100</f>
        <v>-100</v>
      </c>
      <c r="V66" s="20"/>
    </row>
    <row r="67" spans="1:23">
      <c r="A67" s="159" t="s">
        <v>1005</v>
      </c>
      <c r="B67" s="2138">
        <f t="shared" ref="B67:E67" si="53">SUM(B33/B28)*100-100</f>
        <v>-9.3320890547929025E-2</v>
      </c>
      <c r="C67" s="218">
        <f t="shared" si="53"/>
        <v>-0.19180223058890533</v>
      </c>
      <c r="D67" s="2597">
        <f t="shared" si="53"/>
        <v>0.26970332634101624</v>
      </c>
      <c r="E67" s="4509">
        <f t="shared" si="53"/>
        <v>-6.573275862068968</v>
      </c>
      <c r="F67" s="4514">
        <f>SUM(F34/F28)*100-100</f>
        <v>-100</v>
      </c>
      <c r="G67" s="4512">
        <f>SUM(G33/G28)*100-100</f>
        <v>-3.2000000000000028</v>
      </c>
      <c r="H67" s="4512">
        <f>SUM(H34/H28)*100-100</f>
        <v>-100</v>
      </c>
      <c r="I67" s="4509">
        <f>SUM(I33/I28)*100-100</f>
        <v>1.4492753623188435</v>
      </c>
      <c r="J67" s="4514">
        <f>SUM(J34/J28)*100-100</f>
        <v>-100</v>
      </c>
      <c r="K67" s="4512">
        <f>SUM(K33/K28)*100-100</f>
        <v>-0.65876152832674961</v>
      </c>
      <c r="L67" s="4512">
        <f>SUM(L34/L28)*100-100</f>
        <v>-100</v>
      </c>
      <c r="M67" s="4509">
        <f>SUM(M33/M28)*100-100</f>
        <v>11.371841155234662</v>
      </c>
      <c r="N67" s="4514">
        <f>SUM(N34/N28)*100-100</f>
        <v>-100</v>
      </c>
      <c r="O67" s="4512">
        <f>SUM(O33/O28)*100-100</f>
        <v>1.5521064301552201</v>
      </c>
      <c r="P67" s="4512">
        <f>SUM(P34/P28)*100-100</f>
        <v>-100</v>
      </c>
      <c r="Q67" s="4509" t="s">
        <v>601</v>
      </c>
      <c r="R67" s="4510" t="e">
        <f>SUM(R34/R28)*100-100</f>
        <v>#DIV/0!</v>
      </c>
    </row>
    <row r="68" spans="1:23" s="1874" customFormat="1" ht="13.5" thickBot="1">
      <c r="A68" s="4415" t="s">
        <v>1014</v>
      </c>
      <c r="B68" s="2137">
        <f>SUM(B33/B29)*100-100</f>
        <v>0.12692898657225271</v>
      </c>
      <c r="C68" s="217">
        <f t="shared" ref="C68:R68" si="54">SUM(C33/C29)*100-100</f>
        <v>7.1179443376792051E-3</v>
      </c>
      <c r="D68" s="1572">
        <f t="shared" si="54"/>
        <v>0.54086538461537259</v>
      </c>
      <c r="E68" s="4461">
        <f t="shared" si="54"/>
        <v>-3.4521158129175973</v>
      </c>
      <c r="F68" s="4505">
        <f t="shared" si="54"/>
        <v>-3.9715007248624516</v>
      </c>
      <c r="G68" s="4459">
        <f t="shared" si="54"/>
        <v>-2.4193548387096797</v>
      </c>
      <c r="H68" s="4459">
        <f t="shared" si="54"/>
        <v>-2.9442955478857726</v>
      </c>
      <c r="I68" s="4461">
        <f t="shared" si="54"/>
        <v>0</v>
      </c>
      <c r="J68" s="4505">
        <f t="shared" si="54"/>
        <v>-0.53795576808128942</v>
      </c>
      <c r="K68" s="4459">
        <f t="shared" si="54"/>
        <v>-0.52770448548812965</v>
      </c>
      <c r="L68" s="4459">
        <f t="shared" si="54"/>
        <v>-1.0628214368513085</v>
      </c>
      <c r="M68" s="4461">
        <f t="shared" si="54"/>
        <v>7.6788830715532157</v>
      </c>
      <c r="N68" s="4505">
        <f t="shared" si="54"/>
        <v>7.0996183090642973</v>
      </c>
      <c r="O68" s="4459">
        <f t="shared" si="54"/>
        <v>1.3274336283185733</v>
      </c>
      <c r="P68" s="4459">
        <f t="shared" si="54"/>
        <v>0.7823368544663083</v>
      </c>
      <c r="Q68" s="4461">
        <f t="shared" si="54"/>
        <v>0</v>
      </c>
      <c r="R68" s="4506">
        <f t="shared" si="54"/>
        <v>-0.53795576808130363</v>
      </c>
      <c r="S68" s="4335"/>
      <c r="T68" s="2212"/>
    </row>
    <row r="69" spans="1:23">
      <c r="A69" s="3474" t="s">
        <v>146</v>
      </c>
      <c r="B69" s="3471"/>
      <c r="C69" s="3471"/>
      <c r="D69" s="3471"/>
      <c r="E69" s="3471"/>
      <c r="F69" s="3471"/>
      <c r="G69" s="3471"/>
      <c r="H69" s="3471"/>
      <c r="I69" s="3471"/>
      <c r="J69" s="3471"/>
      <c r="K69" s="3471"/>
      <c r="L69" s="3452"/>
      <c r="M69" s="3452"/>
      <c r="N69" s="3452"/>
      <c r="O69" s="3452"/>
      <c r="P69" s="3452"/>
      <c r="Q69" s="3452"/>
      <c r="R69" s="3452"/>
      <c r="S69" s="20"/>
    </row>
    <row r="70" spans="1:23">
      <c r="A70" s="20"/>
      <c r="B70" s="23"/>
      <c r="C70" s="23"/>
      <c r="D70" s="23"/>
      <c r="E70" s="23"/>
      <c r="F70" s="23"/>
      <c r="G70" s="23"/>
      <c r="H70" s="23"/>
      <c r="I70" s="23"/>
      <c r="J70" s="23"/>
      <c r="K70" s="23"/>
      <c r="L70" s="20"/>
      <c r="M70" s="20"/>
      <c r="N70" s="20"/>
      <c r="O70" s="20"/>
      <c r="P70" s="20"/>
      <c r="Q70" s="20"/>
      <c r="R70" s="20"/>
    </row>
    <row r="71" spans="1:23">
      <c r="A71" s="20"/>
      <c r="B71" s="23"/>
      <c r="C71" s="23"/>
      <c r="D71" s="23"/>
      <c r="E71" s="23"/>
      <c r="F71" s="23"/>
      <c r="G71" s="23"/>
      <c r="H71" s="23"/>
      <c r="I71" s="23"/>
      <c r="J71" s="23"/>
      <c r="K71" s="23"/>
      <c r="L71" s="20"/>
      <c r="M71" s="20"/>
      <c r="N71" s="20"/>
      <c r="O71" s="20"/>
      <c r="P71" s="20"/>
      <c r="Q71" s="20"/>
      <c r="R71" s="20"/>
    </row>
    <row r="72" spans="1:23">
      <c r="W72" s="20"/>
    </row>
    <row r="73" spans="1:23">
      <c r="D73" s="23"/>
    </row>
    <row r="77" spans="1:23">
      <c r="E77" s="23"/>
    </row>
    <row r="78" spans="1:23">
      <c r="D78" s="23"/>
    </row>
    <row r="101" spans="5:5">
      <c r="E101" s="3">
        <v>748108</v>
      </c>
    </row>
  </sheetData>
  <mergeCells count="217">
    <mergeCell ref="E54:F54"/>
    <mergeCell ref="G54:H54"/>
    <mergeCell ref="I54:J54"/>
    <mergeCell ref="K54:L54"/>
    <mergeCell ref="M54:N54"/>
    <mergeCell ref="O54:P54"/>
    <mergeCell ref="Q51:R51"/>
    <mergeCell ref="E55:F55"/>
    <mergeCell ref="G55:H55"/>
    <mergeCell ref="I55:J55"/>
    <mergeCell ref="K55:L55"/>
    <mergeCell ref="M55:N55"/>
    <mergeCell ref="O55:P55"/>
    <mergeCell ref="Q55:R55"/>
    <mergeCell ref="E48:F48"/>
    <mergeCell ref="E49:F49"/>
    <mergeCell ref="E53:F53"/>
    <mergeCell ref="E50:F50"/>
    <mergeCell ref="I49:J49"/>
    <mergeCell ref="K49:L49"/>
    <mergeCell ref="M49:N49"/>
    <mergeCell ref="I48:J48"/>
    <mergeCell ref="K48:L48"/>
    <mergeCell ref="M48:N48"/>
    <mergeCell ref="E52:F52"/>
    <mergeCell ref="M50:N50"/>
    <mergeCell ref="O48:P48"/>
    <mergeCell ref="Q48:R48"/>
    <mergeCell ref="G48:H48"/>
    <mergeCell ref="M51:N51"/>
    <mergeCell ref="O51:P51"/>
    <mergeCell ref="O52:P52"/>
    <mergeCell ref="Q46:R46"/>
    <mergeCell ref="O49:P49"/>
    <mergeCell ref="Q49:R49"/>
    <mergeCell ref="K52:L52"/>
    <mergeCell ref="M52:N52"/>
    <mergeCell ref="O45:P45"/>
    <mergeCell ref="O47:P47"/>
    <mergeCell ref="I50:J50"/>
    <mergeCell ref="G49:H49"/>
    <mergeCell ref="K60:L60"/>
    <mergeCell ref="M60:N60"/>
    <mergeCell ref="O60:P60"/>
    <mergeCell ref="Q60:R60"/>
    <mergeCell ref="Q54:R54"/>
    <mergeCell ref="G53:H53"/>
    <mergeCell ref="I53:J53"/>
    <mergeCell ref="K53:L53"/>
    <mergeCell ref="M53:N53"/>
    <mergeCell ref="O53:P53"/>
    <mergeCell ref="Q53:R53"/>
    <mergeCell ref="G50:H50"/>
    <mergeCell ref="K50:L50"/>
    <mergeCell ref="O50:P50"/>
    <mergeCell ref="Q50:R50"/>
    <mergeCell ref="Q45:R45"/>
    <mergeCell ref="Q47:R47"/>
    <mergeCell ref="Q52:R52"/>
    <mergeCell ref="G52:H52"/>
    <mergeCell ref="I52:J52"/>
    <mergeCell ref="Q40:R40"/>
    <mergeCell ref="Q41:R41"/>
    <mergeCell ref="Q42:R42"/>
    <mergeCell ref="Q43:R43"/>
    <mergeCell ref="K42:L42"/>
    <mergeCell ref="M42:N42"/>
    <mergeCell ref="K43:L43"/>
    <mergeCell ref="M43:N43"/>
    <mergeCell ref="E51:F51"/>
    <mergeCell ref="G51:H51"/>
    <mergeCell ref="I51:J51"/>
    <mergeCell ref="K51:L51"/>
    <mergeCell ref="Q44:R44"/>
    <mergeCell ref="E44:F44"/>
    <mergeCell ref="G44:H44"/>
    <mergeCell ref="I44:J44"/>
    <mergeCell ref="K44:L44"/>
    <mergeCell ref="M44:N44"/>
    <mergeCell ref="O44:P44"/>
    <mergeCell ref="E45:F45"/>
    <mergeCell ref="G45:H45"/>
    <mergeCell ref="I45:J45"/>
    <mergeCell ref="K45:L45"/>
    <mergeCell ref="M45:N45"/>
    <mergeCell ref="O41:P41"/>
    <mergeCell ref="A38:C38"/>
    <mergeCell ref="E39:F39"/>
    <mergeCell ref="G39:H39"/>
    <mergeCell ref="I39:J39"/>
    <mergeCell ref="O39:P39"/>
    <mergeCell ref="K40:L40"/>
    <mergeCell ref="K41:L41"/>
    <mergeCell ref="M40:N40"/>
    <mergeCell ref="M41:N41"/>
    <mergeCell ref="C1:R1"/>
    <mergeCell ref="C2:R2"/>
    <mergeCell ref="C36:R36"/>
    <mergeCell ref="C37:R37"/>
    <mergeCell ref="A3:C3"/>
    <mergeCell ref="A34:Q34"/>
    <mergeCell ref="E42:F42"/>
    <mergeCell ref="E43:F43"/>
    <mergeCell ref="G40:H40"/>
    <mergeCell ref="G41:H41"/>
    <mergeCell ref="G42:H42"/>
    <mergeCell ref="G43:H43"/>
    <mergeCell ref="E40:F40"/>
    <mergeCell ref="E41:F41"/>
    <mergeCell ref="O42:P42"/>
    <mergeCell ref="O43:P43"/>
    <mergeCell ref="I40:J40"/>
    <mergeCell ref="Q39:R39"/>
    <mergeCell ref="I43:J43"/>
    <mergeCell ref="K39:L39"/>
    <mergeCell ref="I41:J41"/>
    <mergeCell ref="I42:J42"/>
    <mergeCell ref="M39:N39"/>
    <mergeCell ref="O40:P40"/>
    <mergeCell ref="E46:F46"/>
    <mergeCell ref="G46:H46"/>
    <mergeCell ref="I46:J46"/>
    <mergeCell ref="K46:L46"/>
    <mergeCell ref="M46:N46"/>
    <mergeCell ref="O46:P46"/>
    <mergeCell ref="E47:F47"/>
    <mergeCell ref="G47:H47"/>
    <mergeCell ref="I47:J47"/>
    <mergeCell ref="K47:L47"/>
    <mergeCell ref="M47:N47"/>
    <mergeCell ref="I57:J57"/>
    <mergeCell ref="K57:L57"/>
    <mergeCell ref="M57:N57"/>
    <mergeCell ref="O57:P57"/>
    <mergeCell ref="Q57:R57"/>
    <mergeCell ref="E56:F56"/>
    <mergeCell ref="G56:H56"/>
    <mergeCell ref="I56:J56"/>
    <mergeCell ref="K56:L56"/>
    <mergeCell ref="M56:N56"/>
    <mergeCell ref="O56:P56"/>
    <mergeCell ref="Q56:R56"/>
    <mergeCell ref="E57:F57"/>
    <mergeCell ref="G57:H57"/>
    <mergeCell ref="E61:F61"/>
    <mergeCell ref="G61:H61"/>
    <mergeCell ref="I61:J61"/>
    <mergeCell ref="K61:L61"/>
    <mergeCell ref="M61:N61"/>
    <mergeCell ref="O61:P61"/>
    <mergeCell ref="Q61:R61"/>
    <mergeCell ref="E58:F58"/>
    <mergeCell ref="G58:H58"/>
    <mergeCell ref="I58:J58"/>
    <mergeCell ref="K58:L58"/>
    <mergeCell ref="M58:N58"/>
    <mergeCell ref="O58:P58"/>
    <mergeCell ref="Q58:R58"/>
    <mergeCell ref="E59:F59"/>
    <mergeCell ref="G59:H59"/>
    <mergeCell ref="I59:J59"/>
    <mergeCell ref="K59:L59"/>
    <mergeCell ref="M59:N59"/>
    <mergeCell ref="O59:P59"/>
    <mergeCell ref="Q59:R59"/>
    <mergeCell ref="E60:F60"/>
    <mergeCell ref="G60:H60"/>
    <mergeCell ref="I60:J60"/>
    <mergeCell ref="E62:F62"/>
    <mergeCell ref="G62:H62"/>
    <mergeCell ref="I62:J62"/>
    <mergeCell ref="K62:L62"/>
    <mergeCell ref="M62:N62"/>
    <mergeCell ref="O62:P62"/>
    <mergeCell ref="Q62:R62"/>
    <mergeCell ref="E63:F63"/>
    <mergeCell ref="G63:H63"/>
    <mergeCell ref="I63:J63"/>
    <mergeCell ref="K63:L63"/>
    <mergeCell ref="M63:N63"/>
    <mergeCell ref="O63:P63"/>
    <mergeCell ref="Q63:R63"/>
    <mergeCell ref="E65:F65"/>
    <mergeCell ref="G65:H65"/>
    <mergeCell ref="I65:J65"/>
    <mergeCell ref="K65:L65"/>
    <mergeCell ref="M65:N65"/>
    <mergeCell ref="O65:P65"/>
    <mergeCell ref="Q65:R65"/>
    <mergeCell ref="E64:F64"/>
    <mergeCell ref="G64:H64"/>
    <mergeCell ref="I64:J64"/>
    <mergeCell ref="K64:L64"/>
    <mergeCell ref="M64:N64"/>
    <mergeCell ref="O64:P64"/>
    <mergeCell ref="Q64:R64"/>
    <mergeCell ref="E68:F68"/>
    <mergeCell ref="G68:H68"/>
    <mergeCell ref="I68:J68"/>
    <mergeCell ref="K68:L68"/>
    <mergeCell ref="M68:N68"/>
    <mergeCell ref="O68:P68"/>
    <mergeCell ref="Q68:R68"/>
    <mergeCell ref="E66:F66"/>
    <mergeCell ref="G66:H66"/>
    <mergeCell ref="I66:J66"/>
    <mergeCell ref="K66:L66"/>
    <mergeCell ref="M66:N66"/>
    <mergeCell ref="O66:P66"/>
    <mergeCell ref="Q66:R66"/>
    <mergeCell ref="E67:F67"/>
    <mergeCell ref="G67:H67"/>
    <mergeCell ref="I67:J67"/>
    <mergeCell ref="K67:L67"/>
    <mergeCell ref="M67:N67"/>
    <mergeCell ref="O67:P67"/>
    <mergeCell ref="Q67:R67"/>
  </mergeCells>
  <phoneticPr fontId="0" type="noConversion"/>
  <pageMargins left="0.39370078740157483" right="0.39370078740157483" top="0.9055118110236221" bottom="0.78740157480314965" header="0.51181102362204722" footer="0.51181102362204722"/>
  <pageSetup paperSize="9" scale="8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FFFF00"/>
  </sheetPr>
  <dimension ref="A1:AG99"/>
  <sheetViews>
    <sheetView topLeftCell="A16" workbookViewId="0">
      <selection activeCell="B35" sqref="B35:R35"/>
    </sheetView>
  </sheetViews>
  <sheetFormatPr defaultColWidth="8.85546875" defaultRowHeight="12.75"/>
  <cols>
    <col min="1" max="1" width="1.28515625" customWidth="1"/>
    <col min="2" max="2" width="8.42578125" style="3" customWidth="1"/>
    <col min="3" max="3" width="4.7109375" style="3" customWidth="1"/>
    <col min="4" max="4" width="5" style="3" customWidth="1"/>
    <col min="5" max="12" width="4.7109375" style="3" customWidth="1"/>
    <col min="13" max="26" width="4.7109375" customWidth="1"/>
    <col min="27" max="27" width="6" customWidth="1"/>
  </cols>
  <sheetData>
    <row r="1" spans="1:33" ht="16.5" customHeight="1"/>
    <row r="2" spans="1:33" ht="33" customHeight="1" thickBot="1">
      <c r="A2" s="14" t="s">
        <v>39</v>
      </c>
      <c r="C2" s="4552" t="s">
        <v>242</v>
      </c>
      <c r="D2" s="4553"/>
      <c r="E2" s="4553"/>
      <c r="F2" s="4553"/>
      <c r="G2" s="4553"/>
      <c r="H2" s="4553"/>
      <c r="I2" s="4553"/>
      <c r="J2" s="4553"/>
      <c r="K2" s="4553"/>
      <c r="L2" s="4553"/>
      <c r="M2" s="4553"/>
      <c r="N2" s="4553"/>
      <c r="O2" s="4553"/>
      <c r="P2" s="4553"/>
      <c r="Q2" s="4553"/>
      <c r="R2" s="4553"/>
      <c r="S2" s="4553"/>
      <c r="T2" s="4553"/>
      <c r="U2" s="4715"/>
      <c r="V2" s="4715"/>
      <c r="W2" s="4715"/>
      <c r="X2" s="4715"/>
      <c r="Y2" s="4715"/>
      <c r="Z2" s="4716"/>
    </row>
    <row r="3" spans="1:33" ht="25.5" customHeight="1" thickBot="1">
      <c r="B3" s="4834" t="s">
        <v>767</v>
      </c>
      <c r="C3" s="4835"/>
      <c r="D3" s="4835"/>
      <c r="E3" s="4835"/>
      <c r="F3" s="4835"/>
      <c r="G3" s="4835"/>
      <c r="H3" s="4835"/>
      <c r="I3" s="4835"/>
      <c r="J3" s="4835"/>
      <c r="K3" s="4835"/>
      <c r="L3" s="4835"/>
      <c r="M3" s="4835"/>
      <c r="N3" s="4835"/>
      <c r="O3" s="4835"/>
      <c r="P3" s="4835"/>
      <c r="Q3" s="4835"/>
      <c r="R3" s="4835"/>
      <c r="S3" s="4835"/>
      <c r="T3" s="4835"/>
      <c r="U3" s="4835"/>
      <c r="V3" s="4835"/>
      <c r="W3" s="4835"/>
      <c r="X3" s="4835"/>
      <c r="Y3" s="4835"/>
      <c r="Z3" s="4836"/>
    </row>
    <row r="4" spans="1:33" ht="34.5" customHeight="1">
      <c r="B4" s="642" t="s">
        <v>232</v>
      </c>
      <c r="C4" s="4718" t="s">
        <v>156</v>
      </c>
      <c r="D4" s="4583"/>
      <c r="E4" s="4719"/>
      <c r="F4" s="4570" t="s">
        <v>157</v>
      </c>
      <c r="G4" s="4581"/>
      <c r="H4" s="4581"/>
      <c r="I4" s="4579" t="s">
        <v>141</v>
      </c>
      <c r="J4" s="4584"/>
      <c r="K4" s="4585"/>
      <c r="L4" s="4837" t="s">
        <v>142</v>
      </c>
      <c r="M4" s="4584"/>
      <c r="N4" s="4584"/>
      <c r="O4" s="4579" t="s">
        <v>143</v>
      </c>
      <c r="P4" s="4571"/>
      <c r="Q4" s="4580"/>
      <c r="R4" s="4570" t="s">
        <v>0</v>
      </c>
      <c r="S4" s="4571"/>
      <c r="T4" s="4571"/>
      <c r="U4" s="4579" t="s">
        <v>144</v>
      </c>
      <c r="V4" s="4571"/>
      <c r="W4" s="4580"/>
      <c r="X4" s="4570" t="s">
        <v>145</v>
      </c>
      <c r="Y4" s="4571"/>
      <c r="Z4" s="4580"/>
    </row>
    <row r="5" spans="1:33" ht="20.25" customHeight="1">
      <c r="B5" s="643"/>
      <c r="C5" s="2055" t="s">
        <v>158</v>
      </c>
      <c r="D5" s="2045" t="s">
        <v>160</v>
      </c>
      <c r="E5" s="2056" t="s">
        <v>161</v>
      </c>
      <c r="F5" s="2045" t="s">
        <v>158</v>
      </c>
      <c r="G5" s="2045" t="s">
        <v>160</v>
      </c>
      <c r="H5" s="2045" t="s">
        <v>161</v>
      </c>
      <c r="I5" s="2055" t="s">
        <v>158</v>
      </c>
      <c r="J5" s="2045" t="s">
        <v>160</v>
      </c>
      <c r="K5" s="2056" t="s">
        <v>161</v>
      </c>
      <c r="L5" s="2045" t="s">
        <v>158</v>
      </c>
      <c r="M5" s="2045" t="s">
        <v>160</v>
      </c>
      <c r="N5" s="2045" t="s">
        <v>161</v>
      </c>
      <c r="O5" s="2055" t="s">
        <v>158</v>
      </c>
      <c r="P5" s="2045" t="s">
        <v>160</v>
      </c>
      <c r="Q5" s="2056" t="s">
        <v>161</v>
      </c>
      <c r="R5" s="2045" t="s">
        <v>158</v>
      </c>
      <c r="S5" s="2045" t="s">
        <v>160</v>
      </c>
      <c r="T5" s="2045" t="s">
        <v>161</v>
      </c>
      <c r="U5" s="2055" t="s">
        <v>158</v>
      </c>
      <c r="V5" s="2045" t="s">
        <v>160</v>
      </c>
      <c r="W5" s="2056" t="s">
        <v>161</v>
      </c>
      <c r="X5" s="2045" t="s">
        <v>158</v>
      </c>
      <c r="Y5" s="2045" t="s">
        <v>160</v>
      </c>
      <c r="Z5" s="2056" t="s">
        <v>161</v>
      </c>
    </row>
    <row r="6" spans="1:33" ht="13.7" customHeight="1">
      <c r="B6" s="2022" t="s">
        <v>720</v>
      </c>
      <c r="C6" s="214">
        <v>73</v>
      </c>
      <c r="D6" s="191">
        <v>118</v>
      </c>
      <c r="E6" s="1574">
        <f t="shared" ref="E6:E11" si="0">SUM(C6-D6)</f>
        <v>-45</v>
      </c>
      <c r="F6" s="586">
        <v>13</v>
      </c>
      <c r="G6" s="402">
        <v>56</v>
      </c>
      <c r="H6" s="648">
        <f t="shared" ref="H6:H25" si="1">SUM(F6-G6)</f>
        <v>-43</v>
      </c>
      <c r="I6" s="426">
        <v>4</v>
      </c>
      <c r="J6" s="124">
        <v>5</v>
      </c>
      <c r="K6" s="1565">
        <f t="shared" ref="K6:K25" si="2">SUM(I6-J6)</f>
        <v>-1</v>
      </c>
      <c r="L6" s="586">
        <v>2</v>
      </c>
      <c r="M6" s="402">
        <v>4</v>
      </c>
      <c r="N6" s="648">
        <f t="shared" ref="N6:N25" si="3">SUM(L6-M6)</f>
        <v>-2</v>
      </c>
      <c r="O6" s="426">
        <v>11</v>
      </c>
      <c r="P6" s="124">
        <v>21</v>
      </c>
      <c r="Q6" s="1565">
        <f t="shared" ref="Q6:Q25" si="4">SUM(O6-P6)</f>
        <v>-10</v>
      </c>
      <c r="R6" s="586">
        <v>9</v>
      </c>
      <c r="S6" s="586">
        <v>12</v>
      </c>
      <c r="T6" s="402">
        <f t="shared" ref="T6:T25" si="5">SUM(R6-S6)</f>
        <v>-3</v>
      </c>
      <c r="U6" s="426">
        <v>23</v>
      </c>
      <c r="V6" s="124">
        <v>16</v>
      </c>
      <c r="W6" s="1565">
        <f t="shared" ref="W6:W31" si="6">SUM(U6-V6)</f>
        <v>7</v>
      </c>
      <c r="X6" s="586">
        <v>11</v>
      </c>
      <c r="Y6" s="124">
        <v>4</v>
      </c>
      <c r="Z6" s="1565">
        <f t="shared" ref="Z6:Z25" si="7">SUM(X6-Y6)</f>
        <v>7</v>
      </c>
      <c r="AB6" s="1325"/>
      <c r="AC6" s="1325"/>
      <c r="AD6" s="1325"/>
      <c r="AE6" s="1325"/>
      <c r="AF6" s="1325"/>
    </row>
    <row r="7" spans="1:33">
      <c r="B7" s="2023" t="s">
        <v>641</v>
      </c>
      <c r="C7" s="479">
        <v>49</v>
      </c>
      <c r="D7" s="191">
        <v>46</v>
      </c>
      <c r="E7" s="1574">
        <f t="shared" si="0"/>
        <v>3</v>
      </c>
      <c r="F7" s="586">
        <v>10</v>
      </c>
      <c r="G7" s="402">
        <v>9</v>
      </c>
      <c r="H7" s="648">
        <f t="shared" si="1"/>
        <v>1</v>
      </c>
      <c r="I7" s="426">
        <v>3</v>
      </c>
      <c r="J7" s="124">
        <v>5</v>
      </c>
      <c r="K7" s="1565">
        <f t="shared" si="2"/>
        <v>-2</v>
      </c>
      <c r="L7" s="586">
        <v>1</v>
      </c>
      <c r="M7" s="402">
        <v>0</v>
      </c>
      <c r="N7" s="648">
        <f t="shared" si="3"/>
        <v>1</v>
      </c>
      <c r="O7" s="426">
        <v>10</v>
      </c>
      <c r="P7" s="124">
        <v>10</v>
      </c>
      <c r="Q7" s="1565">
        <f t="shared" si="4"/>
        <v>0</v>
      </c>
      <c r="R7" s="586">
        <v>7</v>
      </c>
      <c r="S7" s="586">
        <v>12</v>
      </c>
      <c r="T7" s="402">
        <f t="shared" si="5"/>
        <v>-5</v>
      </c>
      <c r="U7" s="426">
        <v>6</v>
      </c>
      <c r="V7" s="124">
        <v>10</v>
      </c>
      <c r="W7" s="1565">
        <f t="shared" si="6"/>
        <v>-4</v>
      </c>
      <c r="X7" s="586">
        <v>12</v>
      </c>
      <c r="Y7" s="124">
        <v>0</v>
      </c>
      <c r="Z7" s="1565">
        <f t="shared" si="7"/>
        <v>12</v>
      </c>
      <c r="AB7" s="1325"/>
      <c r="AC7" s="1325"/>
      <c r="AD7" s="1325"/>
      <c r="AE7" s="1325"/>
      <c r="AF7" s="1325"/>
    </row>
    <row r="8" spans="1:33">
      <c r="B8" s="906" t="s">
        <v>654</v>
      </c>
      <c r="C8" s="214">
        <v>52</v>
      </c>
      <c r="D8" s="191">
        <v>54</v>
      </c>
      <c r="E8" s="1574">
        <f t="shared" si="0"/>
        <v>-2</v>
      </c>
      <c r="F8" s="586">
        <v>15</v>
      </c>
      <c r="G8" s="402">
        <v>10</v>
      </c>
      <c r="H8" s="648">
        <f t="shared" si="1"/>
        <v>5</v>
      </c>
      <c r="I8" s="426">
        <v>1</v>
      </c>
      <c r="J8" s="124">
        <v>1</v>
      </c>
      <c r="K8" s="1565">
        <f t="shared" si="2"/>
        <v>0</v>
      </c>
      <c r="L8" s="586">
        <v>1</v>
      </c>
      <c r="M8" s="402">
        <v>1</v>
      </c>
      <c r="N8" s="648">
        <f t="shared" si="3"/>
        <v>0</v>
      </c>
      <c r="O8" s="426">
        <v>8</v>
      </c>
      <c r="P8" s="124">
        <v>19</v>
      </c>
      <c r="Q8" s="1565">
        <f t="shared" si="4"/>
        <v>-11</v>
      </c>
      <c r="R8" s="586">
        <v>6</v>
      </c>
      <c r="S8" s="586">
        <v>11</v>
      </c>
      <c r="T8" s="402">
        <f t="shared" si="5"/>
        <v>-5</v>
      </c>
      <c r="U8" s="426">
        <v>10</v>
      </c>
      <c r="V8" s="124">
        <v>10</v>
      </c>
      <c r="W8" s="1565">
        <f t="shared" si="6"/>
        <v>0</v>
      </c>
      <c r="X8" s="586">
        <v>11</v>
      </c>
      <c r="Y8" s="124">
        <v>2</v>
      </c>
      <c r="Z8" s="1565">
        <f t="shared" si="7"/>
        <v>9</v>
      </c>
      <c r="AB8" s="1325"/>
      <c r="AC8" s="1325"/>
      <c r="AD8" s="1325"/>
      <c r="AE8" s="1325"/>
      <c r="AF8" s="1325"/>
    </row>
    <row r="9" spans="1:33">
      <c r="B9" s="1654" t="s">
        <v>655</v>
      </c>
      <c r="C9" s="1655">
        <v>73</v>
      </c>
      <c r="D9" s="1576">
        <v>64</v>
      </c>
      <c r="E9" s="1574">
        <f t="shared" si="0"/>
        <v>9</v>
      </c>
      <c r="F9" s="586">
        <v>7</v>
      </c>
      <c r="G9" s="402">
        <v>17</v>
      </c>
      <c r="H9" s="648">
        <f t="shared" si="1"/>
        <v>-10</v>
      </c>
      <c r="I9" s="426">
        <v>2</v>
      </c>
      <c r="J9" s="130">
        <v>3</v>
      </c>
      <c r="K9" s="1565">
        <f t="shared" si="2"/>
        <v>-1</v>
      </c>
      <c r="L9" s="129">
        <v>1</v>
      </c>
      <c r="M9" s="130">
        <v>1</v>
      </c>
      <c r="N9" s="648">
        <f t="shared" si="3"/>
        <v>0</v>
      </c>
      <c r="O9" s="129">
        <v>18</v>
      </c>
      <c r="P9" s="124">
        <v>9</v>
      </c>
      <c r="Q9" s="1565">
        <f t="shared" si="4"/>
        <v>9</v>
      </c>
      <c r="R9" s="586">
        <v>9</v>
      </c>
      <c r="S9" s="586">
        <v>15</v>
      </c>
      <c r="T9" s="402">
        <f t="shared" si="5"/>
        <v>-6</v>
      </c>
      <c r="U9" s="426">
        <v>18</v>
      </c>
      <c r="V9" s="124">
        <v>17</v>
      </c>
      <c r="W9" s="1565">
        <f t="shared" si="6"/>
        <v>1</v>
      </c>
      <c r="X9" s="129">
        <v>18</v>
      </c>
      <c r="Y9" s="130">
        <v>2</v>
      </c>
      <c r="Z9" s="1565">
        <f t="shared" si="7"/>
        <v>16</v>
      </c>
      <c r="AB9" s="1325"/>
      <c r="AC9" s="1325"/>
      <c r="AD9" s="1325"/>
      <c r="AE9" s="1325"/>
      <c r="AF9" s="1325"/>
    </row>
    <row r="10" spans="1:33">
      <c r="B10" s="906" t="s">
        <v>731</v>
      </c>
      <c r="C10" s="1653">
        <v>70</v>
      </c>
      <c r="D10" s="1656">
        <v>123</v>
      </c>
      <c r="E10" s="1657">
        <f t="shared" si="0"/>
        <v>-53</v>
      </c>
      <c r="F10" s="1642"/>
      <c r="G10" s="1566">
        <v>73</v>
      </c>
      <c r="H10" s="1658">
        <f t="shared" si="1"/>
        <v>-73</v>
      </c>
      <c r="I10" s="1642">
        <v>3</v>
      </c>
      <c r="J10" s="124">
        <v>2</v>
      </c>
      <c r="K10" s="1658">
        <f t="shared" si="2"/>
        <v>1</v>
      </c>
      <c r="L10" s="586">
        <v>2</v>
      </c>
      <c r="M10" s="402">
        <v>2</v>
      </c>
      <c r="N10" s="1658">
        <f t="shared" si="3"/>
        <v>0</v>
      </c>
      <c r="O10" s="426">
        <v>18</v>
      </c>
      <c r="P10" s="1566">
        <v>20</v>
      </c>
      <c r="Q10" s="1658">
        <f t="shared" si="4"/>
        <v>-2</v>
      </c>
      <c r="R10" s="1642">
        <v>8</v>
      </c>
      <c r="S10" s="1566">
        <v>8</v>
      </c>
      <c r="T10" s="1658">
        <f t="shared" si="5"/>
        <v>0</v>
      </c>
      <c r="U10" s="1642">
        <v>15</v>
      </c>
      <c r="V10" s="1566">
        <v>14</v>
      </c>
      <c r="W10" s="1658">
        <f t="shared" si="6"/>
        <v>1</v>
      </c>
      <c r="X10" s="586">
        <v>16</v>
      </c>
      <c r="Y10" s="124">
        <v>4</v>
      </c>
      <c r="Z10" s="1658">
        <f t="shared" si="7"/>
        <v>12</v>
      </c>
      <c r="AB10" s="1325"/>
      <c r="AC10" s="1325"/>
      <c r="AD10" s="1325"/>
      <c r="AE10" s="1325"/>
      <c r="AF10" s="1325"/>
    </row>
    <row r="11" spans="1:33">
      <c r="B11" s="906" t="s">
        <v>723</v>
      </c>
      <c r="C11" s="1653">
        <v>59</v>
      </c>
      <c r="D11" s="1576">
        <v>41</v>
      </c>
      <c r="E11" s="1574">
        <f t="shared" si="0"/>
        <v>18</v>
      </c>
      <c r="F11" s="586">
        <v>8</v>
      </c>
      <c r="G11" s="124">
        <v>3</v>
      </c>
      <c r="H11" s="648">
        <f t="shared" si="1"/>
        <v>5</v>
      </c>
      <c r="I11" s="123">
        <v>1</v>
      </c>
      <c r="J11" s="124">
        <v>2</v>
      </c>
      <c r="K11" s="1751">
        <f t="shared" si="2"/>
        <v>-1</v>
      </c>
      <c r="L11" s="586">
        <v>3</v>
      </c>
      <c r="M11" s="402">
        <v>0</v>
      </c>
      <c r="N11" s="1751">
        <f t="shared" si="3"/>
        <v>3</v>
      </c>
      <c r="O11" s="426">
        <v>8</v>
      </c>
      <c r="P11" s="124">
        <v>13</v>
      </c>
      <c r="Q11" s="1751">
        <f t="shared" si="4"/>
        <v>-5</v>
      </c>
      <c r="R11" s="586">
        <v>7</v>
      </c>
      <c r="S11" s="124">
        <v>10</v>
      </c>
      <c r="T11" s="648">
        <f t="shared" si="5"/>
        <v>-3</v>
      </c>
      <c r="U11" s="123">
        <v>13</v>
      </c>
      <c r="V11" s="124">
        <v>10</v>
      </c>
      <c r="W11" s="1751">
        <f t="shared" si="6"/>
        <v>3</v>
      </c>
      <c r="X11" s="586">
        <v>19</v>
      </c>
      <c r="Y11" s="124">
        <v>3</v>
      </c>
      <c r="Z11" s="1751">
        <f t="shared" si="7"/>
        <v>16</v>
      </c>
      <c r="AB11" s="1325"/>
      <c r="AC11" s="1325"/>
      <c r="AD11" s="1325"/>
      <c r="AE11" s="1325"/>
      <c r="AF11" s="1325"/>
    </row>
    <row r="12" spans="1:33">
      <c r="B12" s="1783" t="s">
        <v>724</v>
      </c>
      <c r="C12" s="1653">
        <v>53</v>
      </c>
      <c r="D12" s="1576">
        <v>44</v>
      </c>
      <c r="E12" s="1574">
        <f>SUM(C12-D12)</f>
        <v>9</v>
      </c>
      <c r="F12" s="586">
        <v>3</v>
      </c>
      <c r="G12" s="124">
        <v>11</v>
      </c>
      <c r="H12" s="648">
        <f t="shared" si="1"/>
        <v>-8</v>
      </c>
      <c r="I12" s="123">
        <v>2</v>
      </c>
      <c r="J12" s="124">
        <v>1</v>
      </c>
      <c r="K12" s="1751">
        <f t="shared" si="2"/>
        <v>1</v>
      </c>
      <c r="L12" s="586">
        <v>4</v>
      </c>
      <c r="M12" s="402">
        <v>0</v>
      </c>
      <c r="N12" s="1751">
        <f t="shared" si="3"/>
        <v>4</v>
      </c>
      <c r="O12" s="426">
        <v>9</v>
      </c>
      <c r="P12" s="124">
        <v>11</v>
      </c>
      <c r="Q12" s="1751">
        <f t="shared" si="4"/>
        <v>-2</v>
      </c>
      <c r="R12" s="586">
        <v>5</v>
      </c>
      <c r="S12" s="124">
        <v>7</v>
      </c>
      <c r="T12" s="648">
        <f t="shared" si="5"/>
        <v>-2</v>
      </c>
      <c r="U12" s="123">
        <v>12</v>
      </c>
      <c r="V12" s="124">
        <v>10</v>
      </c>
      <c r="W12" s="1751">
        <f t="shared" si="6"/>
        <v>2</v>
      </c>
      <c r="X12" s="586">
        <v>18</v>
      </c>
      <c r="Y12" s="124">
        <v>4</v>
      </c>
      <c r="Z12" s="1751">
        <f t="shared" si="7"/>
        <v>14</v>
      </c>
      <c r="AB12" s="1325"/>
      <c r="AC12" s="1325"/>
      <c r="AD12" s="1325"/>
      <c r="AE12" s="1325"/>
      <c r="AF12" s="1325"/>
    </row>
    <row r="13" spans="1:33">
      <c r="B13" s="644" t="s">
        <v>763</v>
      </c>
      <c r="C13" s="1655">
        <v>52</v>
      </c>
      <c r="D13" s="1853">
        <v>81</v>
      </c>
      <c r="E13" s="1575">
        <f>SUM(C13-D13)</f>
        <v>-29</v>
      </c>
      <c r="F13" s="590">
        <v>6</v>
      </c>
      <c r="G13" s="130">
        <v>16</v>
      </c>
      <c r="H13" s="640">
        <f t="shared" si="1"/>
        <v>-10</v>
      </c>
      <c r="I13" s="129">
        <v>2</v>
      </c>
      <c r="J13" s="130">
        <v>4</v>
      </c>
      <c r="K13" s="1854">
        <f t="shared" si="2"/>
        <v>-2</v>
      </c>
      <c r="L13" s="590">
        <v>0</v>
      </c>
      <c r="M13" s="881">
        <v>1</v>
      </c>
      <c r="N13" s="1854">
        <f t="shared" si="3"/>
        <v>-1</v>
      </c>
      <c r="O13" s="430">
        <v>9</v>
      </c>
      <c r="P13" s="130">
        <v>27</v>
      </c>
      <c r="Q13" s="1854">
        <f t="shared" si="4"/>
        <v>-18</v>
      </c>
      <c r="R13" s="590">
        <v>17</v>
      </c>
      <c r="S13" s="130">
        <v>12</v>
      </c>
      <c r="T13" s="640">
        <f t="shared" si="5"/>
        <v>5</v>
      </c>
      <c r="U13" s="129">
        <v>8</v>
      </c>
      <c r="V13" s="130">
        <v>15</v>
      </c>
      <c r="W13" s="1854">
        <f t="shared" si="6"/>
        <v>-7</v>
      </c>
      <c r="X13" s="590">
        <v>10</v>
      </c>
      <c r="Y13" s="130">
        <v>6</v>
      </c>
      <c r="Z13" s="1854">
        <f t="shared" si="7"/>
        <v>4</v>
      </c>
      <c r="AB13" s="1325"/>
      <c r="AC13" s="1325"/>
      <c r="AD13" s="1325"/>
      <c r="AE13" s="1325"/>
      <c r="AF13" s="1325"/>
    </row>
    <row r="14" spans="1:33">
      <c r="B14" s="906" t="s">
        <v>764</v>
      </c>
      <c r="C14" s="1653">
        <v>73</v>
      </c>
      <c r="D14" s="1656">
        <v>121</v>
      </c>
      <c r="E14" s="1657">
        <f t="shared" ref="E14:E25" si="8">SUM(C14-D14)</f>
        <v>-48</v>
      </c>
      <c r="F14" s="1642">
        <v>23</v>
      </c>
      <c r="G14" s="1566">
        <v>55</v>
      </c>
      <c r="H14" s="1658">
        <f t="shared" si="1"/>
        <v>-32</v>
      </c>
      <c r="I14" s="1642">
        <v>4</v>
      </c>
      <c r="J14" s="124">
        <v>1</v>
      </c>
      <c r="K14" s="1658">
        <f t="shared" si="2"/>
        <v>3</v>
      </c>
      <c r="L14" s="586">
        <v>1</v>
      </c>
      <c r="M14" s="402">
        <v>4</v>
      </c>
      <c r="N14" s="1658">
        <f>SUM(L14-M14)</f>
        <v>-3</v>
      </c>
      <c r="O14" s="426">
        <v>7</v>
      </c>
      <c r="P14" s="1566">
        <v>28</v>
      </c>
      <c r="Q14" s="1658">
        <f t="shared" si="4"/>
        <v>-21</v>
      </c>
      <c r="R14" s="1642">
        <v>2</v>
      </c>
      <c r="S14" s="1566">
        <v>0</v>
      </c>
      <c r="T14" s="1658">
        <f t="shared" si="5"/>
        <v>2</v>
      </c>
      <c r="U14" s="1642">
        <v>26</v>
      </c>
      <c r="V14" s="1566">
        <v>32</v>
      </c>
      <c r="W14" s="1658">
        <f t="shared" si="6"/>
        <v>-6</v>
      </c>
      <c r="X14" s="586">
        <v>10</v>
      </c>
      <c r="Y14" s="124">
        <v>1</v>
      </c>
      <c r="Z14" s="1658">
        <f t="shared" si="7"/>
        <v>9</v>
      </c>
      <c r="AB14" s="1325"/>
      <c r="AC14" s="1325"/>
      <c r="AD14" s="1325"/>
      <c r="AE14" s="1325"/>
      <c r="AF14" s="1325"/>
    </row>
    <row r="15" spans="1:33">
      <c r="B15" s="906" t="s">
        <v>747</v>
      </c>
      <c r="C15" s="1653">
        <v>63</v>
      </c>
      <c r="D15" s="1576">
        <v>31</v>
      </c>
      <c r="E15" s="1574">
        <f t="shared" si="8"/>
        <v>32</v>
      </c>
      <c r="F15" s="586">
        <v>10</v>
      </c>
      <c r="G15" s="124">
        <v>4</v>
      </c>
      <c r="H15" s="648">
        <f t="shared" si="1"/>
        <v>6</v>
      </c>
      <c r="I15" s="123">
        <v>0</v>
      </c>
      <c r="J15" s="124">
        <v>1</v>
      </c>
      <c r="K15" s="1751">
        <f t="shared" si="2"/>
        <v>-1</v>
      </c>
      <c r="L15" s="586">
        <v>1</v>
      </c>
      <c r="M15" s="402">
        <v>1</v>
      </c>
      <c r="N15" s="1751">
        <f t="shared" si="3"/>
        <v>0</v>
      </c>
      <c r="O15" s="426">
        <v>10</v>
      </c>
      <c r="P15" s="124">
        <v>11</v>
      </c>
      <c r="Q15" s="1751">
        <f t="shared" si="4"/>
        <v>-1</v>
      </c>
      <c r="R15" s="586">
        <v>13</v>
      </c>
      <c r="S15" s="124">
        <v>4</v>
      </c>
      <c r="T15" s="648">
        <f t="shared" si="5"/>
        <v>9</v>
      </c>
      <c r="U15" s="123">
        <v>13</v>
      </c>
      <c r="V15" s="124">
        <v>9</v>
      </c>
      <c r="W15" s="1751">
        <f t="shared" si="6"/>
        <v>4</v>
      </c>
      <c r="X15" s="586">
        <v>16</v>
      </c>
      <c r="Y15" s="124">
        <v>1</v>
      </c>
      <c r="Z15" s="1751">
        <f t="shared" si="7"/>
        <v>15</v>
      </c>
      <c r="AB15" s="1325"/>
      <c r="AC15" s="1325"/>
      <c r="AD15" s="1325"/>
      <c r="AE15" s="1325"/>
      <c r="AF15" s="1325"/>
    </row>
    <row r="16" spans="1:33" ht="13.5" customHeight="1">
      <c r="B16" s="1783" t="s">
        <v>748</v>
      </c>
      <c r="C16" s="1653">
        <v>42</v>
      </c>
      <c r="D16" s="1576">
        <v>37</v>
      </c>
      <c r="E16" s="1574">
        <f t="shared" si="8"/>
        <v>5</v>
      </c>
      <c r="F16" s="586">
        <v>4</v>
      </c>
      <c r="G16" s="124">
        <v>7</v>
      </c>
      <c r="H16" s="648">
        <f t="shared" si="1"/>
        <v>-3</v>
      </c>
      <c r="I16" s="123">
        <v>1</v>
      </c>
      <c r="J16" s="124">
        <v>0</v>
      </c>
      <c r="K16" s="1751">
        <f t="shared" si="2"/>
        <v>1</v>
      </c>
      <c r="L16" s="586">
        <v>1</v>
      </c>
      <c r="M16" s="402">
        <v>1</v>
      </c>
      <c r="N16" s="1751">
        <f t="shared" si="3"/>
        <v>0</v>
      </c>
      <c r="O16" s="426">
        <v>6</v>
      </c>
      <c r="P16" s="124">
        <v>13</v>
      </c>
      <c r="Q16" s="1751">
        <f t="shared" si="4"/>
        <v>-7</v>
      </c>
      <c r="R16" s="586">
        <v>6</v>
      </c>
      <c r="S16" s="124">
        <v>11</v>
      </c>
      <c r="T16" s="648">
        <f t="shared" si="5"/>
        <v>-5</v>
      </c>
      <c r="U16" s="123">
        <v>12</v>
      </c>
      <c r="V16" s="124">
        <v>5</v>
      </c>
      <c r="W16" s="1751">
        <f t="shared" si="6"/>
        <v>7</v>
      </c>
      <c r="X16" s="586">
        <v>12</v>
      </c>
      <c r="Y16" s="124">
        <v>0</v>
      </c>
      <c r="Z16" s="1751">
        <f t="shared" si="7"/>
        <v>12</v>
      </c>
      <c r="AF16" s="242"/>
      <c r="AG16" s="242"/>
    </row>
    <row r="17" spans="2:33" ht="13.5" customHeight="1">
      <c r="B17" s="644" t="s">
        <v>749</v>
      </c>
      <c r="C17" s="1655">
        <v>48</v>
      </c>
      <c r="D17" s="1853">
        <v>66</v>
      </c>
      <c r="E17" s="1575">
        <f t="shared" si="8"/>
        <v>-18</v>
      </c>
      <c r="F17" s="590">
        <v>2</v>
      </c>
      <c r="G17" s="130">
        <v>8</v>
      </c>
      <c r="H17" s="640">
        <f t="shared" si="1"/>
        <v>-6</v>
      </c>
      <c r="I17" s="129">
        <v>1</v>
      </c>
      <c r="J17" s="130">
        <v>5</v>
      </c>
      <c r="K17" s="1854">
        <f t="shared" si="2"/>
        <v>-4</v>
      </c>
      <c r="L17" s="590">
        <v>2</v>
      </c>
      <c r="M17" s="881">
        <v>0</v>
      </c>
      <c r="N17" s="1854">
        <f t="shared" si="3"/>
        <v>2</v>
      </c>
      <c r="O17" s="430">
        <v>10</v>
      </c>
      <c r="P17" s="130">
        <v>17</v>
      </c>
      <c r="Q17" s="1854">
        <f t="shared" si="4"/>
        <v>-7</v>
      </c>
      <c r="R17" s="590">
        <v>13</v>
      </c>
      <c r="S17" s="130">
        <v>17</v>
      </c>
      <c r="T17" s="640">
        <f t="shared" si="5"/>
        <v>-4</v>
      </c>
      <c r="U17" s="129">
        <v>9</v>
      </c>
      <c r="V17" s="130">
        <v>18</v>
      </c>
      <c r="W17" s="1854">
        <f t="shared" si="6"/>
        <v>-9</v>
      </c>
      <c r="X17" s="590">
        <v>11</v>
      </c>
      <c r="Y17" s="130">
        <v>1</v>
      </c>
      <c r="Z17" s="1854">
        <f t="shared" si="7"/>
        <v>10</v>
      </c>
      <c r="AF17" s="242"/>
      <c r="AG17" s="242"/>
    </row>
    <row r="18" spans="2:33" ht="13.5" customHeight="1">
      <c r="B18" s="906" t="s">
        <v>870</v>
      </c>
      <c r="C18" s="1653">
        <v>60</v>
      </c>
      <c r="D18" s="1576">
        <v>127</v>
      </c>
      <c r="E18" s="1574">
        <f t="shared" si="8"/>
        <v>-67</v>
      </c>
      <c r="F18" s="586">
        <v>11</v>
      </c>
      <c r="G18" s="124">
        <v>58</v>
      </c>
      <c r="H18" s="648">
        <f t="shared" si="1"/>
        <v>-47</v>
      </c>
      <c r="I18" s="123">
        <v>1</v>
      </c>
      <c r="J18" s="124">
        <v>6</v>
      </c>
      <c r="K18" s="1751">
        <f t="shared" si="2"/>
        <v>-5</v>
      </c>
      <c r="L18" s="586">
        <v>2</v>
      </c>
      <c r="M18" s="402">
        <v>3</v>
      </c>
      <c r="N18" s="1751">
        <f t="shared" si="3"/>
        <v>-1</v>
      </c>
      <c r="O18" s="426">
        <v>12</v>
      </c>
      <c r="P18" s="124">
        <v>24</v>
      </c>
      <c r="Q18" s="1751">
        <f t="shared" si="4"/>
        <v>-12</v>
      </c>
      <c r="R18" s="586">
        <v>10</v>
      </c>
      <c r="S18" s="124">
        <v>12</v>
      </c>
      <c r="T18" s="648">
        <f t="shared" si="5"/>
        <v>-2</v>
      </c>
      <c r="U18" s="123">
        <v>8</v>
      </c>
      <c r="V18" s="124">
        <v>23</v>
      </c>
      <c r="W18" s="1751">
        <f t="shared" si="6"/>
        <v>-15</v>
      </c>
      <c r="X18" s="586">
        <v>16</v>
      </c>
      <c r="Y18" s="124">
        <v>1</v>
      </c>
      <c r="Z18" s="1751">
        <f t="shared" si="7"/>
        <v>15</v>
      </c>
      <c r="AF18" s="242"/>
      <c r="AG18" s="242"/>
    </row>
    <row r="19" spans="2:33" ht="13.5" customHeight="1">
      <c r="B19" s="906" t="s">
        <v>818</v>
      </c>
      <c r="C19" s="1653">
        <v>60</v>
      </c>
      <c r="D19" s="1576">
        <v>60</v>
      </c>
      <c r="E19" s="1574">
        <f t="shared" si="8"/>
        <v>0</v>
      </c>
      <c r="F19" s="586">
        <v>6</v>
      </c>
      <c r="G19" s="124">
        <v>22</v>
      </c>
      <c r="H19" s="648">
        <f t="shared" si="1"/>
        <v>-16</v>
      </c>
      <c r="I19" s="123">
        <v>2</v>
      </c>
      <c r="J19" s="124">
        <v>4</v>
      </c>
      <c r="K19" s="1751">
        <f t="shared" si="2"/>
        <v>-2</v>
      </c>
      <c r="L19" s="586">
        <v>1</v>
      </c>
      <c r="M19" s="402">
        <v>0</v>
      </c>
      <c r="N19" s="1751">
        <f t="shared" si="3"/>
        <v>1</v>
      </c>
      <c r="O19" s="426">
        <v>12</v>
      </c>
      <c r="P19" s="124">
        <v>15</v>
      </c>
      <c r="Q19" s="1751">
        <f t="shared" si="4"/>
        <v>-3</v>
      </c>
      <c r="R19" s="586">
        <v>8</v>
      </c>
      <c r="S19" s="124">
        <v>10</v>
      </c>
      <c r="T19" s="648">
        <f t="shared" si="5"/>
        <v>-2</v>
      </c>
      <c r="U19" s="123">
        <v>19</v>
      </c>
      <c r="V19" s="124">
        <v>9</v>
      </c>
      <c r="W19" s="1751">
        <f t="shared" si="6"/>
        <v>10</v>
      </c>
      <c r="X19" s="586">
        <v>12</v>
      </c>
      <c r="Y19" s="124">
        <v>0</v>
      </c>
      <c r="Z19" s="1751">
        <f t="shared" si="7"/>
        <v>12</v>
      </c>
      <c r="AB19" s="242"/>
      <c r="AC19" s="242"/>
      <c r="AF19" s="242"/>
      <c r="AG19" s="242"/>
    </row>
    <row r="20" spans="2:33" ht="13.5" customHeight="1">
      <c r="B20" s="1783" t="s">
        <v>797</v>
      </c>
      <c r="C20" s="1653">
        <v>50</v>
      </c>
      <c r="D20" s="1576">
        <v>60</v>
      </c>
      <c r="E20" s="1574">
        <f t="shared" si="8"/>
        <v>-10</v>
      </c>
      <c r="F20" s="586">
        <v>5</v>
      </c>
      <c r="G20" s="124">
        <v>23</v>
      </c>
      <c r="H20" s="648">
        <f t="shared" si="1"/>
        <v>-18</v>
      </c>
      <c r="I20" s="123">
        <v>0</v>
      </c>
      <c r="J20" s="124">
        <v>3</v>
      </c>
      <c r="K20" s="1751">
        <f t="shared" si="2"/>
        <v>-3</v>
      </c>
      <c r="L20" s="586">
        <v>1</v>
      </c>
      <c r="M20" s="402">
        <v>1</v>
      </c>
      <c r="N20" s="1751">
        <f t="shared" si="3"/>
        <v>0</v>
      </c>
      <c r="O20" s="426">
        <v>10</v>
      </c>
      <c r="P20" s="124">
        <v>14</v>
      </c>
      <c r="Q20" s="1751">
        <f t="shared" si="4"/>
        <v>-4</v>
      </c>
      <c r="R20" s="586">
        <v>6</v>
      </c>
      <c r="S20" s="124">
        <v>9</v>
      </c>
      <c r="T20" s="648">
        <f t="shared" si="5"/>
        <v>-3</v>
      </c>
      <c r="U20" s="123">
        <v>18</v>
      </c>
      <c r="V20" s="124">
        <v>9</v>
      </c>
      <c r="W20" s="1751">
        <f t="shared" si="6"/>
        <v>9</v>
      </c>
      <c r="X20" s="586">
        <v>10</v>
      </c>
      <c r="Y20" s="124">
        <v>1</v>
      </c>
      <c r="Z20" s="1751">
        <f t="shared" si="7"/>
        <v>9</v>
      </c>
      <c r="AB20" s="242"/>
      <c r="AC20" s="242"/>
      <c r="AF20" s="242"/>
      <c r="AG20" s="242"/>
    </row>
    <row r="21" spans="2:33" ht="13.5" customHeight="1">
      <c r="B21" s="644" t="s">
        <v>819</v>
      </c>
      <c r="C21" s="1655">
        <v>42</v>
      </c>
      <c r="D21" s="1853">
        <v>73</v>
      </c>
      <c r="E21" s="1575">
        <f t="shared" si="8"/>
        <v>-31</v>
      </c>
      <c r="F21" s="590">
        <v>3</v>
      </c>
      <c r="G21" s="130">
        <v>6</v>
      </c>
      <c r="H21" s="640">
        <f t="shared" si="1"/>
        <v>-3</v>
      </c>
      <c r="I21" s="129">
        <v>0</v>
      </c>
      <c r="J21" s="130">
        <v>7</v>
      </c>
      <c r="K21" s="1854">
        <f t="shared" si="2"/>
        <v>-7</v>
      </c>
      <c r="L21" s="590">
        <v>1</v>
      </c>
      <c r="M21" s="881">
        <v>0</v>
      </c>
      <c r="N21" s="1854">
        <f t="shared" si="3"/>
        <v>1</v>
      </c>
      <c r="O21" s="430">
        <v>11</v>
      </c>
      <c r="P21" s="130">
        <v>21</v>
      </c>
      <c r="Q21" s="1854">
        <f t="shared" si="4"/>
        <v>-10</v>
      </c>
      <c r="R21" s="590">
        <v>7</v>
      </c>
      <c r="S21" s="130">
        <v>14</v>
      </c>
      <c r="T21" s="640">
        <f t="shared" si="5"/>
        <v>-7</v>
      </c>
      <c r="U21" s="129">
        <v>8</v>
      </c>
      <c r="V21" s="130">
        <v>19</v>
      </c>
      <c r="W21" s="1854">
        <f t="shared" si="6"/>
        <v>-11</v>
      </c>
      <c r="X21" s="590">
        <v>12</v>
      </c>
      <c r="Y21" s="130">
        <v>6</v>
      </c>
      <c r="Z21" s="1854">
        <f t="shared" si="7"/>
        <v>6</v>
      </c>
      <c r="AB21" s="242"/>
      <c r="AC21" s="242"/>
      <c r="AF21" s="242"/>
      <c r="AG21" s="242"/>
    </row>
    <row r="22" spans="2:33" ht="13.5" customHeight="1">
      <c r="B22" s="906" t="s">
        <v>869</v>
      </c>
      <c r="C22" s="1653">
        <v>58</v>
      </c>
      <c r="D22" s="1576">
        <v>122</v>
      </c>
      <c r="E22" s="1574">
        <f t="shared" si="8"/>
        <v>-64</v>
      </c>
      <c r="F22" s="586">
        <v>11</v>
      </c>
      <c r="G22" s="124">
        <v>49</v>
      </c>
      <c r="H22" s="648">
        <f t="shared" si="1"/>
        <v>-38</v>
      </c>
      <c r="I22" s="123">
        <v>1</v>
      </c>
      <c r="J22" s="124">
        <v>8</v>
      </c>
      <c r="K22" s="1751">
        <f t="shared" si="2"/>
        <v>-7</v>
      </c>
      <c r="L22" s="586">
        <v>0</v>
      </c>
      <c r="M22" s="402">
        <v>4</v>
      </c>
      <c r="N22" s="1751">
        <f t="shared" si="3"/>
        <v>-4</v>
      </c>
      <c r="O22" s="426">
        <v>9</v>
      </c>
      <c r="P22" s="124">
        <v>23</v>
      </c>
      <c r="Q22" s="1751">
        <f t="shared" si="4"/>
        <v>-14</v>
      </c>
      <c r="R22" s="586">
        <v>11</v>
      </c>
      <c r="S22" s="124">
        <v>9</v>
      </c>
      <c r="T22" s="648">
        <f t="shared" si="5"/>
        <v>2</v>
      </c>
      <c r="U22" s="123">
        <v>15</v>
      </c>
      <c r="V22" s="124">
        <v>25</v>
      </c>
      <c r="W22" s="1751">
        <f t="shared" si="6"/>
        <v>-10</v>
      </c>
      <c r="X22" s="586">
        <v>11</v>
      </c>
      <c r="Y22" s="124">
        <v>4</v>
      </c>
      <c r="Z22" s="1751">
        <f t="shared" si="7"/>
        <v>7</v>
      </c>
      <c r="AB22" s="242"/>
      <c r="AC22" s="242"/>
      <c r="AF22" s="242"/>
      <c r="AG22" s="242"/>
    </row>
    <row r="23" spans="2:33" ht="13.5" customHeight="1">
      <c r="B23" s="906" t="s">
        <v>874</v>
      </c>
      <c r="C23" s="1653">
        <v>51</v>
      </c>
      <c r="D23" s="1576">
        <v>32</v>
      </c>
      <c r="E23" s="1574">
        <f t="shared" si="8"/>
        <v>19</v>
      </c>
      <c r="F23" s="586">
        <v>3</v>
      </c>
      <c r="G23" s="124">
        <v>6</v>
      </c>
      <c r="H23" s="648">
        <f t="shared" si="1"/>
        <v>-3</v>
      </c>
      <c r="I23" s="123">
        <v>0</v>
      </c>
      <c r="J23" s="124">
        <v>2</v>
      </c>
      <c r="K23" s="1751">
        <f t="shared" si="2"/>
        <v>-2</v>
      </c>
      <c r="L23" s="586">
        <v>1</v>
      </c>
      <c r="M23" s="402">
        <v>2</v>
      </c>
      <c r="N23" s="1751">
        <f t="shared" si="3"/>
        <v>-1</v>
      </c>
      <c r="O23" s="426">
        <v>10</v>
      </c>
      <c r="P23" s="124">
        <v>6</v>
      </c>
      <c r="Q23" s="1751">
        <f t="shared" si="4"/>
        <v>4</v>
      </c>
      <c r="R23" s="586">
        <v>7</v>
      </c>
      <c r="S23" s="124">
        <v>10</v>
      </c>
      <c r="T23" s="648">
        <f t="shared" si="5"/>
        <v>-3</v>
      </c>
      <c r="U23" s="123">
        <v>10</v>
      </c>
      <c r="V23" s="124">
        <v>5</v>
      </c>
      <c r="W23" s="1751">
        <f t="shared" si="6"/>
        <v>5</v>
      </c>
      <c r="X23" s="586">
        <v>20</v>
      </c>
      <c r="Y23" s="124">
        <v>1</v>
      </c>
      <c r="Z23" s="1751">
        <f t="shared" si="7"/>
        <v>19</v>
      </c>
      <c r="AB23" s="242"/>
      <c r="AC23" s="242"/>
      <c r="AF23" s="242"/>
      <c r="AG23" s="242"/>
    </row>
    <row r="24" spans="2:33" ht="13.5" customHeight="1">
      <c r="B24" s="906" t="s">
        <v>861</v>
      </c>
      <c r="C24" s="1653">
        <v>35</v>
      </c>
      <c r="D24" s="1576">
        <v>37</v>
      </c>
      <c r="E24" s="2598">
        <f t="shared" si="8"/>
        <v>-2</v>
      </c>
      <c r="F24" s="123">
        <v>3</v>
      </c>
      <c r="G24" s="124">
        <v>2</v>
      </c>
      <c r="H24" s="648">
        <f t="shared" si="1"/>
        <v>1</v>
      </c>
      <c r="I24" s="123">
        <v>0</v>
      </c>
      <c r="J24" s="124">
        <v>2</v>
      </c>
      <c r="K24" s="1751">
        <f t="shared" si="2"/>
        <v>-2</v>
      </c>
      <c r="L24" s="586">
        <v>0</v>
      </c>
      <c r="M24" s="402">
        <v>2</v>
      </c>
      <c r="N24" s="1751">
        <f t="shared" si="3"/>
        <v>-2</v>
      </c>
      <c r="O24" s="123">
        <v>5</v>
      </c>
      <c r="P24" s="124">
        <v>10</v>
      </c>
      <c r="Q24" s="1751">
        <f t="shared" si="4"/>
        <v>-5</v>
      </c>
      <c r="R24" s="586">
        <v>9</v>
      </c>
      <c r="S24" s="124">
        <v>7</v>
      </c>
      <c r="T24" s="648">
        <f t="shared" si="5"/>
        <v>2</v>
      </c>
      <c r="U24" s="123">
        <v>11</v>
      </c>
      <c r="V24" s="124">
        <v>14</v>
      </c>
      <c r="W24" s="1751">
        <f t="shared" si="6"/>
        <v>-3</v>
      </c>
      <c r="X24" s="586">
        <v>7</v>
      </c>
      <c r="Y24" s="124">
        <v>0</v>
      </c>
      <c r="Z24" s="1751">
        <f t="shared" si="7"/>
        <v>7</v>
      </c>
      <c r="AB24" s="242"/>
      <c r="AC24" s="242"/>
      <c r="AF24" s="242"/>
      <c r="AG24" s="242"/>
    </row>
    <row r="25" spans="2:33" ht="13.5" customHeight="1">
      <c r="B25" s="644" t="s">
        <v>875</v>
      </c>
      <c r="C25" s="1655">
        <v>53</v>
      </c>
      <c r="D25" s="1853">
        <v>87</v>
      </c>
      <c r="E25" s="1575">
        <f t="shared" si="8"/>
        <v>-34</v>
      </c>
      <c r="F25" s="590">
        <v>1</v>
      </c>
      <c r="G25" s="130">
        <v>14</v>
      </c>
      <c r="H25" s="640">
        <f t="shared" si="1"/>
        <v>-13</v>
      </c>
      <c r="I25" s="129">
        <v>3</v>
      </c>
      <c r="J25" s="130">
        <v>2</v>
      </c>
      <c r="K25" s="1854">
        <f t="shared" si="2"/>
        <v>1</v>
      </c>
      <c r="L25" s="590">
        <v>0</v>
      </c>
      <c r="M25" s="881">
        <v>1</v>
      </c>
      <c r="N25" s="1854">
        <f t="shared" si="3"/>
        <v>-1</v>
      </c>
      <c r="O25" s="430">
        <v>12</v>
      </c>
      <c r="P25" s="130">
        <v>26</v>
      </c>
      <c r="Q25" s="1854">
        <f t="shared" si="4"/>
        <v>-14</v>
      </c>
      <c r="R25" s="590">
        <v>12</v>
      </c>
      <c r="S25" s="130">
        <v>24</v>
      </c>
      <c r="T25" s="640">
        <f t="shared" si="5"/>
        <v>-12</v>
      </c>
      <c r="U25" s="129">
        <v>16</v>
      </c>
      <c r="V25" s="130">
        <v>18</v>
      </c>
      <c r="W25" s="1854">
        <f t="shared" si="6"/>
        <v>-2</v>
      </c>
      <c r="X25" s="590">
        <v>9</v>
      </c>
      <c r="Y25" s="130">
        <v>2</v>
      </c>
      <c r="Z25" s="1854">
        <f t="shared" si="7"/>
        <v>7</v>
      </c>
      <c r="AB25" s="242"/>
      <c r="AC25" s="242"/>
      <c r="AF25" s="242"/>
      <c r="AG25" s="242"/>
    </row>
    <row r="26" spans="2:33" ht="13.5" customHeight="1">
      <c r="B26" s="906" t="s">
        <v>948</v>
      </c>
      <c r="C26" s="1653">
        <v>62</v>
      </c>
      <c r="D26" s="1576">
        <v>108</v>
      </c>
      <c r="E26" s="1574">
        <f t="shared" ref="E26" si="9">SUM(C26-D26)</f>
        <v>-46</v>
      </c>
      <c r="F26" s="586">
        <v>9</v>
      </c>
      <c r="G26" s="124">
        <v>39</v>
      </c>
      <c r="H26" s="648">
        <f t="shared" ref="H26:H31" si="10">SUM(F26-G26)</f>
        <v>-30</v>
      </c>
      <c r="I26" s="123">
        <v>0</v>
      </c>
      <c r="J26" s="124">
        <v>3</v>
      </c>
      <c r="K26" s="1751">
        <f t="shared" ref="K26" si="11">SUM(I26-J26)</f>
        <v>-3</v>
      </c>
      <c r="L26" s="586">
        <v>0</v>
      </c>
      <c r="M26" s="402">
        <v>3</v>
      </c>
      <c r="N26" s="1751">
        <f t="shared" ref="N26" si="12">SUM(L26-M26)</f>
        <v>-3</v>
      </c>
      <c r="O26" s="426">
        <v>13</v>
      </c>
      <c r="P26" s="124">
        <v>32</v>
      </c>
      <c r="Q26" s="1751">
        <f t="shared" ref="Q26" si="13">SUM(O26-P26)</f>
        <v>-19</v>
      </c>
      <c r="R26" s="586">
        <v>8</v>
      </c>
      <c r="S26" s="124">
        <v>10</v>
      </c>
      <c r="T26" s="648">
        <f t="shared" ref="T26" si="14">SUM(R26-S26)</f>
        <v>-2</v>
      </c>
      <c r="U26" s="123">
        <v>16</v>
      </c>
      <c r="V26" s="124">
        <v>21</v>
      </c>
      <c r="W26" s="1751">
        <f t="shared" si="6"/>
        <v>-5</v>
      </c>
      <c r="X26" s="586">
        <v>16</v>
      </c>
      <c r="Y26" s="124">
        <v>0</v>
      </c>
      <c r="Z26" s="1751">
        <f t="shared" ref="Z26" si="15">SUM(X26-Y26)</f>
        <v>16</v>
      </c>
      <c r="AB26" s="242"/>
      <c r="AC26" s="242"/>
      <c r="AF26" s="242"/>
      <c r="AG26" s="242"/>
    </row>
    <row r="27" spans="2:33" s="1874" customFormat="1">
      <c r="B27" s="906" t="s">
        <v>949</v>
      </c>
      <c r="C27" s="1653">
        <v>43</v>
      </c>
      <c r="D27" s="1576">
        <v>30</v>
      </c>
      <c r="E27" s="2598">
        <f t="shared" ref="E27:E31" si="16">SUM(C27-D27)</f>
        <v>13</v>
      </c>
      <c r="F27" s="123">
        <v>2</v>
      </c>
      <c r="G27" s="124">
        <v>2</v>
      </c>
      <c r="H27" s="648">
        <f t="shared" si="10"/>
        <v>0</v>
      </c>
      <c r="I27" s="123">
        <v>2</v>
      </c>
      <c r="J27" s="124">
        <v>3</v>
      </c>
      <c r="K27" s="1751">
        <f t="shared" ref="K27:K31" si="17">SUM(I27-J27)</f>
        <v>-1</v>
      </c>
      <c r="L27" s="123">
        <v>0</v>
      </c>
      <c r="M27" s="124">
        <v>0</v>
      </c>
      <c r="N27" s="1751">
        <f t="shared" ref="N27:N31" si="18">SUM(L27-M27)</f>
        <v>0</v>
      </c>
      <c r="O27" s="426">
        <v>10</v>
      </c>
      <c r="P27" s="124">
        <v>9</v>
      </c>
      <c r="Q27" s="1751">
        <f t="shared" ref="Q27:Q31" si="19">SUM(O27-P27)</f>
        <v>1</v>
      </c>
      <c r="R27" s="123">
        <v>4</v>
      </c>
      <c r="S27" s="124">
        <v>7</v>
      </c>
      <c r="T27" s="1751">
        <f t="shared" ref="T27:T31" si="20">SUM(R27-S27)</f>
        <v>-3</v>
      </c>
      <c r="U27" s="123">
        <v>13</v>
      </c>
      <c r="V27" s="124">
        <v>8</v>
      </c>
      <c r="W27" s="1751">
        <f t="shared" si="6"/>
        <v>5</v>
      </c>
      <c r="X27" s="123">
        <v>12</v>
      </c>
      <c r="Y27" s="124">
        <v>1</v>
      </c>
      <c r="Z27" s="1751">
        <f t="shared" ref="Z27:Z31" si="21">SUM(X27-Y27)</f>
        <v>11</v>
      </c>
      <c r="AB27" s="1873"/>
      <c r="AC27" s="1873"/>
      <c r="AD27" s="1873"/>
      <c r="AF27" s="1873"/>
      <c r="AG27" s="1873"/>
    </row>
    <row r="28" spans="2:33" s="1874" customFormat="1">
      <c r="B28" s="906" t="s">
        <v>950</v>
      </c>
      <c r="C28" s="1653">
        <v>33</v>
      </c>
      <c r="D28" s="1576">
        <v>28</v>
      </c>
      <c r="E28" s="2598">
        <f t="shared" si="16"/>
        <v>5</v>
      </c>
      <c r="F28" s="123">
        <v>0</v>
      </c>
      <c r="G28" s="124">
        <v>3</v>
      </c>
      <c r="H28" s="648">
        <f t="shared" si="10"/>
        <v>-3</v>
      </c>
      <c r="I28" s="123">
        <v>2</v>
      </c>
      <c r="J28" s="124">
        <v>3</v>
      </c>
      <c r="K28" s="1751">
        <f t="shared" si="17"/>
        <v>-1</v>
      </c>
      <c r="L28" s="123">
        <v>1</v>
      </c>
      <c r="M28" s="124">
        <v>0</v>
      </c>
      <c r="N28" s="1751">
        <f t="shared" si="18"/>
        <v>1</v>
      </c>
      <c r="O28" s="426">
        <v>5</v>
      </c>
      <c r="P28" s="124">
        <v>8</v>
      </c>
      <c r="Q28" s="1751">
        <f t="shared" si="19"/>
        <v>-3</v>
      </c>
      <c r="R28" s="123">
        <v>4</v>
      </c>
      <c r="S28" s="124">
        <v>5</v>
      </c>
      <c r="T28" s="1751">
        <f t="shared" si="20"/>
        <v>-1</v>
      </c>
      <c r="U28" s="123">
        <v>12</v>
      </c>
      <c r="V28" s="124">
        <v>9</v>
      </c>
      <c r="W28" s="1751">
        <f t="shared" si="6"/>
        <v>3</v>
      </c>
      <c r="X28" s="123">
        <v>9</v>
      </c>
      <c r="Y28" s="124">
        <v>0</v>
      </c>
      <c r="Z28" s="1751">
        <f t="shared" si="21"/>
        <v>9</v>
      </c>
      <c r="AB28" s="1873"/>
      <c r="AC28" s="1873"/>
      <c r="AD28" s="1873"/>
      <c r="AF28" s="1873"/>
      <c r="AG28" s="1873"/>
    </row>
    <row r="29" spans="2:33" s="1874" customFormat="1">
      <c r="B29" s="1654" t="s">
        <v>951</v>
      </c>
      <c r="C29" s="1655">
        <v>45</v>
      </c>
      <c r="D29" s="1853">
        <v>52</v>
      </c>
      <c r="E29" s="3129">
        <f t="shared" si="16"/>
        <v>-7</v>
      </c>
      <c r="F29" s="129">
        <v>2</v>
      </c>
      <c r="G29" s="130">
        <v>5</v>
      </c>
      <c r="H29" s="648">
        <f t="shared" si="10"/>
        <v>-3</v>
      </c>
      <c r="I29" s="129">
        <v>1</v>
      </c>
      <c r="J29" s="130">
        <v>2</v>
      </c>
      <c r="K29" s="1751">
        <f t="shared" si="17"/>
        <v>-1</v>
      </c>
      <c r="L29" s="123">
        <v>2</v>
      </c>
      <c r="M29" s="124">
        <v>1</v>
      </c>
      <c r="N29" s="1751">
        <f t="shared" si="18"/>
        <v>1</v>
      </c>
      <c r="O29" s="430">
        <v>11</v>
      </c>
      <c r="P29" s="130">
        <v>18</v>
      </c>
      <c r="Q29" s="1751">
        <f t="shared" si="19"/>
        <v>-7</v>
      </c>
      <c r="R29" s="123">
        <v>12</v>
      </c>
      <c r="S29" s="124">
        <v>12</v>
      </c>
      <c r="T29" s="1751">
        <f t="shared" si="20"/>
        <v>0</v>
      </c>
      <c r="U29" s="123">
        <v>9</v>
      </c>
      <c r="V29" s="124">
        <v>11</v>
      </c>
      <c r="W29" s="1751">
        <f t="shared" si="6"/>
        <v>-2</v>
      </c>
      <c r="X29" s="123">
        <v>8</v>
      </c>
      <c r="Y29" s="124">
        <v>3</v>
      </c>
      <c r="Z29" s="1751">
        <f t="shared" si="21"/>
        <v>5</v>
      </c>
      <c r="AB29" s="1873"/>
      <c r="AC29" s="1873"/>
      <c r="AD29" s="1873"/>
      <c r="AF29" s="1873"/>
      <c r="AG29" s="1873"/>
    </row>
    <row r="30" spans="2:33" s="1874" customFormat="1">
      <c r="B30" s="906" t="s">
        <v>952</v>
      </c>
      <c r="C30" s="1653">
        <v>88</v>
      </c>
      <c r="D30" s="1576">
        <v>103</v>
      </c>
      <c r="E30" s="2598">
        <f t="shared" si="16"/>
        <v>-15</v>
      </c>
      <c r="F30" s="123">
        <v>21</v>
      </c>
      <c r="G30" s="124">
        <v>51</v>
      </c>
      <c r="H30" s="3210">
        <f t="shared" si="10"/>
        <v>-30</v>
      </c>
      <c r="I30" s="123">
        <v>1</v>
      </c>
      <c r="J30" s="124">
        <v>2</v>
      </c>
      <c r="K30" s="3210">
        <f t="shared" si="17"/>
        <v>-1</v>
      </c>
      <c r="L30" s="2489">
        <v>1</v>
      </c>
      <c r="M30" s="3116">
        <v>0</v>
      </c>
      <c r="N30" s="3210">
        <f t="shared" si="18"/>
        <v>1</v>
      </c>
      <c r="O30" s="426">
        <v>14</v>
      </c>
      <c r="P30" s="124">
        <v>20</v>
      </c>
      <c r="Q30" s="3210">
        <f t="shared" si="19"/>
        <v>-6</v>
      </c>
      <c r="R30" s="2489">
        <v>25</v>
      </c>
      <c r="S30" s="3116">
        <v>10</v>
      </c>
      <c r="T30" s="3210">
        <f t="shared" si="20"/>
        <v>15</v>
      </c>
      <c r="U30" s="2489">
        <v>15</v>
      </c>
      <c r="V30" s="3116">
        <v>18</v>
      </c>
      <c r="W30" s="3210">
        <f t="shared" si="6"/>
        <v>-3</v>
      </c>
      <c r="X30" s="2489">
        <v>11</v>
      </c>
      <c r="Y30" s="3116">
        <v>2</v>
      </c>
      <c r="Z30" s="3210">
        <f t="shared" si="21"/>
        <v>9</v>
      </c>
      <c r="AB30" s="1873"/>
      <c r="AC30" s="1873"/>
      <c r="AD30" s="1873"/>
      <c r="AF30" s="1873"/>
      <c r="AG30" s="1873"/>
    </row>
    <row r="31" spans="2:33" s="1874" customFormat="1">
      <c r="B31" s="906" t="s">
        <v>964</v>
      </c>
      <c r="C31" s="1653">
        <v>78</v>
      </c>
      <c r="D31" s="1576">
        <v>47</v>
      </c>
      <c r="E31" s="1574">
        <f t="shared" si="16"/>
        <v>31</v>
      </c>
      <c r="F31" s="123">
        <v>15</v>
      </c>
      <c r="G31" s="124">
        <v>7</v>
      </c>
      <c r="H31" s="648">
        <f t="shared" si="10"/>
        <v>8</v>
      </c>
      <c r="I31" s="123">
        <v>0</v>
      </c>
      <c r="J31" s="124">
        <v>2</v>
      </c>
      <c r="K31" s="1751">
        <f t="shared" si="17"/>
        <v>-2</v>
      </c>
      <c r="L31" s="123">
        <v>0</v>
      </c>
      <c r="M31" s="124">
        <v>3</v>
      </c>
      <c r="N31" s="1751">
        <f t="shared" si="18"/>
        <v>-3</v>
      </c>
      <c r="O31" s="426">
        <v>10</v>
      </c>
      <c r="P31" s="124">
        <v>14</v>
      </c>
      <c r="Q31" s="1751">
        <f t="shared" si="19"/>
        <v>-4</v>
      </c>
      <c r="R31" s="123">
        <v>14</v>
      </c>
      <c r="S31" s="124">
        <v>10</v>
      </c>
      <c r="T31" s="1751">
        <f t="shared" si="20"/>
        <v>4</v>
      </c>
      <c r="U31" s="123">
        <v>23</v>
      </c>
      <c r="V31" s="124">
        <v>11</v>
      </c>
      <c r="W31" s="1751">
        <f t="shared" si="6"/>
        <v>12</v>
      </c>
      <c r="X31" s="123">
        <v>16</v>
      </c>
      <c r="Y31" s="124">
        <v>0</v>
      </c>
      <c r="Z31" s="1751">
        <f t="shared" si="21"/>
        <v>16</v>
      </c>
      <c r="AB31" s="1873"/>
      <c r="AC31" s="1873"/>
      <c r="AD31" s="1873"/>
      <c r="AF31" s="1873"/>
      <c r="AG31" s="1873"/>
    </row>
    <row r="32" spans="2:33" s="1874" customFormat="1">
      <c r="B32" s="906" t="s">
        <v>983</v>
      </c>
      <c r="C32" s="1653">
        <v>65</v>
      </c>
      <c r="D32" s="1576">
        <v>43</v>
      </c>
      <c r="E32" s="1574">
        <f t="shared" ref="E32:E33" si="22">SUM(C32-D32)</f>
        <v>22</v>
      </c>
      <c r="F32" s="123">
        <v>6</v>
      </c>
      <c r="G32" s="586">
        <v>6</v>
      </c>
      <c r="H32" s="648">
        <f t="shared" ref="H32:H33" si="23">SUM(F32-G32)</f>
        <v>0</v>
      </c>
      <c r="I32" s="123">
        <v>0</v>
      </c>
      <c r="J32" s="124">
        <v>3</v>
      </c>
      <c r="K32" s="1751">
        <f t="shared" ref="K32:K33" si="24">SUM(I32-J32)</f>
        <v>-3</v>
      </c>
      <c r="L32" s="123">
        <v>3</v>
      </c>
      <c r="M32" s="124">
        <v>0</v>
      </c>
      <c r="N32" s="1751">
        <f t="shared" ref="N32:N33" si="25">SUM(L32-M32)</f>
        <v>3</v>
      </c>
      <c r="O32" s="426">
        <v>8</v>
      </c>
      <c r="P32" s="124">
        <v>17</v>
      </c>
      <c r="Q32" s="1751">
        <f t="shared" ref="Q32:Q33" si="26">SUM(O32-P32)</f>
        <v>-9</v>
      </c>
      <c r="R32" s="123">
        <v>22</v>
      </c>
      <c r="S32" s="124">
        <v>4</v>
      </c>
      <c r="T32" s="1751">
        <f t="shared" ref="T32:T33" si="27">SUM(R32-S32)</f>
        <v>18</v>
      </c>
      <c r="U32" s="123">
        <v>14</v>
      </c>
      <c r="V32" s="124">
        <v>11</v>
      </c>
      <c r="W32" s="1751">
        <f t="shared" ref="W32:W34" si="28">SUM(U32-V32)</f>
        <v>3</v>
      </c>
      <c r="X32" s="123">
        <v>12</v>
      </c>
      <c r="Y32" s="124">
        <v>2</v>
      </c>
      <c r="Z32" s="1751">
        <f t="shared" ref="Z32:Z34" si="29">SUM(X32-Y32)</f>
        <v>10</v>
      </c>
      <c r="AB32" s="3190"/>
      <c r="AC32" s="3190"/>
      <c r="AD32" s="1873"/>
      <c r="AF32" s="1873"/>
      <c r="AG32" s="1873"/>
    </row>
    <row r="33" spans="2:33" s="1874" customFormat="1">
      <c r="B33" s="1654" t="s">
        <v>1005</v>
      </c>
      <c r="C33" s="1655">
        <v>60</v>
      </c>
      <c r="D33" s="1853">
        <v>59</v>
      </c>
      <c r="E33" s="3129">
        <f t="shared" si="22"/>
        <v>1</v>
      </c>
      <c r="F33" s="129">
        <v>3</v>
      </c>
      <c r="G33" s="130">
        <v>7</v>
      </c>
      <c r="H33" s="640">
        <f t="shared" si="23"/>
        <v>-4</v>
      </c>
      <c r="I33" s="129">
        <v>0</v>
      </c>
      <c r="J33" s="130">
        <v>1</v>
      </c>
      <c r="K33" s="1854">
        <f t="shared" si="24"/>
        <v>-1</v>
      </c>
      <c r="L33" s="129">
        <v>0</v>
      </c>
      <c r="M33" s="130">
        <v>0</v>
      </c>
      <c r="N33" s="1854">
        <f t="shared" si="25"/>
        <v>0</v>
      </c>
      <c r="O33" s="430">
        <v>15</v>
      </c>
      <c r="P33" s="130">
        <v>22</v>
      </c>
      <c r="Q33" s="1854">
        <f t="shared" si="26"/>
        <v>-7</v>
      </c>
      <c r="R33" s="129">
        <v>27</v>
      </c>
      <c r="S33" s="130">
        <v>13</v>
      </c>
      <c r="T33" s="1854">
        <f t="shared" si="27"/>
        <v>14</v>
      </c>
      <c r="U33" s="129">
        <v>6</v>
      </c>
      <c r="V33" s="130">
        <v>13</v>
      </c>
      <c r="W33" s="1854">
        <f t="shared" si="28"/>
        <v>-7</v>
      </c>
      <c r="X33" s="129">
        <v>9</v>
      </c>
      <c r="Y33" s="130">
        <v>3</v>
      </c>
      <c r="Z33" s="1854">
        <f t="shared" si="29"/>
        <v>6</v>
      </c>
      <c r="AB33" s="1873"/>
      <c r="AC33" s="1873"/>
      <c r="AD33" s="1873"/>
      <c r="AF33" s="1873"/>
      <c r="AG33" s="1873"/>
    </row>
    <row r="34" spans="2:33" s="1874" customFormat="1" ht="13.5" thickBot="1">
      <c r="B34" s="906" t="s">
        <v>1014</v>
      </c>
      <c r="C34" s="1653">
        <v>87</v>
      </c>
      <c r="D34" s="1576">
        <v>127</v>
      </c>
      <c r="E34" s="1574">
        <f t="shared" ref="E34" si="30">SUM(C34-D34)</f>
        <v>-40</v>
      </c>
      <c r="F34" s="123">
        <v>13</v>
      </c>
      <c r="G34" s="586">
        <v>50</v>
      </c>
      <c r="H34" s="648">
        <f t="shared" ref="H34" si="31">SUM(F34-G34)</f>
        <v>-37</v>
      </c>
      <c r="I34" s="123">
        <v>5</v>
      </c>
      <c r="J34" s="124">
        <v>4</v>
      </c>
      <c r="K34" s="1751">
        <f t="shared" ref="K34" si="32">SUM(I34-J34)</f>
        <v>1</v>
      </c>
      <c r="L34" s="123">
        <v>2</v>
      </c>
      <c r="M34" s="124">
        <v>1</v>
      </c>
      <c r="N34" s="1751">
        <f t="shared" ref="N34" si="33">SUM(L34-M34)</f>
        <v>1</v>
      </c>
      <c r="O34" s="426">
        <v>11</v>
      </c>
      <c r="P34" s="124">
        <v>17</v>
      </c>
      <c r="Q34" s="1751">
        <f t="shared" ref="Q34" si="34">SUM(O34-P34)</f>
        <v>-6</v>
      </c>
      <c r="R34" s="123">
        <v>28</v>
      </c>
      <c r="S34" s="124">
        <v>27</v>
      </c>
      <c r="T34" s="1751">
        <f t="shared" ref="T34" si="35">SUM(R34-S34)</f>
        <v>1</v>
      </c>
      <c r="U34" s="4416">
        <v>17</v>
      </c>
      <c r="V34" s="4417">
        <v>27</v>
      </c>
      <c r="W34" s="1751">
        <f t="shared" si="28"/>
        <v>-10</v>
      </c>
      <c r="X34" s="123">
        <v>11</v>
      </c>
      <c r="Y34" s="124">
        <v>1</v>
      </c>
      <c r="Z34" s="1751">
        <f t="shared" si="29"/>
        <v>10</v>
      </c>
      <c r="AA34" s="4335"/>
      <c r="AB34" s="3190"/>
      <c r="AC34" s="3190"/>
      <c r="AD34" s="3190"/>
      <c r="AF34" s="1873"/>
      <c r="AG34" s="1873"/>
    </row>
    <row r="35" spans="2:33" ht="21" customHeight="1" thickBot="1">
      <c r="B35" s="4832" t="s">
        <v>762</v>
      </c>
      <c r="C35" s="4833"/>
      <c r="D35" s="4833"/>
      <c r="E35" s="4833"/>
      <c r="F35" s="4833"/>
      <c r="G35" s="4833"/>
      <c r="H35" s="4833"/>
      <c r="I35" s="4833"/>
      <c r="J35" s="4833"/>
      <c r="K35" s="4833"/>
      <c r="L35" s="4833"/>
      <c r="M35" s="4833"/>
      <c r="N35" s="4833"/>
      <c r="O35" s="4833"/>
      <c r="P35" s="4833"/>
      <c r="Q35" s="4833"/>
      <c r="R35" s="4833"/>
      <c r="S35" s="3426"/>
      <c r="T35" s="3426"/>
      <c r="U35" s="3426"/>
      <c r="V35" s="3426"/>
      <c r="W35" s="3426"/>
      <c r="X35" s="3426"/>
      <c r="Y35" s="3426"/>
      <c r="Z35" s="3427"/>
      <c r="AA35" s="20"/>
      <c r="AC35" s="20"/>
    </row>
    <row r="36" spans="2:33">
      <c r="B36" s="23"/>
      <c r="C36" s="23"/>
      <c r="D36" s="23"/>
      <c r="E36" s="23"/>
      <c r="F36" s="23"/>
      <c r="G36" s="23"/>
      <c r="H36" s="23"/>
      <c r="I36" s="23"/>
      <c r="J36" s="23"/>
      <c r="K36" s="23"/>
      <c r="L36" s="23"/>
      <c r="M36" s="20"/>
      <c r="N36" s="20"/>
      <c r="O36" s="20"/>
      <c r="P36" s="20"/>
      <c r="Q36" s="20"/>
      <c r="R36" s="20"/>
      <c r="S36" s="20"/>
      <c r="T36" s="20"/>
      <c r="U36" s="20"/>
      <c r="V36" s="20"/>
      <c r="W36" s="20"/>
      <c r="X36" s="20"/>
      <c r="Y36" s="20"/>
      <c r="Z36" s="20"/>
    </row>
    <row r="37" spans="2:33">
      <c r="B37" s="23"/>
      <c r="C37" s="23"/>
      <c r="D37" s="23"/>
      <c r="E37" s="23"/>
      <c r="F37" s="23"/>
      <c r="G37" s="23"/>
      <c r="H37" s="23"/>
      <c r="I37" s="23"/>
      <c r="J37" s="23"/>
      <c r="K37" s="23"/>
      <c r="L37" s="23"/>
      <c r="M37" s="20"/>
      <c r="N37" s="20"/>
      <c r="O37" s="20"/>
      <c r="P37" s="20"/>
      <c r="Q37" s="20"/>
      <c r="R37" s="20"/>
      <c r="S37" s="20"/>
      <c r="T37" s="243"/>
      <c r="U37" s="20"/>
      <c r="V37" s="20"/>
      <c r="W37" s="20"/>
      <c r="X37" s="20"/>
      <c r="Y37" s="20"/>
      <c r="Z37" s="20"/>
    </row>
    <row r="38" spans="2:33">
      <c r="R38" s="20"/>
    </row>
    <row r="39" spans="2:33">
      <c r="M39" s="242"/>
    </row>
    <row r="40" spans="2:33">
      <c r="K40" s="467"/>
      <c r="M40" s="242"/>
      <c r="Q40" s="242"/>
      <c r="T40" s="20"/>
    </row>
    <row r="41" spans="2:33">
      <c r="K41" s="467"/>
      <c r="M41" s="242"/>
    </row>
    <row r="42" spans="2:33">
      <c r="J42" s="23"/>
      <c r="K42" s="23"/>
    </row>
    <row r="43" spans="2:33">
      <c r="K43" s="23"/>
      <c r="Z43" s="20"/>
    </row>
    <row r="99" spans="5:5">
      <c r="E99" s="3">
        <v>748108</v>
      </c>
    </row>
  </sheetData>
  <mergeCells count="11">
    <mergeCell ref="B35:R35"/>
    <mergeCell ref="B3:Z3"/>
    <mergeCell ref="C2:Z2"/>
    <mergeCell ref="R4:T4"/>
    <mergeCell ref="U4:W4"/>
    <mergeCell ref="X4:Z4"/>
    <mergeCell ref="F4:H4"/>
    <mergeCell ref="C4:E4"/>
    <mergeCell ref="I4:K4"/>
    <mergeCell ref="L4:N4"/>
    <mergeCell ref="O4:Q4"/>
  </mergeCells>
  <phoneticPr fontId="0" type="noConversion"/>
  <printOptions horizontalCentered="1" verticalCentered="1"/>
  <pageMargins left="0.39370078740157483" right="0.39370078740157483" top="0.98425196850393704" bottom="0.78740157480314965" header="0.51181102362204722" footer="0.51181102362204722"/>
  <pageSetup paperSize="9" scale="9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92D050"/>
  </sheetPr>
  <dimension ref="A1:T113"/>
  <sheetViews>
    <sheetView topLeftCell="A31" zoomScale="85" zoomScaleNormal="85" workbookViewId="0">
      <selection activeCell="A56" sqref="A56:XFD56"/>
    </sheetView>
  </sheetViews>
  <sheetFormatPr defaultColWidth="10" defaultRowHeight="12.75"/>
  <cols>
    <col min="1" max="1" width="3.42578125" style="1874" customWidth="1"/>
    <col min="2" max="7" width="10" style="1874"/>
    <col min="8" max="8" width="12.7109375" style="1874" customWidth="1"/>
    <col min="9" max="16384" width="10" style="1874"/>
  </cols>
  <sheetData>
    <row r="1" spans="1:20" ht="16.5" customHeight="1"/>
    <row r="2" spans="1:20" ht="39.200000000000003" customHeight="1" thickBot="1">
      <c r="A2" s="2682"/>
      <c r="B2" s="2743" t="s">
        <v>40</v>
      </c>
      <c r="C2" s="4840" t="s">
        <v>243</v>
      </c>
      <c r="D2" s="4841"/>
      <c r="E2" s="4841"/>
      <c r="F2" s="4841"/>
      <c r="G2" s="4841"/>
      <c r="H2" s="4841"/>
      <c r="I2" s="4841"/>
      <c r="J2" s="4841"/>
      <c r="K2" s="4841"/>
      <c r="L2" s="4841"/>
      <c r="M2" s="4841"/>
      <c r="N2" s="4841"/>
      <c r="O2" s="4842"/>
      <c r="P2" s="2683"/>
      <c r="Q2" s="2683"/>
      <c r="R2" s="2683"/>
      <c r="S2" s="2683"/>
      <c r="T2" s="2683"/>
    </row>
    <row r="3" spans="1:20" ht="28.5" customHeight="1" thickBot="1">
      <c r="B3" s="4843" t="s">
        <v>244</v>
      </c>
      <c r="C3" s="4844"/>
      <c r="D3" s="4844"/>
      <c r="E3" s="4844"/>
      <c r="F3" s="4844"/>
      <c r="G3" s="4844"/>
      <c r="H3" s="4844"/>
      <c r="I3" s="4844"/>
      <c r="J3" s="4844"/>
      <c r="K3" s="4844"/>
      <c r="L3" s="4844"/>
      <c r="M3" s="4844"/>
      <c r="N3" s="4844"/>
      <c r="O3" s="4844"/>
      <c r="P3" s="4845"/>
      <c r="Q3" s="2684"/>
    </row>
    <row r="4" spans="1:20" ht="50.25" customHeight="1" thickBot="1">
      <c r="B4" s="2685" t="s">
        <v>104</v>
      </c>
      <c r="C4" s="2686" t="s">
        <v>156</v>
      </c>
      <c r="D4" s="2687" t="s">
        <v>760</v>
      </c>
      <c r="E4" s="2688" t="s">
        <v>245</v>
      </c>
      <c r="F4" s="2689" t="s">
        <v>246</v>
      </c>
      <c r="G4" s="2687" t="s">
        <v>760</v>
      </c>
      <c r="H4" s="2688" t="s">
        <v>250</v>
      </c>
      <c r="I4" s="2689" t="s">
        <v>246</v>
      </c>
      <c r="J4" s="2687" t="s">
        <v>760</v>
      </c>
      <c r="K4" s="2690" t="s">
        <v>251</v>
      </c>
      <c r="L4" s="2689" t="s">
        <v>246</v>
      </c>
      <c r="M4" s="2687" t="s">
        <v>760</v>
      </c>
      <c r="N4" s="2688" t="s">
        <v>252</v>
      </c>
      <c r="O4" s="2689" t="s">
        <v>246</v>
      </c>
      <c r="P4" s="2687" t="s">
        <v>760</v>
      </c>
      <c r="Q4" s="2691"/>
    </row>
    <row r="5" spans="1:20" ht="13.7" customHeight="1">
      <c r="B5" s="2692" t="s">
        <v>115</v>
      </c>
      <c r="C5" s="2693">
        <v>28285</v>
      </c>
      <c r="D5" s="2694">
        <v>0.91</v>
      </c>
      <c r="E5" s="2695">
        <v>100</v>
      </c>
      <c r="F5" s="2696">
        <v>0.353544281421248</v>
      </c>
      <c r="G5" s="2697">
        <v>0</v>
      </c>
      <c r="H5" s="2695">
        <v>598</v>
      </c>
      <c r="I5" s="2696">
        <v>2.1141948028990631</v>
      </c>
      <c r="J5" s="2698">
        <v>3.81</v>
      </c>
      <c r="K5" s="2695">
        <v>27325</v>
      </c>
      <c r="L5" s="2696">
        <v>96.605974898356024</v>
      </c>
      <c r="M5" s="2698">
        <v>1.02</v>
      </c>
      <c r="N5" s="2695">
        <v>262</v>
      </c>
      <c r="O5" s="2696">
        <v>0.92628601732366966</v>
      </c>
      <c r="P5" s="2699" t="s">
        <v>253</v>
      </c>
      <c r="Q5" s="2700"/>
    </row>
    <row r="6" spans="1:20" ht="13.7" customHeight="1">
      <c r="B6" s="2701" t="s">
        <v>119</v>
      </c>
      <c r="C6" s="2702">
        <v>28246</v>
      </c>
      <c r="D6" s="2703">
        <v>-0.13788226975428586</v>
      </c>
      <c r="E6" s="2704">
        <v>109</v>
      </c>
      <c r="F6" s="2705">
        <v>0.38589534801387809</v>
      </c>
      <c r="G6" s="2706">
        <v>9.0000000000000142</v>
      </c>
      <c r="H6" s="2704">
        <v>649</v>
      </c>
      <c r="I6" s="2705">
        <v>2.2976704666147421</v>
      </c>
      <c r="J6" s="2706">
        <v>8.5284280936454877</v>
      </c>
      <c r="K6" s="2704">
        <v>27254</v>
      </c>
      <c r="L6" s="2705">
        <v>96.487998300644335</v>
      </c>
      <c r="M6" s="2707">
        <v>-0.25983531564502016</v>
      </c>
      <c r="N6" s="2704">
        <v>234</v>
      </c>
      <c r="O6" s="2705">
        <v>0.82843588472704099</v>
      </c>
      <c r="P6" s="2707">
        <v>-10.687022900763353</v>
      </c>
      <c r="Q6" s="2700"/>
    </row>
    <row r="7" spans="1:20" ht="13.7" customHeight="1">
      <c r="B7" s="2708" t="s">
        <v>123</v>
      </c>
      <c r="C7" s="2702">
        <v>28376</v>
      </c>
      <c r="D7" s="2703">
        <v>0.46024215818167136</v>
      </c>
      <c r="E7" s="2704">
        <v>128</v>
      </c>
      <c r="F7" s="2705">
        <v>0.45108542430222726</v>
      </c>
      <c r="G7" s="2706">
        <v>17.431192660550465</v>
      </c>
      <c r="H7" s="2704">
        <v>668</v>
      </c>
      <c r="I7" s="2705">
        <v>2.3541020580772485</v>
      </c>
      <c r="J7" s="2706">
        <v>2.9275808936825882</v>
      </c>
      <c r="K7" s="2704">
        <v>27370</v>
      </c>
      <c r="L7" s="2705">
        <v>96.454750493374689</v>
      </c>
      <c r="M7" s="2707">
        <v>0.42562559624275309</v>
      </c>
      <c r="N7" s="2704">
        <v>210</v>
      </c>
      <c r="O7" s="2705">
        <v>0.74006202424584155</v>
      </c>
      <c r="P7" s="2707">
        <v>-10.256410256410248</v>
      </c>
      <c r="Q7" s="2700"/>
    </row>
    <row r="8" spans="1:20" ht="13.7" customHeight="1">
      <c r="B8" s="2709" t="s">
        <v>124</v>
      </c>
      <c r="C8" s="2710">
        <v>28037</v>
      </c>
      <c r="D8" s="2711">
        <v>-0.2277499021387257</v>
      </c>
      <c r="E8" s="2712">
        <v>129</v>
      </c>
      <c r="F8" s="2713">
        <v>0.46010628811927101</v>
      </c>
      <c r="G8" s="2714">
        <v>22.857142857142861</v>
      </c>
      <c r="H8" s="2712">
        <v>683</v>
      </c>
      <c r="I8" s="2713">
        <v>2.4360666262438921</v>
      </c>
      <c r="J8" s="2714">
        <v>3.9573820395738295</v>
      </c>
      <c r="K8" s="2712">
        <v>27026</v>
      </c>
      <c r="L8" s="2713">
        <v>96.394050718693165</v>
      </c>
      <c r="M8" s="2715">
        <v>-0.33190736096770479</v>
      </c>
      <c r="N8" s="2712">
        <v>199</v>
      </c>
      <c r="O8" s="2713">
        <v>0.70977636694368162</v>
      </c>
      <c r="P8" s="2715">
        <v>-10.762331838565018</v>
      </c>
      <c r="Q8" s="2700"/>
    </row>
    <row r="9" spans="1:20" ht="13.7" customHeight="1">
      <c r="B9" s="2709" t="s">
        <v>125</v>
      </c>
      <c r="C9" s="2716">
        <v>28041</v>
      </c>
      <c r="D9" s="2717">
        <v>-0.862648046667843</v>
      </c>
      <c r="E9" s="2718">
        <v>123</v>
      </c>
      <c r="F9" s="2713">
        <f>E9/C9*100</f>
        <v>0.43864341499946513</v>
      </c>
      <c r="G9" s="2714">
        <v>3.3613445378151425</v>
      </c>
      <c r="H9" s="2712">
        <v>708</v>
      </c>
      <c r="I9" s="2719">
        <v>2.5248742912164333</v>
      </c>
      <c r="J9" s="2714">
        <v>7.1104387291981936</v>
      </c>
      <c r="K9" s="2712">
        <v>27013</v>
      </c>
      <c r="L9" s="2719">
        <v>96.333939588459756</v>
      </c>
      <c r="M9" s="2715">
        <v>-1.0041411661230626</v>
      </c>
      <c r="N9" s="2712">
        <v>197</v>
      </c>
      <c r="O9" s="2713">
        <v>0.70254270532434648</v>
      </c>
      <c r="P9" s="2715">
        <v>-9.6330275229357767</v>
      </c>
      <c r="Q9" s="2720"/>
    </row>
    <row r="10" spans="1:20" ht="13.7" customHeight="1">
      <c r="B10" s="2709" t="s">
        <v>126</v>
      </c>
      <c r="C10" s="2716">
        <v>28132</v>
      </c>
      <c r="D10" s="2717">
        <v>-0.96807125004400518</v>
      </c>
      <c r="E10" s="2718">
        <v>128</v>
      </c>
      <c r="F10" s="2713">
        <v>0.45499786719749802</v>
      </c>
      <c r="G10" s="2714">
        <v>0.7874015748031411</v>
      </c>
      <c r="H10" s="2712">
        <v>721</v>
      </c>
      <c r="I10" s="2719">
        <v>2.5629176738234039</v>
      </c>
      <c r="J10" s="2714">
        <v>8.2582582582582518</v>
      </c>
      <c r="K10" s="2712">
        <v>27089</v>
      </c>
      <c r="L10" s="2719">
        <v>96.292478316507896</v>
      </c>
      <c r="M10" s="2715">
        <v>-1.1278195488721821</v>
      </c>
      <c r="N10" s="2712">
        <v>194</v>
      </c>
      <c r="O10" s="2719">
        <v>0.68960614247120711</v>
      </c>
      <c r="P10" s="2715">
        <v>-10.18518518518519</v>
      </c>
      <c r="Q10" s="2720"/>
    </row>
    <row r="11" spans="1:20" ht="13.7" customHeight="1">
      <c r="B11" s="2721" t="s">
        <v>127</v>
      </c>
      <c r="C11" s="2722">
        <v>28150</v>
      </c>
      <c r="D11" s="2723">
        <v>-0.79644770228361494</v>
      </c>
      <c r="E11" s="2724">
        <v>129</v>
      </c>
      <c r="F11" s="2705">
        <v>0.45825932504440492</v>
      </c>
      <c r="G11" s="2706">
        <v>0.78125</v>
      </c>
      <c r="H11" s="2704">
        <v>744</v>
      </c>
      <c r="I11" s="2725">
        <v>2.6429840142095915</v>
      </c>
      <c r="J11" s="2706">
        <v>11.377245508982028</v>
      </c>
      <c r="K11" s="2704">
        <v>27084</v>
      </c>
      <c r="L11" s="2725">
        <v>96.213143872113676</v>
      </c>
      <c r="M11" s="2707">
        <v>-1.0449397150164401</v>
      </c>
      <c r="N11" s="2704">
        <v>193</v>
      </c>
      <c r="O11" s="2705">
        <v>0.68561278863232689</v>
      </c>
      <c r="P11" s="2707">
        <v>-8.095238095238102</v>
      </c>
      <c r="Q11" s="2720"/>
    </row>
    <row r="12" spans="1:20" ht="13.7" customHeight="1">
      <c r="B12" s="2709" t="s">
        <v>128</v>
      </c>
      <c r="C12" s="2716">
        <v>28064</v>
      </c>
      <c r="D12" s="2717">
        <f>SUM(C12/C8)*100-100</f>
        <v>9.6301316118001523E-2</v>
      </c>
      <c r="E12" s="2718">
        <v>130</v>
      </c>
      <c r="F12" s="2719">
        <f>SUM(E12/C12*100)</f>
        <v>0.46322690992018245</v>
      </c>
      <c r="G12" s="2726">
        <f>SUM(E12/E8)*100-100</f>
        <v>0.77519379844960667</v>
      </c>
      <c r="H12" s="2712">
        <v>762</v>
      </c>
      <c r="I12" s="2719">
        <f>SUM(H12/C12*100)</f>
        <v>2.7152223489167615</v>
      </c>
      <c r="J12" s="2726">
        <f>SUM(H12/H8)*100-100</f>
        <v>11.566617862371899</v>
      </c>
      <c r="K12" s="2712">
        <v>26981</v>
      </c>
      <c r="L12" s="2727">
        <f>SUM(K12/C12*100)</f>
        <v>96.140963511972629</v>
      </c>
      <c r="M12" s="2728">
        <f>SUM(K12/K8)*100-100</f>
        <v>-0.16650632724044101</v>
      </c>
      <c r="N12" s="2712">
        <v>191</v>
      </c>
      <c r="O12" s="2719">
        <f>SUM(N12/C12*100)</f>
        <v>0.68058722919042192</v>
      </c>
      <c r="P12" s="2728">
        <f>SUM(N12/N8)*100-100</f>
        <v>-4.0201005025125625</v>
      </c>
      <c r="Q12" s="2720"/>
    </row>
    <row r="13" spans="1:20" ht="13.7" customHeight="1">
      <c r="B13" s="2709" t="s">
        <v>129</v>
      </c>
      <c r="C13" s="2716">
        <v>28292</v>
      </c>
      <c r="D13" s="2717">
        <f>SUM(C13/C9)*100-100</f>
        <v>0.89511786312898778</v>
      </c>
      <c r="E13" s="2712">
        <v>130</v>
      </c>
      <c r="F13" s="2713">
        <f>SUM(E13/C13*100)</f>
        <v>0.45949384985154812</v>
      </c>
      <c r="G13" s="2729">
        <f>SUM(E13/E9)*100-100</f>
        <v>5.6910569105691025</v>
      </c>
      <c r="H13" s="2712">
        <v>797</v>
      </c>
      <c r="I13" s="2713">
        <f>SUM(H13/C13*100)</f>
        <v>2.8170507563975682</v>
      </c>
      <c r="J13" s="2729">
        <f>SUM(H13/H9)*100-100</f>
        <v>12.570621468926561</v>
      </c>
      <c r="K13" s="2712">
        <v>27176</v>
      </c>
      <c r="L13" s="2713">
        <f>SUM(K13/C13*100)</f>
        <v>96.05542202742825</v>
      </c>
      <c r="M13" s="2730">
        <f>SUM(K13/K9)*100-100</f>
        <v>0.6034131714359745</v>
      </c>
      <c r="N13" s="2712">
        <v>189</v>
      </c>
      <c r="O13" s="2719">
        <f>SUM(N13/C13*100)</f>
        <v>0.66803336632263544</v>
      </c>
      <c r="P13" s="2715">
        <f>SUM(N13/N9)*100-100</f>
        <v>-4.0609137055837579</v>
      </c>
      <c r="Q13" s="2720"/>
    </row>
    <row r="14" spans="1:20" ht="13.7" customHeight="1">
      <c r="B14" s="2709" t="s">
        <v>130</v>
      </c>
      <c r="C14" s="2716">
        <v>28235</v>
      </c>
      <c r="D14" s="2717">
        <f>SUM(C14/C10)*100-100</f>
        <v>0.36613109626048868</v>
      </c>
      <c r="E14" s="2712">
        <v>132</v>
      </c>
      <c r="F14" s="2713">
        <f>SUM(E14/C14*100)</f>
        <v>0.4675048698423942</v>
      </c>
      <c r="G14" s="2729">
        <f>SUM(E14/E10)*100-100</f>
        <v>3.125</v>
      </c>
      <c r="H14" s="2712">
        <v>804</v>
      </c>
      <c r="I14" s="2719">
        <f>SUM(H14/C14*100)</f>
        <v>2.84752966176731</v>
      </c>
      <c r="J14" s="2714">
        <f>SUM(H14/H10)*100-100</f>
        <v>11.511789181692095</v>
      </c>
      <c r="K14" s="2712">
        <v>27116</v>
      </c>
      <c r="L14" s="2719">
        <f t="shared" ref="L14:L47" si="0">SUM(K14/$C14*100)</f>
        <v>96.036833717017885</v>
      </c>
      <c r="M14" s="2715">
        <f>SUM(K14/K10)*100-100</f>
        <v>9.9671453357458972E-2</v>
      </c>
      <c r="N14" s="2712">
        <v>183</v>
      </c>
      <c r="O14" s="2719">
        <f>SUM(N14/C14*100)</f>
        <v>0.64813175137241008</v>
      </c>
      <c r="P14" s="2715">
        <f>SUM(N14/N10)*100-100</f>
        <v>-5.6701030927835063</v>
      </c>
      <c r="Q14" s="2720"/>
    </row>
    <row r="15" spans="1:20" ht="13.7" customHeight="1">
      <c r="B15" s="2721" t="s">
        <v>405</v>
      </c>
      <c r="C15" s="2722">
        <v>28255</v>
      </c>
      <c r="D15" s="2723">
        <f>SUM(C15/C11)*100-100</f>
        <v>0.37300177619894725</v>
      </c>
      <c r="E15" s="2704">
        <v>134</v>
      </c>
      <c r="F15" s="2705">
        <f>SUM(E15/C15*100)</f>
        <v>0.47425234471774907</v>
      </c>
      <c r="G15" s="2731">
        <f>SUM(E15/E11)*100-100</f>
        <v>3.8759689922480618</v>
      </c>
      <c r="H15" s="2704">
        <v>826</v>
      </c>
      <c r="I15" s="2725">
        <f>SUM(H15/C15*100)</f>
        <v>2.9233763935586623</v>
      </c>
      <c r="J15" s="2706">
        <f>SUM(H15/H11)*100-100</f>
        <v>11.021505376344081</v>
      </c>
      <c r="K15" s="2704">
        <v>27114</v>
      </c>
      <c r="L15" s="2705">
        <f t="shared" si="0"/>
        <v>95.961776676694384</v>
      </c>
      <c r="M15" s="2707">
        <f>SUM(K15/K11)*100-100</f>
        <v>0.11076650420913836</v>
      </c>
      <c r="N15" s="2704">
        <v>181</v>
      </c>
      <c r="O15" s="2725">
        <f>SUM(N15/C15*100)</f>
        <v>0.64059458502919842</v>
      </c>
      <c r="P15" s="2707">
        <f>SUM(N15/N11)*100-100</f>
        <v>-6.2176165803108745</v>
      </c>
      <c r="Q15" s="2720"/>
    </row>
    <row r="16" spans="1:20" ht="13.7" customHeight="1">
      <c r="B16" s="2732" t="s">
        <v>425</v>
      </c>
      <c r="C16" s="2716">
        <v>28155</v>
      </c>
      <c r="D16" s="2733">
        <f t="shared" ref="D16:D33" si="1">SUM(C16/C12)*100-100</f>
        <v>0.32425883694413926</v>
      </c>
      <c r="E16" s="2712">
        <v>169</v>
      </c>
      <c r="F16" s="2713">
        <f t="shared" ref="F16:F43" si="2">SUM(E16/C16*100)</f>
        <v>0.60024862369028587</v>
      </c>
      <c r="G16" s="2729">
        <f t="shared" ref="G16:G27" si="3">SUM(E16/E12)*100-100</f>
        <v>30</v>
      </c>
      <c r="H16" s="2712">
        <v>808</v>
      </c>
      <c r="I16" s="2719">
        <f t="shared" ref="I16:I42" si="4">SUM(H16/C16*100)</f>
        <v>2.8698277393003022</v>
      </c>
      <c r="J16" s="2714">
        <f t="shared" ref="J16:J27" si="5">SUM(H16/H12)*100-100</f>
        <v>6.0367454068241528</v>
      </c>
      <c r="K16" s="2712">
        <v>27001</v>
      </c>
      <c r="L16" s="2719">
        <f t="shared" si="0"/>
        <v>95.901260877286461</v>
      </c>
      <c r="M16" s="2715">
        <f t="shared" ref="M16:M27" si="6">SUM(K16/K12)*100-100</f>
        <v>7.4126236981570059E-2</v>
      </c>
      <c r="N16" s="2712">
        <v>177</v>
      </c>
      <c r="O16" s="2719">
        <f t="shared" ref="O16:O53" si="7">SUM(N16/C16*100)</f>
        <v>0.62866275972296215</v>
      </c>
      <c r="P16" s="2715">
        <f t="shared" ref="P16:P27" si="8">SUM(N16/N12)*100-100</f>
        <v>-7.329842931937165</v>
      </c>
      <c r="Q16" s="2720"/>
    </row>
    <row r="17" spans="2:19" ht="13.7" customHeight="1">
      <c r="B17" s="2709" t="s">
        <v>575</v>
      </c>
      <c r="C17" s="2716">
        <v>28167</v>
      </c>
      <c r="D17" s="2717">
        <f t="shared" si="1"/>
        <v>-0.44182100947264757</v>
      </c>
      <c r="E17" s="2712">
        <v>171</v>
      </c>
      <c r="F17" s="2713">
        <f t="shared" si="2"/>
        <v>0.60709340717861326</v>
      </c>
      <c r="G17" s="2729">
        <f t="shared" si="3"/>
        <v>31.538461538461547</v>
      </c>
      <c r="H17" s="2712">
        <v>828</v>
      </c>
      <c r="I17" s="2719">
        <f t="shared" si="4"/>
        <v>2.9396101821280221</v>
      </c>
      <c r="J17" s="2714">
        <f t="shared" si="5"/>
        <v>3.8895859473023791</v>
      </c>
      <c r="K17" s="2712">
        <v>26994</v>
      </c>
      <c r="L17" s="2719">
        <f t="shared" si="0"/>
        <v>95.835552241985297</v>
      </c>
      <c r="M17" s="2715">
        <f t="shared" si="6"/>
        <v>-0.66970856638209852</v>
      </c>
      <c r="N17" s="2712">
        <v>174</v>
      </c>
      <c r="O17" s="2719">
        <f t="shared" si="7"/>
        <v>0.61774416870806259</v>
      </c>
      <c r="P17" s="2715">
        <f t="shared" si="8"/>
        <v>-7.9365079365079367</v>
      </c>
      <c r="Q17" s="2720"/>
    </row>
    <row r="18" spans="2:19" ht="13.7" customHeight="1">
      <c r="B18" s="2709" t="s">
        <v>426</v>
      </c>
      <c r="C18" s="2716">
        <v>28144</v>
      </c>
      <c r="D18" s="2717">
        <f t="shared" si="1"/>
        <v>-0.32229502390649145</v>
      </c>
      <c r="E18" s="2712">
        <v>172</v>
      </c>
      <c r="F18" s="2719">
        <f t="shared" si="2"/>
        <v>0.61114269471290505</v>
      </c>
      <c r="G18" s="2714">
        <f t="shared" si="3"/>
        <v>30.303030303030312</v>
      </c>
      <c r="H18" s="2712">
        <v>830</v>
      </c>
      <c r="I18" s="2719">
        <f t="shared" si="4"/>
        <v>2.949118817509949</v>
      </c>
      <c r="J18" s="2714">
        <f t="shared" si="5"/>
        <v>3.2338308457711378</v>
      </c>
      <c r="K18" s="2712">
        <v>26968</v>
      </c>
      <c r="L18" s="2719">
        <f t="shared" si="0"/>
        <v>95.82148948266061</v>
      </c>
      <c r="M18" s="2715">
        <f t="shared" si="6"/>
        <v>-0.54580321581354951</v>
      </c>
      <c r="N18" s="2712">
        <v>174</v>
      </c>
      <c r="O18" s="2719">
        <f t="shared" si="7"/>
        <v>0.61824900511654357</v>
      </c>
      <c r="P18" s="2715">
        <f t="shared" si="8"/>
        <v>-4.9180327868852487</v>
      </c>
      <c r="Q18" s="2720"/>
    </row>
    <row r="19" spans="2:19" ht="13.7" customHeight="1">
      <c r="B19" s="2721" t="s">
        <v>479</v>
      </c>
      <c r="C19" s="2716">
        <v>27870</v>
      </c>
      <c r="D19" s="2717">
        <f t="shared" si="1"/>
        <v>-1.362590691912942</v>
      </c>
      <c r="E19" s="2712">
        <v>179</v>
      </c>
      <c r="F19" s="2719">
        <f t="shared" si="2"/>
        <v>0.64226767133118046</v>
      </c>
      <c r="G19" s="2714">
        <f t="shared" si="3"/>
        <v>33.582089552238813</v>
      </c>
      <c r="H19" s="2712">
        <v>819</v>
      </c>
      <c r="I19" s="2719">
        <f t="shared" si="4"/>
        <v>2.9386437029063508</v>
      </c>
      <c r="J19" s="2714">
        <f t="shared" si="5"/>
        <v>-0.84745762711864359</v>
      </c>
      <c r="K19" s="2712">
        <v>26699</v>
      </c>
      <c r="L19" s="2713">
        <f t="shared" si="0"/>
        <v>95.798349479727307</v>
      </c>
      <c r="M19" s="2730">
        <f t="shared" si="6"/>
        <v>-1.5305746109021072</v>
      </c>
      <c r="N19" s="2712">
        <v>173</v>
      </c>
      <c r="O19" s="2713">
        <f t="shared" si="7"/>
        <v>0.62073914603516323</v>
      </c>
      <c r="P19" s="2730">
        <f t="shared" si="8"/>
        <v>-4.4198895027624303</v>
      </c>
      <c r="Q19" s="2720"/>
    </row>
    <row r="20" spans="2:19" ht="13.7" customHeight="1">
      <c r="B20" s="2709" t="s">
        <v>526</v>
      </c>
      <c r="C20" s="2734">
        <v>27351</v>
      </c>
      <c r="D20" s="2733">
        <f t="shared" si="1"/>
        <v>-2.8556206712839582</v>
      </c>
      <c r="E20" s="2735">
        <v>180</v>
      </c>
      <c r="F20" s="2727">
        <f t="shared" si="2"/>
        <v>0.65811122079631457</v>
      </c>
      <c r="G20" s="2736">
        <f t="shared" si="3"/>
        <v>6.5088757396449779</v>
      </c>
      <c r="H20" s="2735">
        <v>813</v>
      </c>
      <c r="I20" s="2727">
        <f t="shared" si="4"/>
        <v>2.9724690139300209</v>
      </c>
      <c r="J20" s="2726">
        <f t="shared" si="5"/>
        <v>0.61881188118810826</v>
      </c>
      <c r="K20" s="2735">
        <v>26205</v>
      </c>
      <c r="L20" s="2727">
        <f t="shared" si="0"/>
        <v>95.810025227596796</v>
      </c>
      <c r="M20" s="2728">
        <f t="shared" si="6"/>
        <v>-2.9480389615199414</v>
      </c>
      <c r="N20" s="2735">
        <v>153</v>
      </c>
      <c r="O20" s="2727">
        <f t="shared" si="7"/>
        <v>0.55939453767686742</v>
      </c>
      <c r="P20" s="2728">
        <f t="shared" si="8"/>
        <v>-13.559322033898297</v>
      </c>
      <c r="Q20" s="2720"/>
    </row>
    <row r="21" spans="2:19" ht="13.7" customHeight="1">
      <c r="B21" s="2709" t="s">
        <v>484</v>
      </c>
      <c r="C21" s="2716">
        <v>27400</v>
      </c>
      <c r="D21" s="2717">
        <f t="shared" si="1"/>
        <v>-2.7230446976958831</v>
      </c>
      <c r="E21" s="2718">
        <v>180</v>
      </c>
      <c r="F21" s="2713">
        <f t="shared" si="2"/>
        <v>0.65693430656934304</v>
      </c>
      <c r="G21" s="2729">
        <f t="shared" si="3"/>
        <v>5.2631578947368354</v>
      </c>
      <c r="H21" s="2718">
        <v>824</v>
      </c>
      <c r="I21" s="2713">
        <f t="shared" si="4"/>
        <v>3.007299270072993</v>
      </c>
      <c r="J21" s="2714">
        <f t="shared" si="5"/>
        <v>-0.48309178743961922</v>
      </c>
      <c r="K21" s="2718">
        <v>26248</v>
      </c>
      <c r="L21" s="2713">
        <f t="shared" si="0"/>
        <v>95.795620437956202</v>
      </c>
      <c r="M21" s="2715">
        <f t="shared" si="6"/>
        <v>-2.7635770912054483</v>
      </c>
      <c r="N21" s="2718">
        <v>148</v>
      </c>
      <c r="O21" s="2713">
        <f t="shared" si="7"/>
        <v>0.54014598540145986</v>
      </c>
      <c r="P21" s="2715">
        <f t="shared" si="8"/>
        <v>-14.942528735632195</v>
      </c>
      <c r="Q21" s="2720"/>
    </row>
    <row r="22" spans="2:19" ht="13.7" customHeight="1">
      <c r="B22" s="2709" t="s">
        <v>498</v>
      </c>
      <c r="C22" s="2716">
        <v>27387</v>
      </c>
      <c r="D22" s="2717">
        <f t="shared" si="1"/>
        <v>-2.6897384877771486</v>
      </c>
      <c r="E22" s="2718">
        <v>180</v>
      </c>
      <c r="F22" s="2713">
        <f t="shared" si="2"/>
        <v>0.65724613867893522</v>
      </c>
      <c r="G22" s="2729">
        <f t="shared" si="3"/>
        <v>4.6511627906976827</v>
      </c>
      <c r="H22" s="2718">
        <v>839</v>
      </c>
      <c r="I22" s="2713">
        <f t="shared" si="4"/>
        <v>3.0634972797312594</v>
      </c>
      <c r="J22" s="2714">
        <f t="shared" si="5"/>
        <v>1.0843373493975861</v>
      </c>
      <c r="K22" s="2718">
        <v>26221</v>
      </c>
      <c r="L22" s="2713">
        <f t="shared" si="0"/>
        <v>95.742505568335346</v>
      </c>
      <c r="M22" s="2715">
        <f t="shared" si="6"/>
        <v>-2.7699495698605716</v>
      </c>
      <c r="N22" s="2718">
        <v>147</v>
      </c>
      <c r="O22" s="2713">
        <f t="shared" si="7"/>
        <v>0.53675101325446384</v>
      </c>
      <c r="P22" s="2715">
        <f t="shared" si="8"/>
        <v>-15.517241379310349</v>
      </c>
      <c r="Q22" s="2720"/>
    </row>
    <row r="23" spans="2:19" ht="13.7" customHeight="1">
      <c r="B23" s="2721" t="s">
        <v>428</v>
      </c>
      <c r="C23" s="2722">
        <v>27308</v>
      </c>
      <c r="D23" s="2723">
        <f t="shared" si="1"/>
        <v>-2.0165052027269468</v>
      </c>
      <c r="E23" s="2724">
        <v>178</v>
      </c>
      <c r="F23" s="2705">
        <f t="shared" si="2"/>
        <v>0.65182364142375859</v>
      </c>
      <c r="G23" s="2731">
        <f t="shared" si="3"/>
        <v>-0.55865921787710704</v>
      </c>
      <c r="H23" s="2724">
        <v>843</v>
      </c>
      <c r="I23" s="2705">
        <f t="shared" si="4"/>
        <v>3.0870074703383623</v>
      </c>
      <c r="J23" s="2706">
        <f t="shared" si="5"/>
        <v>2.93040293040292</v>
      </c>
      <c r="K23" s="2724">
        <v>26141</v>
      </c>
      <c r="L23" s="2705">
        <f t="shared" si="0"/>
        <v>95.726527025047602</v>
      </c>
      <c r="M23" s="2707">
        <f t="shared" si="6"/>
        <v>-2.0899659163264488</v>
      </c>
      <c r="N23" s="2724">
        <v>146</v>
      </c>
      <c r="O23" s="2705">
        <f t="shared" si="7"/>
        <v>0.53464186319027385</v>
      </c>
      <c r="P23" s="2707">
        <f t="shared" si="8"/>
        <v>-15.606936416184965</v>
      </c>
      <c r="Q23" s="2720"/>
    </row>
    <row r="24" spans="2:19" ht="13.7" customHeight="1">
      <c r="B24" s="2732" t="s">
        <v>416</v>
      </c>
      <c r="C24" s="2734">
        <v>27030</v>
      </c>
      <c r="D24" s="2733">
        <f t="shared" si="1"/>
        <v>-1.1736316770867603</v>
      </c>
      <c r="E24" s="2737">
        <v>174</v>
      </c>
      <c r="F24" s="2727">
        <f t="shared" si="2"/>
        <v>0.64372918978912319</v>
      </c>
      <c r="G24" s="2736">
        <f t="shared" si="3"/>
        <v>-3.3333333333333286</v>
      </c>
      <c r="H24" s="2737">
        <v>840</v>
      </c>
      <c r="I24" s="2738">
        <f t="shared" si="4"/>
        <v>3.1076581576026641</v>
      </c>
      <c r="J24" s="2726">
        <f t="shared" si="5"/>
        <v>3.3210332103321036</v>
      </c>
      <c r="K24" s="2737">
        <v>25870</v>
      </c>
      <c r="L24" s="2727">
        <f t="shared" si="0"/>
        <v>95.70847206807251</v>
      </c>
      <c r="M24" s="2739">
        <f t="shared" si="6"/>
        <v>-1.2783819881701959</v>
      </c>
      <c r="N24" s="2737">
        <v>146</v>
      </c>
      <c r="O24" s="2727">
        <f t="shared" si="7"/>
        <v>0.54014058453570102</v>
      </c>
      <c r="P24" s="2739">
        <f t="shared" si="8"/>
        <v>-4.5751633986928084</v>
      </c>
      <c r="Q24" s="2740"/>
      <c r="R24" s="2683"/>
      <c r="S24" s="2683"/>
    </row>
    <row r="25" spans="2:19" s="2212" customFormat="1" ht="13.7" customHeight="1">
      <c r="B25" s="2709" t="s">
        <v>211</v>
      </c>
      <c r="C25" s="2716">
        <v>27046</v>
      </c>
      <c r="D25" s="2717">
        <f t="shared" si="1"/>
        <v>-1.2919708029197068</v>
      </c>
      <c r="E25" s="2712">
        <v>183</v>
      </c>
      <c r="F25" s="2713">
        <f t="shared" si="2"/>
        <v>0.6766250092435111</v>
      </c>
      <c r="G25" s="2729">
        <f t="shared" si="3"/>
        <v>1.6666666666666572</v>
      </c>
      <c r="H25" s="2712">
        <v>862</v>
      </c>
      <c r="I25" s="2719">
        <f t="shared" si="4"/>
        <v>3.1871626118464835</v>
      </c>
      <c r="J25" s="2714">
        <f t="shared" si="5"/>
        <v>4.6116504854368969</v>
      </c>
      <c r="K25" s="2712">
        <v>25853</v>
      </c>
      <c r="L25" s="2713">
        <f t="shared" si="0"/>
        <v>95.588996524439835</v>
      </c>
      <c r="M25" s="2730">
        <f t="shared" si="6"/>
        <v>-1.5048765620237674</v>
      </c>
      <c r="N25" s="2712">
        <v>148</v>
      </c>
      <c r="O25" s="2713">
        <f t="shared" si="7"/>
        <v>0.54721585447016197</v>
      </c>
      <c r="P25" s="2730">
        <f t="shared" si="8"/>
        <v>0</v>
      </c>
      <c r="Q25" s="2740"/>
      <c r="R25" s="2683"/>
      <c r="S25" s="2683"/>
    </row>
    <row r="26" spans="2:19" s="2212" customFormat="1" ht="13.7" customHeight="1">
      <c r="B26" s="2709" t="s">
        <v>332</v>
      </c>
      <c r="C26" s="2716">
        <v>27106</v>
      </c>
      <c r="D26" s="2717">
        <f t="shared" si="1"/>
        <v>-1.0260342498265516</v>
      </c>
      <c r="E26" s="2712">
        <v>184</v>
      </c>
      <c r="F26" s="2713">
        <f t="shared" si="2"/>
        <v>0.67881649819228218</v>
      </c>
      <c r="G26" s="2729">
        <f t="shared" si="3"/>
        <v>2.2222222222222143</v>
      </c>
      <c r="H26" s="2712">
        <v>882</v>
      </c>
      <c r="I26" s="2719">
        <f t="shared" si="4"/>
        <v>3.2538921272043089</v>
      </c>
      <c r="J26" s="2714">
        <f t="shared" si="5"/>
        <v>5.1251489868891582</v>
      </c>
      <c r="K26" s="2712">
        <v>25894</v>
      </c>
      <c r="L26" s="2713">
        <f t="shared" si="0"/>
        <v>95.528665240168237</v>
      </c>
      <c r="M26" s="2730">
        <f t="shared" si="6"/>
        <v>-1.2470920254757658</v>
      </c>
      <c r="N26" s="2712">
        <v>146</v>
      </c>
      <c r="O26" s="2713">
        <f t="shared" si="7"/>
        <v>0.53862613443518037</v>
      </c>
      <c r="P26" s="2730">
        <f t="shared" si="8"/>
        <v>-0.68027210884353906</v>
      </c>
      <c r="Q26" s="2740"/>
      <c r="R26" s="2683"/>
      <c r="S26" s="2683"/>
    </row>
    <row r="27" spans="2:19" s="2212" customFormat="1" ht="13.7" customHeight="1">
      <c r="B27" s="2721" t="s">
        <v>551</v>
      </c>
      <c r="C27" s="2722">
        <v>26990</v>
      </c>
      <c r="D27" s="2723">
        <f t="shared" si="1"/>
        <v>-1.164493921195259</v>
      </c>
      <c r="E27" s="2704">
        <v>182</v>
      </c>
      <c r="F27" s="2705">
        <f t="shared" si="2"/>
        <v>0.67432382363838461</v>
      </c>
      <c r="G27" s="2731">
        <f t="shared" si="3"/>
        <v>2.2471910112359552</v>
      </c>
      <c r="H27" s="2704">
        <v>889</v>
      </c>
      <c r="I27" s="2725">
        <f t="shared" si="4"/>
        <v>3.293812523156725</v>
      </c>
      <c r="J27" s="2706">
        <f t="shared" si="5"/>
        <v>5.4567022538552834</v>
      </c>
      <c r="K27" s="2704">
        <v>25779</v>
      </c>
      <c r="L27" s="2705">
        <f t="shared" si="0"/>
        <v>95.513153019636903</v>
      </c>
      <c r="M27" s="2741">
        <f t="shared" si="6"/>
        <v>-1.3847978271680432</v>
      </c>
      <c r="N27" s="2704">
        <v>140</v>
      </c>
      <c r="O27" s="2705">
        <f t="shared" si="7"/>
        <v>0.51871063356798819</v>
      </c>
      <c r="P27" s="2741">
        <f t="shared" si="8"/>
        <v>-4.1095890410959015</v>
      </c>
      <c r="Q27" s="2740"/>
      <c r="R27" s="2683"/>
      <c r="S27" s="2683"/>
    </row>
    <row r="28" spans="2:19" s="2212" customFormat="1" ht="13.7" customHeight="1">
      <c r="B28" s="2732" t="s">
        <v>603</v>
      </c>
      <c r="C28" s="2734">
        <v>26761</v>
      </c>
      <c r="D28" s="2717">
        <f t="shared" si="1"/>
        <v>-0.99519052904180683</v>
      </c>
      <c r="E28" s="2712">
        <v>185</v>
      </c>
      <c r="F28" s="2738">
        <f t="shared" si="2"/>
        <v>0.69130451029483209</v>
      </c>
      <c r="G28" s="2726">
        <f t="shared" ref="G28:G34" si="9">SUM(E28/E24)*100-100</f>
        <v>6.3218390804597817</v>
      </c>
      <c r="H28" s="2712">
        <v>893</v>
      </c>
      <c r="I28" s="2738">
        <f t="shared" si="4"/>
        <v>3.3369455550988381</v>
      </c>
      <c r="J28" s="2726">
        <f t="shared" ref="J28:J34" si="10">SUM(H28/H24)*100-100</f>
        <v>6.3095238095238102</v>
      </c>
      <c r="K28" s="2712">
        <v>25549</v>
      </c>
      <c r="L28" s="2738">
        <f t="shared" si="0"/>
        <v>95.471021262284665</v>
      </c>
      <c r="M28" s="2728">
        <f t="shared" ref="M28:M34" si="11">SUM(K28/K24)*100-100</f>
        <v>-1.2408194820255147</v>
      </c>
      <c r="N28" s="2712">
        <v>134</v>
      </c>
      <c r="O28" s="2738">
        <f t="shared" si="7"/>
        <v>0.50072867232166207</v>
      </c>
      <c r="P28" s="2728">
        <f t="shared" ref="P28:P34" si="12">SUM(N28/N24)*100-100</f>
        <v>-8.2191780821917746</v>
      </c>
      <c r="Q28" s="2740"/>
      <c r="R28" s="2683"/>
      <c r="S28" s="2683"/>
    </row>
    <row r="29" spans="2:19" s="2212" customFormat="1" ht="13.7" customHeight="1">
      <c r="B29" s="2709" t="s">
        <v>641</v>
      </c>
      <c r="C29" s="2716">
        <v>26815</v>
      </c>
      <c r="D29" s="2717">
        <f t="shared" si="1"/>
        <v>-0.85410042150409993</v>
      </c>
      <c r="E29" s="2712">
        <v>184</v>
      </c>
      <c r="F29" s="2719">
        <f t="shared" si="2"/>
        <v>0.68618310647025915</v>
      </c>
      <c r="G29" s="2714">
        <f t="shared" si="9"/>
        <v>0.54644808743169904</v>
      </c>
      <c r="H29" s="2712">
        <v>914</v>
      </c>
      <c r="I29" s="2719">
        <f t="shared" si="4"/>
        <v>3.4085399962707439</v>
      </c>
      <c r="J29" s="2714">
        <f t="shared" si="10"/>
        <v>6.0324825986078849</v>
      </c>
      <c r="K29" s="2712">
        <v>25584</v>
      </c>
      <c r="L29" s="2719">
        <f t="shared" si="0"/>
        <v>95.409285847473427</v>
      </c>
      <c r="M29" s="2715">
        <f t="shared" si="11"/>
        <v>-1.0404982013692745</v>
      </c>
      <c r="N29" s="2712">
        <v>133</v>
      </c>
      <c r="O29" s="2719">
        <f t="shared" si="7"/>
        <v>0.49599104978556785</v>
      </c>
      <c r="P29" s="2715">
        <f t="shared" si="12"/>
        <v>-10.13513513513513</v>
      </c>
      <c r="Q29" s="2740"/>
      <c r="R29" s="2683"/>
      <c r="S29" s="2683"/>
    </row>
    <row r="30" spans="2:19" s="2212" customFormat="1" ht="13.7" customHeight="1">
      <c r="B30" s="2709" t="s">
        <v>654</v>
      </c>
      <c r="C30" s="2716">
        <v>26829</v>
      </c>
      <c r="D30" s="2717">
        <f t="shared" si="1"/>
        <v>-1.0219139673872917</v>
      </c>
      <c r="E30" s="2712">
        <v>181</v>
      </c>
      <c r="F30" s="2719">
        <f t="shared" si="2"/>
        <v>0.67464311006746425</v>
      </c>
      <c r="G30" s="2714">
        <f t="shared" si="9"/>
        <v>-1.6304347826086882</v>
      </c>
      <c r="H30" s="2712">
        <v>918</v>
      </c>
      <c r="I30" s="2719">
        <f t="shared" si="4"/>
        <v>3.421670580342167</v>
      </c>
      <c r="J30" s="2714">
        <f t="shared" si="10"/>
        <v>4.0816326530612344</v>
      </c>
      <c r="K30" s="2712">
        <v>25597</v>
      </c>
      <c r="L30" s="2719">
        <f t="shared" si="0"/>
        <v>95.407954079540787</v>
      </c>
      <c r="M30" s="2715">
        <f t="shared" si="11"/>
        <v>-1.1469838572642317</v>
      </c>
      <c r="N30" s="2712">
        <v>133</v>
      </c>
      <c r="O30" s="2719">
        <f t="shared" si="7"/>
        <v>0.49573223004957323</v>
      </c>
      <c r="P30" s="2715">
        <f t="shared" si="12"/>
        <v>-8.9041095890410986</v>
      </c>
      <c r="Q30" s="2740"/>
      <c r="R30" s="2683"/>
      <c r="S30" s="2683"/>
    </row>
    <row r="31" spans="2:19" s="2212" customFormat="1" ht="13.7" customHeight="1">
      <c r="B31" s="2721" t="s">
        <v>655</v>
      </c>
      <c r="C31" s="2722">
        <v>26698</v>
      </c>
      <c r="D31" s="2723">
        <f t="shared" si="1"/>
        <v>-1.0818821785846637</v>
      </c>
      <c r="E31" s="2704">
        <v>178</v>
      </c>
      <c r="F31" s="2725">
        <f t="shared" si="2"/>
        <v>0.66671660798561694</v>
      </c>
      <c r="G31" s="2706">
        <f t="shared" si="9"/>
        <v>-2.1978021978022042</v>
      </c>
      <c r="H31" s="2704">
        <v>935</v>
      </c>
      <c r="I31" s="2725">
        <f t="shared" si="4"/>
        <v>3.5021349913851223</v>
      </c>
      <c r="J31" s="2706">
        <f t="shared" si="10"/>
        <v>5.1743532058492718</v>
      </c>
      <c r="K31" s="2704">
        <v>25452</v>
      </c>
      <c r="L31" s="2725">
        <f t="shared" si="0"/>
        <v>95.332983744100687</v>
      </c>
      <c r="M31" s="2707">
        <f t="shared" si="11"/>
        <v>-1.2684743395787308</v>
      </c>
      <c r="N31" s="2704">
        <v>133</v>
      </c>
      <c r="O31" s="2725">
        <f t="shared" si="7"/>
        <v>0.49816465652857889</v>
      </c>
      <c r="P31" s="2707">
        <f t="shared" si="12"/>
        <v>-5</v>
      </c>
      <c r="Q31" s="2740"/>
      <c r="R31" s="2683"/>
      <c r="S31" s="2683"/>
    </row>
    <row r="32" spans="2:19" s="2212" customFormat="1" ht="13.7" customHeight="1">
      <c r="B32" s="2732" t="s">
        <v>705</v>
      </c>
      <c r="C32" s="2734">
        <v>26496</v>
      </c>
      <c r="D32" s="2717">
        <f t="shared" si="1"/>
        <v>-0.99024700123312925</v>
      </c>
      <c r="E32" s="2735">
        <v>177</v>
      </c>
      <c r="F32" s="2719">
        <f t="shared" si="2"/>
        <v>0.66802536231884058</v>
      </c>
      <c r="G32" s="2714">
        <f t="shared" si="9"/>
        <v>-4.3243243243243228</v>
      </c>
      <c r="H32" s="2737">
        <v>937</v>
      </c>
      <c r="I32" s="2719">
        <f t="shared" si="4"/>
        <v>3.5363828502415457</v>
      </c>
      <c r="J32" s="2714">
        <f t="shared" si="10"/>
        <v>4.9272116461366124</v>
      </c>
      <c r="K32" s="2737">
        <v>25251</v>
      </c>
      <c r="L32" s="2719">
        <f t="shared" si="0"/>
        <v>95.30117753623189</v>
      </c>
      <c r="M32" s="2715">
        <f t="shared" si="11"/>
        <v>-1.1663861599279812</v>
      </c>
      <c r="N32" s="2737">
        <v>131</v>
      </c>
      <c r="O32" s="2719">
        <f t="shared" si="7"/>
        <v>0.49441425120772947</v>
      </c>
      <c r="P32" s="2715">
        <f t="shared" si="12"/>
        <v>-2.2388059701492438</v>
      </c>
      <c r="Q32" s="2740"/>
      <c r="R32" s="2683"/>
      <c r="S32" s="2683"/>
    </row>
    <row r="33" spans="2:19" s="2212" customFormat="1" ht="13.7" customHeight="1">
      <c r="B33" s="2709" t="s">
        <v>723</v>
      </c>
      <c r="C33" s="2716">
        <v>26620</v>
      </c>
      <c r="D33" s="2717">
        <f t="shared" si="1"/>
        <v>-0.72720492261794334</v>
      </c>
      <c r="E33" s="2712">
        <v>185</v>
      </c>
      <c r="F33" s="2713">
        <f t="shared" si="2"/>
        <v>0.6949661908339595</v>
      </c>
      <c r="G33" s="2714">
        <f t="shared" si="9"/>
        <v>0.54347826086956275</v>
      </c>
      <c r="H33" s="2718">
        <v>954</v>
      </c>
      <c r="I33" s="2713">
        <f t="shared" si="4"/>
        <v>3.5837716003005262</v>
      </c>
      <c r="J33" s="2714">
        <f t="shared" si="10"/>
        <v>4.3763676148796549</v>
      </c>
      <c r="K33" s="2718">
        <v>25350</v>
      </c>
      <c r="L33" s="2719">
        <f t="shared" si="0"/>
        <v>95.229151014274976</v>
      </c>
      <c r="M33" s="2715">
        <f t="shared" si="11"/>
        <v>-0.91463414634147</v>
      </c>
      <c r="N33" s="2718">
        <v>131</v>
      </c>
      <c r="O33" s="2719">
        <f t="shared" si="7"/>
        <v>0.49211119459053349</v>
      </c>
      <c r="P33" s="2715">
        <f t="shared" si="12"/>
        <v>-1.5037593984962427</v>
      </c>
      <c r="Q33" s="2740"/>
      <c r="R33" s="2683"/>
      <c r="S33" s="2683"/>
    </row>
    <row r="34" spans="2:19" s="2212" customFormat="1" ht="13.7" customHeight="1">
      <c r="B34" s="2709" t="s">
        <v>724</v>
      </c>
      <c r="C34" s="2716">
        <v>26630</v>
      </c>
      <c r="D34" s="2717">
        <f t="shared" ref="D34:D45" si="13">SUM(C34/C30)*100-100</f>
        <v>-0.7417346900741677</v>
      </c>
      <c r="E34" s="2712">
        <v>185</v>
      </c>
      <c r="F34" s="2713">
        <f t="shared" si="2"/>
        <v>0.6947052196770559</v>
      </c>
      <c r="G34" s="2714">
        <f t="shared" si="9"/>
        <v>2.2099447513812152</v>
      </c>
      <c r="H34" s="2712">
        <v>969</v>
      </c>
      <c r="I34" s="2719">
        <f t="shared" si="4"/>
        <v>3.638753285767931</v>
      </c>
      <c r="J34" s="2714">
        <f t="shared" si="10"/>
        <v>5.5555555555555571</v>
      </c>
      <c r="K34" s="2712">
        <v>25366</v>
      </c>
      <c r="L34" s="2719">
        <f t="shared" si="0"/>
        <v>95.253473526098389</v>
      </c>
      <c r="M34" s="2715">
        <f t="shared" si="11"/>
        <v>-0.90244950580145655</v>
      </c>
      <c r="N34" s="2712">
        <v>110</v>
      </c>
      <c r="O34" s="2719">
        <f t="shared" si="7"/>
        <v>0.41306796845662785</v>
      </c>
      <c r="P34" s="2715">
        <f t="shared" si="12"/>
        <v>-17.293233082706777</v>
      </c>
      <c r="Q34" s="2740"/>
      <c r="R34" s="2683"/>
      <c r="S34" s="2683"/>
    </row>
    <row r="35" spans="2:19" s="2212" customFormat="1" ht="13.7" customHeight="1">
      <c r="B35" s="2721" t="s">
        <v>725</v>
      </c>
      <c r="C35" s="2722">
        <v>26263</v>
      </c>
      <c r="D35" s="2723">
        <f t="shared" si="13"/>
        <v>-1.6293355307513622</v>
      </c>
      <c r="E35" s="2704">
        <v>190</v>
      </c>
      <c r="F35" s="2705">
        <f t="shared" si="2"/>
        <v>0.7234512431938469</v>
      </c>
      <c r="G35" s="2706">
        <f t="shared" ref="G35:G46" si="14">SUM(E35/E31)*100-100</f>
        <v>6.7415730337078656</v>
      </c>
      <c r="H35" s="2704">
        <v>973</v>
      </c>
      <c r="I35" s="2725">
        <f t="shared" si="4"/>
        <v>3.7048318927769106</v>
      </c>
      <c r="J35" s="2706">
        <f t="shared" ref="J35:J46" si="15">SUM(H35/H31)*100-100</f>
        <v>4.0641711229946367</v>
      </c>
      <c r="K35" s="2704">
        <v>24998</v>
      </c>
      <c r="L35" s="2725">
        <f t="shared" si="0"/>
        <v>95.183337775577812</v>
      </c>
      <c r="M35" s="2707">
        <f t="shared" ref="M35:M46" si="16">SUM(K35/K31)*100-100</f>
        <v>-1.7837498035517854</v>
      </c>
      <c r="N35" s="2704">
        <v>102</v>
      </c>
      <c r="O35" s="2725">
        <f t="shared" si="7"/>
        <v>0.3883790884514336</v>
      </c>
      <c r="P35" s="2707">
        <f t="shared" ref="P35:P42" si="17">SUM(N35/N31)*100-100</f>
        <v>-23.308270676691734</v>
      </c>
      <c r="Q35" s="2740"/>
      <c r="R35" s="2683"/>
      <c r="S35" s="2683"/>
    </row>
    <row r="36" spans="2:19" s="2212" customFormat="1" ht="13.7" customHeight="1">
      <c r="B36" s="2732" t="s">
        <v>746</v>
      </c>
      <c r="C36" s="2734">
        <v>25964</v>
      </c>
      <c r="D36" s="2717">
        <f t="shared" si="13"/>
        <v>-2.0078502415458956</v>
      </c>
      <c r="E36" s="2735">
        <v>191</v>
      </c>
      <c r="F36" s="2719">
        <f t="shared" si="2"/>
        <v>0.73563395470651671</v>
      </c>
      <c r="G36" s="2714">
        <f t="shared" si="14"/>
        <v>7.9096045197740068</v>
      </c>
      <c r="H36" s="2737">
        <v>967</v>
      </c>
      <c r="I36" s="2719">
        <f t="shared" si="4"/>
        <v>3.7243876136188572</v>
      </c>
      <c r="J36" s="2714">
        <f t="shared" si="15"/>
        <v>3.2017075773745916</v>
      </c>
      <c r="K36" s="2737">
        <v>24708</v>
      </c>
      <c r="L36" s="2719">
        <f t="shared" si="0"/>
        <v>95.162532737636724</v>
      </c>
      <c r="M36" s="2715">
        <f t="shared" si="16"/>
        <v>-2.150409884757039</v>
      </c>
      <c r="N36" s="2737">
        <v>98</v>
      </c>
      <c r="O36" s="2719">
        <f t="shared" si="7"/>
        <v>0.37744569403789863</v>
      </c>
      <c r="P36" s="2715">
        <f t="shared" si="17"/>
        <v>-25.190839694656489</v>
      </c>
      <c r="Q36" s="2740"/>
      <c r="R36" s="2683"/>
      <c r="S36" s="2683"/>
    </row>
    <row r="37" spans="2:19" s="2212" customFormat="1" ht="13.7" customHeight="1">
      <c r="B37" s="2709" t="s">
        <v>747</v>
      </c>
      <c r="C37" s="2716">
        <v>25995</v>
      </c>
      <c r="D37" s="2717">
        <f t="shared" si="13"/>
        <v>-2.3478587528174302</v>
      </c>
      <c r="E37" s="2712">
        <v>192</v>
      </c>
      <c r="F37" s="2713">
        <f t="shared" si="2"/>
        <v>0.73860357761107898</v>
      </c>
      <c r="G37" s="2714">
        <f t="shared" si="14"/>
        <v>3.7837837837837895</v>
      </c>
      <c r="H37" s="2718">
        <v>974</v>
      </c>
      <c r="I37" s="2713">
        <f t="shared" si="4"/>
        <v>3.7468743989228699</v>
      </c>
      <c r="J37" s="2714">
        <f t="shared" si="15"/>
        <v>2.0964360587002062</v>
      </c>
      <c r="K37" s="2718">
        <v>24733</v>
      </c>
      <c r="L37" s="2719">
        <f t="shared" si="0"/>
        <v>95.145220234660513</v>
      </c>
      <c r="M37" s="2715">
        <f t="shared" si="16"/>
        <v>-2.4339250493096642</v>
      </c>
      <c r="N37" s="2718">
        <v>96</v>
      </c>
      <c r="O37" s="2719">
        <f t="shared" si="7"/>
        <v>0.36930178880553949</v>
      </c>
      <c r="P37" s="2715">
        <f t="shared" si="17"/>
        <v>-26.717557251908403</v>
      </c>
      <c r="Q37" s="2740"/>
      <c r="R37" s="2683"/>
      <c r="S37" s="2683"/>
    </row>
    <row r="38" spans="2:19" ht="13.5" customHeight="1">
      <c r="B38" s="2709" t="s">
        <v>748</v>
      </c>
      <c r="C38" s="2716">
        <v>26023</v>
      </c>
      <c r="D38" s="2717">
        <f t="shared" si="13"/>
        <v>-2.2793841532106569</v>
      </c>
      <c r="E38" s="2712">
        <v>191</v>
      </c>
      <c r="F38" s="2713">
        <f t="shared" si="2"/>
        <v>0.73396610690542974</v>
      </c>
      <c r="G38" s="2714">
        <f t="shared" si="14"/>
        <v>3.2432432432432279</v>
      </c>
      <c r="H38" s="2712">
        <v>969</v>
      </c>
      <c r="I38" s="2719">
        <f t="shared" si="4"/>
        <v>3.7236290973369708</v>
      </c>
      <c r="J38" s="2714">
        <f t="shared" si="15"/>
        <v>0</v>
      </c>
      <c r="K38" s="2712">
        <v>24769</v>
      </c>
      <c r="L38" s="2719">
        <f t="shared" si="0"/>
        <v>95.181185874034512</v>
      </c>
      <c r="M38" s="2715">
        <f t="shared" si="16"/>
        <v>-2.3535441141685709</v>
      </c>
      <c r="N38" s="2712">
        <v>94</v>
      </c>
      <c r="O38" s="2719">
        <f t="shared" si="7"/>
        <v>0.36121892172309111</v>
      </c>
      <c r="P38" s="2715">
        <f t="shared" si="17"/>
        <v>-14.545454545454547</v>
      </c>
      <c r="Q38" s="2740"/>
      <c r="R38" s="2683"/>
      <c r="S38" s="2683"/>
    </row>
    <row r="39" spans="2:19" ht="13.15" customHeight="1">
      <c r="B39" s="2721" t="s">
        <v>749</v>
      </c>
      <c r="C39" s="2722">
        <v>25664</v>
      </c>
      <c r="D39" s="2723">
        <f t="shared" si="13"/>
        <v>-2.2807752351216521</v>
      </c>
      <c r="E39" s="2704">
        <v>188</v>
      </c>
      <c r="F39" s="2705">
        <f t="shared" si="2"/>
        <v>0.73254364089775559</v>
      </c>
      <c r="G39" s="2706">
        <f t="shared" si="14"/>
        <v>-1.0526315789473699</v>
      </c>
      <c r="H39" s="2704">
        <v>930</v>
      </c>
      <c r="I39" s="2725">
        <f t="shared" si="4"/>
        <v>3.6237531172069826</v>
      </c>
      <c r="J39" s="2706">
        <f t="shared" si="15"/>
        <v>-4.4193216855087343</v>
      </c>
      <c r="K39" s="2704">
        <v>24454</v>
      </c>
      <c r="L39" s="2725">
        <f t="shared" si="0"/>
        <v>95.285224438902745</v>
      </c>
      <c r="M39" s="2707">
        <f t="shared" si="16"/>
        <v>-2.1761740939275143</v>
      </c>
      <c r="N39" s="2704">
        <v>92</v>
      </c>
      <c r="O39" s="2725">
        <f t="shared" si="7"/>
        <v>0.35847880299251872</v>
      </c>
      <c r="P39" s="2707">
        <f t="shared" si="17"/>
        <v>-9.8039215686274446</v>
      </c>
      <c r="Q39" s="2740"/>
      <c r="R39" s="2683"/>
      <c r="S39" s="2683"/>
    </row>
    <row r="40" spans="2:19" ht="13.15" customHeight="1">
      <c r="B40" s="2732" t="s">
        <v>810</v>
      </c>
      <c r="C40" s="2734">
        <v>25279</v>
      </c>
      <c r="D40" s="2717">
        <f t="shared" si="13"/>
        <v>-2.6382683715914368</v>
      </c>
      <c r="E40" s="2735">
        <v>186</v>
      </c>
      <c r="F40" s="2719">
        <f t="shared" si="2"/>
        <v>0.73578859923256457</v>
      </c>
      <c r="G40" s="2714">
        <f>SUM(E40/E36)*100-100</f>
        <v>-2.6178010471204232</v>
      </c>
      <c r="H40" s="2737">
        <v>921</v>
      </c>
      <c r="I40" s="2719">
        <f t="shared" si="4"/>
        <v>3.6433403220064089</v>
      </c>
      <c r="J40" s="2714">
        <f t="shared" si="15"/>
        <v>-4.7569803516028912</v>
      </c>
      <c r="K40" s="2737">
        <v>24085</v>
      </c>
      <c r="L40" s="2719">
        <f t="shared" si="0"/>
        <v>95.276711895249022</v>
      </c>
      <c r="M40" s="2715">
        <f t="shared" si="16"/>
        <v>-2.5214505423344633</v>
      </c>
      <c r="N40" s="2737">
        <v>87</v>
      </c>
      <c r="O40" s="2719">
        <f t="shared" si="7"/>
        <v>0.34415918351200603</v>
      </c>
      <c r="P40" s="2715">
        <f t="shared" si="17"/>
        <v>-11.224489795918373</v>
      </c>
      <c r="Q40" s="2740"/>
      <c r="R40" s="2683"/>
      <c r="S40" s="2683"/>
    </row>
    <row r="41" spans="2:19" ht="13.15" customHeight="1">
      <c r="B41" s="2709" t="s">
        <v>818</v>
      </c>
      <c r="C41" s="2716">
        <v>25226</v>
      </c>
      <c r="D41" s="2717">
        <f t="shared" si="13"/>
        <v>-2.9582612040777008</v>
      </c>
      <c r="E41" s="2712">
        <v>188</v>
      </c>
      <c r="F41" s="2713">
        <f>SUM(E41/C41*100)</f>
        <v>0.74526282407040356</v>
      </c>
      <c r="G41" s="2714">
        <f t="shared" si="14"/>
        <v>-2.0833333333333428</v>
      </c>
      <c r="H41" s="2718">
        <v>936</v>
      </c>
      <c r="I41" s="2713">
        <f t="shared" si="4"/>
        <v>3.7104574645207324</v>
      </c>
      <c r="J41" s="2714">
        <f t="shared" si="15"/>
        <v>-3.9014373716632349</v>
      </c>
      <c r="K41" s="2718">
        <v>24015</v>
      </c>
      <c r="L41" s="2719">
        <f t="shared" si="0"/>
        <v>95.199397447078411</v>
      </c>
      <c r="M41" s="2715">
        <f t="shared" si="16"/>
        <v>-2.9030040836129984</v>
      </c>
      <c r="N41" s="2718">
        <v>87</v>
      </c>
      <c r="O41" s="2719">
        <f t="shared" si="7"/>
        <v>0.34488226433045271</v>
      </c>
      <c r="P41" s="2715">
        <f t="shared" si="17"/>
        <v>-9.375</v>
      </c>
      <c r="Q41" s="2740"/>
      <c r="R41" s="2683"/>
      <c r="S41" s="2683"/>
    </row>
    <row r="42" spans="2:19" ht="13.15" customHeight="1">
      <c r="B42" s="2709" t="s">
        <v>797</v>
      </c>
      <c r="C42" s="2716">
        <v>25258</v>
      </c>
      <c r="D42" s="2717">
        <f t="shared" si="13"/>
        <v>-2.9397071821081369</v>
      </c>
      <c r="E42" s="2712">
        <v>188</v>
      </c>
      <c r="F42" s="2719">
        <f t="shared" si="2"/>
        <v>0.74431863172064294</v>
      </c>
      <c r="G42" s="2714">
        <f t="shared" si="14"/>
        <v>-1.5706806282722425</v>
      </c>
      <c r="H42" s="2712">
        <v>956</v>
      </c>
      <c r="I42" s="2719">
        <f t="shared" si="4"/>
        <v>3.7849394251326314</v>
      </c>
      <c r="J42" s="2714">
        <f t="shared" si="15"/>
        <v>-1.3415892672858547</v>
      </c>
      <c r="K42" s="2712">
        <v>24027</v>
      </c>
      <c r="L42" s="2719">
        <f t="shared" si="0"/>
        <v>95.126296618893022</v>
      </c>
      <c r="M42" s="2715">
        <f t="shared" si="16"/>
        <v>-2.995680083975941</v>
      </c>
      <c r="N42" s="2712">
        <v>87</v>
      </c>
      <c r="O42" s="2719">
        <f t="shared" si="7"/>
        <v>0.34444532425370178</v>
      </c>
      <c r="P42" s="2715">
        <f t="shared" si="17"/>
        <v>-7.4468085106383057</v>
      </c>
      <c r="Q42" s="2740"/>
      <c r="R42" s="2683"/>
      <c r="S42" s="2683"/>
    </row>
    <row r="43" spans="2:19" ht="13.15" customHeight="1">
      <c r="B43" s="2721" t="s">
        <v>819</v>
      </c>
      <c r="C43" s="2722">
        <v>25052</v>
      </c>
      <c r="D43" s="2723">
        <f t="shared" si="13"/>
        <v>-2.38466334164589</v>
      </c>
      <c r="E43" s="2704">
        <v>190</v>
      </c>
      <c r="F43" s="2725">
        <f t="shared" si="2"/>
        <v>0.75842248123902289</v>
      </c>
      <c r="G43" s="2706">
        <f t="shared" si="14"/>
        <v>1.0638297872340559</v>
      </c>
      <c r="H43" s="2704">
        <v>960</v>
      </c>
      <c r="I43" s="2725">
        <f t="shared" ref="I43:I47" si="18">SUM(H43/C43*100)</f>
        <v>3.8320293788919049</v>
      </c>
      <c r="J43" s="2706">
        <f t="shared" si="15"/>
        <v>3.2258064516128968</v>
      </c>
      <c r="K43" s="2704">
        <v>23819</v>
      </c>
      <c r="L43" s="2725">
        <f t="shared" si="0"/>
        <v>95.078237266485715</v>
      </c>
      <c r="M43" s="2707">
        <f t="shared" si="16"/>
        <v>-2.5967121943240414</v>
      </c>
      <c r="N43" s="2704">
        <v>83</v>
      </c>
      <c r="O43" s="2725">
        <f t="shared" si="7"/>
        <v>0.33131087338336263</v>
      </c>
      <c r="P43" s="2707">
        <f t="shared" ref="P43:P46" si="19">SUM(N43/N39)*100-100</f>
        <v>-9.7826086956521721</v>
      </c>
      <c r="Q43" s="2740"/>
      <c r="R43" s="2683"/>
      <c r="S43" s="2683"/>
    </row>
    <row r="44" spans="2:19" ht="13.15" customHeight="1">
      <c r="B44" s="2709" t="s">
        <v>867</v>
      </c>
      <c r="C44" s="2716">
        <v>24842</v>
      </c>
      <c r="D44" s="2717">
        <f t="shared" si="13"/>
        <v>-1.7287076229281269</v>
      </c>
      <c r="E44" s="2712">
        <v>194</v>
      </c>
      <c r="F44" s="2719">
        <f t="shared" ref="F44:F52" si="20">SUM(E44/C44*100)</f>
        <v>0.78093551243861203</v>
      </c>
      <c r="G44" s="2714">
        <f t="shared" si="14"/>
        <v>4.3010752688172005</v>
      </c>
      <c r="H44" s="2712">
        <v>961</v>
      </c>
      <c r="I44" s="2719">
        <f t="shared" si="18"/>
        <v>3.8684485951211656</v>
      </c>
      <c r="J44" s="2714">
        <f t="shared" si="15"/>
        <v>4.3431053203040193</v>
      </c>
      <c r="K44" s="2712">
        <v>23607</v>
      </c>
      <c r="L44" s="2719">
        <f t="shared" si="0"/>
        <v>95.02858062957894</v>
      </c>
      <c r="M44" s="2715">
        <f t="shared" si="16"/>
        <v>-1.98463774133279</v>
      </c>
      <c r="N44" s="2712">
        <v>80</v>
      </c>
      <c r="O44" s="2719">
        <f t="shared" si="7"/>
        <v>0.32203526286128331</v>
      </c>
      <c r="P44" s="2715">
        <f t="shared" si="19"/>
        <v>-8.0459770114942586</v>
      </c>
      <c r="Q44" s="2740"/>
      <c r="R44" s="2683"/>
      <c r="S44" s="2683"/>
    </row>
    <row r="45" spans="2:19" ht="13.15" customHeight="1">
      <c r="B45" s="2709" t="s">
        <v>874</v>
      </c>
      <c r="C45" s="2716">
        <v>24839</v>
      </c>
      <c r="D45" s="2717">
        <f t="shared" si="13"/>
        <v>-1.5341314516768421</v>
      </c>
      <c r="E45" s="2712">
        <v>192</v>
      </c>
      <c r="F45" s="2719">
        <f t="shared" si="20"/>
        <v>0.77297797817947578</v>
      </c>
      <c r="G45" s="2714">
        <f t="shared" si="14"/>
        <v>2.1276595744680833</v>
      </c>
      <c r="H45" s="2712">
        <v>974</v>
      </c>
      <c r="I45" s="2719">
        <f t="shared" si="18"/>
        <v>3.9212528684729659</v>
      </c>
      <c r="J45" s="2714">
        <f t="shared" si="15"/>
        <v>4.0598290598290703</v>
      </c>
      <c r="K45" s="2712">
        <v>23603</v>
      </c>
      <c r="L45" s="2719">
        <f t="shared" si="0"/>
        <v>95.023954265469627</v>
      </c>
      <c r="M45" s="2715">
        <f t="shared" si="16"/>
        <v>-1.715594420154062</v>
      </c>
      <c r="N45" s="2712">
        <v>70</v>
      </c>
      <c r="O45" s="2719">
        <f t="shared" si="7"/>
        <v>0.28181488787793391</v>
      </c>
      <c r="P45" s="2715">
        <f t="shared" si="19"/>
        <v>-19.540229885057471</v>
      </c>
      <c r="Q45" s="2740"/>
      <c r="R45" s="2683"/>
      <c r="S45" s="2683"/>
    </row>
    <row r="46" spans="2:19" ht="13.15" customHeight="1">
      <c r="B46" s="2709" t="s">
        <v>861</v>
      </c>
      <c r="C46" s="2716">
        <v>24782</v>
      </c>
      <c r="D46" s="2717">
        <f>SUM(C46/C42)*100-100</f>
        <v>-1.8845514292501377</v>
      </c>
      <c r="E46" s="2718">
        <v>196</v>
      </c>
      <c r="F46" s="2719">
        <f t="shared" si="20"/>
        <v>0.79089661851343718</v>
      </c>
      <c r="G46" s="2714">
        <f t="shared" si="14"/>
        <v>4.2553191489361808</v>
      </c>
      <c r="H46" s="2712">
        <v>974</v>
      </c>
      <c r="I46" s="2719">
        <f t="shared" si="18"/>
        <v>3.9302719715922847</v>
      </c>
      <c r="J46" s="2714">
        <f t="shared" si="15"/>
        <v>1.8828451882845201</v>
      </c>
      <c r="K46" s="2712">
        <v>23546</v>
      </c>
      <c r="L46" s="2713">
        <f t="shared" si="0"/>
        <v>95.012509079170371</v>
      </c>
      <c r="M46" s="2715">
        <f t="shared" si="16"/>
        <v>-2.0019145128397184</v>
      </c>
      <c r="N46" s="2712">
        <v>66</v>
      </c>
      <c r="O46" s="2713">
        <f t="shared" si="7"/>
        <v>0.26632233072391254</v>
      </c>
      <c r="P46" s="2715">
        <f t="shared" si="19"/>
        <v>-24.137931034482762</v>
      </c>
      <c r="Q46" s="2740"/>
      <c r="R46" s="2683"/>
      <c r="S46" s="2683"/>
    </row>
    <row r="47" spans="2:19" ht="13.15" customHeight="1">
      <c r="B47" s="2721" t="s">
        <v>875</v>
      </c>
      <c r="C47" s="2722">
        <v>24457</v>
      </c>
      <c r="D47" s="2723">
        <f>SUM(C47/C43)*100-100</f>
        <v>-2.3750598754590442</v>
      </c>
      <c r="E47" s="2704">
        <v>194</v>
      </c>
      <c r="F47" s="2725">
        <f t="shared" si="20"/>
        <v>0.79322893241198844</v>
      </c>
      <c r="G47" s="2706">
        <f>SUM(E47/E43)*100-100</f>
        <v>2.1052631578947398</v>
      </c>
      <c r="H47" s="2704">
        <v>966</v>
      </c>
      <c r="I47" s="2725">
        <f t="shared" si="18"/>
        <v>3.9497894263401072</v>
      </c>
      <c r="J47" s="2706">
        <f>SUM(H47/H43)*100-100</f>
        <v>0.62500000000001421</v>
      </c>
      <c r="K47" s="2704">
        <v>23238</v>
      </c>
      <c r="L47" s="2725">
        <f t="shared" si="0"/>
        <v>95.015741914380342</v>
      </c>
      <c r="M47" s="2707">
        <f>SUM(K47/K43)*100-100</f>
        <v>-2.4392291867836633</v>
      </c>
      <c r="N47" s="2704">
        <v>59</v>
      </c>
      <c r="O47" s="2725">
        <f t="shared" si="7"/>
        <v>0.24123972686756348</v>
      </c>
      <c r="P47" s="2707">
        <f>SUM(N47/N43)*100-100</f>
        <v>-28.915662650602414</v>
      </c>
      <c r="Q47" s="2740"/>
      <c r="R47" s="2683"/>
      <c r="S47" s="2683"/>
    </row>
    <row r="48" spans="2:19" ht="13.15" customHeight="1">
      <c r="B48" s="2709" t="s">
        <v>914</v>
      </c>
      <c r="C48" s="2716">
        <v>24329</v>
      </c>
      <c r="D48" s="2717">
        <f>SUM(C48/C44)*100-100</f>
        <v>-2.0650511230979873</v>
      </c>
      <c r="E48" s="2712">
        <v>193</v>
      </c>
      <c r="F48" s="2719">
        <f t="shared" si="20"/>
        <v>0.7932919561017715</v>
      </c>
      <c r="G48" s="2714">
        <f>SUM(E48/E44)*100-100</f>
        <v>-0.51546391752577847</v>
      </c>
      <c r="H48" s="2712">
        <v>973</v>
      </c>
      <c r="I48" s="2719">
        <f t="shared" ref="I48:I53" si="21">SUM(H48/C48*100)</f>
        <v>3.9993423486374287</v>
      </c>
      <c r="J48" s="2714">
        <f>SUM(H48/H44)*100-100</f>
        <v>1.2486992715921019</v>
      </c>
      <c r="K48" s="2712">
        <v>23106</v>
      </c>
      <c r="L48" s="2719">
        <f t="shared" ref="L48:L53" si="22">SUM(K48/$C48*100)</f>
        <v>94.973077397344724</v>
      </c>
      <c r="M48" s="2715">
        <f>SUM(K48/K44)*100-100</f>
        <v>-2.1222518744440322</v>
      </c>
      <c r="N48" s="2712">
        <v>57</v>
      </c>
      <c r="O48" s="2719">
        <f t="shared" ref="O48" si="23">SUM(N48/C48*100)</f>
        <v>0.23428829791606723</v>
      </c>
      <c r="P48" s="2715">
        <f>SUM(N48/N44)*100-100</f>
        <v>-28.75</v>
      </c>
      <c r="Q48" s="2740"/>
      <c r="R48" s="2683"/>
      <c r="S48" s="2683"/>
    </row>
    <row r="49" spans="2:19">
      <c r="B49" s="2709" t="s">
        <v>918</v>
      </c>
      <c r="C49" s="2716">
        <v>24370</v>
      </c>
      <c r="D49" s="2717">
        <f>SUM(C49/C45)*100-100</f>
        <v>-1.888159748782158</v>
      </c>
      <c r="E49" s="2718">
        <v>201</v>
      </c>
      <c r="F49" s="2713">
        <f t="shared" si="20"/>
        <v>0.8247845711940911</v>
      </c>
      <c r="G49" s="2714">
        <f>SUM(E49/E45)*100-100</f>
        <v>4.6875</v>
      </c>
      <c r="H49" s="2718">
        <v>975</v>
      </c>
      <c r="I49" s="2713">
        <f t="shared" si="21"/>
        <v>4.0008206811653668</v>
      </c>
      <c r="J49" s="2714">
        <f>SUM(H49/H45)*100-100</f>
        <v>0.10266940451745654</v>
      </c>
      <c r="K49" s="2718">
        <v>23141</v>
      </c>
      <c r="L49" s="2719">
        <f t="shared" si="22"/>
        <v>94.956914238818229</v>
      </c>
      <c r="M49" s="2715">
        <f>SUM(K49/K45)*100-100</f>
        <v>-1.9573782993687274</v>
      </c>
      <c r="N49" s="2718">
        <v>53</v>
      </c>
      <c r="O49" s="2719">
        <f t="shared" si="7"/>
        <v>0.21748050882232253</v>
      </c>
      <c r="P49" s="2715">
        <f>SUM(N49/N45)*100-100</f>
        <v>-24.285714285714292</v>
      </c>
      <c r="Q49" s="2740"/>
      <c r="R49" s="2742"/>
      <c r="S49" s="2683"/>
    </row>
    <row r="50" spans="2:19">
      <c r="B50" s="2709" t="s">
        <v>936</v>
      </c>
      <c r="C50" s="2716">
        <v>24364</v>
      </c>
      <c r="D50" s="2717">
        <f t="shared" ref="D50:D51" si="24">SUM(C50/C46)*100-100</f>
        <v>-1.6867080945847732</v>
      </c>
      <c r="E50" s="2718">
        <v>201</v>
      </c>
      <c r="F50" s="2713">
        <f t="shared" si="20"/>
        <v>0.82498768675094403</v>
      </c>
      <c r="G50" s="2714">
        <f t="shared" ref="G50:G53" si="25">SUM(E50/E46)*100-100</f>
        <v>2.5510204081632679</v>
      </c>
      <c r="H50" s="2718">
        <v>986</v>
      </c>
      <c r="I50" s="2713">
        <f t="shared" si="21"/>
        <v>4.0469545230668205</v>
      </c>
      <c r="J50" s="2714">
        <f t="shared" ref="J50:J53" si="26">SUM(H50/H46)*100-100</f>
        <v>1.2320328542094501</v>
      </c>
      <c r="K50" s="2718">
        <v>23124</v>
      </c>
      <c r="L50" s="2719">
        <f t="shared" si="22"/>
        <v>94.910523723526524</v>
      </c>
      <c r="M50" s="2715">
        <f t="shared" ref="M50:M53" si="27">SUM(K50/K46)*100-100</f>
        <v>-1.7922364732863372</v>
      </c>
      <c r="N50" s="2718">
        <v>53</v>
      </c>
      <c r="O50" s="2719">
        <f t="shared" si="7"/>
        <v>0.21753406665572156</v>
      </c>
      <c r="P50" s="2715">
        <f t="shared" ref="P50:P53" si="28">SUM(N50/N46)*100-100</f>
        <v>-19.696969696969703</v>
      </c>
      <c r="Q50" s="2740"/>
      <c r="R50" s="2742"/>
      <c r="S50" s="2683"/>
    </row>
    <row r="51" spans="2:19">
      <c r="B51" s="2721" t="s">
        <v>937</v>
      </c>
      <c r="C51" s="2722">
        <v>24252</v>
      </c>
      <c r="D51" s="2717">
        <f t="shared" si="24"/>
        <v>-0.83820583064154164</v>
      </c>
      <c r="E51" s="2724">
        <v>201</v>
      </c>
      <c r="F51" s="2982">
        <f t="shared" si="20"/>
        <v>0.82879762493814935</v>
      </c>
      <c r="G51" s="2714">
        <f t="shared" si="25"/>
        <v>3.6082474226804209</v>
      </c>
      <c r="H51" s="2724">
        <v>994</v>
      </c>
      <c r="I51" s="2982">
        <f t="shared" si="21"/>
        <v>4.0986310407389075</v>
      </c>
      <c r="J51" s="2714">
        <f t="shared" si="26"/>
        <v>2.8985507246376727</v>
      </c>
      <c r="K51" s="2724">
        <v>23004</v>
      </c>
      <c r="L51" s="2725">
        <f t="shared" si="22"/>
        <v>94.854032657100447</v>
      </c>
      <c r="M51" s="2715">
        <f t="shared" si="27"/>
        <v>-1.0069713400464764</v>
      </c>
      <c r="N51" s="2724">
        <v>53</v>
      </c>
      <c r="O51" s="2725">
        <f t="shared" si="7"/>
        <v>0.21853867722249712</v>
      </c>
      <c r="P51" s="2715">
        <f t="shared" si="28"/>
        <v>-10.169491525423723</v>
      </c>
      <c r="Q51" s="2740"/>
      <c r="R51" s="2742"/>
      <c r="S51" s="2683"/>
    </row>
    <row r="52" spans="2:19">
      <c r="B52" s="2709" t="s">
        <v>938</v>
      </c>
      <c r="C52" s="2716">
        <v>24255</v>
      </c>
      <c r="D52" s="2733">
        <f>SUM(C52/C48)*100-100</f>
        <v>-0.30416375518927907</v>
      </c>
      <c r="E52" s="2718">
        <v>206</v>
      </c>
      <c r="F52" s="2713">
        <f t="shared" si="20"/>
        <v>0.8493094207379922</v>
      </c>
      <c r="G52" s="2726">
        <f t="shared" si="25"/>
        <v>6.7357512953367831</v>
      </c>
      <c r="H52" s="2718">
        <v>1009</v>
      </c>
      <c r="I52" s="2713">
        <f t="shared" si="21"/>
        <v>4.1599670171098744</v>
      </c>
      <c r="J52" s="2726">
        <f t="shared" si="26"/>
        <v>3.6998972250770805</v>
      </c>
      <c r="K52" s="2718">
        <v>22988</v>
      </c>
      <c r="L52" s="2719">
        <f t="shared" si="22"/>
        <v>94.776334776334778</v>
      </c>
      <c r="M52" s="2728">
        <f t="shared" si="27"/>
        <v>-0.51068986410456318</v>
      </c>
      <c r="N52" s="2718">
        <v>52</v>
      </c>
      <c r="O52" s="2719">
        <f t="shared" si="7"/>
        <v>0.21438878581735724</v>
      </c>
      <c r="P52" s="2728">
        <f t="shared" si="28"/>
        <v>-8.7719298245614112</v>
      </c>
      <c r="Q52" s="2740"/>
      <c r="R52" s="2742"/>
      <c r="S52" s="2683"/>
    </row>
    <row r="53" spans="2:19">
      <c r="B53" s="2709" t="s">
        <v>964</v>
      </c>
      <c r="C53" s="2716">
        <v>24348</v>
      </c>
      <c r="D53" s="2717">
        <f>SUM(C53/C49)*100-100</f>
        <v>-9.0274928190396508E-2</v>
      </c>
      <c r="E53" s="2718">
        <v>205</v>
      </c>
      <c r="F53" s="2713">
        <f>SUM(E53/C53*100)</f>
        <v>0.84195827172663051</v>
      </c>
      <c r="G53" s="2714">
        <f t="shared" si="25"/>
        <v>1.9900497512437738</v>
      </c>
      <c r="H53" s="2718">
        <v>1031</v>
      </c>
      <c r="I53" s="2713">
        <f t="shared" si="21"/>
        <v>4.2344340397568594</v>
      </c>
      <c r="J53" s="2714">
        <f t="shared" si="26"/>
        <v>5.7435897435897516</v>
      </c>
      <c r="K53" s="2718">
        <v>23060</v>
      </c>
      <c r="L53" s="2719">
        <f t="shared" si="22"/>
        <v>94.710037785444385</v>
      </c>
      <c r="M53" s="2715">
        <f t="shared" si="27"/>
        <v>-0.35002808867378121</v>
      </c>
      <c r="N53" s="2718">
        <v>52</v>
      </c>
      <c r="O53" s="2719">
        <f t="shared" si="7"/>
        <v>0.2135699030721209</v>
      </c>
      <c r="P53" s="2715">
        <f t="shared" si="28"/>
        <v>-1.8867924528301927</v>
      </c>
      <c r="Q53" s="2740"/>
      <c r="R53" s="2742"/>
      <c r="S53" s="2683"/>
    </row>
    <row r="54" spans="2:19">
      <c r="B54" s="2709" t="s">
        <v>983</v>
      </c>
      <c r="C54" s="2716">
        <v>24366</v>
      </c>
      <c r="D54" s="2717">
        <f>SUM(C54/C50)*100-100</f>
        <v>8.2088327039855358E-3</v>
      </c>
      <c r="E54" s="2718">
        <v>209</v>
      </c>
      <c r="F54" s="2713">
        <f>SUM(E54/C54*100)</f>
        <v>0.8577526060904539</v>
      </c>
      <c r="G54" s="2714">
        <f>SUM(E54/E50)*100-100</f>
        <v>3.9800995024875618</v>
      </c>
      <c r="H54" s="2718">
        <v>1044</v>
      </c>
      <c r="I54" s="2713">
        <f t="shared" ref="I54:I55" si="29">SUM(H54/C54*100)</f>
        <v>4.2846589509972919</v>
      </c>
      <c r="J54" s="2714">
        <f t="shared" ref="J54:J55" si="30">SUM(H54/H50)*100-100</f>
        <v>5.8823529411764781</v>
      </c>
      <c r="K54" s="2718">
        <v>23062</v>
      </c>
      <c r="L54" s="2719">
        <f t="shared" ref="L54:L55" si="31">SUM(K54/$C54*100)</f>
        <v>94.648280390708365</v>
      </c>
      <c r="M54" s="2715">
        <f t="shared" ref="M54:M55" si="32">SUM(K54/K50)*100-100</f>
        <v>-0.26811970247362638</v>
      </c>
      <c r="N54" s="2718">
        <v>51</v>
      </c>
      <c r="O54" s="2719">
        <f t="shared" ref="O54:O55" si="33">SUM(N54/C54*100)</f>
        <v>0.20930805220389068</v>
      </c>
      <c r="P54" s="2715">
        <f t="shared" ref="P54:P55" si="34">SUM(N54/N50)*100-100</f>
        <v>-3.7735849056603712</v>
      </c>
      <c r="Q54" s="2740"/>
      <c r="R54" s="2742"/>
      <c r="S54" s="2683"/>
    </row>
    <row r="55" spans="2:19">
      <c r="B55" s="2721" t="s">
        <v>1005</v>
      </c>
      <c r="C55" s="2722">
        <v>24277</v>
      </c>
      <c r="D55" s="2723">
        <f>SUM(C55/C51)*100-100</f>
        <v>0.10308428170873185</v>
      </c>
      <c r="E55" s="2724">
        <v>215</v>
      </c>
      <c r="F55" s="2982">
        <f>SUM(E55/C55*100)</f>
        <v>0.8856118960332825</v>
      </c>
      <c r="G55" s="2706">
        <f>SUM(E55/E51)*100-100</f>
        <v>6.9651741293532297</v>
      </c>
      <c r="H55" s="2724">
        <v>1046</v>
      </c>
      <c r="I55" s="2982">
        <f t="shared" si="29"/>
        <v>4.3086048523293652</v>
      </c>
      <c r="J55" s="2706">
        <f t="shared" si="30"/>
        <v>5.2313883299798647</v>
      </c>
      <c r="K55" s="2724">
        <v>22966</v>
      </c>
      <c r="L55" s="3690">
        <f t="shared" si="31"/>
        <v>94.59982699674589</v>
      </c>
      <c r="M55" s="2707">
        <f t="shared" si="32"/>
        <v>-0.16518866284124556</v>
      </c>
      <c r="N55" s="2724">
        <v>50</v>
      </c>
      <c r="O55" s="3690">
        <f t="shared" si="33"/>
        <v>0.20595625489146105</v>
      </c>
      <c r="P55" s="2707">
        <f t="shared" si="34"/>
        <v>-5.6603773584905639</v>
      </c>
      <c r="Q55" s="2740"/>
      <c r="R55" s="2742"/>
      <c r="S55" s="2683"/>
    </row>
    <row r="56" spans="2:19" ht="13.5" thickBot="1">
      <c r="B56" s="4418" t="s">
        <v>1014</v>
      </c>
      <c r="C56" s="4419">
        <v>24186</v>
      </c>
      <c r="D56" s="4420">
        <f>SUM(C56/C52)*100-100</f>
        <v>-0.28447742733457915</v>
      </c>
      <c r="E56" s="4421">
        <v>220</v>
      </c>
      <c r="F56" s="4422">
        <f>SUM(E56/C56*100)</f>
        <v>0.90961713387910348</v>
      </c>
      <c r="G56" s="4423">
        <f>SUM(E56/E52)*100-100</f>
        <v>6.7961165048543677</v>
      </c>
      <c r="H56" s="4421">
        <v>1053</v>
      </c>
      <c r="I56" s="4422">
        <f t="shared" ref="I56" si="35">SUM(H56/C56*100)</f>
        <v>4.3537583726122548</v>
      </c>
      <c r="J56" s="4423">
        <f t="shared" ref="J56" si="36">SUM(H56/H52)*100-100</f>
        <v>4.3607532210109099</v>
      </c>
      <c r="K56" s="4421">
        <v>22865</v>
      </c>
      <c r="L56" s="4422">
        <f t="shared" ref="L56" si="37">SUM(K56/$C56*100)</f>
        <v>94.538162573389556</v>
      </c>
      <c r="M56" s="4424">
        <f t="shared" ref="M56" si="38">SUM(K56/K52)*100-100</f>
        <v>-0.53506177135896849</v>
      </c>
      <c r="N56" s="4421">
        <v>48</v>
      </c>
      <c r="O56" s="4422">
        <f t="shared" ref="O56" si="39">SUM(N56/C56*100)</f>
        <v>0.19846192011907715</v>
      </c>
      <c r="P56" s="4424">
        <f t="shared" ref="P56" si="40">SUM(N56/N52)*100-100</f>
        <v>-7.6923076923076934</v>
      </c>
      <c r="Q56" s="2740"/>
      <c r="R56" s="2742"/>
      <c r="S56" s="2683"/>
    </row>
    <row r="57" spans="2:19" s="2212" customFormat="1" ht="26.45" customHeight="1">
      <c r="B57" s="4846" t="s">
        <v>254</v>
      </c>
      <c r="C57" s="4846"/>
      <c r="D57" s="4846"/>
      <c r="E57" s="4846"/>
      <c r="F57" s="4846"/>
      <c r="G57" s="4846"/>
      <c r="H57" s="4846"/>
      <c r="I57" s="4846"/>
      <c r="J57" s="4846"/>
      <c r="K57" s="4846"/>
      <c r="L57" s="4846"/>
      <c r="M57" s="4846"/>
      <c r="N57" s="4846"/>
      <c r="O57" s="4846"/>
      <c r="P57" s="4846"/>
      <c r="Q57" s="2683"/>
      <c r="R57" s="2683"/>
      <c r="S57" s="2683"/>
    </row>
    <row r="58" spans="2:19" ht="31.7" customHeight="1">
      <c r="Q58" s="2683"/>
      <c r="R58" s="2742"/>
      <c r="S58" s="2683"/>
    </row>
    <row r="59" spans="2:19" s="2212" customFormat="1" ht="53.45" customHeight="1">
      <c r="B59" s="4838" t="s">
        <v>805</v>
      </c>
      <c r="C59" s="4839"/>
      <c r="D59" s="4839"/>
      <c r="E59" s="4839"/>
      <c r="F59" s="4839"/>
      <c r="G59" s="4839"/>
      <c r="H59" s="4839"/>
      <c r="I59" s="4839"/>
      <c r="J59" s="4839"/>
      <c r="K59" s="4839"/>
      <c r="L59" s="4839"/>
      <c r="M59" s="4839"/>
      <c r="N59" s="4839"/>
      <c r="O59" s="4839"/>
      <c r="P59" s="4839"/>
      <c r="Q59" s="2683"/>
      <c r="R59" s="2683"/>
      <c r="S59" s="2683"/>
    </row>
    <row r="60" spans="2:19" s="2212" customFormat="1" ht="9" customHeight="1">
      <c r="Q60" s="2683"/>
      <c r="R60" s="2683"/>
      <c r="S60" s="2683"/>
    </row>
    <row r="61" spans="2:19" ht="11.25" customHeight="1">
      <c r="Q61" s="2683"/>
      <c r="R61" s="2683"/>
      <c r="S61" s="2683"/>
    </row>
    <row r="62" spans="2:19" ht="11.25" customHeight="1"/>
    <row r="63" spans="2:19" ht="11.25" customHeight="1"/>
    <row r="64" spans="2:19" ht="11.25" customHeight="1"/>
    <row r="65" ht="11.25" customHeight="1"/>
    <row r="113" spans="5:5">
      <c r="E113" s="1874">
        <v>748108</v>
      </c>
    </row>
  </sheetData>
  <mergeCells count="4">
    <mergeCell ref="B59:P59"/>
    <mergeCell ref="C2:O2"/>
    <mergeCell ref="B3:P3"/>
    <mergeCell ref="B57:P57"/>
  </mergeCells>
  <phoneticPr fontId="0" type="noConversion"/>
  <pageMargins left="0.51181102362204722" right="0.39370078740157483" top="0.98425196850393704" bottom="0.78740157480314965"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92D050"/>
  </sheetPr>
  <dimension ref="A1:AL342"/>
  <sheetViews>
    <sheetView topLeftCell="A67" workbookViewId="0">
      <selection activeCell="I109" sqref="I109"/>
    </sheetView>
  </sheetViews>
  <sheetFormatPr defaultColWidth="8.85546875" defaultRowHeight="12.75"/>
  <cols>
    <col min="1" max="1" width="5.85546875" style="3" customWidth="1"/>
    <col min="2" max="2" width="6.42578125" style="3" customWidth="1"/>
    <col min="3" max="3" width="0.7109375" style="3" customWidth="1"/>
    <col min="4" max="4" width="10" style="3" customWidth="1"/>
    <col min="5" max="5" width="5.5703125" style="3" customWidth="1"/>
    <col min="6" max="6" width="4.7109375" style="3" customWidth="1"/>
    <col min="7" max="7" width="10.42578125" style="3" customWidth="1"/>
    <col min="8" max="8" width="4.42578125" style="3" customWidth="1"/>
    <col min="9" max="9" width="5.42578125" style="3" customWidth="1"/>
    <col min="10" max="10" width="4.7109375" style="3" customWidth="1"/>
    <col min="11" max="11" width="5.28515625" style="3" customWidth="1"/>
    <col min="12" max="12" width="4.28515625" style="3" customWidth="1"/>
    <col min="13" max="13" width="6.28515625" style="3" customWidth="1"/>
    <col min="14" max="14" width="5.28515625" style="3" customWidth="1"/>
    <col min="15" max="15" width="6.42578125" style="3" customWidth="1"/>
    <col min="16" max="16" width="7.7109375" style="3" bestFit="1" customWidth="1"/>
    <col min="17" max="17" width="4.5703125" style="3" customWidth="1"/>
    <col min="18" max="18" width="6.7109375" style="3" customWidth="1"/>
    <col min="19" max="19" width="4.7109375" style="3" customWidth="1"/>
    <col min="20" max="20" width="5.42578125" style="3" customWidth="1"/>
    <col min="21" max="21" width="4.85546875" style="3" customWidth="1"/>
    <col min="22" max="22" width="6.42578125" customWidth="1"/>
    <col min="23" max="23" width="5" customWidth="1"/>
    <col min="24" max="24" width="7.7109375" bestFit="1" customWidth="1"/>
    <col min="26" max="26" width="6.42578125" bestFit="1" customWidth="1"/>
    <col min="27" max="27" width="6.140625" customWidth="1"/>
    <col min="28" max="28" width="7.7109375" bestFit="1" customWidth="1"/>
    <col min="29" max="29" width="4.85546875" customWidth="1"/>
    <col min="31" max="31" width="4.85546875" customWidth="1"/>
    <col min="32" max="33" width="7.7109375" customWidth="1"/>
    <col min="34" max="34" width="8.5703125" customWidth="1"/>
    <col min="35" max="35" width="0.140625" customWidth="1"/>
    <col min="36" max="36" width="8.140625" customWidth="1"/>
    <col min="37" max="37" width="8.85546875" customWidth="1"/>
  </cols>
  <sheetData>
    <row r="1" spans="1:25" ht="41.25" customHeight="1" thickBot="1">
      <c r="A1" s="237" t="s">
        <v>41</v>
      </c>
      <c r="B1" s="222"/>
      <c r="C1" s="1309"/>
      <c r="D1" s="4552" t="s">
        <v>255</v>
      </c>
      <c r="E1" s="4860"/>
      <c r="F1" s="4860"/>
      <c r="G1" s="4860"/>
      <c r="H1" s="4860"/>
      <c r="I1" s="4860"/>
      <c r="J1" s="4860"/>
      <c r="K1" s="4860"/>
      <c r="L1" s="4860"/>
      <c r="M1" s="4860"/>
      <c r="N1" s="4860"/>
      <c r="O1" s="4860"/>
      <c r="P1" s="4860"/>
      <c r="Q1" s="4860"/>
      <c r="R1" s="4860"/>
      <c r="S1" s="4860"/>
      <c r="T1" s="4860"/>
      <c r="U1" s="4861"/>
      <c r="V1" s="2"/>
      <c r="W1" s="2"/>
      <c r="X1" s="2"/>
      <c r="Y1" s="2"/>
    </row>
    <row r="2" spans="1:25" ht="25.5" customHeight="1" thickBot="1">
      <c r="A2" s="57"/>
      <c r="B2" s="4843" t="s">
        <v>256</v>
      </c>
      <c r="C2" s="4869"/>
      <c r="D2" s="4869"/>
      <c r="E2" s="4869"/>
      <c r="F2" s="4869"/>
      <c r="G2" s="4869"/>
      <c r="H2" s="4869"/>
      <c r="I2" s="4869"/>
      <c r="J2" s="4869"/>
      <c r="K2" s="4869"/>
      <c r="L2" s="4869"/>
      <c r="M2" s="4869"/>
      <c r="N2" s="4869"/>
      <c r="O2" s="4869"/>
      <c r="P2" s="4869"/>
      <c r="Q2" s="4869"/>
      <c r="R2" s="4869"/>
      <c r="S2" s="4869"/>
      <c r="T2" s="4869"/>
      <c r="U2" s="4608"/>
    </row>
    <row r="3" spans="1:25" s="56" customFormat="1" ht="28.5" customHeight="1" thickBot="1">
      <c r="A3" s="481" t="s">
        <v>104</v>
      </c>
      <c r="B3" s="250" t="s">
        <v>156</v>
      </c>
      <c r="C3" s="1092"/>
      <c r="D3" s="4870" t="s">
        <v>257</v>
      </c>
      <c r="E3" s="4871"/>
      <c r="F3" s="4871"/>
      <c r="G3" s="4871"/>
      <c r="H3" s="4871"/>
      <c r="I3" s="4871"/>
      <c r="J3" s="4871"/>
      <c r="K3" s="4871"/>
      <c r="L3" s="4872"/>
      <c r="M3" s="4865" t="s">
        <v>250</v>
      </c>
      <c r="N3" s="4866"/>
      <c r="O3" s="4866"/>
      <c r="P3" s="4866"/>
      <c r="Q3" s="4866"/>
      <c r="R3" s="4866"/>
      <c r="S3" s="4866"/>
      <c r="T3" s="4866"/>
      <c r="U3" s="4867"/>
    </row>
    <row r="4" spans="1:25" s="56" customFormat="1" ht="33.75" customHeight="1">
      <c r="A4" s="1098"/>
      <c r="B4" s="1097" t="s">
        <v>258</v>
      </c>
      <c r="C4" s="1095"/>
      <c r="D4" s="1103" t="s">
        <v>757</v>
      </c>
      <c r="E4" s="952" t="s">
        <v>260</v>
      </c>
      <c r="F4" s="953" t="s">
        <v>106</v>
      </c>
      <c r="G4" s="954" t="s">
        <v>261</v>
      </c>
      <c r="H4" s="953" t="s">
        <v>106</v>
      </c>
      <c r="I4" s="949" t="s">
        <v>262</v>
      </c>
      <c r="J4" s="955" t="s">
        <v>106</v>
      </c>
      <c r="K4" s="949" t="s">
        <v>263</v>
      </c>
      <c r="L4" s="956" t="s">
        <v>106</v>
      </c>
      <c r="M4" s="1106" t="s">
        <v>264</v>
      </c>
      <c r="N4" s="1100" t="s">
        <v>260</v>
      </c>
      <c r="O4" s="955" t="s">
        <v>106</v>
      </c>
      <c r="P4" s="954" t="s">
        <v>261</v>
      </c>
      <c r="Q4" s="955" t="s">
        <v>106</v>
      </c>
      <c r="R4" s="949" t="s">
        <v>262</v>
      </c>
      <c r="S4" s="955" t="s">
        <v>106</v>
      </c>
      <c r="T4" s="949" t="s">
        <v>263</v>
      </c>
      <c r="U4" s="956" t="s">
        <v>106</v>
      </c>
      <c r="X4" s="50"/>
    </row>
    <row r="5" spans="1:25" ht="13.7" customHeight="1">
      <c r="A5" s="1308" t="s">
        <v>123</v>
      </c>
      <c r="B5" s="776">
        <v>28376</v>
      </c>
      <c r="C5" s="1096"/>
      <c r="D5" s="1104">
        <v>128</v>
      </c>
      <c r="E5" s="951">
        <v>35</v>
      </c>
      <c r="F5" s="256">
        <v>27.34375</v>
      </c>
      <c r="G5" s="41">
        <v>24</v>
      </c>
      <c r="H5" s="257">
        <v>18.75</v>
      </c>
      <c r="I5" s="41">
        <v>61</v>
      </c>
      <c r="J5" s="257">
        <v>47.65625</v>
      </c>
      <c r="K5" s="44">
        <v>8</v>
      </c>
      <c r="L5" s="258">
        <v>6.25</v>
      </c>
      <c r="M5" s="1107">
        <v>668</v>
      </c>
      <c r="N5" s="161">
        <v>318</v>
      </c>
      <c r="O5" s="257">
        <v>47.604790419161674</v>
      </c>
      <c r="P5" s="44">
        <v>67</v>
      </c>
      <c r="Q5" s="257">
        <v>10.029940119760479</v>
      </c>
      <c r="R5" s="112">
        <v>244</v>
      </c>
      <c r="S5" s="257">
        <v>36.526946107784433</v>
      </c>
      <c r="T5" s="112">
        <v>39</v>
      </c>
      <c r="U5" s="258">
        <v>5.8383233532934131</v>
      </c>
      <c r="V5" s="242"/>
    </row>
    <row r="6" spans="1:25" ht="13.7" customHeight="1">
      <c r="A6" s="1308" t="s">
        <v>127</v>
      </c>
      <c r="B6" s="778">
        <v>28150</v>
      </c>
      <c r="C6" s="160"/>
      <c r="D6" s="1105">
        <v>129</v>
      </c>
      <c r="E6" s="132">
        <v>41</v>
      </c>
      <c r="F6" s="259">
        <v>31.782945736434108</v>
      </c>
      <c r="G6" s="41">
        <v>22</v>
      </c>
      <c r="H6" s="257">
        <v>17.054263565891471</v>
      </c>
      <c r="I6" s="41">
        <v>57</v>
      </c>
      <c r="J6" s="260">
        <v>44.186046511627907</v>
      </c>
      <c r="K6" s="44">
        <v>9</v>
      </c>
      <c r="L6" s="258">
        <v>6.9767441860465116</v>
      </c>
      <c r="M6" s="1108">
        <v>744</v>
      </c>
      <c r="N6" s="161">
        <v>375</v>
      </c>
      <c r="O6" s="257">
        <v>50.403225806451616</v>
      </c>
      <c r="P6" s="112">
        <v>76</v>
      </c>
      <c r="Q6" s="261">
        <v>10.21505376344086</v>
      </c>
      <c r="R6" s="112">
        <v>259</v>
      </c>
      <c r="S6" s="257">
        <v>34.811827956989248</v>
      </c>
      <c r="T6" s="44">
        <v>34</v>
      </c>
      <c r="U6" s="258">
        <v>4.56989247311828</v>
      </c>
      <c r="V6" s="242"/>
    </row>
    <row r="7" spans="1:25" ht="13.7" customHeight="1">
      <c r="A7" s="1308" t="s">
        <v>421</v>
      </c>
      <c r="B7" s="778">
        <v>28255</v>
      </c>
      <c r="C7" s="160"/>
      <c r="D7" s="1105">
        <v>134</v>
      </c>
      <c r="E7" s="132">
        <v>43</v>
      </c>
      <c r="F7" s="259">
        <v>32.089552238805972</v>
      </c>
      <c r="G7" s="41">
        <v>20</v>
      </c>
      <c r="H7" s="257">
        <v>14.925373134328357</v>
      </c>
      <c r="I7" s="41">
        <v>63</v>
      </c>
      <c r="J7" s="260">
        <v>47.014925373134332</v>
      </c>
      <c r="K7" s="44">
        <v>8</v>
      </c>
      <c r="L7" s="258">
        <v>5.9701492537313428</v>
      </c>
      <c r="M7" s="1108">
        <v>826</v>
      </c>
      <c r="N7" s="161">
        <v>429</v>
      </c>
      <c r="O7" s="257">
        <v>51.937046004842614</v>
      </c>
      <c r="P7" s="112">
        <v>79</v>
      </c>
      <c r="Q7" s="261">
        <v>9.5641646489104115</v>
      </c>
      <c r="R7" s="112">
        <v>286</v>
      </c>
      <c r="S7" s="257">
        <v>34.624697336561745</v>
      </c>
      <c r="T7" s="44">
        <v>32</v>
      </c>
      <c r="U7" s="258">
        <v>3.87409200968523</v>
      </c>
      <c r="V7" s="242"/>
    </row>
    <row r="8" spans="1:25" ht="13.7" customHeight="1">
      <c r="A8" s="1308" t="s">
        <v>479</v>
      </c>
      <c r="B8" s="778">
        <v>27870</v>
      </c>
      <c r="C8" s="160"/>
      <c r="D8" s="1105">
        <v>179</v>
      </c>
      <c r="E8" s="132">
        <v>92</v>
      </c>
      <c r="F8" s="259">
        <v>51.396648044692739</v>
      </c>
      <c r="G8" s="41">
        <v>22</v>
      </c>
      <c r="H8" s="257">
        <v>12.290502793296088</v>
      </c>
      <c r="I8" s="41">
        <v>80</v>
      </c>
      <c r="J8" s="260">
        <v>44.692737430167597</v>
      </c>
      <c r="K8" s="44">
        <v>15</v>
      </c>
      <c r="L8" s="258">
        <v>8.3798882681564244</v>
      </c>
      <c r="M8" s="1108">
        <v>819</v>
      </c>
      <c r="N8" s="161">
        <v>431</v>
      </c>
      <c r="O8" s="257">
        <v>52.62515262515263</v>
      </c>
      <c r="P8" s="112">
        <v>79</v>
      </c>
      <c r="Q8" s="261">
        <v>9.6459096459096472</v>
      </c>
      <c r="R8" s="112">
        <v>280</v>
      </c>
      <c r="S8" s="257">
        <v>34.188034188034187</v>
      </c>
      <c r="T8" s="44">
        <v>29</v>
      </c>
      <c r="U8" s="258">
        <v>3.5409035409035408</v>
      </c>
      <c r="V8" s="242"/>
    </row>
    <row r="9" spans="1:25" ht="13.7" customHeight="1">
      <c r="A9" s="563" t="s">
        <v>526</v>
      </c>
      <c r="B9" s="777">
        <v>27351</v>
      </c>
      <c r="C9" s="162"/>
      <c r="D9" s="1102">
        <v>180</v>
      </c>
      <c r="E9" s="126">
        <v>59</v>
      </c>
      <c r="F9" s="251">
        <v>51.396648044692739</v>
      </c>
      <c r="G9" s="31">
        <v>23</v>
      </c>
      <c r="H9" s="252">
        <v>12.777777777777777</v>
      </c>
      <c r="I9" s="31">
        <v>83</v>
      </c>
      <c r="J9" s="253">
        <v>46.111111111111114</v>
      </c>
      <c r="K9" s="34">
        <v>15</v>
      </c>
      <c r="L9" s="255">
        <v>8.3333333333333321</v>
      </c>
      <c r="M9" s="1090">
        <v>813</v>
      </c>
      <c r="N9" s="157">
        <v>433</v>
      </c>
      <c r="O9" s="252">
        <v>53.25953259532595</v>
      </c>
      <c r="P9" s="113">
        <v>74</v>
      </c>
      <c r="Q9" s="254">
        <v>9.1020910209102102</v>
      </c>
      <c r="R9" s="113">
        <v>277</v>
      </c>
      <c r="S9" s="252">
        <v>34.071340713407132</v>
      </c>
      <c r="T9" s="34">
        <v>29</v>
      </c>
      <c r="U9" s="255">
        <v>3.5670356703567037</v>
      </c>
      <c r="V9" s="242"/>
    </row>
    <row r="10" spans="1:25" ht="13.7" customHeight="1">
      <c r="A10" s="563" t="s">
        <v>484</v>
      </c>
      <c r="B10" s="777">
        <v>27400</v>
      </c>
      <c r="C10" s="162"/>
      <c r="D10" s="1102">
        <v>180</v>
      </c>
      <c r="E10" s="126">
        <v>60</v>
      </c>
      <c r="F10" s="1110">
        <v>33.333333333333329</v>
      </c>
      <c r="G10" s="31">
        <v>24</v>
      </c>
      <c r="H10" s="252">
        <v>13.333333333333334</v>
      </c>
      <c r="I10" s="31">
        <v>81</v>
      </c>
      <c r="J10" s="253">
        <v>45</v>
      </c>
      <c r="K10" s="34">
        <v>15</v>
      </c>
      <c r="L10" s="255">
        <v>8.3333333333333321</v>
      </c>
      <c r="M10" s="1090">
        <v>824</v>
      </c>
      <c r="N10" s="157">
        <v>437</v>
      </c>
      <c r="O10" s="252">
        <v>53.033980582524279</v>
      </c>
      <c r="P10" s="113">
        <v>74</v>
      </c>
      <c r="Q10" s="254">
        <v>8.9805825242718456</v>
      </c>
      <c r="R10" s="113">
        <v>283</v>
      </c>
      <c r="S10" s="252">
        <v>34.344660194174757</v>
      </c>
      <c r="T10" s="34">
        <v>30</v>
      </c>
      <c r="U10" s="255">
        <v>3.6407766990291259</v>
      </c>
      <c r="V10" s="242"/>
      <c r="Y10" s="20"/>
    </row>
    <row r="11" spans="1:25" ht="13.7" customHeight="1">
      <c r="A11" s="563" t="s">
        <v>498</v>
      </c>
      <c r="B11" s="777">
        <v>27387</v>
      </c>
      <c r="C11" s="162"/>
      <c r="D11" s="1102">
        <v>180</v>
      </c>
      <c r="E11" s="126">
        <v>61</v>
      </c>
      <c r="F11" s="251">
        <v>33.888888888888893</v>
      </c>
      <c r="G11" s="31">
        <v>24</v>
      </c>
      <c r="H11" s="252">
        <v>13.333333333333334</v>
      </c>
      <c r="I11" s="31">
        <v>80</v>
      </c>
      <c r="J11" s="253">
        <v>44.444444444444443</v>
      </c>
      <c r="K11" s="34">
        <v>15</v>
      </c>
      <c r="L11" s="255">
        <v>8.3333333333333321</v>
      </c>
      <c r="M11" s="1090">
        <v>839</v>
      </c>
      <c r="N11" s="157">
        <v>451</v>
      </c>
      <c r="O11" s="252">
        <v>53.754469606674618</v>
      </c>
      <c r="P11" s="113">
        <v>72</v>
      </c>
      <c r="Q11" s="254">
        <v>8.5816448152562579</v>
      </c>
      <c r="R11" s="113">
        <v>286</v>
      </c>
      <c r="S11" s="252">
        <v>34.088200238379024</v>
      </c>
      <c r="T11" s="34">
        <v>30</v>
      </c>
      <c r="U11" s="255">
        <v>3.5756853396901072</v>
      </c>
      <c r="V11" s="242"/>
      <c r="W11" s="242"/>
    </row>
    <row r="12" spans="1:25" ht="13.7" customHeight="1">
      <c r="A12" s="1308" t="s">
        <v>428</v>
      </c>
      <c r="B12" s="778">
        <v>27308</v>
      </c>
      <c r="C12" s="160"/>
      <c r="D12" s="1105">
        <v>178</v>
      </c>
      <c r="E12" s="132">
        <v>60</v>
      </c>
      <c r="F12" s="259">
        <v>33.707865168539328</v>
      </c>
      <c r="G12" s="41">
        <v>24</v>
      </c>
      <c r="H12" s="257">
        <v>13.48314606741573</v>
      </c>
      <c r="I12" s="41">
        <v>79</v>
      </c>
      <c r="J12" s="260">
        <v>44.382022471910112</v>
      </c>
      <c r="K12" s="44">
        <v>15</v>
      </c>
      <c r="L12" s="258">
        <v>8.4269662921348321</v>
      </c>
      <c r="M12" s="1108">
        <v>843</v>
      </c>
      <c r="N12" s="161">
        <v>454</v>
      </c>
      <c r="O12" s="257">
        <v>53.855278766310796</v>
      </c>
      <c r="P12" s="112">
        <v>74</v>
      </c>
      <c r="Q12" s="261">
        <v>8.7781731909845782</v>
      </c>
      <c r="R12" s="112">
        <v>285</v>
      </c>
      <c r="S12" s="257">
        <v>33.807829181494661</v>
      </c>
      <c r="T12" s="44">
        <v>30</v>
      </c>
      <c r="U12" s="258">
        <v>3.5587188612099649</v>
      </c>
      <c r="V12" s="242"/>
      <c r="W12" s="242"/>
      <c r="X12" s="242"/>
    </row>
    <row r="13" spans="1:25" ht="13.7" customHeight="1">
      <c r="A13" s="563" t="s">
        <v>416</v>
      </c>
      <c r="B13" s="777">
        <v>27030</v>
      </c>
      <c r="C13" s="162"/>
      <c r="D13" s="1102">
        <v>174</v>
      </c>
      <c r="E13" s="126">
        <v>63</v>
      </c>
      <c r="F13" s="251">
        <v>36.206896551724135</v>
      </c>
      <c r="G13" s="31">
        <v>23</v>
      </c>
      <c r="H13" s="252">
        <v>13.218390804597702</v>
      </c>
      <c r="I13" s="31">
        <v>77</v>
      </c>
      <c r="J13" s="253">
        <v>44.252873563218394</v>
      </c>
      <c r="K13" s="34">
        <v>11</v>
      </c>
      <c r="L13" s="255">
        <v>6.3218390804597711</v>
      </c>
      <c r="M13" s="1090">
        <v>840</v>
      </c>
      <c r="N13" s="157">
        <v>453</v>
      </c>
      <c r="O13" s="252">
        <v>53.928571428571423</v>
      </c>
      <c r="P13" s="113">
        <v>72</v>
      </c>
      <c r="Q13" s="254">
        <v>8.5714285714285712</v>
      </c>
      <c r="R13" s="113">
        <v>285</v>
      </c>
      <c r="S13" s="252">
        <v>33.928571428571431</v>
      </c>
      <c r="T13" s="34">
        <v>30</v>
      </c>
      <c r="U13" s="255">
        <v>3.5714285714285712</v>
      </c>
      <c r="V13" s="242"/>
      <c r="W13" s="242"/>
      <c r="X13" s="242"/>
    </row>
    <row r="14" spans="1:25" ht="13.7" customHeight="1">
      <c r="A14" s="563" t="s">
        <v>211</v>
      </c>
      <c r="B14" s="777">
        <v>27046</v>
      </c>
      <c r="C14" s="162"/>
      <c r="D14" s="1102">
        <v>183</v>
      </c>
      <c r="E14" s="126">
        <v>67</v>
      </c>
      <c r="F14" s="251">
        <v>36.612021857923501</v>
      </c>
      <c r="G14" s="31">
        <v>24</v>
      </c>
      <c r="H14" s="252">
        <v>13.114754098360656</v>
      </c>
      <c r="I14" s="31">
        <v>81</v>
      </c>
      <c r="J14" s="253">
        <v>44.26229508196721</v>
      </c>
      <c r="K14" s="34">
        <v>11</v>
      </c>
      <c r="L14" s="255">
        <v>6.0109289617486334</v>
      </c>
      <c r="M14" s="1090">
        <v>862</v>
      </c>
      <c r="N14" s="157">
        <v>472</v>
      </c>
      <c r="O14" s="252">
        <v>54.756380510440842</v>
      </c>
      <c r="P14" s="113">
        <v>74</v>
      </c>
      <c r="Q14" s="254">
        <v>8.5846867749419946</v>
      </c>
      <c r="R14" s="113">
        <v>287</v>
      </c>
      <c r="S14" s="252">
        <v>33.294663573085849</v>
      </c>
      <c r="T14" s="34">
        <v>29</v>
      </c>
      <c r="U14" s="255">
        <v>3.3642691415313224</v>
      </c>
      <c r="V14" s="242"/>
      <c r="W14" s="242"/>
      <c r="X14" s="242"/>
    </row>
    <row r="15" spans="1:25" ht="13.7" customHeight="1">
      <c r="A15" s="563" t="s">
        <v>332</v>
      </c>
      <c r="B15" s="777">
        <v>27106</v>
      </c>
      <c r="C15" s="162"/>
      <c r="D15" s="1102">
        <v>184</v>
      </c>
      <c r="E15" s="126">
        <v>65</v>
      </c>
      <c r="F15" s="251">
        <v>35.326086956521742</v>
      </c>
      <c r="G15" s="31">
        <v>25</v>
      </c>
      <c r="H15" s="252">
        <v>13.586956521739129</v>
      </c>
      <c r="I15" s="31">
        <v>83</v>
      </c>
      <c r="J15" s="253">
        <v>45.108695652173914</v>
      </c>
      <c r="K15" s="34">
        <v>11</v>
      </c>
      <c r="L15" s="255">
        <v>5.9782608695652177</v>
      </c>
      <c r="M15" s="1090">
        <v>882</v>
      </c>
      <c r="N15" s="157">
        <v>480</v>
      </c>
      <c r="O15" s="252">
        <v>54.421768707482997</v>
      </c>
      <c r="P15" s="113">
        <v>74</v>
      </c>
      <c r="Q15" s="254">
        <v>8.3900226757369616</v>
      </c>
      <c r="R15" s="113">
        <v>297</v>
      </c>
      <c r="S15" s="252">
        <v>33.673469387755098</v>
      </c>
      <c r="T15" s="34">
        <v>31</v>
      </c>
      <c r="U15" s="255">
        <v>3.5147392290249435</v>
      </c>
      <c r="V15" s="242"/>
      <c r="W15" s="242"/>
      <c r="X15" s="242"/>
    </row>
    <row r="16" spans="1:25" ht="13.7" customHeight="1">
      <c r="A16" s="1308" t="s">
        <v>551</v>
      </c>
      <c r="B16" s="778">
        <v>26990</v>
      </c>
      <c r="C16" s="160"/>
      <c r="D16" s="1105">
        <v>182</v>
      </c>
      <c r="E16" s="132">
        <v>64</v>
      </c>
      <c r="F16" s="259">
        <v>35.164835164835168</v>
      </c>
      <c r="G16" s="41">
        <v>26</v>
      </c>
      <c r="H16" s="257">
        <v>14.285714285714285</v>
      </c>
      <c r="I16" s="41">
        <v>79</v>
      </c>
      <c r="J16" s="260">
        <v>43.406593406593409</v>
      </c>
      <c r="K16" s="44">
        <v>13</v>
      </c>
      <c r="L16" s="258">
        <v>7.1428571428571423</v>
      </c>
      <c r="M16" s="1108">
        <v>889</v>
      </c>
      <c r="N16" s="161">
        <v>491</v>
      </c>
      <c r="O16" s="257">
        <v>55.230596175478063</v>
      </c>
      <c r="P16" s="112">
        <v>75</v>
      </c>
      <c r="Q16" s="261">
        <v>8.4364454443194603</v>
      </c>
      <c r="R16" s="41">
        <v>292</v>
      </c>
      <c r="S16" s="257">
        <v>32.845894263217097</v>
      </c>
      <c r="T16" s="44">
        <v>31</v>
      </c>
      <c r="U16" s="258">
        <v>3.4870641169853771</v>
      </c>
      <c r="V16" s="242"/>
      <c r="W16" s="242"/>
      <c r="X16" s="242"/>
    </row>
    <row r="17" spans="1:24" ht="13.7" customHeight="1">
      <c r="A17" s="1099" t="s">
        <v>603</v>
      </c>
      <c r="B17" s="907">
        <v>26761</v>
      </c>
      <c r="C17" s="1050"/>
      <c r="D17" s="1101">
        <f>E17+G17+I17+K17</f>
        <v>185</v>
      </c>
      <c r="E17" s="157">
        <v>64</v>
      </c>
      <c r="F17" s="1109">
        <f t="shared" ref="F17:F23" si="0">SUM(E17/D17*100)</f>
        <v>34.594594594594597</v>
      </c>
      <c r="G17" s="107">
        <v>26</v>
      </c>
      <c r="H17" s="1091">
        <f t="shared" ref="H17:H23" si="1">SUM(G17/D17*100)</f>
        <v>14.054054054054054</v>
      </c>
      <c r="I17" s="107">
        <v>81</v>
      </c>
      <c r="J17" s="1091">
        <f t="shared" ref="J17:J23" si="2">SUM(I17/D17*100)</f>
        <v>43.78378378378379</v>
      </c>
      <c r="K17" s="107">
        <v>14</v>
      </c>
      <c r="L17" s="1089">
        <f t="shared" ref="L17:L23" si="3">SUM(K17/D17*100)</f>
        <v>7.5675675675675684</v>
      </c>
      <c r="M17" s="1090">
        <f>N17+P17+R17+T17</f>
        <v>893</v>
      </c>
      <c r="N17" s="157">
        <v>493</v>
      </c>
      <c r="O17" s="1091">
        <f t="shared" ref="O17:O23" si="4">SUM(N17/M17*100)</f>
        <v>55.20716685330347</v>
      </c>
      <c r="P17" s="31">
        <v>75</v>
      </c>
      <c r="Q17" s="254">
        <f t="shared" ref="Q17:Q23" si="5">SUM(P17/M17*100)</f>
        <v>8.3986562150055999</v>
      </c>
      <c r="R17" s="31">
        <v>295</v>
      </c>
      <c r="S17" s="1091">
        <f t="shared" ref="S17:S23" si="6">SUM(R17/M17*100)</f>
        <v>33.034714445688692</v>
      </c>
      <c r="T17" s="187">
        <v>30</v>
      </c>
      <c r="U17" s="1089">
        <f t="shared" ref="U17:U23" si="7">SUM(T17/M17*100)</f>
        <v>3.3594624860022395</v>
      </c>
      <c r="V17" s="242"/>
      <c r="W17" s="242"/>
      <c r="X17" s="242"/>
    </row>
    <row r="18" spans="1:24" ht="13.7" customHeight="1">
      <c r="A18" s="563" t="s">
        <v>641</v>
      </c>
      <c r="B18" s="777">
        <v>26815</v>
      </c>
      <c r="C18" s="162"/>
      <c r="D18" s="1102">
        <v>184</v>
      </c>
      <c r="E18" s="157">
        <v>65</v>
      </c>
      <c r="F18" s="1110">
        <f t="shared" si="0"/>
        <v>35.326086956521742</v>
      </c>
      <c r="G18" s="34">
        <v>26</v>
      </c>
      <c r="H18" s="254">
        <f t="shared" si="1"/>
        <v>14.130434782608695</v>
      </c>
      <c r="I18" s="31">
        <v>79</v>
      </c>
      <c r="J18" s="254">
        <f t="shared" si="2"/>
        <v>42.934782608695656</v>
      </c>
      <c r="K18" s="31">
        <v>14</v>
      </c>
      <c r="L18" s="255">
        <f t="shared" si="3"/>
        <v>7.608695652173914</v>
      </c>
      <c r="M18" s="1090">
        <v>914</v>
      </c>
      <c r="N18" s="157">
        <v>500</v>
      </c>
      <c r="O18" s="254">
        <f t="shared" si="4"/>
        <v>54.704595185995622</v>
      </c>
      <c r="P18" s="31">
        <v>78</v>
      </c>
      <c r="Q18" s="254">
        <f t="shared" si="5"/>
        <v>8.5339168490153181</v>
      </c>
      <c r="R18" s="31">
        <v>305</v>
      </c>
      <c r="S18" s="254">
        <f t="shared" si="6"/>
        <v>33.369803063457333</v>
      </c>
      <c r="T18" s="31">
        <v>31</v>
      </c>
      <c r="U18" s="255">
        <f t="shared" si="7"/>
        <v>3.391684901531729</v>
      </c>
      <c r="V18" s="242"/>
      <c r="W18" s="242"/>
      <c r="X18" s="242"/>
    </row>
    <row r="19" spans="1:24" ht="13.7" customHeight="1">
      <c r="A19" s="563" t="s">
        <v>654</v>
      </c>
      <c r="B19" s="777">
        <v>26829</v>
      </c>
      <c r="C19" s="162"/>
      <c r="D19" s="1102">
        <v>181</v>
      </c>
      <c r="E19" s="157">
        <v>64</v>
      </c>
      <c r="F19" s="1110">
        <f t="shared" si="0"/>
        <v>35.359116022099442</v>
      </c>
      <c r="G19" s="34">
        <v>25</v>
      </c>
      <c r="H19" s="254">
        <f t="shared" si="1"/>
        <v>13.812154696132598</v>
      </c>
      <c r="I19" s="31">
        <v>80</v>
      </c>
      <c r="J19" s="254">
        <f t="shared" si="2"/>
        <v>44.19889502762431</v>
      </c>
      <c r="K19" s="31">
        <v>12</v>
      </c>
      <c r="L19" s="255">
        <f t="shared" si="3"/>
        <v>6.6298342541436464</v>
      </c>
      <c r="M19" s="1090">
        <v>918</v>
      </c>
      <c r="N19" s="157">
        <v>511</v>
      </c>
      <c r="O19" s="254">
        <f t="shared" si="4"/>
        <v>55.664488017429193</v>
      </c>
      <c r="P19" s="113">
        <v>79</v>
      </c>
      <c r="Q19" s="254">
        <f t="shared" si="5"/>
        <v>8.60566448801743</v>
      </c>
      <c r="R19" s="113">
        <v>299</v>
      </c>
      <c r="S19" s="254">
        <f t="shared" si="6"/>
        <v>32.570806100217865</v>
      </c>
      <c r="T19" s="31">
        <v>29</v>
      </c>
      <c r="U19" s="255">
        <f t="shared" si="7"/>
        <v>3.159041394335512</v>
      </c>
      <c r="V19" s="242"/>
      <c r="W19" s="242"/>
      <c r="X19" s="242"/>
    </row>
    <row r="20" spans="1:24" ht="13.7" customHeight="1">
      <c r="A20" s="1306" t="s">
        <v>655</v>
      </c>
      <c r="B20" s="778">
        <v>26698</v>
      </c>
      <c r="C20" s="160"/>
      <c r="D20" s="1105">
        <v>178</v>
      </c>
      <c r="E20" s="161">
        <v>64</v>
      </c>
      <c r="F20" s="256">
        <f t="shared" si="0"/>
        <v>35.955056179775283</v>
      </c>
      <c r="G20" s="44">
        <v>26</v>
      </c>
      <c r="H20" s="261">
        <f t="shared" si="1"/>
        <v>14.606741573033707</v>
      </c>
      <c r="I20" s="41">
        <v>76</v>
      </c>
      <c r="J20" s="261">
        <f t="shared" si="2"/>
        <v>42.696629213483142</v>
      </c>
      <c r="K20" s="41">
        <v>12</v>
      </c>
      <c r="L20" s="258">
        <f t="shared" si="3"/>
        <v>6.7415730337078648</v>
      </c>
      <c r="M20" s="1108">
        <v>935</v>
      </c>
      <c r="N20" s="161">
        <v>516</v>
      </c>
      <c r="O20" s="261">
        <f t="shared" si="4"/>
        <v>55.18716577540107</v>
      </c>
      <c r="P20" s="112">
        <v>82</v>
      </c>
      <c r="Q20" s="261">
        <f t="shared" si="5"/>
        <v>8.7700534759358302</v>
      </c>
      <c r="R20" s="112">
        <v>307</v>
      </c>
      <c r="S20" s="261">
        <f t="shared" si="6"/>
        <v>32.834224598930483</v>
      </c>
      <c r="T20" s="41">
        <v>30</v>
      </c>
      <c r="U20" s="258">
        <f t="shared" si="7"/>
        <v>3.2085561497326207</v>
      </c>
      <c r="V20" s="242"/>
      <c r="W20" s="242"/>
      <c r="X20" s="242"/>
    </row>
    <row r="21" spans="1:24" ht="13.7" customHeight="1">
      <c r="A21" s="1099" t="s">
        <v>705</v>
      </c>
      <c r="B21" s="907">
        <v>26496</v>
      </c>
      <c r="C21" s="1551"/>
      <c r="D21" s="1659">
        <v>177</v>
      </c>
      <c r="E21" s="157">
        <v>62</v>
      </c>
      <c r="F21" s="1110">
        <f t="shared" si="0"/>
        <v>35.028248587570623</v>
      </c>
      <c r="G21" s="34">
        <v>27</v>
      </c>
      <c r="H21" s="254">
        <f t="shared" si="1"/>
        <v>15.254237288135593</v>
      </c>
      <c r="I21" s="31">
        <v>76</v>
      </c>
      <c r="J21" s="254">
        <f t="shared" si="2"/>
        <v>42.93785310734463</v>
      </c>
      <c r="K21" s="31">
        <v>12</v>
      </c>
      <c r="L21" s="255">
        <f t="shared" si="3"/>
        <v>6.7796610169491522</v>
      </c>
      <c r="M21" s="1659">
        <v>937</v>
      </c>
      <c r="N21" s="157">
        <v>518</v>
      </c>
      <c r="O21" s="1088">
        <f t="shared" si="4"/>
        <v>55.282817502668088</v>
      </c>
      <c r="P21" s="113">
        <v>85</v>
      </c>
      <c r="Q21" s="254">
        <f t="shared" si="5"/>
        <v>9.0715048025613658</v>
      </c>
      <c r="R21" s="113">
        <v>305</v>
      </c>
      <c r="S21" s="254">
        <f t="shared" si="6"/>
        <v>32.550693703308433</v>
      </c>
      <c r="T21" s="31">
        <v>29</v>
      </c>
      <c r="U21" s="255">
        <f t="shared" si="7"/>
        <v>3.0949839914621133</v>
      </c>
      <c r="V21" s="242"/>
      <c r="W21" s="242"/>
      <c r="X21" s="242"/>
    </row>
    <row r="22" spans="1:24" ht="13.7" customHeight="1">
      <c r="A22" s="563" t="s">
        <v>723</v>
      </c>
      <c r="B22" s="777">
        <v>26620</v>
      </c>
      <c r="C22" s="162"/>
      <c r="D22" s="1102">
        <v>185</v>
      </c>
      <c r="E22" s="157">
        <v>64</v>
      </c>
      <c r="F22" s="1110">
        <f t="shared" si="0"/>
        <v>34.594594594594597</v>
      </c>
      <c r="G22" s="31">
        <v>30</v>
      </c>
      <c r="H22" s="252">
        <f t="shared" si="1"/>
        <v>16.216216216216218</v>
      </c>
      <c r="I22" s="31">
        <v>78</v>
      </c>
      <c r="J22" s="254">
        <f t="shared" si="2"/>
        <v>42.162162162162161</v>
      </c>
      <c r="K22" s="31">
        <v>13</v>
      </c>
      <c r="L22" s="255">
        <f t="shared" si="3"/>
        <v>7.0270270270270272</v>
      </c>
      <c r="M22" s="1090">
        <v>954</v>
      </c>
      <c r="N22" s="126">
        <v>529</v>
      </c>
      <c r="O22" s="254">
        <f t="shared" si="4"/>
        <v>55.450733752620543</v>
      </c>
      <c r="P22" s="31">
        <v>88</v>
      </c>
      <c r="Q22" s="252">
        <f t="shared" si="5"/>
        <v>9.2243186582809216</v>
      </c>
      <c r="R22" s="31">
        <v>309</v>
      </c>
      <c r="S22" s="254">
        <f t="shared" si="6"/>
        <v>32.389937106918239</v>
      </c>
      <c r="T22" s="31">
        <v>28</v>
      </c>
      <c r="U22" s="255">
        <f t="shared" si="7"/>
        <v>2.9350104821802936</v>
      </c>
      <c r="V22" s="242"/>
      <c r="W22" s="242"/>
      <c r="X22" s="242"/>
    </row>
    <row r="23" spans="1:24" ht="13.7" customHeight="1">
      <c r="A23" s="563" t="s">
        <v>724</v>
      </c>
      <c r="B23" s="777">
        <v>26630</v>
      </c>
      <c r="C23" s="162"/>
      <c r="D23" s="1102">
        <v>185</v>
      </c>
      <c r="E23" s="157">
        <v>65</v>
      </c>
      <c r="F23" s="1110">
        <f t="shared" si="0"/>
        <v>35.135135135135137</v>
      </c>
      <c r="G23" s="31">
        <v>30</v>
      </c>
      <c r="H23" s="252">
        <f t="shared" si="1"/>
        <v>16.216216216216218</v>
      </c>
      <c r="I23" s="31">
        <v>77</v>
      </c>
      <c r="J23" s="263">
        <f t="shared" si="2"/>
        <v>41.621621621621621</v>
      </c>
      <c r="K23" s="31">
        <v>13</v>
      </c>
      <c r="L23" s="255">
        <f t="shared" si="3"/>
        <v>7.0270270270270272</v>
      </c>
      <c r="M23" s="1090">
        <v>969</v>
      </c>
      <c r="N23" s="157">
        <v>539</v>
      </c>
      <c r="O23" s="254">
        <f t="shared" si="4"/>
        <v>55.624355005159956</v>
      </c>
      <c r="P23" s="113">
        <v>90</v>
      </c>
      <c r="Q23" s="254">
        <f t="shared" si="5"/>
        <v>9.2879256965944279</v>
      </c>
      <c r="R23" s="113">
        <v>312</v>
      </c>
      <c r="S23" s="254">
        <f t="shared" si="6"/>
        <v>32.198142414860683</v>
      </c>
      <c r="T23" s="31">
        <v>28</v>
      </c>
      <c r="U23" s="255">
        <f t="shared" si="7"/>
        <v>2.8895768833849327</v>
      </c>
      <c r="V23" s="242"/>
      <c r="W23" s="242"/>
      <c r="X23" s="242"/>
    </row>
    <row r="24" spans="1:24" ht="13.7" customHeight="1">
      <c r="A24" s="1306" t="s">
        <v>725</v>
      </c>
      <c r="B24" s="778">
        <v>26263</v>
      </c>
      <c r="C24" s="160"/>
      <c r="D24" s="1105">
        <v>190</v>
      </c>
      <c r="E24" s="1819">
        <v>64</v>
      </c>
      <c r="F24" s="256">
        <f t="shared" ref="F24:F29" si="8">SUM(E24/D24*100)</f>
        <v>33.684210526315788</v>
      </c>
      <c r="G24" s="41">
        <v>31</v>
      </c>
      <c r="H24" s="257">
        <f t="shared" ref="H24:H29" si="9">SUM(G24/D24*100)</f>
        <v>16.315789473684212</v>
      </c>
      <c r="I24" s="41">
        <v>81</v>
      </c>
      <c r="J24" s="310">
        <f t="shared" ref="J24:J29" si="10">SUM(I24/D24*100)</f>
        <v>42.631578947368418</v>
      </c>
      <c r="K24" s="41">
        <v>14</v>
      </c>
      <c r="L24" s="258">
        <f t="shared" ref="L24:L29" si="11">SUM(K24/D24*100)</f>
        <v>7.3684210526315779</v>
      </c>
      <c r="M24" s="1108">
        <v>973</v>
      </c>
      <c r="N24" s="1819">
        <v>549</v>
      </c>
      <c r="O24" s="261">
        <f t="shared" ref="O24:O29" si="12">SUM(N24/M24*100)</f>
        <v>56.423432682425492</v>
      </c>
      <c r="P24" s="1816">
        <v>91</v>
      </c>
      <c r="Q24" s="261">
        <f t="shared" ref="Q24:Q29" si="13">SUM(P24/M24*100)</f>
        <v>9.3525179856115113</v>
      </c>
      <c r="R24" s="1816">
        <v>304</v>
      </c>
      <c r="S24" s="261">
        <f t="shared" ref="S24:S29" si="14">SUM(R24/M24*100)</f>
        <v>31.243576567317575</v>
      </c>
      <c r="T24" s="41">
        <v>29</v>
      </c>
      <c r="U24" s="258">
        <f t="shared" ref="U24:U29" si="15">SUM(T24/M24*100)</f>
        <v>2.9804727646454263</v>
      </c>
      <c r="V24" s="242"/>
      <c r="W24" s="242"/>
      <c r="X24" s="242"/>
    </row>
    <row r="25" spans="1:24" ht="13.7" customHeight="1">
      <c r="A25" s="1099" t="s">
        <v>746</v>
      </c>
      <c r="B25" s="907">
        <v>25964</v>
      </c>
      <c r="C25" s="1551"/>
      <c r="D25" s="1659">
        <f>SUM(E25,G25,I25,K25)</f>
        <v>191</v>
      </c>
      <c r="E25" s="2098">
        <v>64</v>
      </c>
      <c r="F25" s="1110">
        <f t="shared" si="8"/>
        <v>33.507853403141361</v>
      </c>
      <c r="G25" s="2091">
        <v>29</v>
      </c>
      <c r="H25" s="254">
        <f t="shared" si="9"/>
        <v>15.183246073298429</v>
      </c>
      <c r="I25" s="31">
        <v>83</v>
      </c>
      <c r="J25" s="254">
        <f t="shared" si="10"/>
        <v>43.455497382198956</v>
      </c>
      <c r="K25" s="31">
        <v>15</v>
      </c>
      <c r="L25" s="255">
        <f t="shared" si="11"/>
        <v>7.8534031413612562</v>
      </c>
      <c r="M25" s="1659">
        <f>SUM(N25,P25,R25,T25)</f>
        <v>967</v>
      </c>
      <c r="N25" s="2098">
        <v>544</v>
      </c>
      <c r="O25" s="1088">
        <f t="shared" si="12"/>
        <v>56.256463288521196</v>
      </c>
      <c r="P25" s="2090">
        <v>94</v>
      </c>
      <c r="Q25" s="254">
        <f t="shared" si="13"/>
        <v>9.7207859358841784</v>
      </c>
      <c r="R25" s="2090">
        <v>301</v>
      </c>
      <c r="S25" s="254">
        <f t="shared" si="14"/>
        <v>31.127197518097212</v>
      </c>
      <c r="T25" s="31">
        <v>28</v>
      </c>
      <c r="U25" s="255">
        <f t="shared" si="15"/>
        <v>2.8955532574974145</v>
      </c>
      <c r="V25" s="242"/>
      <c r="W25" s="242"/>
      <c r="X25" s="242"/>
    </row>
    <row r="26" spans="1:24" ht="13.7" customHeight="1">
      <c r="A26" s="563" t="s">
        <v>747</v>
      </c>
      <c r="B26" s="777">
        <v>25995</v>
      </c>
      <c r="C26" s="162"/>
      <c r="D26" s="1102">
        <v>192</v>
      </c>
      <c r="E26" s="2098">
        <v>67</v>
      </c>
      <c r="F26" s="1110">
        <f t="shared" si="8"/>
        <v>34.895833333333329</v>
      </c>
      <c r="G26" s="31">
        <v>29</v>
      </c>
      <c r="H26" s="252">
        <f t="shared" si="9"/>
        <v>15.104166666666666</v>
      </c>
      <c r="I26" s="31">
        <v>81</v>
      </c>
      <c r="J26" s="254">
        <f t="shared" si="10"/>
        <v>42.1875</v>
      </c>
      <c r="K26" s="31">
        <v>15</v>
      </c>
      <c r="L26" s="255">
        <f t="shared" si="11"/>
        <v>7.8125</v>
      </c>
      <c r="M26" s="1090">
        <v>974</v>
      </c>
      <c r="N26" s="126">
        <v>552</v>
      </c>
      <c r="O26" s="254">
        <f t="shared" si="12"/>
        <v>56.67351129363449</v>
      </c>
      <c r="P26" s="31">
        <v>97</v>
      </c>
      <c r="Q26" s="252">
        <f t="shared" si="13"/>
        <v>9.9589322381930181</v>
      </c>
      <c r="R26" s="31">
        <v>299</v>
      </c>
      <c r="S26" s="254">
        <f t="shared" si="14"/>
        <v>30.698151950718689</v>
      </c>
      <c r="T26" s="31">
        <v>26</v>
      </c>
      <c r="U26" s="255">
        <f t="shared" si="15"/>
        <v>2.6694045174537986</v>
      </c>
      <c r="V26" s="242"/>
      <c r="W26" s="242"/>
      <c r="X26" s="242"/>
    </row>
    <row r="27" spans="1:24" ht="14.25" customHeight="1">
      <c r="A27" s="563" t="s">
        <v>748</v>
      </c>
      <c r="B27" s="777">
        <v>26023</v>
      </c>
      <c r="C27" s="162"/>
      <c r="D27" s="1102">
        <v>191</v>
      </c>
      <c r="E27" s="2098">
        <v>64</v>
      </c>
      <c r="F27" s="1110">
        <f t="shared" si="8"/>
        <v>33.507853403141361</v>
      </c>
      <c r="G27" s="31">
        <v>29</v>
      </c>
      <c r="H27" s="252">
        <f t="shared" si="9"/>
        <v>15.183246073298429</v>
      </c>
      <c r="I27" s="31">
        <v>83</v>
      </c>
      <c r="J27" s="263">
        <f t="shared" si="10"/>
        <v>43.455497382198956</v>
      </c>
      <c r="K27" s="31">
        <v>15</v>
      </c>
      <c r="L27" s="255">
        <f t="shared" si="11"/>
        <v>7.8534031413612562</v>
      </c>
      <c r="M27" s="1090">
        <v>969</v>
      </c>
      <c r="N27" s="2098">
        <v>548</v>
      </c>
      <c r="O27" s="254">
        <f t="shared" si="12"/>
        <v>56.553147574819405</v>
      </c>
      <c r="P27" s="2090">
        <v>98</v>
      </c>
      <c r="Q27" s="254">
        <f t="shared" si="13"/>
        <v>10.113519091847266</v>
      </c>
      <c r="R27" s="2090">
        <v>297</v>
      </c>
      <c r="S27" s="254">
        <f t="shared" si="14"/>
        <v>30.650154798761609</v>
      </c>
      <c r="T27" s="31">
        <v>26</v>
      </c>
      <c r="U27" s="255">
        <f t="shared" si="15"/>
        <v>2.6831785345717232</v>
      </c>
    </row>
    <row r="28" spans="1:24" ht="14.25" customHeight="1">
      <c r="A28" s="1306" t="s">
        <v>749</v>
      </c>
      <c r="B28" s="778">
        <v>25664</v>
      </c>
      <c r="C28" s="160"/>
      <c r="D28" s="1105">
        <v>188</v>
      </c>
      <c r="E28" s="2189">
        <v>57</v>
      </c>
      <c r="F28" s="256">
        <f t="shared" si="8"/>
        <v>30.319148936170215</v>
      </c>
      <c r="G28" s="41">
        <v>33</v>
      </c>
      <c r="H28" s="257">
        <f t="shared" si="9"/>
        <v>17.553191489361701</v>
      </c>
      <c r="I28" s="41">
        <v>82</v>
      </c>
      <c r="J28" s="310">
        <f t="shared" si="10"/>
        <v>43.61702127659575</v>
      </c>
      <c r="K28" s="41">
        <v>16</v>
      </c>
      <c r="L28" s="258">
        <f t="shared" si="11"/>
        <v>8.5106382978723403</v>
      </c>
      <c r="M28" s="1108">
        <v>930</v>
      </c>
      <c r="N28" s="2189">
        <v>512</v>
      </c>
      <c r="O28" s="261">
        <f t="shared" si="12"/>
        <v>55.053763440860216</v>
      </c>
      <c r="P28" s="2178">
        <v>95</v>
      </c>
      <c r="Q28" s="261">
        <f t="shared" si="13"/>
        <v>10.21505376344086</v>
      </c>
      <c r="R28" s="2178">
        <v>295</v>
      </c>
      <c r="S28" s="261">
        <f t="shared" si="14"/>
        <v>31.72043010752688</v>
      </c>
      <c r="T28" s="41">
        <v>28</v>
      </c>
      <c r="U28" s="258">
        <f t="shared" si="15"/>
        <v>3.010752688172043</v>
      </c>
    </row>
    <row r="29" spans="1:24" ht="14.25" customHeight="1">
      <c r="A29" s="1099" t="s">
        <v>810</v>
      </c>
      <c r="B29" s="777">
        <v>25279</v>
      </c>
      <c r="C29" s="162"/>
      <c r="D29" s="1102">
        <v>186</v>
      </c>
      <c r="E29" s="2186">
        <v>61</v>
      </c>
      <c r="F29" s="1110">
        <f t="shared" si="8"/>
        <v>32.795698924731184</v>
      </c>
      <c r="G29" s="2177">
        <v>31</v>
      </c>
      <c r="H29" s="254">
        <f t="shared" si="9"/>
        <v>16.666666666666664</v>
      </c>
      <c r="I29" s="31">
        <v>78</v>
      </c>
      <c r="J29" s="263">
        <f t="shared" si="10"/>
        <v>41.935483870967744</v>
      </c>
      <c r="K29" s="31">
        <v>16</v>
      </c>
      <c r="L29" s="255">
        <f t="shared" si="11"/>
        <v>8.6021505376344098</v>
      </c>
      <c r="M29" s="1090">
        <v>921</v>
      </c>
      <c r="N29" s="2186">
        <v>515</v>
      </c>
      <c r="O29" s="254">
        <f t="shared" si="12"/>
        <v>55.917480998914229</v>
      </c>
      <c r="P29" s="2176">
        <v>89</v>
      </c>
      <c r="Q29" s="254">
        <f t="shared" si="13"/>
        <v>9.6634093376764394</v>
      </c>
      <c r="R29" s="2176">
        <v>287</v>
      </c>
      <c r="S29" s="254">
        <f t="shared" si="14"/>
        <v>31.161780673181326</v>
      </c>
      <c r="T29" s="31">
        <v>30</v>
      </c>
      <c r="U29" s="255">
        <f t="shared" si="15"/>
        <v>3.2573289902280131</v>
      </c>
    </row>
    <row r="30" spans="1:24" ht="14.25" customHeight="1">
      <c r="A30" s="563" t="s">
        <v>818</v>
      </c>
      <c r="B30" s="777">
        <v>25226</v>
      </c>
      <c r="C30" s="162"/>
      <c r="D30" s="1102">
        <v>188</v>
      </c>
      <c r="E30" s="2246">
        <v>61</v>
      </c>
      <c r="F30" s="1110">
        <f t="shared" ref="F30:F31" si="16">SUM(E30/D30*100)</f>
        <v>32.446808510638299</v>
      </c>
      <c r="G30" s="2243">
        <v>32</v>
      </c>
      <c r="H30" s="254">
        <f t="shared" ref="H30:H31" si="17">SUM(G30/D30*100)</f>
        <v>17.021276595744681</v>
      </c>
      <c r="I30" s="31">
        <v>79</v>
      </c>
      <c r="J30" s="263">
        <f t="shared" ref="J30:J31" si="18">SUM(I30/D30*100)</f>
        <v>42.021276595744681</v>
      </c>
      <c r="K30" s="31">
        <v>16</v>
      </c>
      <c r="L30" s="255">
        <f t="shared" ref="L30:L31" si="19">SUM(K30/D30*100)</f>
        <v>8.5106382978723403</v>
      </c>
      <c r="M30" s="1090">
        <v>936</v>
      </c>
      <c r="N30" s="2246">
        <v>524</v>
      </c>
      <c r="O30" s="254">
        <f t="shared" ref="O30:O31" si="20">SUM(N30/M30*100)</f>
        <v>55.982905982905983</v>
      </c>
      <c r="P30" s="2242">
        <v>93</v>
      </c>
      <c r="Q30" s="254">
        <f t="shared" ref="Q30:Q31" si="21">SUM(P30/M30*100)</f>
        <v>9.9358974358974361</v>
      </c>
      <c r="R30" s="2242">
        <v>290</v>
      </c>
      <c r="S30" s="254">
        <f t="shared" ref="S30:S36" si="22">SUM(R30/M30*100)</f>
        <v>30.982905982905983</v>
      </c>
      <c r="T30" s="31">
        <v>29</v>
      </c>
      <c r="U30" s="255">
        <f t="shared" ref="U30:U31" si="23">SUM(T30/M30*100)</f>
        <v>3.0982905982905984</v>
      </c>
    </row>
    <row r="31" spans="1:24" ht="14.25" customHeight="1">
      <c r="A31" s="563" t="s">
        <v>797</v>
      </c>
      <c r="B31" s="777">
        <v>25258</v>
      </c>
      <c r="C31" s="162"/>
      <c r="D31" s="1102">
        <v>188</v>
      </c>
      <c r="E31" s="2293">
        <v>59</v>
      </c>
      <c r="F31" s="1110">
        <f t="shared" si="16"/>
        <v>31.382978723404253</v>
      </c>
      <c r="G31" s="2282">
        <v>32</v>
      </c>
      <c r="H31" s="254">
        <f t="shared" si="17"/>
        <v>17.021276595744681</v>
      </c>
      <c r="I31" s="31">
        <v>81</v>
      </c>
      <c r="J31" s="263">
        <f t="shared" si="18"/>
        <v>43.085106382978722</v>
      </c>
      <c r="K31" s="31">
        <v>16</v>
      </c>
      <c r="L31" s="255">
        <f t="shared" si="19"/>
        <v>8.5106382978723403</v>
      </c>
      <c r="M31" s="1090">
        <v>956</v>
      </c>
      <c r="N31" s="2293">
        <v>538</v>
      </c>
      <c r="O31" s="254">
        <f t="shared" si="20"/>
        <v>56.27615062761506</v>
      </c>
      <c r="P31" s="2281">
        <v>98</v>
      </c>
      <c r="Q31" s="254">
        <f t="shared" si="21"/>
        <v>10.251046025104603</v>
      </c>
      <c r="R31" s="2281">
        <v>288</v>
      </c>
      <c r="S31" s="254">
        <f t="shared" si="22"/>
        <v>30.125523012552303</v>
      </c>
      <c r="T31" s="31">
        <v>32</v>
      </c>
      <c r="U31" s="255">
        <f t="shared" si="23"/>
        <v>3.3472803347280333</v>
      </c>
    </row>
    <row r="32" spans="1:24" ht="14.25" customHeight="1">
      <c r="A32" s="1306" t="s">
        <v>819</v>
      </c>
      <c r="B32" s="778">
        <v>25052</v>
      </c>
      <c r="C32" s="160"/>
      <c r="D32" s="1105">
        <v>190</v>
      </c>
      <c r="E32" s="2371">
        <v>57</v>
      </c>
      <c r="F32" s="256">
        <f t="shared" ref="F32" si="24">SUM(E32/D32*100)</f>
        <v>30</v>
      </c>
      <c r="G32" s="2366">
        <v>32</v>
      </c>
      <c r="H32" s="261">
        <f t="shared" ref="H32" si="25">SUM(G32/D32*100)</f>
        <v>16.842105263157894</v>
      </c>
      <c r="I32" s="41">
        <v>85</v>
      </c>
      <c r="J32" s="310">
        <f t="shared" ref="J32" si="26">SUM(I32/D32*100)</f>
        <v>44.736842105263158</v>
      </c>
      <c r="K32" s="41">
        <v>16</v>
      </c>
      <c r="L32" s="258">
        <f t="shared" ref="L32" si="27">SUM(K32/D32*100)</f>
        <v>8.4210526315789469</v>
      </c>
      <c r="M32" s="1108">
        <v>960</v>
      </c>
      <c r="N32" s="2371">
        <v>542</v>
      </c>
      <c r="O32" s="261">
        <f t="shared" ref="O32" si="28">SUM(N32/M32*100)</f>
        <v>56.458333333333336</v>
      </c>
      <c r="P32" s="2365">
        <v>99</v>
      </c>
      <c r="Q32" s="261">
        <f t="shared" ref="Q32" si="29">SUM(P32/M32*100)</f>
        <v>10.3125</v>
      </c>
      <c r="R32" s="2365">
        <v>287</v>
      </c>
      <c r="S32" s="261">
        <f t="shared" si="22"/>
        <v>29.895833333333332</v>
      </c>
      <c r="T32" s="41">
        <v>32</v>
      </c>
      <c r="U32" s="258">
        <f t="shared" ref="U32" si="30">SUM(T32/M32*100)</f>
        <v>3.3333333333333335</v>
      </c>
    </row>
    <row r="33" spans="1:25" ht="14.25" customHeight="1">
      <c r="A33" s="563" t="s">
        <v>867</v>
      </c>
      <c r="B33" s="777">
        <v>24842</v>
      </c>
      <c r="C33" s="162"/>
      <c r="D33" s="1102">
        <v>194</v>
      </c>
      <c r="E33" s="2374">
        <v>62</v>
      </c>
      <c r="F33" s="1110">
        <f t="shared" ref="F33:F36" si="31">SUM(E33/D33*100)</f>
        <v>31.958762886597935</v>
      </c>
      <c r="G33" s="2364">
        <v>31</v>
      </c>
      <c r="H33" s="254">
        <f t="shared" ref="H33:H36" si="32">SUM(G33/D33*100)</f>
        <v>15.979381443298967</v>
      </c>
      <c r="I33" s="31">
        <v>84</v>
      </c>
      <c r="J33" s="263">
        <f t="shared" ref="J33:J36" si="33">SUM(I33/D33*100)</f>
        <v>43.298969072164951</v>
      </c>
      <c r="K33" s="31">
        <v>17</v>
      </c>
      <c r="L33" s="255">
        <f t="shared" ref="L33:L36" si="34">SUM(K33/D33*100)</f>
        <v>8.7628865979381434</v>
      </c>
      <c r="M33" s="1090">
        <v>961</v>
      </c>
      <c r="N33" s="2374">
        <v>544</v>
      </c>
      <c r="O33" s="254">
        <f t="shared" ref="O33:O36" si="35">SUM(N33/M33*100)</f>
        <v>56.607700312174813</v>
      </c>
      <c r="P33" s="2363">
        <v>100</v>
      </c>
      <c r="Q33" s="254">
        <f t="shared" ref="Q33:Q36" si="36">SUM(P33/M33*100)</f>
        <v>10.40582726326743</v>
      </c>
      <c r="R33" s="2363">
        <v>287</v>
      </c>
      <c r="S33" s="254">
        <f t="shared" si="22"/>
        <v>29.864724245577523</v>
      </c>
      <c r="T33" s="31">
        <v>30</v>
      </c>
      <c r="U33" s="255">
        <f t="shared" ref="U33:U36" si="37">SUM(T33/M33*100)</f>
        <v>3.1217481789802286</v>
      </c>
    </row>
    <row r="34" spans="1:25" ht="11.25" customHeight="1">
      <c r="A34" s="563" t="s">
        <v>874</v>
      </c>
      <c r="B34" s="777">
        <v>24839</v>
      </c>
      <c r="C34" s="162"/>
      <c r="D34" s="1102">
        <v>192</v>
      </c>
      <c r="E34" s="2411">
        <v>61</v>
      </c>
      <c r="F34" s="1110">
        <f t="shared" si="31"/>
        <v>31.770833333333332</v>
      </c>
      <c r="G34" s="2408">
        <v>31</v>
      </c>
      <c r="H34" s="254">
        <f t="shared" si="32"/>
        <v>16.145833333333336</v>
      </c>
      <c r="I34" s="31">
        <v>84</v>
      </c>
      <c r="J34" s="263">
        <f t="shared" si="33"/>
        <v>43.75</v>
      </c>
      <c r="K34" s="31">
        <v>16</v>
      </c>
      <c r="L34" s="255">
        <f t="shared" si="34"/>
        <v>8.3333333333333321</v>
      </c>
      <c r="M34" s="1090">
        <v>974</v>
      </c>
      <c r="N34" s="2411">
        <v>556</v>
      </c>
      <c r="O34" s="254">
        <f t="shared" si="35"/>
        <v>57.084188911704317</v>
      </c>
      <c r="P34" s="2407">
        <v>100</v>
      </c>
      <c r="Q34" s="254">
        <f t="shared" si="36"/>
        <v>10.266940451745379</v>
      </c>
      <c r="R34" s="2407">
        <v>291</v>
      </c>
      <c r="S34" s="254">
        <f t="shared" si="22"/>
        <v>29.876796714579058</v>
      </c>
      <c r="T34" s="31">
        <v>27</v>
      </c>
      <c r="U34" s="255">
        <f t="shared" si="37"/>
        <v>2.7720739219712529</v>
      </c>
    </row>
    <row r="35" spans="1:25" ht="11.25" customHeight="1">
      <c r="A35" s="563" t="s">
        <v>861</v>
      </c>
      <c r="B35" s="777">
        <v>24782</v>
      </c>
      <c r="C35" s="162"/>
      <c r="D35" s="2601">
        <v>196</v>
      </c>
      <c r="E35" s="126">
        <v>60</v>
      </c>
      <c r="F35" s="1110">
        <f t="shared" si="31"/>
        <v>30.612244897959183</v>
      </c>
      <c r="G35" s="2467">
        <v>31</v>
      </c>
      <c r="H35" s="254">
        <f t="shared" si="32"/>
        <v>15.816326530612246</v>
      </c>
      <c r="I35" s="31">
        <v>89</v>
      </c>
      <c r="J35" s="263">
        <f t="shared" si="33"/>
        <v>45.408163265306122</v>
      </c>
      <c r="K35" s="31">
        <v>16</v>
      </c>
      <c r="L35" s="255">
        <f t="shared" si="34"/>
        <v>8.1632653061224492</v>
      </c>
      <c r="M35" s="1090">
        <v>974</v>
      </c>
      <c r="N35" s="2469">
        <v>555</v>
      </c>
      <c r="O35" s="254">
        <f t="shared" si="35"/>
        <v>56.98151950718686</v>
      </c>
      <c r="P35" s="31">
        <v>100</v>
      </c>
      <c r="Q35" s="252">
        <f t="shared" si="36"/>
        <v>10.266940451745379</v>
      </c>
      <c r="R35" s="31">
        <v>292</v>
      </c>
      <c r="S35" s="252">
        <f t="shared" si="22"/>
        <v>29.979466119096511</v>
      </c>
      <c r="T35" s="31">
        <v>27</v>
      </c>
      <c r="U35" s="255">
        <f t="shared" si="37"/>
        <v>2.7720739219712529</v>
      </c>
    </row>
    <row r="36" spans="1:25" ht="14.25" customHeight="1">
      <c r="A36" s="1306" t="s">
        <v>875</v>
      </c>
      <c r="B36" s="778">
        <v>24457</v>
      </c>
      <c r="C36" s="160"/>
      <c r="D36" s="1105">
        <v>194</v>
      </c>
      <c r="E36" s="2788">
        <v>59</v>
      </c>
      <c r="F36" s="256">
        <f t="shared" si="31"/>
        <v>30.412371134020617</v>
      </c>
      <c r="G36" s="2787">
        <v>30</v>
      </c>
      <c r="H36" s="261">
        <f t="shared" si="32"/>
        <v>15.463917525773196</v>
      </c>
      <c r="I36" s="41">
        <v>89</v>
      </c>
      <c r="J36" s="310">
        <f t="shared" si="33"/>
        <v>45.876288659793815</v>
      </c>
      <c r="K36" s="41">
        <v>16</v>
      </c>
      <c r="L36" s="258">
        <f t="shared" si="34"/>
        <v>8.2474226804123703</v>
      </c>
      <c r="M36" s="1108">
        <v>966</v>
      </c>
      <c r="N36" s="2788">
        <v>552</v>
      </c>
      <c r="O36" s="261">
        <f t="shared" si="35"/>
        <v>57.142857142857139</v>
      </c>
      <c r="P36" s="2783">
        <v>98</v>
      </c>
      <c r="Q36" s="261">
        <f t="shared" si="36"/>
        <v>10.144927536231885</v>
      </c>
      <c r="R36" s="2783">
        <v>289</v>
      </c>
      <c r="S36" s="261">
        <f t="shared" si="22"/>
        <v>29.917184265010349</v>
      </c>
      <c r="T36" s="41">
        <v>27</v>
      </c>
      <c r="U36" s="258">
        <f t="shared" si="37"/>
        <v>2.7950310559006213</v>
      </c>
    </row>
    <row r="37" spans="1:25" ht="14.25" customHeight="1">
      <c r="A37" s="563" t="s">
        <v>914</v>
      </c>
      <c r="B37" s="777">
        <v>23329</v>
      </c>
      <c r="C37" s="162"/>
      <c r="D37" s="1102">
        <v>193</v>
      </c>
      <c r="E37" s="2789">
        <v>61</v>
      </c>
      <c r="F37" s="1110">
        <f t="shared" ref="F37" si="38">SUM(E37/D37*100)</f>
        <v>31.606217616580313</v>
      </c>
      <c r="G37" s="2782">
        <v>30</v>
      </c>
      <c r="H37" s="254">
        <f t="shared" ref="H37" si="39">SUM(G37/D37*100)</f>
        <v>15.544041450777202</v>
      </c>
      <c r="I37" s="31">
        <v>87</v>
      </c>
      <c r="J37" s="263">
        <f t="shared" ref="J37" si="40">SUM(I37/D37*100)</f>
        <v>45.077720207253883</v>
      </c>
      <c r="K37" s="31">
        <v>15</v>
      </c>
      <c r="L37" s="255">
        <f t="shared" ref="L37" si="41">SUM(K37/D37*100)</f>
        <v>7.7720207253886011</v>
      </c>
      <c r="M37" s="1090">
        <v>973</v>
      </c>
      <c r="N37" s="2789">
        <v>555</v>
      </c>
      <c r="O37" s="254">
        <f t="shared" ref="O37" si="42">SUM(N37/M37*100)</f>
        <v>57.040082219938334</v>
      </c>
      <c r="P37" s="2781">
        <v>97</v>
      </c>
      <c r="Q37" s="254">
        <f t="shared" ref="Q37" si="43">SUM(P37/M37*100)</f>
        <v>9.9691675231243568</v>
      </c>
      <c r="R37" s="2781">
        <v>292</v>
      </c>
      <c r="S37" s="254">
        <f t="shared" ref="S37" si="44">SUM(R37/M37*100)</f>
        <v>30.01027749229188</v>
      </c>
      <c r="T37" s="31">
        <v>29</v>
      </c>
      <c r="U37" s="255">
        <f t="shared" ref="U37" si="45">SUM(T37/M37*100)</f>
        <v>2.9804727646454263</v>
      </c>
      <c r="W37" s="2985"/>
      <c r="X37" s="243"/>
    </row>
    <row r="38" spans="1:25">
      <c r="A38" s="563" t="s">
        <v>918</v>
      </c>
      <c r="B38" s="777">
        <v>24370</v>
      </c>
      <c r="C38" s="651"/>
      <c r="D38" s="2601">
        <v>201</v>
      </c>
      <c r="E38" s="2977">
        <v>63</v>
      </c>
      <c r="F38" s="1110">
        <f t="shared" ref="F38:F42" si="46">SUM(E38/D38*100)</f>
        <v>31.343283582089555</v>
      </c>
      <c r="G38" s="31">
        <v>30</v>
      </c>
      <c r="H38" s="252">
        <f t="shared" ref="H38:H42" si="47">SUM(G38/D38*100)</f>
        <v>14.925373134328357</v>
      </c>
      <c r="I38" s="31">
        <v>94</v>
      </c>
      <c r="J38" s="252">
        <f t="shared" ref="J38:J42" si="48">SUM(I38/D38*100)</f>
        <v>46.766169154228855</v>
      </c>
      <c r="K38" s="31">
        <v>14</v>
      </c>
      <c r="L38" s="255">
        <f t="shared" ref="L38:L42" si="49">SUM(K38/D38*100)</f>
        <v>6.9651741293532341</v>
      </c>
      <c r="M38" s="2601">
        <v>975</v>
      </c>
      <c r="N38" s="126">
        <v>557</v>
      </c>
      <c r="O38" s="252">
        <f t="shared" ref="O38:O42" si="50">SUM(N38/M38*100)</f>
        <v>57.128205128205124</v>
      </c>
      <c r="P38" s="2971">
        <v>97</v>
      </c>
      <c r="Q38" s="254">
        <f t="shared" ref="Q38:Q42" si="51">SUM(P38/M38*100)</f>
        <v>9.9487179487179489</v>
      </c>
      <c r="R38" s="2971">
        <v>295</v>
      </c>
      <c r="S38" s="254">
        <f t="shared" ref="S38:S42" si="52">SUM(R38/M38*100)</f>
        <v>30.256410256410255</v>
      </c>
      <c r="T38" s="31">
        <v>26</v>
      </c>
      <c r="U38" s="255">
        <f t="shared" ref="U38:U42" si="53">SUM(T38/M38*100)</f>
        <v>2.666666666666667</v>
      </c>
      <c r="W38" s="20"/>
      <c r="X38" s="243"/>
    </row>
    <row r="39" spans="1:25">
      <c r="A39" s="563" t="s">
        <v>936</v>
      </c>
      <c r="B39" s="777">
        <v>24364</v>
      </c>
      <c r="C39" s="651"/>
      <c r="D39" s="2601">
        <v>201</v>
      </c>
      <c r="E39" s="2977">
        <v>62</v>
      </c>
      <c r="F39" s="1110">
        <f t="shared" si="46"/>
        <v>30.845771144278604</v>
      </c>
      <c r="G39" s="31">
        <v>30</v>
      </c>
      <c r="H39" s="252">
        <f t="shared" si="47"/>
        <v>14.925373134328357</v>
      </c>
      <c r="I39" s="31">
        <v>95</v>
      </c>
      <c r="J39" s="252">
        <f t="shared" si="48"/>
        <v>47.263681592039802</v>
      </c>
      <c r="K39" s="31">
        <v>14</v>
      </c>
      <c r="L39" s="255">
        <f t="shared" si="49"/>
        <v>6.9651741293532341</v>
      </c>
      <c r="M39" s="2601">
        <v>986</v>
      </c>
      <c r="N39" s="126">
        <v>564</v>
      </c>
      <c r="O39" s="252">
        <f t="shared" si="50"/>
        <v>57.200811359026375</v>
      </c>
      <c r="P39" s="2971">
        <v>97</v>
      </c>
      <c r="Q39" s="254">
        <f t="shared" si="51"/>
        <v>9.8377281947261661</v>
      </c>
      <c r="R39" s="2971">
        <v>299</v>
      </c>
      <c r="S39" s="254">
        <f t="shared" si="52"/>
        <v>30.324543610547668</v>
      </c>
      <c r="T39" s="31">
        <v>26</v>
      </c>
      <c r="U39" s="255">
        <f t="shared" si="53"/>
        <v>2.6369168356997972</v>
      </c>
      <c r="X39" s="243"/>
      <c r="Y39" s="242"/>
    </row>
    <row r="40" spans="1:25">
      <c r="A40" s="1306" t="s">
        <v>937</v>
      </c>
      <c r="B40" s="778">
        <v>24252</v>
      </c>
      <c r="C40" s="617"/>
      <c r="D40" s="2983">
        <v>201</v>
      </c>
      <c r="E40" s="2976">
        <v>61</v>
      </c>
      <c r="F40" s="256">
        <f t="shared" si="46"/>
        <v>30.348258706467661</v>
      </c>
      <c r="G40" s="41">
        <v>29</v>
      </c>
      <c r="H40" s="257">
        <f t="shared" si="47"/>
        <v>14.427860696517413</v>
      </c>
      <c r="I40" s="41">
        <v>97</v>
      </c>
      <c r="J40" s="257">
        <f t="shared" si="48"/>
        <v>48.258706467661696</v>
      </c>
      <c r="K40" s="41">
        <v>14</v>
      </c>
      <c r="L40" s="258">
        <f t="shared" si="49"/>
        <v>6.9651741293532341</v>
      </c>
      <c r="M40" s="2983">
        <v>994</v>
      </c>
      <c r="N40" s="132">
        <v>571</v>
      </c>
      <c r="O40" s="257">
        <f t="shared" si="50"/>
        <v>57.444668008048296</v>
      </c>
      <c r="P40" s="2611">
        <v>100</v>
      </c>
      <c r="Q40" s="2984">
        <f t="shared" si="51"/>
        <v>10.06036217303823</v>
      </c>
      <c r="R40" s="2611">
        <v>298</v>
      </c>
      <c r="S40" s="2984">
        <f t="shared" si="52"/>
        <v>29.979879275653925</v>
      </c>
      <c r="T40" s="41">
        <v>25</v>
      </c>
      <c r="U40" s="258">
        <f t="shared" si="53"/>
        <v>2.5150905432595576</v>
      </c>
      <c r="X40" s="243"/>
      <c r="Y40" s="242"/>
    </row>
    <row r="41" spans="1:25" ht="15" customHeight="1">
      <c r="A41" s="563" t="s">
        <v>938</v>
      </c>
      <c r="B41" s="777">
        <v>24255</v>
      </c>
      <c r="C41" s="651"/>
      <c r="D41" s="2601">
        <v>206</v>
      </c>
      <c r="E41" s="2977">
        <v>62</v>
      </c>
      <c r="F41" s="1110">
        <f t="shared" si="46"/>
        <v>30.097087378640776</v>
      </c>
      <c r="G41" s="31">
        <v>30</v>
      </c>
      <c r="H41" s="252">
        <f t="shared" si="47"/>
        <v>14.563106796116504</v>
      </c>
      <c r="I41" s="31">
        <v>99</v>
      </c>
      <c r="J41" s="252">
        <f t="shared" si="48"/>
        <v>48.05825242718447</v>
      </c>
      <c r="K41" s="31">
        <v>15</v>
      </c>
      <c r="L41" s="255">
        <f t="shared" si="49"/>
        <v>7.2815533980582519</v>
      </c>
      <c r="M41" s="2601">
        <v>1009</v>
      </c>
      <c r="N41" s="126">
        <v>576</v>
      </c>
      <c r="O41" s="252">
        <f t="shared" si="50"/>
        <v>57.086223984142713</v>
      </c>
      <c r="P41" s="2971">
        <v>106</v>
      </c>
      <c r="Q41" s="254">
        <f t="shared" si="51"/>
        <v>10.505450941526263</v>
      </c>
      <c r="R41" s="2971">
        <v>302</v>
      </c>
      <c r="S41" s="254">
        <f t="shared" si="52"/>
        <v>29.930624380574827</v>
      </c>
      <c r="T41" s="31">
        <v>25</v>
      </c>
      <c r="U41" s="255">
        <f t="shared" si="53"/>
        <v>2.4777006937561943</v>
      </c>
      <c r="X41" s="242"/>
      <c r="Y41" s="242"/>
    </row>
    <row r="42" spans="1:25">
      <c r="A42" s="563" t="s">
        <v>964</v>
      </c>
      <c r="B42" s="777">
        <v>24348</v>
      </c>
      <c r="C42" s="651"/>
      <c r="D42" s="2601">
        <v>205</v>
      </c>
      <c r="E42" s="3272">
        <v>64</v>
      </c>
      <c r="F42" s="1110">
        <f t="shared" si="46"/>
        <v>31.219512195121951</v>
      </c>
      <c r="G42" s="31">
        <v>29</v>
      </c>
      <c r="H42" s="252">
        <f t="shared" si="47"/>
        <v>14.146341463414632</v>
      </c>
      <c r="I42" s="31">
        <v>98</v>
      </c>
      <c r="J42" s="252">
        <f t="shared" si="48"/>
        <v>47.804878048780488</v>
      </c>
      <c r="K42" s="31">
        <v>14</v>
      </c>
      <c r="L42" s="255">
        <f t="shared" si="49"/>
        <v>6.8292682926829276</v>
      </c>
      <c r="M42" s="2601">
        <v>1031</v>
      </c>
      <c r="N42" s="126">
        <v>594</v>
      </c>
      <c r="O42" s="252">
        <f t="shared" si="50"/>
        <v>57.613967022308444</v>
      </c>
      <c r="P42" s="3268">
        <v>109</v>
      </c>
      <c r="Q42" s="254">
        <f t="shared" si="51"/>
        <v>10.572259941804074</v>
      </c>
      <c r="R42" s="3268">
        <v>304</v>
      </c>
      <c r="S42" s="254">
        <f t="shared" si="52"/>
        <v>29.485935984481088</v>
      </c>
      <c r="T42" s="31">
        <v>24</v>
      </c>
      <c r="U42" s="255">
        <f t="shared" si="53"/>
        <v>2.3278370514064015</v>
      </c>
      <c r="W42" s="20"/>
      <c r="X42" s="243"/>
    </row>
    <row r="43" spans="1:25" ht="15" customHeight="1" thickBot="1">
      <c r="A43" s="563" t="s">
        <v>983</v>
      </c>
      <c r="B43" s="777">
        <v>24348</v>
      </c>
      <c r="C43" s="3194"/>
      <c r="D43" s="2601">
        <v>209</v>
      </c>
      <c r="E43" s="3419">
        <v>66</v>
      </c>
      <c r="F43" s="1110">
        <f t="shared" ref="F43:F44" si="54">SUM(E43/D43*100)</f>
        <v>31.578947368421051</v>
      </c>
      <c r="G43" s="31">
        <v>29</v>
      </c>
      <c r="H43" s="252">
        <f t="shared" ref="H43:H44" si="55">SUM(G43/D43*100)</f>
        <v>13.875598086124402</v>
      </c>
      <c r="I43" s="31">
        <v>100</v>
      </c>
      <c r="J43" s="252">
        <f t="shared" ref="J43:J44" si="56">SUM(I43/D43*100)</f>
        <v>47.846889952153113</v>
      </c>
      <c r="K43" s="31">
        <f>D43-E43-G43-I43</f>
        <v>14</v>
      </c>
      <c r="L43" s="255">
        <f t="shared" ref="L43:L44" si="57">SUM(K43/D43*100)</f>
        <v>6.6985645933014357</v>
      </c>
      <c r="M43" s="2601">
        <v>1044</v>
      </c>
      <c r="N43" s="126">
        <v>600</v>
      </c>
      <c r="O43" s="252">
        <f t="shared" ref="O43:O44" si="58">SUM(N43/M43*100)</f>
        <v>57.47126436781609</v>
      </c>
      <c r="P43" s="3410">
        <v>110</v>
      </c>
      <c r="Q43" s="254">
        <f t="shared" ref="Q43:Q44" si="59">SUM(P43/M43*100)</f>
        <v>10.536398467432949</v>
      </c>
      <c r="R43" s="3410">
        <v>309</v>
      </c>
      <c r="S43" s="254">
        <f t="shared" ref="S43:S44" si="60">SUM(R43/M43*100)</f>
        <v>29.597701149425287</v>
      </c>
      <c r="T43" s="31">
        <f>M43-N43-P43-R43</f>
        <v>25</v>
      </c>
      <c r="U43" s="255">
        <f t="shared" ref="U43:U44" si="61">SUM(T43/M43*100)</f>
        <v>2.3946360153256707</v>
      </c>
      <c r="X43" s="242"/>
      <c r="Y43" s="242"/>
    </row>
    <row r="44" spans="1:25">
      <c r="A44" s="1306" t="s">
        <v>1005</v>
      </c>
      <c r="B44" s="778">
        <v>24277</v>
      </c>
      <c r="C44" s="617"/>
      <c r="D44" s="2983">
        <v>215</v>
      </c>
      <c r="E44" s="3599">
        <v>69</v>
      </c>
      <c r="F44" s="256">
        <f t="shared" si="54"/>
        <v>32.093023255813954</v>
      </c>
      <c r="G44" s="41">
        <v>29</v>
      </c>
      <c r="H44" s="257">
        <f t="shared" si="55"/>
        <v>13.488372093023257</v>
      </c>
      <c r="I44" s="41">
        <v>103</v>
      </c>
      <c r="J44" s="257">
        <f t="shared" si="56"/>
        <v>47.906976744186046</v>
      </c>
      <c r="K44" s="41">
        <f>D44-E44-G44-I44</f>
        <v>14</v>
      </c>
      <c r="L44" s="258">
        <f t="shared" si="57"/>
        <v>6.5116279069767442</v>
      </c>
      <c r="M44" s="2983">
        <v>1046</v>
      </c>
      <c r="N44" s="132">
        <v>603</v>
      </c>
      <c r="O44" s="257">
        <f t="shared" si="58"/>
        <v>57.64818355640535</v>
      </c>
      <c r="P44" s="2611">
        <v>111</v>
      </c>
      <c r="Q44" s="2984">
        <f t="shared" si="59"/>
        <v>10.611854684512428</v>
      </c>
      <c r="R44" s="2611">
        <v>307</v>
      </c>
      <c r="S44" s="2984">
        <f t="shared" si="60"/>
        <v>29.349904397705544</v>
      </c>
      <c r="T44" s="41">
        <f>M44-N44-P44-R44</f>
        <v>25</v>
      </c>
      <c r="U44" s="258">
        <f t="shared" si="61"/>
        <v>2.3900573613766731</v>
      </c>
      <c r="X44" s="243"/>
      <c r="Y44" s="242"/>
    </row>
    <row r="45" spans="1:25" s="1874" customFormat="1" ht="15" customHeight="1" thickBot="1">
      <c r="A45" s="4425" t="s">
        <v>1014</v>
      </c>
      <c r="B45" s="777">
        <v>24186</v>
      </c>
      <c r="C45" s="162"/>
      <c r="D45" s="2601">
        <v>220</v>
      </c>
      <c r="E45" s="4394">
        <v>70</v>
      </c>
      <c r="F45" s="1110">
        <f t="shared" ref="F45" si="62">SUM(E45/D45*100)</f>
        <v>31.818181818181817</v>
      </c>
      <c r="G45" s="31">
        <v>29</v>
      </c>
      <c r="H45" s="252">
        <f t="shared" ref="H45" si="63">SUM(G45/D45*100)</f>
        <v>13.18181818181818</v>
      </c>
      <c r="I45" s="31">
        <v>105</v>
      </c>
      <c r="J45" s="252">
        <f t="shared" ref="J45" si="64">SUM(I45/D45*100)</f>
        <v>47.727272727272727</v>
      </c>
      <c r="K45" s="31">
        <f>D45-E45-G45-I45</f>
        <v>16</v>
      </c>
      <c r="L45" s="255">
        <f t="shared" ref="L45" si="65">SUM(K45/D45*100)</f>
        <v>7.2727272727272725</v>
      </c>
      <c r="M45" s="2601">
        <v>1053</v>
      </c>
      <c r="N45" s="126">
        <v>609</v>
      </c>
      <c r="O45" s="252">
        <f t="shared" ref="O45" si="66">SUM(N45/M45*100)</f>
        <v>57.834757834757831</v>
      </c>
      <c r="P45" s="4390">
        <v>111</v>
      </c>
      <c r="Q45" s="254">
        <f t="shared" ref="Q45" si="67">SUM(P45/M45*100)</f>
        <v>10.541310541310542</v>
      </c>
      <c r="R45" s="4390">
        <v>308</v>
      </c>
      <c r="S45" s="254">
        <f t="shared" ref="S45" si="68">SUM(R45/M45*100)</f>
        <v>29.249762583095919</v>
      </c>
      <c r="T45" s="31">
        <f>M45-N45-P45-R45</f>
        <v>25</v>
      </c>
      <c r="U45" s="255">
        <f t="shared" ref="U45" si="69">SUM(T45/M45*100)</f>
        <v>2.3741690408357075</v>
      </c>
      <c r="V45" s="4335"/>
      <c r="W45" s="2212"/>
      <c r="X45" s="1873"/>
      <c r="Y45" s="1873"/>
    </row>
    <row r="46" spans="1:25" ht="18" customHeight="1">
      <c r="A46" s="4862" t="s">
        <v>254</v>
      </c>
      <c r="B46" s="4868"/>
      <c r="C46" s="4868"/>
      <c r="D46" s="4868"/>
      <c r="E46" s="4868"/>
      <c r="F46" s="4868"/>
      <c r="G46" s="4868"/>
      <c r="H46" s="4868"/>
      <c r="I46" s="4868"/>
      <c r="J46" s="4868"/>
      <c r="K46" s="4868"/>
      <c r="L46" s="4868"/>
      <c r="M46" s="4868"/>
      <c r="N46" s="4868"/>
      <c r="O46" s="4868"/>
      <c r="P46" s="4868"/>
      <c r="Q46" s="4868"/>
      <c r="R46" s="4868"/>
      <c r="S46" s="4868"/>
      <c r="T46" s="4868"/>
      <c r="U46" s="4868"/>
      <c r="V46" s="20"/>
    </row>
    <row r="47" spans="1:25" ht="12.75" customHeight="1">
      <c r="A47" s="50"/>
      <c r="B47" s="50"/>
      <c r="C47" s="50"/>
      <c r="D47" s="50"/>
      <c r="E47" s="50"/>
      <c r="F47" s="50"/>
      <c r="G47" s="23"/>
      <c r="H47" s="23"/>
      <c r="I47" s="23"/>
      <c r="J47" s="23"/>
      <c r="K47" s="23"/>
      <c r="L47" s="23"/>
      <c r="M47" s="23"/>
      <c r="N47" s="23"/>
      <c r="O47" s="23"/>
      <c r="P47" s="23"/>
      <c r="Q47" s="23"/>
      <c r="R47" s="23"/>
      <c r="S47" s="23"/>
      <c r="T47" s="23"/>
      <c r="U47" s="23"/>
      <c r="V47" s="20"/>
    </row>
    <row r="48" spans="1:25" ht="11.25" customHeight="1" thickBot="1">
      <c r="A48" s="56"/>
      <c r="B48" s="56"/>
      <c r="C48" s="56"/>
      <c r="D48" s="56"/>
      <c r="E48" s="56"/>
      <c r="F48" s="56"/>
    </row>
    <row r="49" spans="1:24" ht="27.75" customHeight="1" thickBot="1">
      <c r="A49" s="238"/>
      <c r="B49" s="4843" t="s">
        <v>256</v>
      </c>
      <c r="C49" s="4869"/>
      <c r="D49" s="4869"/>
      <c r="E49" s="4869"/>
      <c r="F49" s="4869"/>
      <c r="G49" s="4869"/>
      <c r="H49" s="4869"/>
      <c r="I49" s="4869"/>
      <c r="J49" s="4869"/>
      <c r="K49" s="4869"/>
      <c r="L49" s="4869"/>
      <c r="M49" s="4869"/>
      <c r="N49" s="4869"/>
      <c r="O49" s="4869"/>
      <c r="P49" s="4869"/>
      <c r="Q49" s="4869"/>
      <c r="R49" s="4869"/>
      <c r="S49" s="4869"/>
      <c r="T49" s="4869"/>
      <c r="U49" s="4608"/>
    </row>
    <row r="50" spans="1:24" ht="31.7" customHeight="1" thickBot="1">
      <c r="A50" s="1094" t="s">
        <v>104</v>
      </c>
      <c r="B50" s="1093" t="s">
        <v>156</v>
      </c>
      <c r="C50" s="1092"/>
      <c r="D50" s="4865" t="s">
        <v>251</v>
      </c>
      <c r="E50" s="4866"/>
      <c r="F50" s="4866"/>
      <c r="G50" s="4866"/>
      <c r="H50" s="4866"/>
      <c r="I50" s="4866"/>
      <c r="J50" s="4866"/>
      <c r="K50" s="4866"/>
      <c r="L50" s="4867"/>
      <c r="M50" s="4865" t="s">
        <v>252</v>
      </c>
      <c r="N50" s="4866"/>
      <c r="O50" s="4866"/>
      <c r="P50" s="4866"/>
      <c r="Q50" s="4866"/>
      <c r="R50" s="4866"/>
      <c r="S50" s="4866"/>
      <c r="T50" s="4866"/>
      <c r="U50" s="4867"/>
    </row>
    <row r="51" spans="1:24" ht="34.5" customHeight="1" thickBot="1">
      <c r="A51" s="805"/>
      <c r="B51" s="250" t="s">
        <v>258</v>
      </c>
      <c r="C51" s="1095"/>
      <c r="D51" s="1103" t="s">
        <v>259</v>
      </c>
      <c r="E51" s="952" t="s">
        <v>260</v>
      </c>
      <c r="F51" s="953" t="s">
        <v>106</v>
      </c>
      <c r="G51" s="954" t="s">
        <v>261</v>
      </c>
      <c r="H51" s="953" t="s">
        <v>106</v>
      </c>
      <c r="I51" s="949" t="s">
        <v>262</v>
      </c>
      <c r="J51" s="955" t="s">
        <v>106</v>
      </c>
      <c r="K51" s="949" t="s">
        <v>263</v>
      </c>
      <c r="L51" s="956" t="s">
        <v>106</v>
      </c>
      <c r="M51" s="1106" t="s">
        <v>259</v>
      </c>
      <c r="N51" s="1100" t="s">
        <v>260</v>
      </c>
      <c r="O51" s="955" t="s">
        <v>106</v>
      </c>
      <c r="P51" s="954" t="s">
        <v>261</v>
      </c>
      <c r="Q51" s="955" t="s">
        <v>106</v>
      </c>
      <c r="R51" s="949" t="s">
        <v>262</v>
      </c>
      <c r="S51" s="955" t="s">
        <v>106</v>
      </c>
      <c r="T51" s="949" t="s">
        <v>263</v>
      </c>
      <c r="U51" s="956" t="s">
        <v>106</v>
      </c>
    </row>
    <row r="52" spans="1:24" ht="13.7" customHeight="1">
      <c r="A52" s="1307" t="s">
        <v>123</v>
      </c>
      <c r="B52" s="776">
        <v>28376</v>
      </c>
      <c r="C52" s="1096"/>
      <c r="D52" s="1104">
        <v>27370</v>
      </c>
      <c r="E52" s="951">
        <v>9952</v>
      </c>
      <c r="F52" s="256">
        <v>36.360979174278405</v>
      </c>
      <c r="G52" s="41">
        <v>3070</v>
      </c>
      <c r="H52" s="257">
        <v>11.216660577274389</v>
      </c>
      <c r="I52" s="41">
        <v>11995</v>
      </c>
      <c r="J52" s="257">
        <v>43.825356229448303</v>
      </c>
      <c r="K52" s="44">
        <v>2353</v>
      </c>
      <c r="L52" s="258">
        <v>8.5970040189989039</v>
      </c>
      <c r="M52" s="1107">
        <v>210</v>
      </c>
      <c r="N52" s="161">
        <v>6</v>
      </c>
      <c r="O52" s="257">
        <v>2.8571428571428572</v>
      </c>
      <c r="P52" s="44">
        <v>39</v>
      </c>
      <c r="Q52" s="257">
        <v>18.571428571428573</v>
      </c>
      <c r="R52" s="112">
        <v>67</v>
      </c>
      <c r="S52" s="257">
        <v>31.904761904761902</v>
      </c>
      <c r="T52" s="112">
        <v>98</v>
      </c>
      <c r="U52" s="258">
        <v>46.666666666666664</v>
      </c>
    </row>
    <row r="53" spans="1:24" ht="13.7" customHeight="1">
      <c r="A53" s="1307" t="s">
        <v>127</v>
      </c>
      <c r="B53" s="778">
        <v>28150</v>
      </c>
      <c r="C53" s="160"/>
      <c r="D53" s="1105">
        <v>27084</v>
      </c>
      <c r="E53" s="132">
        <v>9894</v>
      </c>
      <c r="F53" s="259">
        <v>36.530793088170135</v>
      </c>
      <c r="G53" s="41">
        <v>3062</v>
      </c>
      <c r="H53" s="257">
        <v>11.305567862944912</v>
      </c>
      <c r="I53" s="41">
        <v>12128</v>
      </c>
      <c r="J53" s="260">
        <v>44.779205434943144</v>
      </c>
      <c r="K53" s="44">
        <v>2000</v>
      </c>
      <c r="L53" s="258">
        <v>7.3844336139418116</v>
      </c>
      <c r="M53" s="1108">
        <v>193</v>
      </c>
      <c r="N53" s="161">
        <v>6</v>
      </c>
      <c r="O53" s="257">
        <v>3.1088082901554404</v>
      </c>
      <c r="P53" s="112">
        <v>37</v>
      </c>
      <c r="Q53" s="261">
        <v>19.170984455958546</v>
      </c>
      <c r="R53" s="112">
        <v>59</v>
      </c>
      <c r="S53" s="257">
        <v>30.569948186528496</v>
      </c>
      <c r="T53" s="44">
        <v>91</v>
      </c>
      <c r="U53" s="258">
        <v>47.150259067357517</v>
      </c>
    </row>
    <row r="54" spans="1:24" ht="13.7" customHeight="1">
      <c r="A54" s="1307" t="s">
        <v>405</v>
      </c>
      <c r="B54" s="778">
        <v>28255</v>
      </c>
      <c r="C54" s="160"/>
      <c r="D54" s="1105">
        <v>27114</v>
      </c>
      <c r="E54" s="132">
        <v>9832</v>
      </c>
      <c r="F54" s="259">
        <v>36.261709817806299</v>
      </c>
      <c r="G54" s="41">
        <v>3072</v>
      </c>
      <c r="H54" s="257">
        <v>11.329940252268202</v>
      </c>
      <c r="I54" s="41">
        <v>12221</v>
      </c>
      <c r="J54" s="260">
        <v>45.072656192372946</v>
      </c>
      <c r="K54" s="44">
        <v>1989</v>
      </c>
      <c r="L54" s="258">
        <v>7.335693737552555</v>
      </c>
      <c r="M54" s="1108">
        <v>181</v>
      </c>
      <c r="N54" s="161">
        <v>5</v>
      </c>
      <c r="O54" s="257">
        <v>2.7624309392265194</v>
      </c>
      <c r="P54" s="112">
        <v>36</v>
      </c>
      <c r="Q54" s="261">
        <v>19.88950276243094</v>
      </c>
      <c r="R54" s="112">
        <v>54</v>
      </c>
      <c r="S54" s="257">
        <v>29.834254143646412</v>
      </c>
      <c r="T54" s="44">
        <v>86</v>
      </c>
      <c r="U54" s="258">
        <v>47.513812154696133</v>
      </c>
    </row>
    <row r="55" spans="1:24" ht="13.7" customHeight="1">
      <c r="A55" s="1307" t="s">
        <v>479</v>
      </c>
      <c r="B55" s="778">
        <v>27870</v>
      </c>
      <c r="C55" s="160"/>
      <c r="D55" s="1105">
        <v>26699</v>
      </c>
      <c r="E55" s="132">
        <v>9579</v>
      </c>
      <c r="F55" s="259">
        <v>35.877748230270797</v>
      </c>
      <c r="G55" s="41">
        <v>3032</v>
      </c>
      <c r="H55" s="257">
        <v>11.35623057043335</v>
      </c>
      <c r="I55" s="41">
        <v>12173</v>
      </c>
      <c r="J55" s="260">
        <v>45.593467920146821</v>
      </c>
      <c r="K55" s="44">
        <v>1915</v>
      </c>
      <c r="L55" s="258">
        <v>7.1725532791490316</v>
      </c>
      <c r="M55" s="1108">
        <v>173</v>
      </c>
      <c r="N55" s="161">
        <v>4</v>
      </c>
      <c r="O55" s="257">
        <v>2.3121387283236992</v>
      </c>
      <c r="P55" s="112">
        <v>34</v>
      </c>
      <c r="Q55" s="261">
        <v>19.653179190751445</v>
      </c>
      <c r="R55" s="112">
        <v>52</v>
      </c>
      <c r="S55" s="257">
        <v>30.057803468208093</v>
      </c>
      <c r="T55" s="44">
        <v>83</v>
      </c>
      <c r="U55" s="258">
        <v>47.97687861271676</v>
      </c>
    </row>
    <row r="56" spans="1:24" ht="13.7" customHeight="1">
      <c r="A56" s="774" t="s">
        <v>526</v>
      </c>
      <c r="B56" s="777">
        <v>27351</v>
      </c>
      <c r="C56" s="162"/>
      <c r="D56" s="1102">
        <v>26205</v>
      </c>
      <c r="E56" s="126">
        <v>9409</v>
      </c>
      <c r="F56" s="251">
        <v>35.905361572219043</v>
      </c>
      <c r="G56" s="31">
        <v>2949</v>
      </c>
      <c r="H56" s="252">
        <v>11.253577561534058</v>
      </c>
      <c r="I56" s="31">
        <v>11968</v>
      </c>
      <c r="J56" s="253">
        <v>45.670673535584811</v>
      </c>
      <c r="K56" s="34">
        <v>1879</v>
      </c>
      <c r="L56" s="255">
        <v>7.1703873306620869</v>
      </c>
      <c r="M56" s="1090">
        <v>153</v>
      </c>
      <c r="N56" s="157">
        <v>3</v>
      </c>
      <c r="O56" s="252">
        <v>1.9607843137254901</v>
      </c>
      <c r="P56" s="113">
        <v>23</v>
      </c>
      <c r="Q56" s="254">
        <v>15.032679738562091</v>
      </c>
      <c r="R56" s="113">
        <v>44</v>
      </c>
      <c r="S56" s="252">
        <v>28.75816993464052</v>
      </c>
      <c r="T56" s="34">
        <v>83</v>
      </c>
      <c r="U56" s="255">
        <v>54.248366013071895</v>
      </c>
    </row>
    <row r="57" spans="1:24" ht="13.7" customHeight="1">
      <c r="A57" s="244" t="s">
        <v>484</v>
      </c>
      <c r="B57" s="777">
        <v>27400</v>
      </c>
      <c r="C57" s="162"/>
      <c r="D57" s="1102">
        <v>26248</v>
      </c>
      <c r="E57" s="126">
        <v>9428</v>
      </c>
      <c r="F57" s="251">
        <v>35.918927156354769</v>
      </c>
      <c r="G57" s="31">
        <v>2924</v>
      </c>
      <c r="H57" s="252">
        <v>11.139896373056994</v>
      </c>
      <c r="I57" s="31">
        <v>12022</v>
      </c>
      <c r="J57" s="253">
        <v>45.801584882657728</v>
      </c>
      <c r="K57" s="34">
        <v>1874</v>
      </c>
      <c r="L57" s="255">
        <v>7.139591587930509</v>
      </c>
      <c r="M57" s="1090">
        <v>148</v>
      </c>
      <c r="N57" s="157">
        <v>3</v>
      </c>
      <c r="O57" s="252">
        <v>2.0270270270270272</v>
      </c>
      <c r="P57" s="113">
        <v>21</v>
      </c>
      <c r="Q57" s="254">
        <v>14.189189189189189</v>
      </c>
      <c r="R57" s="113">
        <v>44</v>
      </c>
      <c r="S57" s="252">
        <v>29.72972972972973</v>
      </c>
      <c r="T57" s="34">
        <v>80</v>
      </c>
      <c r="U57" s="255">
        <v>54.054054054054056</v>
      </c>
    </row>
    <row r="58" spans="1:24" ht="13.7" customHeight="1">
      <c r="A58" s="244" t="s">
        <v>498</v>
      </c>
      <c r="B58" s="777">
        <v>27387</v>
      </c>
      <c r="C58" s="162"/>
      <c r="D58" s="1102">
        <v>26221</v>
      </c>
      <c r="E58" s="126">
        <v>9419</v>
      </c>
      <c r="F58" s="251">
        <v>35.921589565615349</v>
      </c>
      <c r="G58" s="31">
        <v>2924</v>
      </c>
      <c r="H58" s="252">
        <v>11.151367224743526</v>
      </c>
      <c r="I58" s="31">
        <v>12028</v>
      </c>
      <c r="J58" s="253">
        <v>45.871629609854701</v>
      </c>
      <c r="K58" s="34">
        <v>1850</v>
      </c>
      <c r="L58" s="255">
        <v>7.0554135997864309</v>
      </c>
      <c r="M58" s="1090">
        <v>147</v>
      </c>
      <c r="N58" s="157">
        <v>3</v>
      </c>
      <c r="O58" s="252">
        <v>2.0408163265306123</v>
      </c>
      <c r="P58" s="113">
        <v>21</v>
      </c>
      <c r="Q58" s="254">
        <v>14.285714285714285</v>
      </c>
      <c r="R58" s="113">
        <v>44</v>
      </c>
      <c r="S58" s="252">
        <v>29.931972789115648</v>
      </c>
      <c r="T58" s="34">
        <v>79</v>
      </c>
      <c r="U58" s="255">
        <v>53.741496598639458</v>
      </c>
    </row>
    <row r="59" spans="1:24" ht="13.7" customHeight="1">
      <c r="A59" s="1307" t="s">
        <v>428</v>
      </c>
      <c r="B59" s="778">
        <v>27308</v>
      </c>
      <c r="C59" s="160"/>
      <c r="D59" s="1105">
        <v>26141</v>
      </c>
      <c r="E59" s="132">
        <v>9371</v>
      </c>
      <c r="F59" s="259">
        <v>35.847901763513256</v>
      </c>
      <c r="G59" s="41">
        <v>2925</v>
      </c>
      <c r="H59" s="257">
        <v>11.18931945985234</v>
      </c>
      <c r="I59" s="41">
        <v>12002</v>
      </c>
      <c r="J59" s="260">
        <v>45.912551164836849</v>
      </c>
      <c r="K59" s="44">
        <v>1843</v>
      </c>
      <c r="L59" s="258">
        <v>7.0502276117975589</v>
      </c>
      <c r="M59" s="1108">
        <v>146</v>
      </c>
      <c r="N59" s="161">
        <v>3</v>
      </c>
      <c r="O59" s="257">
        <v>2.054794520547945</v>
      </c>
      <c r="P59" s="112">
        <v>21</v>
      </c>
      <c r="Q59" s="261">
        <v>14.383561643835616</v>
      </c>
      <c r="R59" s="112">
        <v>43</v>
      </c>
      <c r="S59" s="257">
        <v>29.452054794520549</v>
      </c>
      <c r="T59" s="44">
        <v>79</v>
      </c>
      <c r="U59" s="258">
        <v>54.109589041095894</v>
      </c>
    </row>
    <row r="60" spans="1:24" ht="13.7" customHeight="1">
      <c r="A60" s="244" t="s">
        <v>416</v>
      </c>
      <c r="B60" s="777">
        <v>27030</v>
      </c>
      <c r="C60" s="162"/>
      <c r="D60" s="1102">
        <v>25870</v>
      </c>
      <c r="E60" s="126">
        <v>9196</v>
      </c>
      <c r="F60" s="251">
        <v>35.546965597216854</v>
      </c>
      <c r="G60" s="31">
        <v>2898</v>
      </c>
      <c r="H60" s="252">
        <v>11.202164669501354</v>
      </c>
      <c r="I60" s="31">
        <v>11976</v>
      </c>
      <c r="J60" s="253">
        <v>46.293003478933123</v>
      </c>
      <c r="K60" s="34">
        <v>1800</v>
      </c>
      <c r="L60" s="255">
        <v>6.9578662543486658</v>
      </c>
      <c r="M60" s="1090">
        <v>146</v>
      </c>
      <c r="N60" s="157">
        <v>3</v>
      </c>
      <c r="O60" s="252">
        <v>2.054794520547945</v>
      </c>
      <c r="P60" s="113">
        <v>21</v>
      </c>
      <c r="Q60" s="254">
        <v>14.383561643835616</v>
      </c>
      <c r="R60" s="113">
        <v>43</v>
      </c>
      <c r="S60" s="252">
        <v>29.452054794520549</v>
      </c>
      <c r="T60" s="34">
        <v>79</v>
      </c>
      <c r="U60" s="255">
        <v>54.109589041095894</v>
      </c>
      <c r="X60" s="242"/>
    </row>
    <row r="61" spans="1:24" ht="13.7" customHeight="1">
      <c r="A61" s="244" t="s">
        <v>211</v>
      </c>
      <c r="B61" s="777">
        <v>27046</v>
      </c>
      <c r="C61" s="162"/>
      <c r="D61" s="1102">
        <v>25853</v>
      </c>
      <c r="E61" s="126">
        <v>9220</v>
      </c>
      <c r="F61" s="251">
        <v>35.663172552508414</v>
      </c>
      <c r="G61" s="31">
        <v>2889</v>
      </c>
      <c r="H61" s="252">
        <v>11.174718601322864</v>
      </c>
      <c r="I61" s="31">
        <v>11955</v>
      </c>
      <c r="J61" s="253">
        <v>46.242215603604997</v>
      </c>
      <c r="K61" s="34">
        <v>1789</v>
      </c>
      <c r="L61" s="255">
        <v>6.9198932425637256</v>
      </c>
      <c r="M61" s="1090">
        <v>148</v>
      </c>
      <c r="N61" s="157">
        <v>3</v>
      </c>
      <c r="O61" s="252">
        <v>2.0270270270270272</v>
      </c>
      <c r="P61" s="113">
        <v>22</v>
      </c>
      <c r="Q61" s="254">
        <v>14.864864864864865</v>
      </c>
      <c r="R61" s="113">
        <v>43</v>
      </c>
      <c r="S61" s="252">
        <v>29.054054054054053</v>
      </c>
      <c r="T61" s="34">
        <v>80</v>
      </c>
      <c r="U61" s="255">
        <v>54.054054054054056</v>
      </c>
      <c r="X61" s="242"/>
    </row>
    <row r="62" spans="1:24" ht="13.7" customHeight="1">
      <c r="A62" s="244" t="s">
        <v>332</v>
      </c>
      <c r="B62" s="777">
        <v>27106</v>
      </c>
      <c r="C62" s="162"/>
      <c r="D62" s="1102">
        <v>25894</v>
      </c>
      <c r="E62" s="126">
        <v>9218</v>
      </c>
      <c r="F62" s="251">
        <v>35.598980458793541</v>
      </c>
      <c r="G62" s="31">
        <v>2901</v>
      </c>
      <c r="H62" s="252">
        <v>11.203367575500115</v>
      </c>
      <c r="I62" s="31">
        <v>11974</v>
      </c>
      <c r="J62" s="253">
        <v>46.242372750444119</v>
      </c>
      <c r="K62" s="34">
        <v>1801</v>
      </c>
      <c r="L62" s="255">
        <v>6.9552792152622223</v>
      </c>
      <c r="M62" s="1090">
        <v>146</v>
      </c>
      <c r="N62" s="157">
        <v>3</v>
      </c>
      <c r="O62" s="252">
        <v>2.054794520547945</v>
      </c>
      <c r="P62" s="113">
        <v>21</v>
      </c>
      <c r="Q62" s="254">
        <v>14.383561643835616</v>
      </c>
      <c r="R62" s="113">
        <v>43</v>
      </c>
      <c r="S62" s="252">
        <v>29.452054794520549</v>
      </c>
      <c r="T62" s="34">
        <v>79</v>
      </c>
      <c r="U62" s="255">
        <v>54.109589041095894</v>
      </c>
      <c r="X62" s="242"/>
    </row>
    <row r="63" spans="1:24" ht="13.7" customHeight="1">
      <c r="A63" s="1307" t="s">
        <v>551</v>
      </c>
      <c r="B63" s="778">
        <v>26990</v>
      </c>
      <c r="C63" s="160"/>
      <c r="D63" s="1105">
        <v>25779</v>
      </c>
      <c r="E63" s="132">
        <v>9197</v>
      </c>
      <c r="F63" s="259">
        <v>35.676325691454288</v>
      </c>
      <c r="G63" s="41">
        <v>2887</v>
      </c>
      <c r="H63" s="257">
        <v>11.199037976647659</v>
      </c>
      <c r="I63" s="41">
        <v>11883</v>
      </c>
      <c r="J63" s="260">
        <v>46.095659257535203</v>
      </c>
      <c r="K63" s="44">
        <v>1812</v>
      </c>
      <c r="L63" s="258">
        <v>7.0289770743628539</v>
      </c>
      <c r="M63" s="1108">
        <v>140</v>
      </c>
      <c r="N63" s="161">
        <v>3</v>
      </c>
      <c r="O63" s="257">
        <v>2.1428571428571428</v>
      </c>
      <c r="P63" s="112">
        <v>21</v>
      </c>
      <c r="Q63" s="261">
        <v>15</v>
      </c>
      <c r="R63" s="112">
        <v>41</v>
      </c>
      <c r="S63" s="257">
        <v>29.285714285714288</v>
      </c>
      <c r="T63" s="44">
        <v>75</v>
      </c>
      <c r="U63" s="258">
        <v>53.571428571428569</v>
      </c>
      <c r="X63" s="242"/>
    </row>
    <row r="64" spans="1:24" ht="13.7" customHeight="1">
      <c r="A64" s="774" t="s">
        <v>603</v>
      </c>
      <c r="B64" s="907">
        <v>26761</v>
      </c>
      <c r="C64" s="1050"/>
      <c r="D64" s="1101">
        <f>E64+G64+I64+K64</f>
        <v>25549</v>
      </c>
      <c r="E64" s="157">
        <v>9053</v>
      </c>
      <c r="F64" s="1109">
        <f t="shared" ref="F64:F70" si="70">SUM(E64/D64*100)</f>
        <v>35.433872167208108</v>
      </c>
      <c r="G64" s="187">
        <v>2897</v>
      </c>
      <c r="H64" s="1088">
        <f t="shared" ref="H64:H70" si="71">SUM(G64/D64*100)</f>
        <v>11.338995655407256</v>
      </c>
      <c r="I64" s="107">
        <v>11811</v>
      </c>
      <c r="J64" s="1088">
        <f t="shared" ref="J64:J70" si="72">SUM(I64/D64*100)</f>
        <v>46.228815217816745</v>
      </c>
      <c r="K64" s="187">
        <v>1788</v>
      </c>
      <c r="L64" s="1089">
        <f t="shared" ref="L64:L70" si="73">SUM(K64/D64*100)</f>
        <v>6.9983169595678891</v>
      </c>
      <c r="M64" s="1090">
        <f>N64+P64+R64+T64</f>
        <v>134</v>
      </c>
      <c r="N64" s="157">
        <v>3</v>
      </c>
      <c r="O64" s="1091">
        <f t="shared" ref="O64:O70" si="74">SUM(N64/M64*100)</f>
        <v>2.2388059701492535</v>
      </c>
      <c r="P64" s="107">
        <v>21</v>
      </c>
      <c r="Q64" s="1091">
        <f t="shared" ref="Q64:Q70" si="75">SUM(P64/M64*100)</f>
        <v>15.671641791044777</v>
      </c>
      <c r="R64" s="107">
        <v>37</v>
      </c>
      <c r="S64" s="1091">
        <f t="shared" ref="S64:S70" si="76">SUM(R64/M64*100)</f>
        <v>27.611940298507463</v>
      </c>
      <c r="T64" s="187">
        <v>73</v>
      </c>
      <c r="U64" s="1089">
        <f t="shared" ref="U64:U70" si="77">SUM(T64/M64*100)</f>
        <v>54.477611940298509</v>
      </c>
      <c r="X64" s="242"/>
    </row>
    <row r="65" spans="1:24" ht="13.7" customHeight="1">
      <c r="A65" s="244" t="s">
        <v>641</v>
      </c>
      <c r="B65" s="777">
        <v>26815</v>
      </c>
      <c r="C65" s="162"/>
      <c r="D65" s="1102">
        <v>25584</v>
      </c>
      <c r="E65" s="157">
        <v>9077</v>
      </c>
      <c r="F65" s="1110">
        <f t="shared" si="70"/>
        <v>35.479205753595998</v>
      </c>
      <c r="G65" s="113">
        <v>2921</v>
      </c>
      <c r="H65" s="252">
        <f t="shared" si="71"/>
        <v>11.41729205753596</v>
      </c>
      <c r="I65" s="31">
        <v>11800</v>
      </c>
      <c r="J65" s="252">
        <f t="shared" si="72"/>
        <v>46.122576610381486</v>
      </c>
      <c r="K65" s="113">
        <v>1786</v>
      </c>
      <c r="L65" s="255">
        <f t="shared" si="73"/>
        <v>6.9809255784865538</v>
      </c>
      <c r="M65" s="1090">
        <v>133</v>
      </c>
      <c r="N65" s="157">
        <v>3</v>
      </c>
      <c r="O65" s="254">
        <f t="shared" si="74"/>
        <v>2.2556390977443606</v>
      </c>
      <c r="P65" s="31">
        <v>21</v>
      </c>
      <c r="Q65" s="254">
        <f t="shared" si="75"/>
        <v>15.789473684210526</v>
      </c>
      <c r="R65" s="31">
        <v>36</v>
      </c>
      <c r="S65" s="254">
        <f t="shared" si="76"/>
        <v>27.06766917293233</v>
      </c>
      <c r="T65" s="31">
        <v>73</v>
      </c>
      <c r="U65" s="255">
        <f t="shared" si="77"/>
        <v>54.887218045112782</v>
      </c>
      <c r="X65" s="242"/>
    </row>
    <row r="66" spans="1:24" ht="13.7" customHeight="1">
      <c r="A66" s="244" t="s">
        <v>654</v>
      </c>
      <c r="B66" s="777">
        <v>26829</v>
      </c>
      <c r="C66" s="162"/>
      <c r="D66" s="1102">
        <v>25597</v>
      </c>
      <c r="E66" s="157">
        <v>9085</v>
      </c>
      <c r="F66" s="1110">
        <f t="shared" si="70"/>
        <v>35.492440520373478</v>
      </c>
      <c r="G66" s="113">
        <v>2932</v>
      </c>
      <c r="H66" s="252">
        <f t="shared" si="71"/>
        <v>11.454467320389108</v>
      </c>
      <c r="I66" s="31">
        <v>11798</v>
      </c>
      <c r="J66" s="252">
        <f t="shared" si="72"/>
        <v>46.091338828768997</v>
      </c>
      <c r="K66" s="34">
        <v>1782</v>
      </c>
      <c r="L66" s="255">
        <f t="shared" si="73"/>
        <v>6.9617533304684152</v>
      </c>
      <c r="M66" s="1090">
        <v>133</v>
      </c>
      <c r="N66" s="157">
        <v>3</v>
      </c>
      <c r="O66" s="254">
        <f t="shared" si="74"/>
        <v>2.2556390977443606</v>
      </c>
      <c r="P66" s="113">
        <v>21</v>
      </c>
      <c r="Q66" s="254">
        <f t="shared" si="75"/>
        <v>15.789473684210526</v>
      </c>
      <c r="R66" s="113">
        <v>37</v>
      </c>
      <c r="S66" s="254">
        <f t="shared" si="76"/>
        <v>27.819548872180448</v>
      </c>
      <c r="T66" s="31">
        <v>72</v>
      </c>
      <c r="U66" s="255">
        <f t="shared" si="77"/>
        <v>54.13533834586466</v>
      </c>
      <c r="X66" s="242"/>
    </row>
    <row r="67" spans="1:24" ht="13.7" customHeight="1">
      <c r="A67" s="1348" t="s">
        <v>655</v>
      </c>
      <c r="B67" s="778">
        <v>26698</v>
      </c>
      <c r="C67" s="160"/>
      <c r="D67" s="1347">
        <v>25452</v>
      </c>
      <c r="E67" s="161">
        <v>9053</v>
      </c>
      <c r="F67" s="256">
        <f t="shared" si="70"/>
        <v>35.568914034260565</v>
      </c>
      <c r="G67" s="112">
        <v>2920</v>
      </c>
      <c r="H67" s="257">
        <f t="shared" si="71"/>
        <v>11.472575829011472</v>
      </c>
      <c r="I67" s="41">
        <v>11717</v>
      </c>
      <c r="J67" s="257">
        <f t="shared" si="72"/>
        <v>46.035674996071037</v>
      </c>
      <c r="K67" s="44">
        <v>1762</v>
      </c>
      <c r="L67" s="258">
        <f t="shared" si="73"/>
        <v>6.9228351406569226</v>
      </c>
      <c r="M67" s="1108">
        <v>133</v>
      </c>
      <c r="N67" s="161">
        <v>3</v>
      </c>
      <c r="O67" s="261">
        <f t="shared" si="74"/>
        <v>2.2556390977443606</v>
      </c>
      <c r="P67" s="112">
        <v>21</v>
      </c>
      <c r="Q67" s="261">
        <f t="shared" si="75"/>
        <v>15.789473684210526</v>
      </c>
      <c r="R67" s="112">
        <v>37</v>
      </c>
      <c r="S67" s="261">
        <f t="shared" si="76"/>
        <v>27.819548872180448</v>
      </c>
      <c r="T67" s="41">
        <v>72</v>
      </c>
      <c r="U67" s="258">
        <f t="shared" si="77"/>
        <v>54.13533834586466</v>
      </c>
      <c r="X67" s="242"/>
    </row>
    <row r="68" spans="1:24" ht="13.7" customHeight="1">
      <c r="A68" s="1099" t="s">
        <v>705</v>
      </c>
      <c r="B68" s="907">
        <v>26496</v>
      </c>
      <c r="C68" s="162"/>
      <c r="D68" s="1648">
        <v>25251</v>
      </c>
      <c r="E68" s="157">
        <v>8881</v>
      </c>
      <c r="F68" s="1110">
        <f t="shared" si="70"/>
        <v>35.170884321413013</v>
      </c>
      <c r="G68" s="113">
        <v>2930</v>
      </c>
      <c r="H68" s="252">
        <f t="shared" si="71"/>
        <v>11.603500851451427</v>
      </c>
      <c r="I68" s="31">
        <v>11703</v>
      </c>
      <c r="J68" s="252">
        <f t="shared" si="72"/>
        <v>46.3466793394321</v>
      </c>
      <c r="K68" s="34">
        <v>1737</v>
      </c>
      <c r="L68" s="255">
        <f t="shared" si="73"/>
        <v>6.8789354877034565</v>
      </c>
      <c r="M68" s="1659">
        <v>131</v>
      </c>
      <c r="N68" s="119">
        <v>3</v>
      </c>
      <c r="O68" s="1088">
        <f t="shared" si="74"/>
        <v>2.2900763358778624</v>
      </c>
      <c r="P68" s="107">
        <v>20</v>
      </c>
      <c r="Q68" s="1088">
        <f t="shared" si="75"/>
        <v>15.267175572519085</v>
      </c>
      <c r="R68" s="113">
        <v>37</v>
      </c>
      <c r="S68" s="254">
        <f t="shared" si="76"/>
        <v>28.244274809160309</v>
      </c>
      <c r="T68" s="31">
        <v>71</v>
      </c>
      <c r="U68" s="255">
        <f t="shared" si="77"/>
        <v>54.198473282442748</v>
      </c>
      <c r="X68" s="242"/>
    </row>
    <row r="69" spans="1:24" ht="13.7" customHeight="1">
      <c r="A69" s="563" t="s">
        <v>723</v>
      </c>
      <c r="B69" s="777">
        <v>26620</v>
      </c>
      <c r="C69" s="162"/>
      <c r="D69" s="1301">
        <v>25350</v>
      </c>
      <c r="E69" s="157">
        <v>8904</v>
      </c>
      <c r="F69" s="1110">
        <f t="shared" si="70"/>
        <v>35.124260355029584</v>
      </c>
      <c r="G69" s="31">
        <v>2945</v>
      </c>
      <c r="H69" s="252">
        <f t="shared" si="71"/>
        <v>11.617357001972387</v>
      </c>
      <c r="I69" s="31">
        <v>11754</v>
      </c>
      <c r="J69" s="252">
        <f t="shared" si="72"/>
        <v>46.366863905325445</v>
      </c>
      <c r="K69" s="31">
        <v>1747</v>
      </c>
      <c r="L69" s="255">
        <f t="shared" si="73"/>
        <v>6.8915187376725831</v>
      </c>
      <c r="M69" s="1090">
        <v>131</v>
      </c>
      <c r="N69" s="157">
        <v>3</v>
      </c>
      <c r="O69" s="254">
        <f t="shared" si="74"/>
        <v>2.2900763358778624</v>
      </c>
      <c r="P69" s="113">
        <v>20</v>
      </c>
      <c r="Q69" s="254">
        <f t="shared" si="75"/>
        <v>15.267175572519085</v>
      </c>
      <c r="R69" s="31">
        <v>37</v>
      </c>
      <c r="S69" s="254">
        <f t="shared" si="76"/>
        <v>28.244274809160309</v>
      </c>
      <c r="T69" s="31">
        <v>71</v>
      </c>
      <c r="U69" s="255">
        <f t="shared" si="77"/>
        <v>54.198473282442748</v>
      </c>
      <c r="X69" s="242"/>
    </row>
    <row r="70" spans="1:24" ht="13.7" customHeight="1">
      <c r="A70" s="244" t="s">
        <v>724</v>
      </c>
      <c r="B70" s="777">
        <v>26630</v>
      </c>
      <c r="C70" s="162"/>
      <c r="D70" s="1648">
        <v>25366</v>
      </c>
      <c r="E70" s="157">
        <v>8895</v>
      </c>
      <c r="F70" s="1110">
        <f t="shared" si="70"/>
        <v>35.066624615627219</v>
      </c>
      <c r="G70" s="31">
        <v>2945</v>
      </c>
      <c r="H70" s="252">
        <f t="shared" si="71"/>
        <v>11.610029172908618</v>
      </c>
      <c r="I70" s="31">
        <v>11785</v>
      </c>
      <c r="J70" s="253">
        <f t="shared" si="72"/>
        <v>46.459828116376251</v>
      </c>
      <c r="K70" s="34">
        <v>1741</v>
      </c>
      <c r="L70" s="255">
        <f t="shared" si="73"/>
        <v>6.8635180950879127</v>
      </c>
      <c r="M70" s="1090">
        <v>110</v>
      </c>
      <c r="N70" s="157">
        <v>3</v>
      </c>
      <c r="O70" s="254">
        <f t="shared" si="74"/>
        <v>2.7272727272727271</v>
      </c>
      <c r="P70" s="113">
        <v>20</v>
      </c>
      <c r="Q70" s="254">
        <f t="shared" si="75"/>
        <v>18.181818181818183</v>
      </c>
      <c r="R70" s="113">
        <v>35</v>
      </c>
      <c r="S70" s="254">
        <f t="shared" si="76"/>
        <v>31.818181818181817</v>
      </c>
      <c r="T70" s="31">
        <v>52</v>
      </c>
      <c r="U70" s="255">
        <f t="shared" si="77"/>
        <v>47.272727272727273</v>
      </c>
      <c r="X70" s="242"/>
    </row>
    <row r="71" spans="1:24" ht="13.7" customHeight="1">
      <c r="A71" s="1348" t="s">
        <v>725</v>
      </c>
      <c r="B71" s="778">
        <v>26263</v>
      </c>
      <c r="C71" s="160"/>
      <c r="D71" s="1347">
        <v>24998</v>
      </c>
      <c r="E71" s="1819">
        <v>8852</v>
      </c>
      <c r="F71" s="256">
        <f t="shared" ref="F71:F76" si="78">SUM(E71/D71*100)</f>
        <v>35.410832866629335</v>
      </c>
      <c r="G71" s="41">
        <v>2890</v>
      </c>
      <c r="H71" s="257">
        <f t="shared" ref="H71:H76" si="79">SUM(G71/D71*100)</f>
        <v>11.560924873989919</v>
      </c>
      <c r="I71" s="41">
        <v>11555</v>
      </c>
      <c r="J71" s="260">
        <f t="shared" ref="J71:J76" si="80">SUM(I71/D71*100)</f>
        <v>46.22369789583167</v>
      </c>
      <c r="K71" s="1817">
        <v>1701</v>
      </c>
      <c r="L71" s="258">
        <f t="shared" ref="L71:L76" si="81">SUM(K71/D71*100)</f>
        <v>6.8045443635490841</v>
      </c>
      <c r="M71" s="1108">
        <v>102</v>
      </c>
      <c r="N71" s="1819">
        <v>3</v>
      </c>
      <c r="O71" s="261">
        <f t="shared" ref="O71:O76" si="82">SUM(N71/M71*100)</f>
        <v>2.9411764705882351</v>
      </c>
      <c r="P71" s="1816">
        <v>19</v>
      </c>
      <c r="Q71" s="261">
        <f t="shared" ref="Q71:Q76" si="83">SUM(P71/M71*100)</f>
        <v>18.627450980392158</v>
      </c>
      <c r="R71" s="1816">
        <v>28</v>
      </c>
      <c r="S71" s="261">
        <f t="shared" ref="S71:S76" si="84">SUM(R71/M71*100)</f>
        <v>27.450980392156865</v>
      </c>
      <c r="T71" s="41">
        <v>52</v>
      </c>
      <c r="U71" s="258">
        <f t="shared" ref="U71:U76" si="85">SUM(T71/M71*100)</f>
        <v>50.980392156862742</v>
      </c>
      <c r="X71" s="242"/>
    </row>
    <row r="72" spans="1:24" ht="13.7" customHeight="1">
      <c r="A72" s="1099" t="s">
        <v>746</v>
      </c>
      <c r="B72" s="907">
        <v>25964</v>
      </c>
      <c r="C72" s="162"/>
      <c r="D72" s="1826">
        <f>SUM(E72,G72,I72,K72)</f>
        <v>24708</v>
      </c>
      <c r="E72" s="2098">
        <v>8714</v>
      </c>
      <c r="F72" s="1110">
        <f t="shared" si="78"/>
        <v>35.267929415573903</v>
      </c>
      <c r="G72" s="2090">
        <v>2863</v>
      </c>
      <c r="H72" s="252">
        <f t="shared" si="79"/>
        <v>11.587340132750526</v>
      </c>
      <c r="I72" s="31">
        <v>11440</v>
      </c>
      <c r="J72" s="252">
        <f t="shared" si="80"/>
        <v>46.300793265339166</v>
      </c>
      <c r="K72" s="2091">
        <v>1691</v>
      </c>
      <c r="L72" s="255">
        <f t="shared" si="81"/>
        <v>6.8439371863364089</v>
      </c>
      <c r="M72" s="1659">
        <f>SUM(N72,P72,R72,T72)</f>
        <v>98</v>
      </c>
      <c r="N72" s="119">
        <v>2</v>
      </c>
      <c r="O72" s="1088">
        <f t="shared" si="82"/>
        <v>2.0408163265306123</v>
      </c>
      <c r="P72" s="107">
        <v>18</v>
      </c>
      <c r="Q72" s="1088">
        <f t="shared" si="83"/>
        <v>18.367346938775512</v>
      </c>
      <c r="R72" s="2090">
        <v>26</v>
      </c>
      <c r="S72" s="254">
        <f t="shared" si="84"/>
        <v>26.530612244897959</v>
      </c>
      <c r="T72" s="31">
        <v>52</v>
      </c>
      <c r="U72" s="255">
        <f t="shared" si="85"/>
        <v>53.061224489795919</v>
      </c>
      <c r="X72" s="242"/>
    </row>
    <row r="73" spans="1:24" ht="13.7" customHeight="1">
      <c r="A73" s="563" t="s">
        <v>747</v>
      </c>
      <c r="B73" s="777">
        <v>25995</v>
      </c>
      <c r="C73" s="162"/>
      <c r="D73" s="1301">
        <v>24733</v>
      </c>
      <c r="E73" s="2098">
        <v>8745</v>
      </c>
      <c r="F73" s="1110">
        <f t="shared" si="78"/>
        <v>35.357619374924191</v>
      </c>
      <c r="G73" s="31">
        <v>2878</v>
      </c>
      <c r="H73" s="252">
        <f t="shared" si="79"/>
        <v>11.636275421501638</v>
      </c>
      <c r="I73" s="31">
        <v>11469</v>
      </c>
      <c r="J73" s="252">
        <f t="shared" si="80"/>
        <v>46.371244895483763</v>
      </c>
      <c r="K73" s="31">
        <v>1641</v>
      </c>
      <c r="L73" s="255">
        <f t="shared" si="81"/>
        <v>6.6348603080904054</v>
      </c>
      <c r="M73" s="1090">
        <v>96</v>
      </c>
      <c r="N73" s="2098">
        <v>2</v>
      </c>
      <c r="O73" s="254">
        <f t="shared" si="82"/>
        <v>2.083333333333333</v>
      </c>
      <c r="P73" s="2090">
        <v>18</v>
      </c>
      <c r="Q73" s="254">
        <f t="shared" si="83"/>
        <v>18.75</v>
      </c>
      <c r="R73" s="31">
        <v>26</v>
      </c>
      <c r="S73" s="254">
        <f t="shared" si="84"/>
        <v>27.083333333333332</v>
      </c>
      <c r="T73" s="31">
        <v>50</v>
      </c>
      <c r="U73" s="255">
        <f t="shared" si="85"/>
        <v>52.083333333333336</v>
      </c>
      <c r="X73" s="242"/>
    </row>
    <row r="74" spans="1:24" ht="14.25" customHeight="1">
      <c r="A74" s="244" t="s">
        <v>748</v>
      </c>
      <c r="B74" s="777">
        <v>26023</v>
      </c>
      <c r="C74" s="162"/>
      <c r="D74" s="1826">
        <v>24769</v>
      </c>
      <c r="E74" s="2098">
        <v>8726</v>
      </c>
      <c r="F74" s="1110">
        <f t="shared" si="78"/>
        <v>35.229520771932663</v>
      </c>
      <c r="G74" s="31">
        <v>2884</v>
      </c>
      <c r="H74" s="252">
        <f t="shared" si="79"/>
        <v>11.643586741491381</v>
      </c>
      <c r="I74" s="31">
        <v>11496</v>
      </c>
      <c r="J74" s="253">
        <f t="shared" si="80"/>
        <v>46.412854778150106</v>
      </c>
      <c r="K74" s="2091">
        <v>1663</v>
      </c>
      <c r="L74" s="255">
        <f t="shared" si="81"/>
        <v>6.7140377084258542</v>
      </c>
      <c r="M74" s="1090">
        <v>94</v>
      </c>
      <c r="N74" s="2098">
        <v>2</v>
      </c>
      <c r="O74" s="254">
        <f t="shared" si="82"/>
        <v>2.1276595744680851</v>
      </c>
      <c r="P74" s="2090">
        <v>18</v>
      </c>
      <c r="Q74" s="254">
        <f t="shared" si="83"/>
        <v>19.148936170212767</v>
      </c>
      <c r="R74" s="2090">
        <v>26</v>
      </c>
      <c r="S74" s="254">
        <f t="shared" si="84"/>
        <v>27.659574468085108</v>
      </c>
      <c r="T74" s="31">
        <v>48</v>
      </c>
      <c r="U74" s="255">
        <f t="shared" si="85"/>
        <v>51.063829787234042</v>
      </c>
    </row>
    <row r="75" spans="1:24" ht="14.25" customHeight="1">
      <c r="A75" s="1348" t="s">
        <v>749</v>
      </c>
      <c r="B75" s="778">
        <v>25664</v>
      </c>
      <c r="C75" s="160"/>
      <c r="D75" s="1347">
        <v>24454</v>
      </c>
      <c r="E75" s="2097">
        <v>8586</v>
      </c>
      <c r="F75" s="256">
        <f t="shared" si="78"/>
        <v>35.110820315694774</v>
      </c>
      <c r="G75" s="41">
        <v>2848</v>
      </c>
      <c r="H75" s="257">
        <f t="shared" si="79"/>
        <v>11.646356424306861</v>
      </c>
      <c r="I75" s="41">
        <v>11368</v>
      </c>
      <c r="J75" s="260">
        <f t="shared" si="80"/>
        <v>46.487282244213624</v>
      </c>
      <c r="K75" s="2093">
        <v>1652</v>
      </c>
      <c r="L75" s="258">
        <f t="shared" si="81"/>
        <v>6.755541015784738</v>
      </c>
      <c r="M75" s="1108">
        <v>92</v>
      </c>
      <c r="N75" s="2097">
        <v>1</v>
      </c>
      <c r="O75" s="261">
        <f t="shared" si="82"/>
        <v>1.0869565217391304</v>
      </c>
      <c r="P75" s="2092">
        <v>18</v>
      </c>
      <c r="Q75" s="261">
        <f t="shared" si="83"/>
        <v>19.565217391304348</v>
      </c>
      <c r="R75" s="2092">
        <v>25</v>
      </c>
      <c r="S75" s="261">
        <f t="shared" si="84"/>
        <v>27.173913043478258</v>
      </c>
      <c r="T75" s="41">
        <v>48</v>
      </c>
      <c r="U75" s="258">
        <f t="shared" si="85"/>
        <v>52.173913043478258</v>
      </c>
    </row>
    <row r="76" spans="1:24" ht="14.25" customHeight="1">
      <c r="A76" s="1099" t="s">
        <v>810</v>
      </c>
      <c r="B76" s="777">
        <v>25279</v>
      </c>
      <c r="C76" s="162"/>
      <c r="D76" s="1826">
        <v>24085</v>
      </c>
      <c r="E76" s="2186">
        <v>8388</v>
      </c>
      <c r="F76" s="1110">
        <f t="shared" si="78"/>
        <v>34.826655594768532</v>
      </c>
      <c r="G76" s="2176">
        <v>2807</v>
      </c>
      <c r="H76" s="252">
        <f t="shared" si="79"/>
        <v>11.654556778077643</v>
      </c>
      <c r="I76" s="31">
        <v>11281</v>
      </c>
      <c r="J76" s="253">
        <f t="shared" si="80"/>
        <v>46.838281087813996</v>
      </c>
      <c r="K76" s="2177">
        <v>1609</v>
      </c>
      <c r="L76" s="255">
        <f t="shared" si="81"/>
        <v>6.680506539339838</v>
      </c>
      <c r="M76" s="1090">
        <v>87</v>
      </c>
      <c r="N76" s="2186">
        <v>1</v>
      </c>
      <c r="O76" s="254">
        <f t="shared" si="82"/>
        <v>1.1494252873563218</v>
      </c>
      <c r="P76" s="2176">
        <v>18</v>
      </c>
      <c r="Q76" s="254">
        <f t="shared" si="83"/>
        <v>20.689655172413794</v>
      </c>
      <c r="R76" s="2176">
        <v>21</v>
      </c>
      <c r="S76" s="254">
        <f t="shared" si="84"/>
        <v>24.137931034482758</v>
      </c>
      <c r="T76" s="31">
        <v>47</v>
      </c>
      <c r="U76" s="255">
        <f t="shared" si="85"/>
        <v>54.022988505747129</v>
      </c>
    </row>
    <row r="77" spans="1:24" ht="14.25" customHeight="1">
      <c r="A77" s="563" t="s">
        <v>818</v>
      </c>
      <c r="B77" s="777">
        <v>25226</v>
      </c>
      <c r="C77" s="162"/>
      <c r="D77" s="1826">
        <v>24015</v>
      </c>
      <c r="E77" s="2246">
        <v>8342</v>
      </c>
      <c r="F77" s="1110">
        <f t="shared" ref="F77:F78" si="86">SUM(E77/D77*100)</f>
        <v>34.736622943993339</v>
      </c>
      <c r="G77" s="2242">
        <v>2810</v>
      </c>
      <c r="H77" s="252">
        <f t="shared" ref="H77:H78" si="87">SUM(G77/D77*100)</f>
        <v>11.701020195711013</v>
      </c>
      <c r="I77" s="31">
        <v>11275</v>
      </c>
      <c r="J77" s="253">
        <f t="shared" ref="J77:J78" si="88">SUM(I77/D77*100)</f>
        <v>46.949823027274618</v>
      </c>
      <c r="K77" s="2243">
        <v>1588</v>
      </c>
      <c r="L77" s="255">
        <f t="shared" ref="L77:L78" si="89">SUM(K77/D77*100)</f>
        <v>6.6125338330210282</v>
      </c>
      <c r="M77" s="1090">
        <v>87</v>
      </c>
      <c r="N77" s="2246">
        <v>1</v>
      </c>
      <c r="O77" s="254">
        <f t="shared" ref="O77:O78" si="90">SUM(N77/M77*100)</f>
        <v>1.1494252873563218</v>
      </c>
      <c r="P77" s="2242">
        <v>18</v>
      </c>
      <c r="Q77" s="254">
        <f t="shared" ref="Q77:Q78" si="91">SUM(P77/M77*100)</f>
        <v>20.689655172413794</v>
      </c>
      <c r="R77" s="2242">
        <v>21</v>
      </c>
      <c r="S77" s="254">
        <f t="shared" ref="S77:S78" si="92">SUM(R77/M77*100)</f>
        <v>24.137931034482758</v>
      </c>
      <c r="T77" s="31">
        <v>47</v>
      </c>
      <c r="U77" s="255">
        <f t="shared" ref="U77:U78" si="93">SUM(T77/M77*100)</f>
        <v>54.022988505747129</v>
      </c>
    </row>
    <row r="78" spans="1:24" ht="14.25" customHeight="1">
      <c r="A78" s="244" t="s">
        <v>797</v>
      </c>
      <c r="B78" s="777">
        <v>25258</v>
      </c>
      <c r="C78" s="162"/>
      <c r="D78" s="1826">
        <v>24027</v>
      </c>
      <c r="E78" s="2293">
        <v>8332</v>
      </c>
      <c r="F78" s="1110">
        <f t="shared" si="86"/>
        <v>34.677654305572894</v>
      </c>
      <c r="G78" s="2281">
        <v>2820</v>
      </c>
      <c r="H78" s="252">
        <f t="shared" si="87"/>
        <v>11.73679610438257</v>
      </c>
      <c r="I78" s="31">
        <v>11270</v>
      </c>
      <c r="J78" s="253">
        <f t="shared" si="88"/>
        <v>46.905564573188499</v>
      </c>
      <c r="K78" s="2282">
        <v>1605</v>
      </c>
      <c r="L78" s="255">
        <f t="shared" si="89"/>
        <v>6.6799850168560369</v>
      </c>
      <c r="M78" s="1090">
        <v>87</v>
      </c>
      <c r="N78" s="2293">
        <v>1</v>
      </c>
      <c r="O78" s="254">
        <f t="shared" si="90"/>
        <v>1.1494252873563218</v>
      </c>
      <c r="P78" s="2281">
        <v>18</v>
      </c>
      <c r="Q78" s="254">
        <f t="shared" si="91"/>
        <v>20.689655172413794</v>
      </c>
      <c r="R78" s="2281">
        <v>21</v>
      </c>
      <c r="S78" s="254">
        <f t="shared" si="92"/>
        <v>24.137931034482758</v>
      </c>
      <c r="T78" s="31">
        <v>47</v>
      </c>
      <c r="U78" s="255">
        <f t="shared" si="93"/>
        <v>54.022988505747129</v>
      </c>
    </row>
    <row r="79" spans="1:24" ht="14.25" customHeight="1">
      <c r="A79" s="1348" t="s">
        <v>819</v>
      </c>
      <c r="B79" s="778">
        <v>25052</v>
      </c>
      <c r="C79" s="160"/>
      <c r="D79" s="1347">
        <v>23819</v>
      </c>
      <c r="E79" s="2371">
        <v>8305</v>
      </c>
      <c r="F79" s="256">
        <f t="shared" ref="F79" si="94">SUM(E79/D79*100)</f>
        <v>34.867122885091732</v>
      </c>
      <c r="G79" s="2365">
        <v>2775</v>
      </c>
      <c r="H79" s="257">
        <f t="shared" ref="H79" si="95">SUM(G79/D79*100)</f>
        <v>11.650363155464124</v>
      </c>
      <c r="I79" s="41">
        <v>11143</v>
      </c>
      <c r="J79" s="260">
        <f t="shared" ref="J79" si="96">SUM(I79/D79*100)</f>
        <v>46.781980771652883</v>
      </c>
      <c r="K79" s="2366">
        <v>1596</v>
      </c>
      <c r="L79" s="258">
        <f t="shared" ref="L79" si="97">SUM(K79/D79*100)</f>
        <v>6.7005331877912591</v>
      </c>
      <c r="M79" s="1108">
        <v>83</v>
      </c>
      <c r="N79" s="2371">
        <v>0</v>
      </c>
      <c r="O79" s="261">
        <f t="shared" ref="O79" si="98">SUM(N79/M79*100)</f>
        <v>0</v>
      </c>
      <c r="P79" s="2365">
        <v>17</v>
      </c>
      <c r="Q79" s="261">
        <f t="shared" ref="Q79" si="99">SUM(P79/M79*100)</f>
        <v>20.481927710843372</v>
      </c>
      <c r="R79" s="2365">
        <v>21</v>
      </c>
      <c r="S79" s="261">
        <f t="shared" ref="S79" si="100">SUM(R79/M79*100)</f>
        <v>25.301204819277107</v>
      </c>
      <c r="T79" s="41">
        <v>45</v>
      </c>
      <c r="U79" s="258">
        <f t="shared" ref="U79" si="101">SUM(T79/M79*100)</f>
        <v>54.216867469879517</v>
      </c>
    </row>
    <row r="80" spans="1:24" ht="14.25" customHeight="1">
      <c r="A80" s="563" t="s">
        <v>867</v>
      </c>
      <c r="B80" s="777">
        <v>24842</v>
      </c>
      <c r="C80" s="162"/>
      <c r="D80" s="1826">
        <v>23607</v>
      </c>
      <c r="E80" s="2374">
        <v>8143</v>
      </c>
      <c r="F80" s="1110">
        <f t="shared" ref="F80:F84" si="102">SUM(E80/D80*100)</f>
        <v>34.494006015164992</v>
      </c>
      <c r="G80" s="2363">
        <v>2773</v>
      </c>
      <c r="H80" s="252">
        <f t="shared" ref="H80:H84" si="103">SUM(G80/D80*100)</f>
        <v>11.746515863938663</v>
      </c>
      <c r="I80" s="31">
        <v>11098</v>
      </c>
      <c r="J80" s="253">
        <f t="shared" ref="J80:J84" si="104">SUM(I80/D80*100)</f>
        <v>47.011479645867752</v>
      </c>
      <c r="K80" s="2364">
        <v>1593</v>
      </c>
      <c r="L80" s="255">
        <f t="shared" ref="L80:L84" si="105">SUM(K80/D80*100)</f>
        <v>6.7479984750285933</v>
      </c>
      <c r="M80" s="1090">
        <v>80</v>
      </c>
      <c r="N80" s="2374">
        <v>0</v>
      </c>
      <c r="O80" s="254">
        <f t="shared" ref="O80:O83" si="106">SUM(N80/M80*100)</f>
        <v>0</v>
      </c>
      <c r="P80" s="2363">
        <v>16</v>
      </c>
      <c r="Q80" s="254">
        <f t="shared" ref="Q80:Q83" si="107">SUM(P80/M80*100)</f>
        <v>20</v>
      </c>
      <c r="R80" s="2363">
        <v>20</v>
      </c>
      <c r="S80" s="254">
        <f t="shared" ref="S80:S84" si="108">SUM(R80/M80*100)</f>
        <v>25</v>
      </c>
      <c r="T80" s="31">
        <v>44</v>
      </c>
      <c r="U80" s="255">
        <f t="shared" ref="U80:U84" si="109">SUM(T80/M80*100)</f>
        <v>55.000000000000007</v>
      </c>
    </row>
    <row r="81" spans="1:25" ht="14.25" customHeight="1">
      <c r="A81" s="563" t="s">
        <v>874</v>
      </c>
      <c r="B81" s="777">
        <v>24839</v>
      </c>
      <c r="C81" s="162"/>
      <c r="D81" s="1826">
        <v>23603</v>
      </c>
      <c r="E81" s="2411">
        <v>8153</v>
      </c>
      <c r="F81" s="1110">
        <f t="shared" si="102"/>
        <v>34.542219209422534</v>
      </c>
      <c r="G81" s="2407">
        <v>2773</v>
      </c>
      <c r="H81" s="252">
        <f t="shared" si="103"/>
        <v>11.748506545778078</v>
      </c>
      <c r="I81" s="31">
        <v>11108</v>
      </c>
      <c r="J81" s="253">
        <f t="shared" si="104"/>
        <v>47.061814176164049</v>
      </c>
      <c r="K81" s="2408">
        <v>1569</v>
      </c>
      <c r="L81" s="255">
        <f t="shared" si="105"/>
        <v>6.6474600686353424</v>
      </c>
      <c r="M81" s="1090">
        <v>70</v>
      </c>
      <c r="N81" s="2411">
        <v>0</v>
      </c>
      <c r="O81" s="254">
        <f t="shared" si="106"/>
        <v>0</v>
      </c>
      <c r="P81" s="2407">
        <v>16</v>
      </c>
      <c r="Q81" s="254">
        <f t="shared" si="107"/>
        <v>22.857142857142858</v>
      </c>
      <c r="R81" s="2407">
        <v>19</v>
      </c>
      <c r="S81" s="254">
        <f t="shared" si="108"/>
        <v>27.142857142857142</v>
      </c>
      <c r="T81" s="31">
        <v>35</v>
      </c>
      <c r="U81" s="255">
        <f t="shared" si="109"/>
        <v>50</v>
      </c>
    </row>
    <row r="82" spans="1:25" ht="14.25" customHeight="1">
      <c r="A82" s="563" t="s">
        <v>861</v>
      </c>
      <c r="B82" s="777">
        <v>24782</v>
      </c>
      <c r="C82" s="162"/>
      <c r="D82" s="1301">
        <v>23546</v>
      </c>
      <c r="E82" s="126">
        <v>8133</v>
      </c>
      <c r="F82" s="1110">
        <f t="shared" si="102"/>
        <v>34.540898666440164</v>
      </c>
      <c r="G82" s="2466">
        <v>2780</v>
      </c>
      <c r="H82" s="252">
        <f t="shared" si="103"/>
        <v>11.806676293213284</v>
      </c>
      <c r="I82" s="31">
        <v>11080</v>
      </c>
      <c r="J82" s="253">
        <f t="shared" si="104"/>
        <v>47.056824938418416</v>
      </c>
      <c r="K82" s="31">
        <v>1553</v>
      </c>
      <c r="L82" s="255">
        <f t="shared" si="105"/>
        <v>6.5956001019281407</v>
      </c>
      <c r="M82" s="1090">
        <v>66</v>
      </c>
      <c r="N82" s="126">
        <v>0</v>
      </c>
      <c r="O82" s="254">
        <f t="shared" si="106"/>
        <v>0</v>
      </c>
      <c r="P82" s="31">
        <v>16</v>
      </c>
      <c r="Q82" s="254">
        <f t="shared" si="107"/>
        <v>24.242424242424242</v>
      </c>
      <c r="R82" s="31">
        <v>18</v>
      </c>
      <c r="S82" s="254">
        <f t="shared" si="108"/>
        <v>27.27272727272727</v>
      </c>
      <c r="T82" s="31">
        <v>32</v>
      </c>
      <c r="U82" s="255">
        <f t="shared" si="109"/>
        <v>48.484848484848484</v>
      </c>
    </row>
    <row r="83" spans="1:25" ht="14.25" customHeight="1">
      <c r="A83" s="1348" t="s">
        <v>875</v>
      </c>
      <c r="B83" s="778">
        <v>24457</v>
      </c>
      <c r="C83" s="160"/>
      <c r="D83" s="1347">
        <v>23238</v>
      </c>
      <c r="E83" s="2788">
        <v>8065</v>
      </c>
      <c r="F83" s="256">
        <f t="shared" si="102"/>
        <v>34.706084861003525</v>
      </c>
      <c r="G83" s="2783">
        <v>2737</v>
      </c>
      <c r="H83" s="257">
        <f t="shared" si="103"/>
        <v>11.778122041483776</v>
      </c>
      <c r="I83" s="41">
        <v>10899</v>
      </c>
      <c r="J83" s="260">
        <f t="shared" si="104"/>
        <v>46.901626646010847</v>
      </c>
      <c r="K83" s="2787">
        <v>1537</v>
      </c>
      <c r="L83" s="258">
        <f t="shared" si="105"/>
        <v>6.6141664515018501</v>
      </c>
      <c r="M83" s="1108">
        <v>59</v>
      </c>
      <c r="N83" s="2788">
        <v>0</v>
      </c>
      <c r="O83" s="261">
        <f t="shared" si="106"/>
        <v>0</v>
      </c>
      <c r="P83" s="2783">
        <v>15</v>
      </c>
      <c r="Q83" s="261">
        <f t="shared" si="107"/>
        <v>25.423728813559322</v>
      </c>
      <c r="R83" s="2783">
        <v>16</v>
      </c>
      <c r="S83" s="261">
        <f t="shared" si="108"/>
        <v>27.118644067796609</v>
      </c>
      <c r="T83" s="41">
        <v>28</v>
      </c>
      <c r="U83" s="258">
        <f t="shared" si="109"/>
        <v>47.457627118644069</v>
      </c>
    </row>
    <row r="84" spans="1:25" ht="14.25" customHeight="1">
      <c r="A84" s="563" t="s">
        <v>914</v>
      </c>
      <c r="B84" s="777">
        <v>24329</v>
      </c>
      <c r="C84" s="162"/>
      <c r="D84" s="1826">
        <v>23106</v>
      </c>
      <c r="E84" s="2789">
        <v>7951</v>
      </c>
      <c r="F84" s="1110">
        <f t="shared" si="102"/>
        <v>34.410975504198042</v>
      </c>
      <c r="G84" s="2781">
        <v>2729</v>
      </c>
      <c r="H84" s="252">
        <f t="shared" si="103"/>
        <v>11.810785077469056</v>
      </c>
      <c r="I84" s="31">
        <v>10911</v>
      </c>
      <c r="J84" s="253">
        <f t="shared" si="104"/>
        <v>47.221500908854843</v>
      </c>
      <c r="K84" s="2782">
        <v>1515</v>
      </c>
      <c r="L84" s="255">
        <f t="shared" si="105"/>
        <v>6.5567385094780581</v>
      </c>
      <c r="M84" s="1090">
        <v>57</v>
      </c>
      <c r="N84" s="2789">
        <v>0</v>
      </c>
      <c r="O84" s="254">
        <v>0</v>
      </c>
      <c r="P84" s="2781">
        <v>16</v>
      </c>
      <c r="Q84" s="254">
        <f>SUM(P84/M84*100)</f>
        <v>28.07017543859649</v>
      </c>
      <c r="R84" s="2781">
        <v>17</v>
      </c>
      <c r="S84" s="254">
        <f t="shared" si="108"/>
        <v>29.82456140350877</v>
      </c>
      <c r="T84" s="31">
        <v>24</v>
      </c>
      <c r="U84" s="255">
        <f t="shared" si="109"/>
        <v>42.105263157894733</v>
      </c>
    </row>
    <row r="85" spans="1:25" ht="15" customHeight="1">
      <c r="A85" s="563" t="s">
        <v>918</v>
      </c>
      <c r="B85" s="777">
        <v>24370</v>
      </c>
      <c r="C85" s="651"/>
      <c r="D85" s="1826">
        <v>23141</v>
      </c>
      <c r="E85" s="2977">
        <v>7984</v>
      </c>
      <c r="F85" s="1110">
        <f t="shared" ref="F85:F89" si="110">SUM(E85/D85*100)</f>
        <v>34.50153407372197</v>
      </c>
      <c r="G85" s="31">
        <v>2732</v>
      </c>
      <c r="H85" s="252">
        <f t="shared" ref="H85:H89" si="111">SUM(G85/D85*100)</f>
        <v>11.805885657491032</v>
      </c>
      <c r="I85" s="31">
        <v>10922</v>
      </c>
      <c r="J85" s="252">
        <f t="shared" ref="J85:J89" si="112">SUM(I85/D85*100)</f>
        <v>47.197614623395708</v>
      </c>
      <c r="K85" s="2972">
        <v>1503</v>
      </c>
      <c r="L85" s="255">
        <f t="shared" ref="L85:L89" si="113">SUM(K85/D85*100)</f>
        <v>6.4949656453912974</v>
      </c>
      <c r="M85" s="2601">
        <v>53</v>
      </c>
      <c r="N85" s="126">
        <v>0</v>
      </c>
      <c r="O85" s="252">
        <f t="shared" ref="O85:O89" si="114">SUM(N85/M85*100)</f>
        <v>0</v>
      </c>
      <c r="P85" s="31">
        <v>15</v>
      </c>
      <c r="Q85" s="252">
        <f t="shared" ref="Q85:Q89" si="115">SUM(P85/M85*100)</f>
        <v>28.30188679245283</v>
      </c>
      <c r="R85" s="2971">
        <v>14</v>
      </c>
      <c r="S85" s="252">
        <f t="shared" ref="S85:S89" si="116">SUM(R85/M85*100)</f>
        <v>26.415094339622641</v>
      </c>
      <c r="T85" s="31">
        <v>24</v>
      </c>
      <c r="U85" s="255">
        <f t="shared" ref="U85:U89" si="117">SUM(T85/M85*100)</f>
        <v>45.283018867924532</v>
      </c>
    </row>
    <row r="86" spans="1:25" ht="15" customHeight="1">
      <c r="A86" s="563" t="s">
        <v>936</v>
      </c>
      <c r="B86" s="777">
        <v>24364</v>
      </c>
      <c r="C86" s="651"/>
      <c r="D86" s="1826">
        <v>23124</v>
      </c>
      <c r="E86" s="2977">
        <v>7971</v>
      </c>
      <c r="F86" s="1110">
        <f t="shared" si="110"/>
        <v>34.470679813181107</v>
      </c>
      <c r="G86" s="31">
        <v>2729</v>
      </c>
      <c r="H86" s="252">
        <f t="shared" si="111"/>
        <v>11.801591420169521</v>
      </c>
      <c r="I86" s="31">
        <v>10930</v>
      </c>
      <c r="J86" s="252">
        <f t="shared" si="112"/>
        <v>47.266908839301159</v>
      </c>
      <c r="K86" s="2972">
        <v>1494</v>
      </c>
      <c r="L86" s="255">
        <f t="shared" si="113"/>
        <v>6.4608199273482105</v>
      </c>
      <c r="M86" s="2601">
        <v>53</v>
      </c>
      <c r="N86" s="126">
        <v>0</v>
      </c>
      <c r="O86" s="252">
        <f t="shared" si="114"/>
        <v>0</v>
      </c>
      <c r="P86" s="31">
        <v>15</v>
      </c>
      <c r="Q86" s="252">
        <f t="shared" si="115"/>
        <v>28.30188679245283</v>
      </c>
      <c r="R86" s="2971">
        <v>14</v>
      </c>
      <c r="S86" s="252">
        <f t="shared" si="116"/>
        <v>26.415094339622641</v>
      </c>
      <c r="T86" s="31">
        <v>24</v>
      </c>
      <c r="U86" s="255">
        <f t="shared" si="117"/>
        <v>45.283018867924532</v>
      </c>
    </row>
    <row r="87" spans="1:25" ht="15" customHeight="1">
      <c r="A87" s="1348" t="s">
        <v>937</v>
      </c>
      <c r="B87" s="778">
        <v>24252</v>
      </c>
      <c r="C87" s="617"/>
      <c r="D87" s="1347">
        <v>23004</v>
      </c>
      <c r="E87" s="2976">
        <v>7955</v>
      </c>
      <c r="F87" s="256">
        <f t="shared" si="110"/>
        <v>34.580942444792214</v>
      </c>
      <c r="G87" s="41">
        <v>2705</v>
      </c>
      <c r="H87" s="257">
        <f t="shared" si="111"/>
        <v>11.758824552251783</v>
      </c>
      <c r="I87" s="41">
        <v>10853</v>
      </c>
      <c r="J87" s="257">
        <f t="shared" si="112"/>
        <v>47.178751521474524</v>
      </c>
      <c r="K87" s="2973">
        <v>1491</v>
      </c>
      <c r="L87" s="258">
        <f t="shared" si="113"/>
        <v>6.481481481481481</v>
      </c>
      <c r="M87" s="2983">
        <v>53</v>
      </c>
      <c r="N87" s="132">
        <v>0</v>
      </c>
      <c r="O87" s="257">
        <f t="shared" si="114"/>
        <v>0</v>
      </c>
      <c r="P87" s="41">
        <v>15</v>
      </c>
      <c r="Q87" s="257">
        <f t="shared" si="115"/>
        <v>28.30188679245283</v>
      </c>
      <c r="R87" s="2611">
        <v>14</v>
      </c>
      <c r="S87" s="257">
        <f t="shared" si="116"/>
        <v>26.415094339622641</v>
      </c>
      <c r="T87" s="41">
        <v>24</v>
      </c>
      <c r="U87" s="258">
        <f t="shared" si="117"/>
        <v>45.283018867924532</v>
      </c>
      <c r="W87" s="242"/>
      <c r="X87" s="242"/>
    </row>
    <row r="88" spans="1:25" ht="15" customHeight="1">
      <c r="A88" s="3130" t="s">
        <v>938</v>
      </c>
      <c r="B88" s="2599">
        <v>24255</v>
      </c>
      <c r="C88" s="3060"/>
      <c r="D88" s="3131">
        <v>22988</v>
      </c>
      <c r="E88" s="2600">
        <v>7895</v>
      </c>
      <c r="F88" s="3132">
        <f t="shared" si="110"/>
        <v>34.344005568122498</v>
      </c>
      <c r="G88" s="2477">
        <v>2701</v>
      </c>
      <c r="H88" s="3133">
        <f t="shared" si="111"/>
        <v>11.749608491386811</v>
      </c>
      <c r="I88" s="2477">
        <v>10891</v>
      </c>
      <c r="J88" s="3133">
        <f t="shared" si="112"/>
        <v>47.376892291630419</v>
      </c>
      <c r="K88" s="3134">
        <v>1501</v>
      </c>
      <c r="L88" s="3135">
        <f t="shared" si="113"/>
        <v>6.5294936488602753</v>
      </c>
      <c r="M88" s="3136">
        <v>52</v>
      </c>
      <c r="N88" s="2479">
        <v>0</v>
      </c>
      <c r="O88" s="3133">
        <f t="shared" si="114"/>
        <v>0</v>
      </c>
      <c r="P88" s="2477">
        <v>14</v>
      </c>
      <c r="Q88" s="3133">
        <f t="shared" si="115"/>
        <v>26.923076923076923</v>
      </c>
      <c r="R88" s="3137">
        <v>14</v>
      </c>
      <c r="S88" s="3133">
        <f t="shared" si="116"/>
        <v>26.923076923076923</v>
      </c>
      <c r="T88" s="2477">
        <v>24</v>
      </c>
      <c r="U88" s="3135">
        <f t="shared" si="117"/>
        <v>46.153846153846153</v>
      </c>
    </row>
    <row r="89" spans="1:25" ht="15" customHeight="1">
      <c r="A89" s="563" t="s">
        <v>964</v>
      </c>
      <c r="B89" s="777">
        <v>24348</v>
      </c>
      <c r="C89" s="651"/>
      <c r="D89" s="1826">
        <v>23060</v>
      </c>
      <c r="E89" s="3272">
        <v>7931</v>
      </c>
      <c r="F89" s="1110">
        <f t="shared" si="110"/>
        <v>34.392888117953163</v>
      </c>
      <c r="G89" s="31">
        <v>2715</v>
      </c>
      <c r="H89" s="252">
        <f t="shared" si="111"/>
        <v>11.773633998265394</v>
      </c>
      <c r="I89" s="31">
        <v>10934</v>
      </c>
      <c r="J89" s="252">
        <f t="shared" si="112"/>
        <v>47.415437987857764</v>
      </c>
      <c r="K89" s="3269">
        <v>1480</v>
      </c>
      <c r="L89" s="255">
        <f t="shared" si="113"/>
        <v>6.4180398959236769</v>
      </c>
      <c r="M89" s="2601">
        <v>52</v>
      </c>
      <c r="N89" s="126">
        <v>0</v>
      </c>
      <c r="O89" s="252">
        <f t="shared" si="114"/>
        <v>0</v>
      </c>
      <c r="P89" s="31">
        <v>14</v>
      </c>
      <c r="Q89" s="252">
        <f t="shared" si="115"/>
        <v>26.923076923076923</v>
      </c>
      <c r="R89" s="3268">
        <v>14</v>
      </c>
      <c r="S89" s="252">
        <f t="shared" si="116"/>
        <v>26.923076923076923</v>
      </c>
      <c r="T89" s="31">
        <v>24</v>
      </c>
      <c r="U89" s="255">
        <f t="shared" si="117"/>
        <v>46.153846153846153</v>
      </c>
      <c r="Y89" s="20"/>
    </row>
    <row r="90" spans="1:25" ht="15" customHeight="1" thickBot="1">
      <c r="A90" s="563" t="s">
        <v>983</v>
      </c>
      <c r="B90" s="777">
        <v>24348</v>
      </c>
      <c r="C90" s="3194"/>
      <c r="D90" s="1826">
        <v>23062</v>
      </c>
      <c r="E90" s="3419">
        <v>7955</v>
      </c>
      <c r="F90" s="1110">
        <f t="shared" ref="F90:F91" si="118">SUM(E90/D90*100)</f>
        <v>34.493972769057322</v>
      </c>
      <c r="G90" s="31">
        <v>2720</v>
      </c>
      <c r="H90" s="252">
        <f t="shared" ref="H90:H91" si="119">SUM(G90/D90*100)</f>
        <v>11.794293643222616</v>
      </c>
      <c r="I90" s="31">
        <v>10915</v>
      </c>
      <c r="J90" s="252">
        <f t="shared" ref="J90:J91" si="120">SUM(I90/D90*100)</f>
        <v>47.328939380799582</v>
      </c>
      <c r="K90" s="31">
        <f>D90-E90-G90-I90</f>
        <v>1472</v>
      </c>
      <c r="L90" s="255">
        <f t="shared" ref="L90:L91" si="121">SUM(K90/D90*100)</f>
        <v>6.3827942069204751</v>
      </c>
      <c r="M90" s="2601">
        <v>51</v>
      </c>
      <c r="N90" s="126">
        <v>0</v>
      </c>
      <c r="O90" s="252">
        <f t="shared" ref="O90:O91" si="122">SUM(N90/M90*100)</f>
        <v>0</v>
      </c>
      <c r="P90" s="31">
        <v>14</v>
      </c>
      <c r="Q90" s="252">
        <f t="shared" ref="Q90:Q91" si="123">SUM(P90/M90*100)</f>
        <v>27.450980392156865</v>
      </c>
      <c r="R90" s="3410">
        <v>14</v>
      </c>
      <c r="S90" s="252">
        <f t="shared" ref="S90:S91" si="124">SUM(R90/M90*100)</f>
        <v>27.450980392156865</v>
      </c>
      <c r="T90" s="31">
        <f>M90-N90-P90-R90</f>
        <v>23</v>
      </c>
      <c r="U90" s="255">
        <f t="shared" ref="U90:U91" si="125">SUM(T90/M90*100)</f>
        <v>45.098039215686278</v>
      </c>
      <c r="X90" s="20"/>
    </row>
    <row r="91" spans="1:25" ht="15" customHeight="1" thickBot="1">
      <c r="A91" s="1348" t="s">
        <v>1005</v>
      </c>
      <c r="B91" s="778">
        <v>24277</v>
      </c>
      <c r="C91" s="617"/>
      <c r="D91" s="1347">
        <v>22966</v>
      </c>
      <c r="E91" s="3599">
        <v>7943</v>
      </c>
      <c r="F91" s="256">
        <f t="shared" si="118"/>
        <v>34.585909605503787</v>
      </c>
      <c r="G91" s="41">
        <v>2696</v>
      </c>
      <c r="H91" s="257">
        <f t="shared" si="119"/>
        <v>11.739092571627625</v>
      </c>
      <c r="I91" s="41">
        <v>10843</v>
      </c>
      <c r="J91" s="257">
        <f t="shared" si="120"/>
        <v>47.213271793085433</v>
      </c>
      <c r="K91" s="3594">
        <f>D91-E91-G91-I91</f>
        <v>1484</v>
      </c>
      <c r="L91" s="258">
        <f t="shared" si="121"/>
        <v>6.4617260297831578</v>
      </c>
      <c r="M91" s="2983">
        <v>50</v>
      </c>
      <c r="N91" s="132">
        <v>0</v>
      </c>
      <c r="O91" s="257">
        <f t="shared" si="122"/>
        <v>0</v>
      </c>
      <c r="P91" s="41">
        <v>14</v>
      </c>
      <c r="Q91" s="257">
        <f t="shared" si="123"/>
        <v>28.000000000000004</v>
      </c>
      <c r="R91" s="2611">
        <v>13</v>
      </c>
      <c r="S91" s="257">
        <f t="shared" si="124"/>
        <v>26</v>
      </c>
      <c r="T91" s="41">
        <f>M91-N91-P91-R91</f>
        <v>23</v>
      </c>
      <c r="U91" s="258">
        <f t="shared" si="125"/>
        <v>46</v>
      </c>
      <c r="W91" s="242"/>
      <c r="X91" s="242"/>
    </row>
    <row r="92" spans="1:25" s="1874" customFormat="1" ht="15" customHeight="1" thickBot="1">
      <c r="A92" s="563" t="s">
        <v>1014</v>
      </c>
      <c r="B92" s="777">
        <v>24277</v>
      </c>
      <c r="C92" s="4426"/>
      <c r="D92" s="1826">
        <v>22865</v>
      </c>
      <c r="E92" s="4394">
        <v>7875</v>
      </c>
      <c r="F92" s="1110">
        <f t="shared" ref="F92" si="126">SUM(E92/D92*100)</f>
        <v>34.441285808003499</v>
      </c>
      <c r="G92" s="31">
        <v>2685</v>
      </c>
      <c r="H92" s="252">
        <f t="shared" ref="H92" si="127">SUM(G92/D92*100)</f>
        <v>11.74283839930024</v>
      </c>
      <c r="I92" s="31">
        <v>10843</v>
      </c>
      <c r="J92" s="252">
        <f t="shared" ref="J92" si="128">SUM(I92/D92*100)</f>
        <v>47.421823748086595</v>
      </c>
      <c r="K92" s="31">
        <v>1471</v>
      </c>
      <c r="L92" s="255">
        <f t="shared" ref="L92" si="129">SUM(K92/D92*100)</f>
        <v>6.4334135141045259</v>
      </c>
      <c r="M92" s="2601">
        <v>48</v>
      </c>
      <c r="N92" s="126">
        <v>0</v>
      </c>
      <c r="O92" s="252">
        <f t="shared" ref="O92" si="130">SUM(N92/M92*100)</f>
        <v>0</v>
      </c>
      <c r="P92" s="31">
        <v>12</v>
      </c>
      <c r="Q92" s="252">
        <f t="shared" ref="Q92" si="131">SUM(P92/M92*100)</f>
        <v>25</v>
      </c>
      <c r="R92" s="4390">
        <v>13</v>
      </c>
      <c r="S92" s="252">
        <f t="shared" ref="S92" si="132">SUM(R92/M92*100)</f>
        <v>27.083333333333332</v>
      </c>
      <c r="T92" s="31">
        <f>M92-N92-P92-R92</f>
        <v>23</v>
      </c>
      <c r="U92" s="255">
        <f t="shared" ref="U92" si="133">SUM(T92/M92*100)</f>
        <v>47.916666666666671</v>
      </c>
    </row>
    <row r="93" spans="1:25" ht="21.75" customHeight="1">
      <c r="A93" s="4862" t="s">
        <v>459</v>
      </c>
      <c r="B93" s="4863"/>
      <c r="C93" s="4864"/>
      <c r="D93" s="4863"/>
      <c r="E93" s="4863"/>
      <c r="F93" s="4863"/>
      <c r="G93" s="4863"/>
      <c r="H93" s="4863"/>
      <c r="I93" s="4863"/>
      <c r="J93" s="4863"/>
      <c r="K93" s="4863"/>
      <c r="L93" s="4863"/>
      <c r="M93" s="4863"/>
      <c r="N93" s="4863"/>
      <c r="O93" s="4863"/>
      <c r="P93" s="4863"/>
      <c r="Q93" s="4863"/>
      <c r="R93" s="4863"/>
      <c r="S93" s="4863"/>
      <c r="T93" s="4863"/>
      <c r="U93" s="4863"/>
      <c r="V93" s="20"/>
      <c r="X93" s="242"/>
    </row>
    <row r="94" spans="1:25" ht="13.7" customHeight="1">
      <c r="A94" s="50"/>
      <c r="B94" s="50"/>
      <c r="C94" s="50"/>
      <c r="D94" s="50"/>
      <c r="E94" s="50"/>
      <c r="F94" s="50"/>
      <c r="G94" s="23"/>
      <c r="H94" s="23"/>
      <c r="I94" s="23"/>
      <c r="J94" s="23"/>
      <c r="K94" s="23"/>
      <c r="L94" s="23"/>
      <c r="M94" s="23"/>
      <c r="N94" s="23"/>
      <c r="O94" s="23"/>
      <c r="P94" s="23"/>
      <c r="Q94" s="23"/>
      <c r="R94" s="23"/>
      <c r="S94" s="23"/>
      <c r="T94" s="23"/>
      <c r="U94" s="23"/>
    </row>
    <row r="95" spans="1:25" ht="44.45" customHeight="1" thickBot="1">
      <c r="A95" s="3475" t="s">
        <v>255</v>
      </c>
      <c r="B95" s="3475"/>
      <c r="C95" s="3423"/>
      <c r="D95" s="3423"/>
      <c r="E95" s="3423"/>
      <c r="F95" s="3423"/>
      <c r="G95" s="3423"/>
      <c r="H95" s="3423"/>
      <c r="I95" s="3423"/>
      <c r="J95" s="3423"/>
      <c r="K95" s="3423"/>
      <c r="L95" s="3423"/>
      <c r="M95" s="3423"/>
      <c r="N95" s="3423"/>
      <c r="O95" s="3423"/>
      <c r="P95" s="3423"/>
      <c r="Q95" s="3423"/>
      <c r="R95" s="3424"/>
      <c r="S95" s="2785"/>
      <c r="T95" s="2785"/>
      <c r="U95" s="2785"/>
    </row>
    <row r="96" spans="1:25" ht="13.5" thickBot="1">
      <c r="A96" s="4847" t="s">
        <v>1015</v>
      </c>
      <c r="B96" s="4852"/>
      <c r="C96" s="4852"/>
      <c r="D96" s="4852"/>
      <c r="E96" s="4852"/>
      <c r="F96" s="4852"/>
      <c r="G96" s="4853"/>
      <c r="H96" s="222"/>
      <c r="I96" s="222"/>
      <c r="J96" s="222"/>
      <c r="K96" s="222"/>
      <c r="L96" s="4854" t="s">
        <v>955</v>
      </c>
      <c r="M96" s="4855"/>
      <c r="N96" s="4855"/>
      <c r="O96" s="4855"/>
      <c r="P96" s="4855"/>
      <c r="Q96" s="4855"/>
      <c r="R96" s="4856"/>
      <c r="S96" s="3211"/>
      <c r="T96" s="3109"/>
      <c r="U96" s="3109"/>
    </row>
    <row r="97" spans="1:24" ht="22.5">
      <c r="A97" s="806"/>
      <c r="B97" s="807"/>
      <c r="C97" s="807"/>
      <c r="D97" s="807"/>
      <c r="E97" s="885" t="s">
        <v>265</v>
      </c>
      <c r="F97" s="807"/>
      <c r="G97" s="808" t="s">
        <v>266</v>
      </c>
      <c r="H97" s="222"/>
      <c r="I97" s="222"/>
      <c r="J97" s="222"/>
      <c r="K97" s="222"/>
      <c r="L97" s="806"/>
      <c r="M97" s="807"/>
      <c r="N97" s="807"/>
      <c r="O97" s="807"/>
      <c r="P97" s="885" t="s">
        <v>265</v>
      </c>
      <c r="Q97" s="807"/>
      <c r="R97" s="808" t="s">
        <v>266</v>
      </c>
      <c r="S97" s="3211"/>
      <c r="T97" s="3109"/>
      <c r="U97" s="3109"/>
    </row>
    <row r="98" spans="1:24" s="1874" customFormat="1">
      <c r="A98" s="475">
        <v>1</v>
      </c>
      <c r="B98" s="50" t="s">
        <v>524</v>
      </c>
      <c r="C98" s="50"/>
      <c r="D98" s="527"/>
      <c r="E98" s="272">
        <v>180</v>
      </c>
      <c r="F98" s="23"/>
      <c r="G98" s="2998">
        <f>E98/E109</f>
        <v>0.29556650246305421</v>
      </c>
      <c r="H98" s="222"/>
      <c r="I98" s="222"/>
      <c r="J98" s="222"/>
      <c r="K98" s="222"/>
      <c r="L98" s="475">
        <v>1</v>
      </c>
      <c r="M98" s="527" t="s">
        <v>524</v>
      </c>
      <c r="N98" s="50"/>
      <c r="O98" s="527"/>
      <c r="P98" s="840">
        <v>172</v>
      </c>
      <c r="Q98" s="23"/>
      <c r="R98" s="2998">
        <f>P98/P109</f>
        <v>0.2986111111111111</v>
      </c>
      <c r="S98" s="2999"/>
      <c r="T98" s="2821"/>
      <c r="U98" s="2821"/>
    </row>
    <row r="99" spans="1:24" s="1874" customFormat="1">
      <c r="A99" s="475">
        <v>2</v>
      </c>
      <c r="B99" s="50" t="s">
        <v>523</v>
      </c>
      <c r="C99" s="50"/>
      <c r="D99" s="527"/>
      <c r="E99" s="272">
        <v>111</v>
      </c>
      <c r="F99" s="23"/>
      <c r="G99" s="2998">
        <f>E99/E109</f>
        <v>0.18226600985221675</v>
      </c>
      <c r="H99" s="222"/>
      <c r="I99" s="222"/>
      <c r="J99" s="222"/>
      <c r="K99" s="222"/>
      <c r="L99" s="475">
        <v>2</v>
      </c>
      <c r="M99" s="527" t="s">
        <v>523</v>
      </c>
      <c r="N99" s="50"/>
      <c r="O99" s="527"/>
      <c r="P99" s="840">
        <v>108</v>
      </c>
      <c r="Q99" s="23"/>
      <c r="R99" s="2998">
        <f>P99/P109</f>
        <v>0.1875</v>
      </c>
      <c r="S99" s="2999"/>
      <c r="T99" s="2821"/>
      <c r="U99" s="2821"/>
    </row>
    <row r="100" spans="1:24" s="1874" customFormat="1">
      <c r="A100" s="475">
        <v>3</v>
      </c>
      <c r="B100" s="50" t="s">
        <v>622</v>
      </c>
      <c r="C100" s="50"/>
      <c r="D100" s="527"/>
      <c r="E100" s="272">
        <v>72</v>
      </c>
      <c r="F100" s="23"/>
      <c r="G100" s="2998">
        <f>E100/E109</f>
        <v>0.11822660098522167</v>
      </c>
      <c r="H100" s="222"/>
      <c r="I100" s="222"/>
      <c r="J100" s="222"/>
      <c r="K100" s="222"/>
      <c r="L100" s="475">
        <v>3</v>
      </c>
      <c r="M100" s="527" t="s">
        <v>622</v>
      </c>
      <c r="N100" s="50"/>
      <c r="O100" s="527"/>
      <c r="P100" s="840">
        <v>63</v>
      </c>
      <c r="Q100" s="23"/>
      <c r="R100" s="2998">
        <f>P100/P109</f>
        <v>0.109375</v>
      </c>
      <c r="S100" s="2999"/>
      <c r="T100" s="2821"/>
      <c r="U100" s="2821"/>
    </row>
    <row r="101" spans="1:24" s="1874" customFormat="1">
      <c r="A101" s="475">
        <v>4</v>
      </c>
      <c r="B101" s="50" t="s">
        <v>491</v>
      </c>
      <c r="C101" s="50"/>
      <c r="D101" s="527"/>
      <c r="E101" s="272">
        <v>55</v>
      </c>
      <c r="F101" s="23"/>
      <c r="G101" s="2998">
        <f>E101/E109</f>
        <v>9.0311986863711002E-2</v>
      </c>
      <c r="H101" s="222"/>
      <c r="I101" s="222"/>
      <c r="J101" s="222"/>
      <c r="K101" s="222"/>
      <c r="L101" s="475">
        <v>4</v>
      </c>
      <c r="M101" s="527" t="s">
        <v>491</v>
      </c>
      <c r="N101" s="50"/>
      <c r="O101" s="527"/>
      <c r="P101" s="840">
        <v>49</v>
      </c>
      <c r="Q101" s="23"/>
      <c r="R101" s="2998">
        <f>P101/P109</f>
        <v>8.5069444444444448E-2</v>
      </c>
      <c r="S101" s="2999"/>
      <c r="T101" s="2821"/>
      <c r="U101" s="2821"/>
      <c r="X101" s="1873"/>
    </row>
    <row r="102" spans="1:24" s="1874" customFormat="1">
      <c r="A102" s="475">
        <v>5</v>
      </c>
      <c r="B102" s="50" t="s">
        <v>602</v>
      </c>
      <c r="C102" s="50"/>
      <c r="D102" s="527"/>
      <c r="E102" s="272">
        <v>23</v>
      </c>
      <c r="F102" s="23"/>
      <c r="G102" s="2998">
        <f>E102/E109</f>
        <v>3.7766830870279149E-2</v>
      </c>
      <c r="H102" s="222"/>
      <c r="I102" s="222"/>
      <c r="J102" s="222"/>
      <c r="K102" s="222"/>
      <c r="L102" s="475">
        <v>5</v>
      </c>
      <c r="M102" s="527" t="s">
        <v>271</v>
      </c>
      <c r="N102" s="50"/>
      <c r="O102" s="527"/>
      <c r="P102" s="840">
        <v>20</v>
      </c>
      <c r="Q102" s="23"/>
      <c r="R102" s="2998">
        <f>P102/P109</f>
        <v>3.4722222222222224E-2</v>
      </c>
      <c r="S102" s="2999"/>
      <c r="T102" s="2821"/>
      <c r="U102" s="2821"/>
    </row>
    <row r="103" spans="1:24" s="1874" customFormat="1">
      <c r="A103" s="475">
        <v>6</v>
      </c>
      <c r="B103" s="50" t="s">
        <v>271</v>
      </c>
      <c r="C103" s="50"/>
      <c r="D103" s="527"/>
      <c r="E103" s="272">
        <v>20</v>
      </c>
      <c r="F103" s="23"/>
      <c r="G103" s="2998">
        <f>E103/E109</f>
        <v>3.2840722495894911E-2</v>
      </c>
      <c r="H103" s="222"/>
      <c r="I103" s="222"/>
      <c r="J103" s="222"/>
      <c r="K103" s="222"/>
      <c r="L103" s="475">
        <v>6</v>
      </c>
      <c r="M103" s="527" t="s">
        <v>602</v>
      </c>
      <c r="N103" s="50"/>
      <c r="O103" s="527"/>
      <c r="P103" s="840">
        <v>19</v>
      </c>
      <c r="Q103" s="23"/>
      <c r="R103" s="2998">
        <f>P103/P109</f>
        <v>3.2986111111111112E-2</v>
      </c>
      <c r="S103" s="2999"/>
      <c r="T103" s="2821"/>
      <c r="U103" s="2821"/>
    </row>
    <row r="104" spans="1:24" s="1874" customFormat="1">
      <c r="A104" s="475">
        <v>7</v>
      </c>
      <c r="B104" s="809" t="s">
        <v>623</v>
      </c>
      <c r="C104" s="50"/>
      <c r="D104" s="527"/>
      <c r="E104" s="272">
        <v>12</v>
      </c>
      <c r="F104" s="23"/>
      <c r="G104" s="2998">
        <f>E104/E109</f>
        <v>1.9704433497536946E-2</v>
      </c>
      <c r="H104" s="222"/>
      <c r="I104" s="222"/>
      <c r="J104" s="222"/>
      <c r="K104" s="222"/>
      <c r="L104" s="475">
        <v>7</v>
      </c>
      <c r="M104" s="809" t="s">
        <v>623</v>
      </c>
      <c r="N104" s="50"/>
      <c r="O104" s="527"/>
      <c r="P104" s="840">
        <v>12</v>
      </c>
      <c r="Q104" s="23"/>
      <c r="R104" s="2998">
        <f>P104/P109</f>
        <v>2.0833333333333332E-2</v>
      </c>
      <c r="S104" s="2999"/>
      <c r="T104" s="2821"/>
      <c r="U104" s="2821"/>
    </row>
    <row r="105" spans="1:24" s="1874" customFormat="1">
      <c r="A105" s="475">
        <v>8</v>
      </c>
      <c r="B105" s="809" t="s">
        <v>721</v>
      </c>
      <c r="C105" s="2821"/>
      <c r="D105" s="2821"/>
      <c r="E105" s="272">
        <v>11</v>
      </c>
      <c r="F105" s="23"/>
      <c r="G105" s="2998">
        <f>E105/E109</f>
        <v>1.8062397372742199E-2</v>
      </c>
      <c r="H105" s="222"/>
      <c r="I105" s="222"/>
      <c r="J105" s="222"/>
      <c r="K105" s="222"/>
      <c r="L105" s="475">
        <v>8</v>
      </c>
      <c r="M105" s="809" t="s">
        <v>276</v>
      </c>
      <c r="N105" s="2821"/>
      <c r="O105" s="2821"/>
      <c r="P105" s="840">
        <v>11</v>
      </c>
      <c r="Q105" s="23"/>
      <c r="R105" s="2998">
        <f>P105/P109</f>
        <v>1.9097222222222224E-2</v>
      </c>
      <c r="S105" s="2999"/>
      <c r="T105" s="2821"/>
      <c r="U105" s="2821"/>
    </row>
    <row r="106" spans="1:24" s="1874" customFormat="1">
      <c r="A106" s="475">
        <v>9</v>
      </c>
      <c r="B106" s="50" t="s">
        <v>276</v>
      </c>
      <c r="C106" s="50"/>
      <c r="D106" s="527"/>
      <c r="E106" s="272">
        <v>11</v>
      </c>
      <c r="F106" s="23"/>
      <c r="G106" s="2998">
        <f>E106/E109</f>
        <v>1.8062397372742199E-2</v>
      </c>
      <c r="H106" s="222"/>
      <c r="I106" s="222"/>
      <c r="J106" s="222"/>
      <c r="K106" s="222"/>
      <c r="L106" s="475">
        <v>9</v>
      </c>
      <c r="M106" s="527" t="s">
        <v>721</v>
      </c>
      <c r="N106" s="50"/>
      <c r="O106" s="527"/>
      <c r="P106" s="840">
        <v>11</v>
      </c>
      <c r="Q106" s="23"/>
      <c r="R106" s="2998">
        <f>P106/P109</f>
        <v>1.9097222222222224E-2</v>
      </c>
      <c r="S106" s="2999"/>
      <c r="T106" s="2821"/>
      <c r="U106" s="2821"/>
    </row>
    <row r="107" spans="1:24" s="1874" customFormat="1">
      <c r="A107" s="475">
        <v>10</v>
      </c>
      <c r="B107" s="50" t="s">
        <v>976</v>
      </c>
      <c r="C107" s="50"/>
      <c r="D107" s="50"/>
      <c r="E107" s="272">
        <v>9</v>
      </c>
      <c r="F107" s="23"/>
      <c r="G107" s="2998">
        <f>E107/E109</f>
        <v>1.4778325123152709E-2</v>
      </c>
      <c r="H107" s="222"/>
      <c r="I107" s="222"/>
      <c r="J107" s="222"/>
      <c r="K107" s="222"/>
      <c r="L107" s="475">
        <v>10</v>
      </c>
      <c r="M107" s="527" t="s">
        <v>273</v>
      </c>
      <c r="N107" s="50"/>
      <c r="O107" s="50"/>
      <c r="P107" s="840">
        <v>8</v>
      </c>
      <c r="Q107" s="23"/>
      <c r="R107" s="2998">
        <f>P107/P109</f>
        <v>1.3888888888888888E-2</v>
      </c>
      <c r="S107" s="2999"/>
      <c r="T107" s="2821"/>
      <c r="U107" s="2821"/>
    </row>
    <row r="108" spans="1:24" s="1874" customFormat="1">
      <c r="A108" s="763"/>
      <c r="B108" s="669" t="s">
        <v>624</v>
      </c>
      <c r="C108" s="669"/>
      <c r="D108" s="669"/>
      <c r="E108" s="3002">
        <v>105</v>
      </c>
      <c r="F108" s="446"/>
      <c r="G108" s="2998">
        <f>E108/E109</f>
        <v>0.17241379310344829</v>
      </c>
      <c r="H108" s="222"/>
      <c r="I108" s="222"/>
      <c r="J108" s="222"/>
      <c r="K108" s="222"/>
      <c r="L108" s="763"/>
      <c r="M108" s="3001" t="s">
        <v>624</v>
      </c>
      <c r="N108" s="669"/>
      <c r="O108" s="669"/>
      <c r="P108" s="3002">
        <v>103</v>
      </c>
      <c r="Q108" s="446"/>
      <c r="R108" s="2998">
        <f>P108/P109</f>
        <v>0.17881944444444445</v>
      </c>
      <c r="S108" s="2999"/>
      <c r="T108" s="2821"/>
      <c r="U108" s="2821"/>
    </row>
    <row r="109" spans="1:24">
      <c r="A109" s="475"/>
      <c r="B109" s="950" t="s">
        <v>278</v>
      </c>
      <c r="C109" s="275"/>
      <c r="D109" s="275"/>
      <c r="E109" s="276">
        <f>SUM(E98:E108)</f>
        <v>609</v>
      </c>
      <c r="F109" s="24"/>
      <c r="G109" s="2603">
        <f>SUM(G98:G108)</f>
        <v>0.99999999999999989</v>
      </c>
      <c r="H109" s="222"/>
      <c r="I109" s="4440"/>
      <c r="J109" s="222"/>
      <c r="K109" s="222"/>
      <c r="L109" s="475"/>
      <c r="M109" s="950" t="s">
        <v>278</v>
      </c>
      <c r="N109" s="275"/>
      <c r="O109" s="275"/>
      <c r="P109" s="276">
        <f>SUM(P98:P108)</f>
        <v>576</v>
      </c>
      <c r="Q109" s="24"/>
      <c r="R109" s="2603">
        <f>SUM(R98:R108)</f>
        <v>1</v>
      </c>
      <c r="S109" s="3211"/>
      <c r="T109" s="3109"/>
      <c r="U109" s="3109"/>
      <c r="X109" s="242"/>
    </row>
    <row r="110" spans="1:24" ht="4.5" customHeight="1" thickBot="1">
      <c r="A110" s="637"/>
      <c r="B110" s="1822"/>
      <c r="C110" s="1822"/>
      <c r="D110" s="1822"/>
      <c r="E110" s="1822"/>
      <c r="F110" s="1822"/>
      <c r="G110" s="1821"/>
      <c r="H110" s="222"/>
      <c r="I110" s="222"/>
      <c r="J110" s="222"/>
      <c r="K110" s="222"/>
      <c r="L110" s="637"/>
      <c r="M110" s="1822"/>
      <c r="N110" s="1822"/>
      <c r="O110" s="1822"/>
      <c r="P110" s="1822"/>
      <c r="Q110" s="1822"/>
      <c r="R110" s="1821"/>
      <c r="S110" s="3211"/>
      <c r="T110" s="3109"/>
      <c r="U110" s="3109"/>
    </row>
    <row r="111" spans="1:24">
      <c r="A111" s="296"/>
      <c r="B111" s="222"/>
      <c r="C111" s="222"/>
      <c r="D111" s="222"/>
      <c r="E111" s="222"/>
      <c r="F111" s="222"/>
      <c r="G111" s="222"/>
      <c r="H111" s="222"/>
      <c r="I111" s="222"/>
      <c r="J111" s="222"/>
      <c r="K111" s="222"/>
      <c r="L111" s="222"/>
      <c r="M111" s="222"/>
      <c r="N111" s="222"/>
      <c r="O111" s="222"/>
      <c r="P111" s="222"/>
      <c r="Q111" s="222"/>
      <c r="R111" s="222"/>
      <c r="S111" s="3211"/>
      <c r="T111" s="3109"/>
      <c r="U111" s="3109"/>
    </row>
    <row r="112" spans="1:24" ht="13.5" thickBot="1">
      <c r="A112" s="296"/>
      <c r="B112" s="222"/>
      <c r="C112" s="222"/>
      <c r="D112" s="222"/>
      <c r="E112" s="222"/>
      <c r="F112" s="222"/>
      <c r="G112" s="222"/>
      <c r="H112" s="222"/>
      <c r="I112" s="222"/>
      <c r="J112" s="222"/>
      <c r="K112" s="222"/>
      <c r="L112" s="222"/>
      <c r="M112" s="222"/>
      <c r="N112" s="222"/>
      <c r="O112" s="222"/>
      <c r="P112" s="222"/>
      <c r="Q112" s="222"/>
      <c r="R112" s="222"/>
      <c r="S112" s="3211"/>
      <c r="T112" s="3109"/>
      <c r="U112" s="3109"/>
    </row>
    <row r="113" spans="1:38" ht="18.75" customHeight="1" thickBot="1">
      <c r="A113" s="4854" t="s">
        <v>955</v>
      </c>
      <c r="B113" s="4855"/>
      <c r="C113" s="4855"/>
      <c r="D113" s="4855"/>
      <c r="E113" s="4855"/>
      <c r="F113" s="4855"/>
      <c r="G113" s="4856"/>
      <c r="H113" s="265"/>
      <c r="I113" s="265"/>
      <c r="J113" s="265"/>
      <c r="K113" s="265"/>
      <c r="L113" s="4847" t="s">
        <v>975</v>
      </c>
      <c r="M113" s="4852"/>
      <c r="N113" s="4852"/>
      <c r="O113" s="4852"/>
      <c r="P113" s="4852"/>
      <c r="Q113" s="4852"/>
      <c r="R113" s="4853"/>
      <c r="V113" s="4847" t="s">
        <v>1008</v>
      </c>
      <c r="W113" s="4852"/>
      <c r="X113" s="4852"/>
      <c r="Y113" s="4852"/>
      <c r="Z113" s="4852"/>
      <c r="AA113" s="4852"/>
      <c r="AB113" s="4853"/>
      <c r="AF113" s="4847" t="s">
        <v>1009</v>
      </c>
      <c r="AG113" s="4852"/>
      <c r="AH113" s="4852"/>
      <c r="AI113" s="4852"/>
      <c r="AJ113" s="4852"/>
      <c r="AK113" s="4852"/>
      <c r="AL113" s="4853"/>
    </row>
    <row r="114" spans="1:38" ht="22.5">
      <c r="A114" s="2994"/>
      <c r="B114" s="2995"/>
      <c r="C114" s="2995"/>
      <c r="D114" s="2995"/>
      <c r="E114" s="3008" t="s">
        <v>265</v>
      </c>
      <c r="F114" s="2995"/>
      <c r="G114" s="2996" t="s">
        <v>266</v>
      </c>
      <c r="H114" s="27"/>
      <c r="I114" s="50"/>
      <c r="J114" s="270"/>
      <c r="K114" s="27"/>
      <c r="L114" s="806"/>
      <c r="M114" s="807"/>
      <c r="N114" s="807"/>
      <c r="O114" s="807"/>
      <c r="P114" s="885" t="s">
        <v>265</v>
      </c>
      <c r="Q114" s="807"/>
      <c r="R114" s="808" t="s">
        <v>266</v>
      </c>
      <c r="V114" s="806"/>
      <c r="W114" s="807"/>
      <c r="X114" s="807"/>
      <c r="Y114" s="807"/>
      <c r="Z114" s="885" t="s">
        <v>265</v>
      </c>
      <c r="AA114" s="807"/>
      <c r="AB114" s="808" t="s">
        <v>266</v>
      </c>
      <c r="AF114" s="806"/>
      <c r="AG114" s="807"/>
      <c r="AH114" s="807"/>
      <c r="AI114" s="807"/>
      <c r="AJ114" s="885" t="s">
        <v>265</v>
      </c>
      <c r="AK114" s="807"/>
      <c r="AL114" s="808" t="s">
        <v>266</v>
      </c>
    </row>
    <row r="115" spans="1:38" ht="12.75" customHeight="1">
      <c r="A115" s="2997">
        <v>1</v>
      </c>
      <c r="B115" s="527" t="s">
        <v>524</v>
      </c>
      <c r="C115" s="527"/>
      <c r="D115" s="527"/>
      <c r="E115" s="840">
        <v>172</v>
      </c>
      <c r="F115" s="167"/>
      <c r="G115" s="2998">
        <f>E115/E126</f>
        <v>0.2986111111111111</v>
      </c>
      <c r="H115" s="50"/>
      <c r="I115" s="50"/>
      <c r="J115" s="2780"/>
      <c r="K115" s="50"/>
      <c r="L115" s="475">
        <v>1</v>
      </c>
      <c r="M115" s="50" t="s">
        <v>524</v>
      </c>
      <c r="N115" s="50"/>
      <c r="O115" s="527"/>
      <c r="P115" s="272">
        <v>176</v>
      </c>
      <c r="Q115" s="23"/>
      <c r="R115" s="2998">
        <f>P115/P126</f>
        <v>0.29629629629629628</v>
      </c>
      <c r="V115" s="475">
        <v>1</v>
      </c>
      <c r="W115" s="50" t="s">
        <v>524</v>
      </c>
      <c r="X115" s="50"/>
      <c r="Y115" s="527"/>
      <c r="Z115" s="272">
        <v>177</v>
      </c>
      <c r="AA115" s="23"/>
      <c r="AB115" s="2998">
        <f>Z115/Z126</f>
        <v>0.29499999999999998</v>
      </c>
      <c r="AF115" s="475">
        <v>1</v>
      </c>
      <c r="AG115" s="50" t="s">
        <v>524</v>
      </c>
      <c r="AH115" s="50"/>
      <c r="AI115" s="527"/>
      <c r="AJ115" s="272">
        <v>178</v>
      </c>
      <c r="AK115" s="23"/>
      <c r="AL115" s="2998">
        <f>AJ115/AJ126</f>
        <v>0.29519071310116085</v>
      </c>
    </row>
    <row r="116" spans="1:38">
      <c r="A116" s="2997">
        <v>2</v>
      </c>
      <c r="B116" s="527" t="s">
        <v>523</v>
      </c>
      <c r="C116" s="527"/>
      <c r="D116" s="527"/>
      <c r="E116" s="840">
        <v>108</v>
      </c>
      <c r="F116" s="167"/>
      <c r="G116" s="2998">
        <f>E116/E126</f>
        <v>0.1875</v>
      </c>
      <c r="H116" s="50"/>
      <c r="I116" s="50"/>
      <c r="J116" s="2780"/>
      <c r="K116" s="50"/>
      <c r="L116" s="475">
        <v>2</v>
      </c>
      <c r="M116" s="50" t="s">
        <v>523</v>
      </c>
      <c r="N116" s="50"/>
      <c r="O116" s="527"/>
      <c r="P116" s="272">
        <v>111</v>
      </c>
      <c r="Q116" s="23"/>
      <c r="R116" s="2998">
        <f>P116/P126</f>
        <v>0.18686868686868688</v>
      </c>
      <c r="V116" s="475">
        <v>2</v>
      </c>
      <c r="W116" s="50" t="s">
        <v>523</v>
      </c>
      <c r="X116" s="50"/>
      <c r="Y116" s="527"/>
      <c r="Z116" s="272">
        <v>111</v>
      </c>
      <c r="AA116" s="23"/>
      <c r="AB116" s="2998">
        <f>Z116/Z126</f>
        <v>0.185</v>
      </c>
      <c r="AF116" s="475">
        <v>2</v>
      </c>
      <c r="AG116" s="50" t="s">
        <v>523</v>
      </c>
      <c r="AH116" s="50"/>
      <c r="AI116" s="527"/>
      <c r="AJ116" s="272">
        <v>111</v>
      </c>
      <c r="AK116" s="23"/>
      <c r="AL116" s="2998">
        <f>AJ116/AJ126</f>
        <v>0.18407960199004975</v>
      </c>
    </row>
    <row r="117" spans="1:38">
      <c r="A117" s="2997">
        <v>3</v>
      </c>
      <c r="B117" s="527" t="s">
        <v>622</v>
      </c>
      <c r="C117" s="527"/>
      <c r="D117" s="527"/>
      <c r="E117" s="840">
        <v>63</v>
      </c>
      <c r="F117" s="167"/>
      <c r="G117" s="2998">
        <f>E117/E126</f>
        <v>0.109375</v>
      </c>
      <c r="H117" s="50"/>
      <c r="I117" s="50"/>
      <c r="J117" s="2780"/>
      <c r="K117" s="50"/>
      <c r="L117" s="475">
        <v>3</v>
      </c>
      <c r="M117" s="50" t="s">
        <v>622</v>
      </c>
      <c r="N117" s="50"/>
      <c r="O117" s="527"/>
      <c r="P117" s="272">
        <v>65</v>
      </c>
      <c r="Q117" s="23"/>
      <c r="R117" s="2998">
        <f>P117/P126</f>
        <v>0.10942760942760943</v>
      </c>
      <c r="V117" s="475">
        <v>3</v>
      </c>
      <c r="W117" s="50" t="s">
        <v>622</v>
      </c>
      <c r="X117" s="50"/>
      <c r="Y117" s="527"/>
      <c r="Z117" s="272">
        <v>66</v>
      </c>
      <c r="AA117" s="23"/>
      <c r="AB117" s="2998">
        <f>Z117/Z126</f>
        <v>0.11</v>
      </c>
      <c r="AF117" s="475">
        <v>3</v>
      </c>
      <c r="AG117" s="50" t="s">
        <v>622</v>
      </c>
      <c r="AH117" s="50"/>
      <c r="AI117" s="527"/>
      <c r="AJ117" s="272">
        <v>69</v>
      </c>
      <c r="AK117" s="23"/>
      <c r="AL117" s="2998">
        <f>AJ117/AJ126</f>
        <v>0.11442786069651742</v>
      </c>
    </row>
    <row r="118" spans="1:38">
      <c r="A118" s="2997">
        <v>4</v>
      </c>
      <c r="B118" s="527" t="s">
        <v>491</v>
      </c>
      <c r="C118" s="527"/>
      <c r="D118" s="527"/>
      <c r="E118" s="840">
        <v>49</v>
      </c>
      <c r="F118" s="167"/>
      <c r="G118" s="2998">
        <f>E118/E126</f>
        <v>8.5069444444444448E-2</v>
      </c>
      <c r="H118" s="50"/>
      <c r="I118" s="50"/>
      <c r="J118" s="2780"/>
      <c r="K118" s="50"/>
      <c r="L118" s="475">
        <v>4</v>
      </c>
      <c r="M118" s="50" t="s">
        <v>491</v>
      </c>
      <c r="N118" s="50"/>
      <c r="O118" s="527"/>
      <c r="P118" s="272">
        <v>51</v>
      </c>
      <c r="Q118" s="23"/>
      <c r="R118" s="2998">
        <f>P118/P126</f>
        <v>8.5858585858585856E-2</v>
      </c>
      <c r="V118" s="475">
        <v>4</v>
      </c>
      <c r="W118" s="50" t="s">
        <v>491</v>
      </c>
      <c r="X118" s="50"/>
      <c r="Y118" s="527"/>
      <c r="Z118" s="272">
        <v>52</v>
      </c>
      <c r="AA118" s="23"/>
      <c r="AB118" s="2998">
        <f>Z118/Z126</f>
        <v>8.666666666666667E-2</v>
      </c>
      <c r="AF118" s="475">
        <v>4</v>
      </c>
      <c r="AG118" s="50" t="s">
        <v>491</v>
      </c>
      <c r="AH118" s="50"/>
      <c r="AI118" s="527"/>
      <c r="AJ118" s="272">
        <v>54</v>
      </c>
      <c r="AK118" s="23"/>
      <c r="AL118" s="2998">
        <f>AJ118/AJ126</f>
        <v>8.9552238805970144E-2</v>
      </c>
    </row>
    <row r="119" spans="1:38" ht="12.75" customHeight="1">
      <c r="A119" s="2997">
        <v>5</v>
      </c>
      <c r="B119" s="527" t="s">
        <v>271</v>
      </c>
      <c r="C119" s="527"/>
      <c r="D119" s="527"/>
      <c r="E119" s="840">
        <v>20</v>
      </c>
      <c r="F119" s="167"/>
      <c r="G119" s="2998">
        <f>E119/E126</f>
        <v>3.4722222222222224E-2</v>
      </c>
      <c r="H119" s="50"/>
      <c r="I119" s="50"/>
      <c r="J119" s="2780"/>
      <c r="K119" s="50"/>
      <c r="L119" s="475">
        <v>5</v>
      </c>
      <c r="M119" s="50" t="s">
        <v>602</v>
      </c>
      <c r="N119" s="50"/>
      <c r="O119" s="527"/>
      <c r="P119" s="272">
        <v>22</v>
      </c>
      <c r="Q119" s="23"/>
      <c r="R119" s="2998">
        <f>P119/P126</f>
        <v>3.7037037037037035E-2</v>
      </c>
      <c r="V119" s="475">
        <v>5</v>
      </c>
      <c r="W119" s="50" t="s">
        <v>602</v>
      </c>
      <c r="X119" s="50"/>
      <c r="Y119" s="527"/>
      <c r="Z119" s="272">
        <v>22</v>
      </c>
      <c r="AA119" s="23"/>
      <c r="AB119" s="2998">
        <f>Z119/Z126</f>
        <v>3.6666666666666667E-2</v>
      </c>
      <c r="AF119" s="475">
        <v>5</v>
      </c>
      <c r="AG119" s="50" t="s">
        <v>602</v>
      </c>
      <c r="AH119" s="50"/>
      <c r="AI119" s="527"/>
      <c r="AJ119" s="272">
        <v>21</v>
      </c>
      <c r="AK119" s="23"/>
      <c r="AL119" s="2998">
        <f>AJ119/AJ126</f>
        <v>3.482587064676617E-2</v>
      </c>
    </row>
    <row r="120" spans="1:38" ht="12.75" customHeight="1">
      <c r="A120" s="2997">
        <v>6</v>
      </c>
      <c r="B120" s="527" t="s">
        <v>602</v>
      </c>
      <c r="C120" s="527"/>
      <c r="D120" s="527"/>
      <c r="E120" s="840">
        <v>19</v>
      </c>
      <c r="F120" s="167"/>
      <c r="G120" s="2998">
        <f>E120/E126</f>
        <v>3.2986111111111112E-2</v>
      </c>
      <c r="H120" s="50"/>
      <c r="I120" s="50"/>
      <c r="J120" s="2780"/>
      <c r="K120" s="50"/>
      <c r="L120" s="475">
        <v>6</v>
      </c>
      <c r="M120" s="50" t="s">
        <v>271</v>
      </c>
      <c r="N120" s="50"/>
      <c r="O120" s="527"/>
      <c r="P120" s="272">
        <v>20</v>
      </c>
      <c r="Q120" s="23"/>
      <c r="R120" s="2998">
        <f>P120/P126</f>
        <v>3.3670033670033669E-2</v>
      </c>
      <c r="V120" s="475">
        <v>6</v>
      </c>
      <c r="W120" s="50" t="s">
        <v>271</v>
      </c>
      <c r="X120" s="50"/>
      <c r="Y120" s="527"/>
      <c r="Z120" s="272">
        <v>21</v>
      </c>
      <c r="AA120" s="23"/>
      <c r="AB120" s="2998">
        <f>Z120/Z126</f>
        <v>3.5000000000000003E-2</v>
      </c>
      <c r="AF120" s="475">
        <v>6</v>
      </c>
      <c r="AG120" s="50" t="s">
        <v>271</v>
      </c>
      <c r="AH120" s="50"/>
      <c r="AI120" s="527"/>
      <c r="AJ120" s="272">
        <v>21</v>
      </c>
      <c r="AK120" s="23"/>
      <c r="AL120" s="2998">
        <f>AJ120/AJ126</f>
        <v>3.482587064676617E-2</v>
      </c>
    </row>
    <row r="121" spans="1:38" ht="12.75" customHeight="1">
      <c r="A121" s="2997">
        <v>7</v>
      </c>
      <c r="B121" s="809" t="s">
        <v>623</v>
      </c>
      <c r="C121" s="527"/>
      <c r="D121" s="527"/>
      <c r="E121" s="840">
        <v>12</v>
      </c>
      <c r="F121" s="167"/>
      <c r="G121" s="2998">
        <f>E121/E126</f>
        <v>2.0833333333333332E-2</v>
      </c>
      <c r="H121" s="50"/>
      <c r="I121" s="50"/>
      <c r="J121" s="2780"/>
      <c r="K121" s="50"/>
      <c r="L121" s="475">
        <v>7</v>
      </c>
      <c r="M121" s="3114" t="s">
        <v>721</v>
      </c>
      <c r="N121" s="50"/>
      <c r="O121" s="527"/>
      <c r="P121" s="272">
        <v>13</v>
      </c>
      <c r="Q121" s="23"/>
      <c r="R121" s="2998">
        <f>P121/P126</f>
        <v>2.1885521885521887E-2</v>
      </c>
      <c r="V121" s="475">
        <v>7</v>
      </c>
      <c r="W121" s="3276" t="s">
        <v>721</v>
      </c>
      <c r="X121" s="50"/>
      <c r="Y121" s="527"/>
      <c r="Z121" s="272">
        <v>13</v>
      </c>
      <c r="AA121" s="23"/>
      <c r="AB121" s="2998">
        <f>Z121/Z126</f>
        <v>2.1666666666666667E-2</v>
      </c>
      <c r="AF121" s="475">
        <v>7</v>
      </c>
      <c r="AG121" s="3554" t="s">
        <v>721</v>
      </c>
      <c r="AH121" s="50"/>
      <c r="AI121" s="527"/>
      <c r="AJ121" s="272">
        <v>12</v>
      </c>
      <c r="AK121" s="23"/>
      <c r="AL121" s="2998">
        <f>AJ121/AJ126</f>
        <v>1.9900497512437811E-2</v>
      </c>
    </row>
    <row r="122" spans="1:38" ht="12.75" customHeight="1">
      <c r="A122" s="2997">
        <v>8</v>
      </c>
      <c r="B122" s="809" t="s">
        <v>276</v>
      </c>
      <c r="C122" s="2999"/>
      <c r="D122" s="2999"/>
      <c r="E122" s="840">
        <v>11</v>
      </c>
      <c r="F122" s="167"/>
      <c r="G122" s="2998">
        <f>E122/E126</f>
        <v>1.9097222222222224E-2</v>
      </c>
      <c r="H122" s="50"/>
      <c r="I122" s="50"/>
      <c r="K122" s="50"/>
      <c r="L122" s="475">
        <v>8</v>
      </c>
      <c r="M122" s="809" t="s">
        <v>623</v>
      </c>
      <c r="N122" s="2821"/>
      <c r="O122" s="2821"/>
      <c r="P122" s="272">
        <v>12</v>
      </c>
      <c r="Q122" s="23"/>
      <c r="R122" s="2998">
        <f>P122/P126</f>
        <v>2.0202020202020204E-2</v>
      </c>
      <c r="V122" s="475">
        <v>8</v>
      </c>
      <c r="W122" s="809" t="s">
        <v>623</v>
      </c>
      <c r="X122" s="2821"/>
      <c r="Y122" s="2821"/>
      <c r="Z122" s="272">
        <v>12</v>
      </c>
      <c r="AA122" s="23"/>
      <c r="AB122" s="2998">
        <f>Z122/Z126</f>
        <v>0.02</v>
      </c>
      <c r="AF122" s="475">
        <v>8</v>
      </c>
      <c r="AG122" s="809" t="s">
        <v>623</v>
      </c>
      <c r="AH122" s="2821"/>
      <c r="AI122" s="2821"/>
      <c r="AJ122" s="272">
        <v>12</v>
      </c>
      <c r="AK122" s="23"/>
      <c r="AL122" s="2998">
        <f>AJ122/AJ126</f>
        <v>1.9900497512437811E-2</v>
      </c>
    </row>
    <row r="123" spans="1:38" ht="12.75" customHeight="1">
      <c r="A123" s="2997">
        <v>9</v>
      </c>
      <c r="B123" s="527" t="s">
        <v>721</v>
      </c>
      <c r="C123" s="527"/>
      <c r="D123" s="527"/>
      <c r="E123" s="840">
        <v>11</v>
      </c>
      <c r="F123" s="167"/>
      <c r="G123" s="2998">
        <f>E123/E126</f>
        <v>1.9097222222222224E-2</v>
      </c>
      <c r="H123" s="50"/>
      <c r="I123" s="50"/>
      <c r="J123" s="2780"/>
      <c r="K123" s="50"/>
      <c r="L123" s="475">
        <v>9</v>
      </c>
      <c r="M123" s="50" t="s">
        <v>276</v>
      </c>
      <c r="N123" s="50"/>
      <c r="O123" s="527"/>
      <c r="P123" s="272">
        <v>12</v>
      </c>
      <c r="Q123" s="23"/>
      <c r="R123" s="2998">
        <f>P123/P126</f>
        <v>2.0202020202020204E-2</v>
      </c>
      <c r="V123" s="475">
        <v>9</v>
      </c>
      <c r="W123" s="50" t="s">
        <v>276</v>
      </c>
      <c r="X123" s="50"/>
      <c r="Y123" s="527"/>
      <c r="Z123" s="272">
        <v>11</v>
      </c>
      <c r="AA123" s="23"/>
      <c r="AB123" s="2998">
        <f>Z123/Z126</f>
        <v>1.8333333333333333E-2</v>
      </c>
      <c r="AF123" s="475">
        <v>9</v>
      </c>
      <c r="AG123" s="50" t="s">
        <v>276</v>
      </c>
      <c r="AH123" s="50"/>
      <c r="AI123" s="527"/>
      <c r="AJ123" s="272">
        <v>11</v>
      </c>
      <c r="AK123" s="23"/>
      <c r="AL123" s="2998">
        <f>AJ123/AJ126</f>
        <v>1.824212271973466E-2</v>
      </c>
    </row>
    <row r="124" spans="1:38" ht="12.75" customHeight="1">
      <c r="A124" s="2997">
        <v>10</v>
      </c>
      <c r="B124" s="527" t="s">
        <v>273</v>
      </c>
      <c r="C124" s="527"/>
      <c r="D124" s="527"/>
      <c r="E124" s="840">
        <v>8</v>
      </c>
      <c r="F124" s="167"/>
      <c r="G124" s="2998">
        <f>E124/E126</f>
        <v>1.3888888888888888E-2</v>
      </c>
      <c r="H124" s="50"/>
      <c r="I124" s="50"/>
      <c r="J124" s="2780"/>
      <c r="K124" s="50"/>
      <c r="L124" s="475">
        <v>10</v>
      </c>
      <c r="M124" s="50" t="s">
        <v>976</v>
      </c>
      <c r="N124" s="50"/>
      <c r="O124" s="50"/>
      <c r="P124" s="272">
        <v>9</v>
      </c>
      <c r="Q124" s="23"/>
      <c r="R124" s="2998">
        <f>P124/P126</f>
        <v>1.5151515151515152E-2</v>
      </c>
      <c r="V124" s="475">
        <v>10</v>
      </c>
      <c r="W124" s="50" t="s">
        <v>976</v>
      </c>
      <c r="X124" s="50"/>
      <c r="Y124" s="50"/>
      <c r="Z124" s="272">
        <v>9</v>
      </c>
      <c r="AA124" s="23"/>
      <c r="AB124" s="2998">
        <f>Z124/Z126</f>
        <v>1.4999999999999999E-2</v>
      </c>
      <c r="AF124" s="475">
        <v>10</v>
      </c>
      <c r="AG124" s="50" t="s">
        <v>976</v>
      </c>
      <c r="AH124" s="50"/>
      <c r="AI124" s="50"/>
      <c r="AJ124" s="272">
        <v>9</v>
      </c>
      <c r="AK124" s="23"/>
      <c r="AL124" s="2998">
        <f>AJ124/AJ126</f>
        <v>1.4925373134328358E-2</v>
      </c>
    </row>
    <row r="125" spans="1:38" ht="12.75" customHeight="1">
      <c r="A125" s="3000"/>
      <c r="B125" s="3001" t="s">
        <v>624</v>
      </c>
      <c r="C125" s="3001"/>
      <c r="D125" s="3001"/>
      <c r="E125" s="3002">
        <v>103</v>
      </c>
      <c r="F125" s="3003"/>
      <c r="G125" s="2998">
        <f>E125/E126</f>
        <v>0.17881944444444445</v>
      </c>
      <c r="H125" s="50"/>
      <c r="I125" s="50"/>
      <c r="J125" s="2780"/>
      <c r="K125" s="50"/>
      <c r="L125" s="763"/>
      <c r="M125" s="669" t="s">
        <v>624</v>
      </c>
      <c r="N125" s="669"/>
      <c r="O125" s="669"/>
      <c r="P125" s="3113">
        <v>103</v>
      </c>
      <c r="Q125" s="446"/>
      <c r="R125" s="2998">
        <f>P125/P126</f>
        <v>0.17340067340067339</v>
      </c>
      <c r="V125" s="763"/>
      <c r="W125" s="669" t="s">
        <v>624</v>
      </c>
      <c r="X125" s="669"/>
      <c r="Y125" s="669"/>
      <c r="Z125" s="3274">
        <v>106</v>
      </c>
      <c r="AA125" s="446"/>
      <c r="AB125" s="2998">
        <f>Z125/Z126</f>
        <v>0.17666666666666667</v>
      </c>
      <c r="AF125" s="763"/>
      <c r="AG125" s="669" t="s">
        <v>624</v>
      </c>
      <c r="AH125" s="669"/>
      <c r="AI125" s="669"/>
      <c r="AJ125" s="3555">
        <v>105</v>
      </c>
      <c r="AK125" s="446"/>
      <c r="AL125" s="2998">
        <f>AJ125/AJ126</f>
        <v>0.17412935323383086</v>
      </c>
    </row>
    <row r="126" spans="1:38" ht="12.75" customHeight="1">
      <c r="A126" s="2997"/>
      <c r="B126" s="950" t="s">
        <v>278</v>
      </c>
      <c r="C126" s="950"/>
      <c r="D126" s="950"/>
      <c r="E126" s="844">
        <f>SUM(E115:E125)</f>
        <v>576</v>
      </c>
      <c r="F126" s="624"/>
      <c r="G126" s="3004">
        <f>SUM(G115:G125)</f>
        <v>1</v>
      </c>
      <c r="H126" s="275"/>
      <c r="I126" s="50"/>
      <c r="J126" s="265"/>
      <c r="K126" s="50"/>
      <c r="L126" s="475"/>
      <c r="M126" s="950" t="s">
        <v>278</v>
      </c>
      <c r="N126" s="275"/>
      <c r="O126" s="275"/>
      <c r="P126" s="276">
        <v>594</v>
      </c>
      <c r="Q126" s="24"/>
      <c r="R126" s="2603">
        <f>SUM(R115:R125)</f>
        <v>0.99999999999999978</v>
      </c>
      <c r="V126" s="475"/>
      <c r="W126" s="950" t="s">
        <v>278</v>
      </c>
      <c r="X126" s="275"/>
      <c r="Y126" s="275"/>
      <c r="Z126" s="276">
        <f>SUM(Z115:Z125)</f>
        <v>600</v>
      </c>
      <c r="AA126" s="24"/>
      <c r="AB126" s="2603">
        <f>SUM(AB115:AB125)</f>
        <v>1</v>
      </c>
      <c r="AF126" s="475"/>
      <c r="AG126" s="950" t="s">
        <v>278</v>
      </c>
      <c r="AH126" s="275"/>
      <c r="AI126" s="275"/>
      <c r="AJ126" s="276">
        <f>SUM(AJ115:AJ125)</f>
        <v>603</v>
      </c>
      <c r="AK126" s="24"/>
      <c r="AL126" s="2603">
        <f>SUM(AL115:AL125)</f>
        <v>1</v>
      </c>
    </row>
    <row r="127" spans="1:38" ht="6" customHeight="1" thickBot="1">
      <c r="A127" s="3005"/>
      <c r="B127" s="3006"/>
      <c r="C127" s="3006"/>
      <c r="D127" s="3006"/>
      <c r="E127" s="3006"/>
      <c r="F127" s="3006"/>
      <c r="G127" s="3007"/>
      <c r="H127" s="50"/>
      <c r="I127" s="50"/>
      <c r="J127" s="50"/>
      <c r="K127" s="50"/>
      <c r="L127" s="637"/>
      <c r="M127" s="1822"/>
      <c r="N127" s="1822"/>
      <c r="O127" s="1822"/>
      <c r="P127" s="1822"/>
      <c r="Q127" s="1822"/>
      <c r="R127" s="1821"/>
      <c r="V127" s="637"/>
      <c r="W127" s="1822"/>
      <c r="X127" s="1822"/>
      <c r="Y127" s="1822"/>
      <c r="Z127" s="1822"/>
      <c r="AA127" s="1822"/>
      <c r="AB127" s="1821"/>
    </row>
    <row r="128" spans="1:38" ht="13.7" customHeight="1">
      <c r="A128" s="56"/>
      <c r="B128" s="56"/>
      <c r="C128" s="56"/>
      <c r="D128" s="56"/>
      <c r="E128" s="56"/>
      <c r="F128" s="56"/>
    </row>
    <row r="129" spans="1:38" ht="10.5" customHeight="1" thickBot="1">
      <c r="A129" s="56"/>
      <c r="B129" s="56"/>
      <c r="C129" s="56"/>
      <c r="D129" s="56"/>
      <c r="E129" s="56"/>
      <c r="F129" s="56"/>
    </row>
    <row r="130" spans="1:38" ht="18.75" customHeight="1" thickBot="1">
      <c r="A130" s="4847" t="s">
        <v>931</v>
      </c>
      <c r="B130" s="4848"/>
      <c r="C130" s="4848"/>
      <c r="D130" s="4848"/>
      <c r="E130" s="4848"/>
      <c r="F130" s="4848"/>
      <c r="G130" s="4849"/>
      <c r="H130" s="265"/>
      <c r="I130" s="265"/>
      <c r="J130" s="265"/>
      <c r="K130" s="265"/>
      <c r="L130" s="4847" t="s">
        <v>932</v>
      </c>
      <c r="M130" s="4852"/>
      <c r="N130" s="4852"/>
      <c r="O130" s="4852"/>
      <c r="P130" s="4852"/>
      <c r="Q130" s="4852"/>
      <c r="R130" s="4853"/>
      <c r="V130" s="4847" t="s">
        <v>953</v>
      </c>
      <c r="W130" s="4852"/>
      <c r="X130" s="4852"/>
      <c r="Y130" s="4852"/>
      <c r="Z130" s="4852"/>
      <c r="AA130" s="4852"/>
      <c r="AB130" s="4853"/>
      <c r="AF130" s="4847" t="s">
        <v>954</v>
      </c>
      <c r="AG130" s="4852"/>
      <c r="AH130" s="4852"/>
      <c r="AI130" s="4852"/>
      <c r="AJ130" s="4852"/>
      <c r="AK130" s="4852"/>
      <c r="AL130" s="4853"/>
    </row>
    <row r="131" spans="1:38" ht="22.5">
      <c r="A131" s="806"/>
      <c r="B131" s="807"/>
      <c r="C131" s="807"/>
      <c r="D131" s="807"/>
      <c r="E131" s="3008" t="s">
        <v>265</v>
      </c>
      <c r="F131" s="807"/>
      <c r="G131" s="808" t="s">
        <v>266</v>
      </c>
      <c r="H131" s="27"/>
      <c r="I131" s="50"/>
      <c r="J131" s="270"/>
      <c r="K131" s="27"/>
      <c r="L131" s="806"/>
      <c r="M131" s="807"/>
      <c r="N131" s="807"/>
      <c r="O131" s="807"/>
      <c r="P131" s="885" t="s">
        <v>265</v>
      </c>
      <c r="Q131" s="807"/>
      <c r="R131" s="808" t="s">
        <v>266</v>
      </c>
      <c r="V131" s="806"/>
      <c r="W131" s="807"/>
      <c r="X131" s="807"/>
      <c r="Y131" s="807"/>
      <c r="Z131" s="885" t="s">
        <v>265</v>
      </c>
      <c r="AA131" s="807"/>
      <c r="AB131" s="808" t="s">
        <v>266</v>
      </c>
      <c r="AF131" s="806"/>
      <c r="AG131" s="807"/>
      <c r="AH131" s="807"/>
      <c r="AI131" s="807"/>
      <c r="AJ131" s="885" t="s">
        <v>265</v>
      </c>
      <c r="AK131" s="807"/>
      <c r="AL131" s="808" t="s">
        <v>266</v>
      </c>
    </row>
    <row r="132" spans="1:38" ht="12.75" customHeight="1">
      <c r="A132" s="475">
        <v>1</v>
      </c>
      <c r="B132" s="50" t="s">
        <v>524</v>
      </c>
      <c r="C132" s="50"/>
      <c r="D132" s="527"/>
      <c r="E132" s="272">
        <v>170</v>
      </c>
      <c r="F132" s="23"/>
      <c r="G132" s="2819">
        <v>0.31</v>
      </c>
      <c r="H132" s="50"/>
      <c r="I132" s="50"/>
      <c r="J132" s="2780"/>
      <c r="K132" s="50"/>
      <c r="L132" s="475">
        <v>1</v>
      </c>
      <c r="M132" s="50" t="s">
        <v>524</v>
      </c>
      <c r="N132" s="50"/>
      <c r="O132" s="527"/>
      <c r="P132" s="272">
        <v>173</v>
      </c>
      <c r="Q132" s="23"/>
      <c r="R132" s="2602">
        <f>P132/P143</f>
        <v>0.3105924596050269</v>
      </c>
      <c r="V132" s="475">
        <v>1</v>
      </c>
      <c r="W132" s="50" t="s">
        <v>524</v>
      </c>
      <c r="X132" s="50"/>
      <c r="Y132" s="527"/>
      <c r="Z132" s="272">
        <v>176</v>
      </c>
      <c r="AA132" s="23"/>
      <c r="AB132" s="2602">
        <f>Z132/Z143</f>
        <v>0.31205673758865249</v>
      </c>
      <c r="AF132" s="475">
        <v>1</v>
      </c>
      <c r="AG132" s="50" t="s">
        <v>524</v>
      </c>
      <c r="AH132" s="50"/>
      <c r="AI132" s="527"/>
      <c r="AJ132" s="272">
        <v>175</v>
      </c>
      <c r="AK132" s="23"/>
      <c r="AL132" s="2602">
        <f>AJ132/AJ143</f>
        <v>0.30647985989492121</v>
      </c>
    </row>
    <row r="133" spans="1:38">
      <c r="A133" s="475">
        <v>2</v>
      </c>
      <c r="B133" s="50" t="s">
        <v>523</v>
      </c>
      <c r="C133" s="50"/>
      <c r="D133" s="527"/>
      <c r="E133" s="272">
        <v>106</v>
      </c>
      <c r="F133" s="23"/>
      <c r="G133" s="2819">
        <v>0.19</v>
      </c>
      <c r="H133" s="50"/>
      <c r="I133" s="50"/>
      <c r="J133" s="2780"/>
      <c r="K133" s="50"/>
      <c r="L133" s="475">
        <v>2</v>
      </c>
      <c r="M133" s="50" t="s">
        <v>523</v>
      </c>
      <c r="N133" s="50"/>
      <c r="O133" s="527"/>
      <c r="P133" s="272">
        <v>106</v>
      </c>
      <c r="Q133" s="23"/>
      <c r="R133" s="2602">
        <f>P133/P143</f>
        <v>0.19030520646319568</v>
      </c>
      <c r="V133" s="475">
        <v>2</v>
      </c>
      <c r="W133" s="50" t="s">
        <v>523</v>
      </c>
      <c r="X133" s="50"/>
      <c r="Y133" s="527"/>
      <c r="Z133" s="272">
        <v>107</v>
      </c>
      <c r="AA133" s="23"/>
      <c r="AB133" s="2602">
        <f>Z133/Z143</f>
        <v>0.18971631205673758</v>
      </c>
      <c r="AF133" s="475">
        <v>2</v>
      </c>
      <c r="AG133" s="50" t="s">
        <v>523</v>
      </c>
      <c r="AH133" s="50"/>
      <c r="AI133" s="527"/>
      <c r="AJ133" s="272">
        <v>107</v>
      </c>
      <c r="AK133" s="23"/>
      <c r="AL133" s="2602">
        <f>AJ133/AJ143</f>
        <v>0.18739054290718038</v>
      </c>
    </row>
    <row r="134" spans="1:38">
      <c r="A134" s="475">
        <v>3</v>
      </c>
      <c r="B134" s="50" t="s">
        <v>622</v>
      </c>
      <c r="C134" s="50"/>
      <c r="D134" s="527"/>
      <c r="E134" s="272">
        <v>66</v>
      </c>
      <c r="F134" s="23"/>
      <c r="G134" s="2819">
        <v>0.12</v>
      </c>
      <c r="H134" s="50"/>
      <c r="I134" s="50"/>
      <c r="J134" s="2406"/>
      <c r="K134" s="50"/>
      <c r="L134" s="475">
        <v>3</v>
      </c>
      <c r="M134" s="50" t="s">
        <v>622</v>
      </c>
      <c r="N134" s="50"/>
      <c r="O134" s="527"/>
      <c r="P134" s="272">
        <v>63</v>
      </c>
      <c r="Q134" s="23"/>
      <c r="R134" s="2602">
        <f>P134/P143</f>
        <v>0.11310592459605028</v>
      </c>
      <c r="V134" s="475">
        <v>3</v>
      </c>
      <c r="W134" s="50" t="s">
        <v>622</v>
      </c>
      <c r="X134" s="50"/>
      <c r="Y134" s="527"/>
      <c r="Z134" s="272">
        <v>63</v>
      </c>
      <c r="AA134" s="23"/>
      <c r="AB134" s="2602">
        <f>Z134/Z143</f>
        <v>0.11170212765957446</v>
      </c>
      <c r="AF134" s="475">
        <v>3</v>
      </c>
      <c r="AG134" s="50" t="s">
        <v>622</v>
      </c>
      <c r="AH134" s="50"/>
      <c r="AI134" s="527"/>
      <c r="AJ134" s="272">
        <v>63</v>
      </c>
      <c r="AK134" s="23"/>
      <c r="AL134" s="2602">
        <f>AJ134/AJ143</f>
        <v>0.11033274956217162</v>
      </c>
    </row>
    <row r="135" spans="1:38">
      <c r="A135" s="475">
        <v>4</v>
      </c>
      <c r="B135" s="50" t="s">
        <v>491</v>
      </c>
      <c r="C135" s="50"/>
      <c r="D135" s="527"/>
      <c r="E135" s="272">
        <v>45</v>
      </c>
      <c r="F135" s="23"/>
      <c r="G135" s="2819">
        <v>0.08</v>
      </c>
      <c r="H135" s="50"/>
      <c r="I135" s="50"/>
      <c r="J135" s="2406"/>
      <c r="K135" s="50"/>
      <c r="L135" s="475">
        <v>4</v>
      </c>
      <c r="M135" s="50" t="s">
        <v>491</v>
      </c>
      <c r="N135" s="50"/>
      <c r="O135" s="527"/>
      <c r="P135" s="272">
        <v>46</v>
      </c>
      <c r="Q135" s="23"/>
      <c r="R135" s="2602">
        <f>P135/P143</f>
        <v>8.2585278276481155E-2</v>
      </c>
      <c r="V135" s="475">
        <v>4</v>
      </c>
      <c r="W135" s="50" t="s">
        <v>491</v>
      </c>
      <c r="X135" s="50"/>
      <c r="Y135" s="527"/>
      <c r="Z135" s="272">
        <v>48</v>
      </c>
      <c r="AA135" s="23"/>
      <c r="AB135" s="2602">
        <f>Z135/Z143</f>
        <v>8.5106382978723402E-2</v>
      </c>
      <c r="AF135" s="475">
        <v>4</v>
      </c>
      <c r="AG135" s="50" t="s">
        <v>491</v>
      </c>
      <c r="AH135" s="50"/>
      <c r="AI135" s="527"/>
      <c r="AJ135" s="272">
        <v>49</v>
      </c>
      <c r="AK135" s="23"/>
      <c r="AL135" s="2602">
        <f>AJ135/AJ143</f>
        <v>8.5814360770577927E-2</v>
      </c>
    </row>
    <row r="136" spans="1:38" ht="12.75" customHeight="1">
      <c r="A136" s="475">
        <v>5</v>
      </c>
      <c r="B136" s="50" t="s">
        <v>271</v>
      </c>
      <c r="C136" s="50"/>
      <c r="D136" s="527"/>
      <c r="E136" s="272">
        <v>22</v>
      </c>
      <c r="F136" s="23"/>
      <c r="G136" s="2819">
        <v>0.04</v>
      </c>
      <c r="H136" s="50"/>
      <c r="I136" s="50"/>
      <c r="J136" s="2406"/>
      <c r="K136" s="50"/>
      <c r="L136" s="475">
        <v>5</v>
      </c>
      <c r="M136" s="50" t="s">
        <v>271</v>
      </c>
      <c r="N136" s="50"/>
      <c r="O136" s="527"/>
      <c r="P136" s="272">
        <v>21</v>
      </c>
      <c r="Q136" s="23"/>
      <c r="R136" s="2602">
        <f>P136/P143</f>
        <v>3.7701974865350089E-2</v>
      </c>
      <c r="V136" s="475">
        <v>5</v>
      </c>
      <c r="W136" s="50" t="s">
        <v>271</v>
      </c>
      <c r="X136" s="50"/>
      <c r="Y136" s="527"/>
      <c r="Z136" s="272">
        <v>20</v>
      </c>
      <c r="AA136" s="23"/>
      <c r="AB136" s="2602">
        <f>Z136/Z143</f>
        <v>3.5460992907801421E-2</v>
      </c>
      <c r="AF136" s="475">
        <v>5</v>
      </c>
      <c r="AG136" s="50" t="s">
        <v>271</v>
      </c>
      <c r="AH136" s="50"/>
      <c r="AI136" s="527"/>
      <c r="AJ136" s="272">
        <v>20</v>
      </c>
      <c r="AK136" s="23"/>
      <c r="AL136" s="2602">
        <f>AJ136/AJ143</f>
        <v>3.5026269702276708E-2</v>
      </c>
    </row>
    <row r="137" spans="1:38" ht="12.75" customHeight="1">
      <c r="A137" s="475">
        <v>6</v>
      </c>
      <c r="B137" s="50" t="s">
        <v>602</v>
      </c>
      <c r="C137" s="50"/>
      <c r="D137" s="527"/>
      <c r="E137" s="272">
        <v>14</v>
      </c>
      <c r="F137" s="23"/>
      <c r="G137" s="2819">
        <v>0.03</v>
      </c>
      <c r="H137" s="50"/>
      <c r="I137" s="50"/>
      <c r="J137" s="2406"/>
      <c r="K137" s="50"/>
      <c r="L137" s="475">
        <v>6</v>
      </c>
      <c r="M137" s="50" t="s">
        <v>602</v>
      </c>
      <c r="N137" s="50"/>
      <c r="O137" s="527"/>
      <c r="P137" s="272">
        <v>15</v>
      </c>
      <c r="Q137" s="23"/>
      <c r="R137" s="2602">
        <f>P137/P143</f>
        <v>2.6929982046678635E-2</v>
      </c>
      <c r="V137" s="475">
        <v>6</v>
      </c>
      <c r="W137" s="50" t="s">
        <v>602</v>
      </c>
      <c r="X137" s="50"/>
      <c r="Y137" s="527"/>
      <c r="Z137" s="272">
        <v>16</v>
      </c>
      <c r="AA137" s="23"/>
      <c r="AB137" s="2602">
        <f>Z137/Z143</f>
        <v>2.8368794326241134E-2</v>
      </c>
      <c r="AF137" s="475">
        <v>6</v>
      </c>
      <c r="AG137" s="50" t="s">
        <v>602</v>
      </c>
      <c r="AH137" s="50"/>
      <c r="AI137" s="527"/>
      <c r="AJ137" s="272">
        <v>18</v>
      </c>
      <c r="AK137" s="23"/>
      <c r="AL137" s="2602">
        <f>AJ137/AJ143</f>
        <v>3.1523642732049037E-2</v>
      </c>
    </row>
    <row r="138" spans="1:38" ht="12.75" customHeight="1">
      <c r="A138" s="475">
        <v>7</v>
      </c>
      <c r="B138" s="2792" t="s">
        <v>276</v>
      </c>
      <c r="C138" s="50"/>
      <c r="D138" s="527"/>
      <c r="E138" s="272">
        <v>11</v>
      </c>
      <c r="F138" s="23"/>
      <c r="G138" s="2819">
        <v>0.02</v>
      </c>
      <c r="H138" s="50"/>
      <c r="I138" s="50"/>
      <c r="J138" s="2406"/>
      <c r="K138" s="50"/>
      <c r="L138" s="475">
        <v>7</v>
      </c>
      <c r="M138" s="2818" t="s">
        <v>276</v>
      </c>
      <c r="N138" s="50"/>
      <c r="O138" s="527"/>
      <c r="P138" s="272">
        <v>11</v>
      </c>
      <c r="Q138" s="23"/>
      <c r="R138" s="2602">
        <f>P138/P143</f>
        <v>1.9748653500897665E-2</v>
      </c>
      <c r="V138" s="475">
        <v>7</v>
      </c>
      <c r="W138" s="2980" t="s">
        <v>276</v>
      </c>
      <c r="X138" s="50"/>
      <c r="Y138" s="527"/>
      <c r="Z138" s="272">
        <v>11</v>
      </c>
      <c r="AA138" s="23"/>
      <c r="AB138" s="2602">
        <f>Z138/Z143</f>
        <v>1.9503546099290781E-2</v>
      </c>
      <c r="AF138" s="475">
        <v>7</v>
      </c>
      <c r="AG138" s="2987" t="s">
        <v>276</v>
      </c>
      <c r="AH138" s="50"/>
      <c r="AI138" s="527"/>
      <c r="AJ138" s="272">
        <v>11</v>
      </c>
      <c r="AK138" s="23"/>
      <c r="AL138" s="2602">
        <f>AJ138/AJ143</f>
        <v>1.9264448336252189E-2</v>
      </c>
    </row>
    <row r="139" spans="1:38" ht="12.75" customHeight="1">
      <c r="A139" s="475">
        <v>8</v>
      </c>
      <c r="B139" s="809" t="s">
        <v>623</v>
      </c>
      <c r="C139" s="2821"/>
      <c r="D139" s="2821"/>
      <c r="E139" s="272">
        <v>9</v>
      </c>
      <c r="F139" s="23"/>
      <c r="G139" s="2819">
        <v>0.02</v>
      </c>
      <c r="H139" s="50"/>
      <c r="I139" s="50"/>
      <c r="K139" s="50"/>
      <c r="L139" s="475">
        <v>8</v>
      </c>
      <c r="M139" s="809" t="s">
        <v>623</v>
      </c>
      <c r="N139" s="2821"/>
      <c r="O139" s="2821"/>
      <c r="P139" s="272">
        <v>11</v>
      </c>
      <c r="Q139" s="23"/>
      <c r="R139" s="2602">
        <f>P139/P143</f>
        <v>1.9748653500897665E-2</v>
      </c>
      <c r="V139" s="475">
        <v>8</v>
      </c>
      <c r="W139" s="809" t="s">
        <v>623</v>
      </c>
      <c r="X139" s="2821"/>
      <c r="Y139" s="2821"/>
      <c r="Z139" s="272">
        <v>11</v>
      </c>
      <c r="AA139" s="23"/>
      <c r="AB139" s="2602">
        <f>Z139/Z143</f>
        <v>1.9503546099290781E-2</v>
      </c>
      <c r="AF139" s="475">
        <v>8</v>
      </c>
      <c r="AG139" s="809" t="s">
        <v>623</v>
      </c>
      <c r="AH139" s="2821"/>
      <c r="AI139" s="2821"/>
      <c r="AJ139" s="272">
        <v>11</v>
      </c>
      <c r="AK139" s="23"/>
      <c r="AL139" s="2602">
        <f>AJ139/AJ143</f>
        <v>1.9264448336252189E-2</v>
      </c>
    </row>
    <row r="140" spans="1:38" ht="12.75" customHeight="1">
      <c r="A140" s="475">
        <v>9</v>
      </c>
      <c r="B140" s="809" t="s">
        <v>273</v>
      </c>
      <c r="C140" s="50"/>
      <c r="D140" s="527"/>
      <c r="E140" s="272">
        <v>8</v>
      </c>
      <c r="F140" s="23"/>
      <c r="G140" s="2819">
        <v>0.01</v>
      </c>
      <c r="H140" s="50"/>
      <c r="I140" s="50"/>
      <c r="J140" s="2406"/>
      <c r="K140" s="50"/>
      <c r="L140" s="475">
        <v>9</v>
      </c>
      <c r="M140" s="50" t="s">
        <v>721</v>
      </c>
      <c r="N140" s="50"/>
      <c r="O140" s="527"/>
      <c r="P140" s="272">
        <v>9</v>
      </c>
      <c r="Q140" s="23"/>
      <c r="R140" s="2602">
        <f>P140/P143</f>
        <v>1.615798922800718E-2</v>
      </c>
      <c r="V140" s="475">
        <v>9</v>
      </c>
      <c r="W140" s="50" t="s">
        <v>721</v>
      </c>
      <c r="X140" s="50"/>
      <c r="Y140" s="527"/>
      <c r="Z140" s="272">
        <v>9</v>
      </c>
      <c r="AA140" s="23"/>
      <c r="AB140" s="2602">
        <f>Z140/Z143</f>
        <v>1.5957446808510637E-2</v>
      </c>
      <c r="AF140" s="475">
        <v>9</v>
      </c>
      <c r="AG140" s="50" t="s">
        <v>721</v>
      </c>
      <c r="AH140" s="50"/>
      <c r="AI140" s="527"/>
      <c r="AJ140" s="272">
        <v>10</v>
      </c>
      <c r="AK140" s="23"/>
      <c r="AL140" s="2602">
        <f>AJ140/AJ143</f>
        <v>1.7513134851138354E-2</v>
      </c>
    </row>
    <row r="141" spans="1:38" ht="12.75" customHeight="1">
      <c r="A141" s="475">
        <v>10</v>
      </c>
      <c r="B141" s="50" t="s">
        <v>240</v>
      </c>
      <c r="C141" s="50"/>
      <c r="D141" s="50"/>
      <c r="E141" s="272">
        <v>8</v>
      </c>
      <c r="F141" s="23"/>
      <c r="G141" s="2819">
        <v>0.01</v>
      </c>
      <c r="H141" s="50"/>
      <c r="I141" s="50"/>
      <c r="J141" s="2406"/>
      <c r="K141" s="50"/>
      <c r="L141" s="475">
        <v>10</v>
      </c>
      <c r="M141" s="50" t="s">
        <v>240</v>
      </c>
      <c r="N141" s="50"/>
      <c r="O141" s="50"/>
      <c r="P141" s="272">
        <v>8</v>
      </c>
      <c r="Q141" s="23"/>
      <c r="R141" s="2602">
        <f>P141/P143</f>
        <v>1.4362657091561939E-2</v>
      </c>
      <c r="V141" s="475">
        <v>10</v>
      </c>
      <c r="W141" s="50" t="s">
        <v>240</v>
      </c>
      <c r="X141" s="50"/>
      <c r="Y141" s="50"/>
      <c r="Z141" s="272">
        <v>8</v>
      </c>
      <c r="AA141" s="23"/>
      <c r="AB141" s="2602">
        <f>Z141/Z143</f>
        <v>1.4184397163120567E-2</v>
      </c>
      <c r="AF141" s="475">
        <v>10</v>
      </c>
      <c r="AG141" s="50" t="s">
        <v>240</v>
      </c>
      <c r="AH141" s="50"/>
      <c r="AI141" s="50"/>
      <c r="AJ141" s="272">
        <v>8</v>
      </c>
      <c r="AK141" s="23"/>
      <c r="AL141" s="2602">
        <f>AJ141/AJ143</f>
        <v>1.4010507880910683E-2</v>
      </c>
    </row>
    <row r="142" spans="1:38" ht="12.75" customHeight="1">
      <c r="A142" s="763"/>
      <c r="B142" s="669" t="s">
        <v>624</v>
      </c>
      <c r="C142" s="669"/>
      <c r="D142" s="669"/>
      <c r="E142" s="2791">
        <v>96</v>
      </c>
      <c r="F142" s="446"/>
      <c r="G142" s="2819">
        <v>0.17</v>
      </c>
      <c r="H142" s="50"/>
      <c r="I142" s="50"/>
      <c r="J142" s="2406"/>
      <c r="K142" s="50"/>
      <c r="L142" s="763"/>
      <c r="M142" s="669" t="s">
        <v>624</v>
      </c>
      <c r="N142" s="669"/>
      <c r="O142" s="669"/>
      <c r="P142" s="2817">
        <v>94</v>
      </c>
      <c r="Q142" s="446"/>
      <c r="R142" s="2602">
        <f>P142/P143</f>
        <v>0.16876122082585279</v>
      </c>
      <c r="V142" s="763"/>
      <c r="W142" s="669" t="s">
        <v>624</v>
      </c>
      <c r="X142" s="669"/>
      <c r="Y142" s="669"/>
      <c r="Z142" s="2979">
        <v>95</v>
      </c>
      <c r="AA142" s="446"/>
      <c r="AB142" s="2602">
        <f>Z142/Z143</f>
        <v>0.16843971631205673</v>
      </c>
      <c r="AF142" s="763"/>
      <c r="AG142" s="669" t="s">
        <v>624</v>
      </c>
      <c r="AH142" s="669"/>
      <c r="AI142" s="669"/>
      <c r="AJ142" s="2986">
        <v>99</v>
      </c>
      <c r="AK142" s="446"/>
      <c r="AL142" s="2602">
        <f>AJ142/AJ143</f>
        <v>0.1733800350262697</v>
      </c>
    </row>
    <row r="143" spans="1:38" ht="12.75" customHeight="1" thickBot="1">
      <c r="A143" s="475"/>
      <c r="B143" s="950" t="s">
        <v>278</v>
      </c>
      <c r="C143" s="275"/>
      <c r="D143" s="275"/>
      <c r="E143" s="276">
        <v>555</v>
      </c>
      <c r="F143" s="24"/>
      <c r="G143" s="2820">
        <v>1</v>
      </c>
      <c r="H143" s="275"/>
      <c r="I143" s="50"/>
      <c r="J143" s="265"/>
      <c r="K143" s="50"/>
      <c r="L143" s="475"/>
      <c r="M143" s="950" t="s">
        <v>278</v>
      </c>
      <c r="N143" s="275"/>
      <c r="O143" s="275"/>
      <c r="P143" s="276">
        <v>557</v>
      </c>
      <c r="Q143" s="24"/>
      <c r="R143" s="2603">
        <f>SUM(R132:R142)</f>
        <v>1</v>
      </c>
      <c r="V143" s="475"/>
      <c r="W143" s="950" t="s">
        <v>278</v>
      </c>
      <c r="X143" s="275"/>
      <c r="Y143" s="275"/>
      <c r="Z143" s="276">
        <v>564</v>
      </c>
      <c r="AA143" s="24"/>
      <c r="AB143" s="2603">
        <f>SUM(AB132:AB142)</f>
        <v>1</v>
      </c>
      <c r="AF143" s="2988"/>
      <c r="AG143" s="2989" t="s">
        <v>278</v>
      </c>
      <c r="AH143" s="2990"/>
      <c r="AI143" s="2990"/>
      <c r="AJ143" s="2991">
        <v>571</v>
      </c>
      <c r="AK143" s="2992"/>
      <c r="AL143" s="2993">
        <f>SUM(AL132:AL142)</f>
        <v>1</v>
      </c>
    </row>
    <row r="144" spans="1:38" ht="6" customHeight="1" thickBot="1">
      <c r="A144" s="637"/>
      <c r="B144" s="1822"/>
      <c r="C144" s="1822"/>
      <c r="D144" s="1822"/>
      <c r="E144" s="1822"/>
      <c r="F144" s="1822"/>
      <c r="G144" s="1821"/>
      <c r="H144" s="50"/>
      <c r="I144" s="50"/>
      <c r="J144" s="50"/>
      <c r="K144" s="50"/>
      <c r="L144" s="637"/>
      <c r="M144" s="1822"/>
      <c r="N144" s="1822"/>
      <c r="O144" s="1822"/>
      <c r="P144" s="1822"/>
      <c r="Q144" s="1822"/>
      <c r="R144" s="1821"/>
      <c r="V144" s="637"/>
      <c r="W144" s="1822"/>
      <c r="X144" s="1822"/>
      <c r="Y144" s="1822"/>
      <c r="Z144" s="1822"/>
      <c r="AA144" s="1822"/>
      <c r="AB144" s="1821"/>
    </row>
    <row r="145" spans="1:37" ht="21.2" customHeight="1">
      <c r="A145" s="56"/>
      <c r="B145" s="50"/>
      <c r="C145" s="50"/>
      <c r="D145" s="527"/>
      <c r="E145" s="23"/>
      <c r="F145" s="23"/>
      <c r="G145" s="1578"/>
      <c r="H145" s="23"/>
    </row>
    <row r="146" spans="1:37" ht="12.75" customHeight="1" thickBot="1">
      <c r="A146" s="458"/>
      <c r="B146" s="56"/>
      <c r="C146" s="56"/>
      <c r="D146" s="56"/>
      <c r="E146" s="56"/>
      <c r="F146" s="56"/>
    </row>
    <row r="147" spans="1:37" ht="12.75" customHeight="1" thickBot="1">
      <c r="A147" s="4847" t="s">
        <v>871</v>
      </c>
      <c r="B147" s="4848"/>
      <c r="C147" s="4848"/>
      <c r="D147" s="4848"/>
      <c r="E147" s="4848"/>
      <c r="F147" s="4848"/>
      <c r="G147" s="4849"/>
      <c r="H147" s="265"/>
      <c r="I147" s="265"/>
      <c r="J147" s="265"/>
      <c r="K147" s="265"/>
      <c r="L147" s="4847" t="s">
        <v>884</v>
      </c>
      <c r="M147" s="4852"/>
      <c r="N147" s="4852"/>
      <c r="O147" s="4852"/>
      <c r="P147" s="4852"/>
      <c r="Q147" s="4852"/>
      <c r="R147" s="4853"/>
      <c r="V147" s="4847" t="s">
        <v>885</v>
      </c>
      <c r="W147" s="4848"/>
      <c r="X147" s="4848"/>
      <c r="Y147" s="4848"/>
      <c r="Z147" s="4848"/>
      <c r="AA147" s="4848"/>
      <c r="AB147" s="4849"/>
      <c r="AE147" s="4847" t="s">
        <v>888</v>
      </c>
      <c r="AF147" s="4848"/>
      <c r="AG147" s="4848"/>
      <c r="AH147" s="4848"/>
      <c r="AI147" s="4848"/>
      <c r="AJ147" s="4848"/>
      <c r="AK147" s="4849"/>
    </row>
    <row r="148" spans="1:37" ht="12.75" customHeight="1">
      <c r="A148" s="806"/>
      <c r="B148" s="807"/>
      <c r="C148" s="807"/>
      <c r="D148" s="807"/>
      <c r="E148" s="885" t="s">
        <v>265</v>
      </c>
      <c r="F148" s="807"/>
      <c r="G148" s="808" t="s">
        <v>266</v>
      </c>
      <c r="H148" s="27"/>
      <c r="I148" s="50"/>
      <c r="J148" s="270"/>
      <c r="K148" s="27"/>
      <c r="L148" s="806"/>
      <c r="M148" s="807"/>
      <c r="N148" s="807"/>
      <c r="O148" s="807"/>
      <c r="P148" s="885" t="s">
        <v>265</v>
      </c>
      <c r="Q148" s="807"/>
      <c r="R148" s="808" t="s">
        <v>266</v>
      </c>
      <c r="V148" s="806"/>
      <c r="W148" s="807"/>
      <c r="X148" s="807"/>
      <c r="Y148" s="807"/>
      <c r="Z148" s="885" t="s">
        <v>265</v>
      </c>
      <c r="AA148" s="807"/>
      <c r="AB148" s="808" t="s">
        <v>266</v>
      </c>
      <c r="AE148" s="806"/>
      <c r="AF148" s="807"/>
      <c r="AG148" s="807"/>
      <c r="AH148" s="807"/>
      <c r="AI148" s="885" t="s">
        <v>265</v>
      </c>
      <c r="AJ148" s="807"/>
      <c r="AK148" s="808" t="s">
        <v>266</v>
      </c>
    </row>
    <row r="149" spans="1:37" ht="12.75" customHeight="1">
      <c r="A149" s="475">
        <v>1</v>
      </c>
      <c r="B149" s="50" t="s">
        <v>524</v>
      </c>
      <c r="C149" s="50"/>
      <c r="D149" s="527"/>
      <c r="E149" s="272">
        <v>173</v>
      </c>
      <c r="F149" s="23"/>
      <c r="G149" s="273">
        <f>SUM(E149/E160*100)</f>
        <v>31.801470588235293</v>
      </c>
      <c r="H149" s="50"/>
      <c r="I149" s="50"/>
      <c r="J149" s="2572"/>
      <c r="K149" s="50"/>
      <c r="L149" s="475">
        <v>1</v>
      </c>
      <c r="M149" s="50" t="s">
        <v>524</v>
      </c>
      <c r="N149" s="50"/>
      <c r="O149" s="527"/>
      <c r="P149" s="272">
        <v>178</v>
      </c>
      <c r="Q149" s="23"/>
      <c r="R149" s="273">
        <f>SUM(P149/P160*100)</f>
        <v>32.014388489208635</v>
      </c>
      <c r="V149" s="475">
        <v>1</v>
      </c>
      <c r="W149" s="50" t="s">
        <v>524</v>
      </c>
      <c r="X149" s="50"/>
      <c r="Y149" s="527"/>
      <c r="Z149" s="272">
        <v>176</v>
      </c>
      <c r="AA149" s="23"/>
      <c r="AB149" s="273">
        <f>SUM(Z149/Z160*100)</f>
        <v>31.711711711711711</v>
      </c>
      <c r="AE149" s="475">
        <v>1</v>
      </c>
      <c r="AF149" s="50" t="s">
        <v>524</v>
      </c>
      <c r="AG149" s="50"/>
      <c r="AH149" s="527"/>
      <c r="AI149" s="272">
        <v>171</v>
      </c>
      <c r="AJ149" s="23"/>
      <c r="AK149" s="2602">
        <f>AI149/AI160</f>
        <v>0.30978260869565216</v>
      </c>
    </row>
    <row r="150" spans="1:37" ht="18.75" customHeight="1">
      <c r="A150" s="475">
        <v>2</v>
      </c>
      <c r="B150" s="50" t="s">
        <v>523</v>
      </c>
      <c r="C150" s="50"/>
      <c r="D150" s="527"/>
      <c r="E150" s="272">
        <v>111</v>
      </c>
      <c r="F150" s="23"/>
      <c r="G150" s="273">
        <f>SUM(E150/E160*100)</f>
        <v>20.40441176470588</v>
      </c>
      <c r="H150" s="50"/>
      <c r="I150" s="50"/>
      <c r="J150" s="2572"/>
      <c r="K150" s="50"/>
      <c r="L150" s="475">
        <v>2</v>
      </c>
      <c r="M150" s="50" t="s">
        <v>523</v>
      </c>
      <c r="N150" s="50"/>
      <c r="O150" s="527"/>
      <c r="P150" s="272">
        <v>109</v>
      </c>
      <c r="Q150" s="23"/>
      <c r="R150" s="273">
        <f>SUM(P150/P160*100)</f>
        <v>19.60431654676259</v>
      </c>
      <c r="V150" s="475">
        <v>2</v>
      </c>
      <c r="W150" s="50" t="s">
        <v>523</v>
      </c>
      <c r="X150" s="50"/>
      <c r="Y150" s="527"/>
      <c r="Z150" s="272">
        <v>107</v>
      </c>
      <c r="AA150" s="23"/>
      <c r="AB150" s="273">
        <f>SUM(Z150/Z160*100)</f>
        <v>19.27927927927928</v>
      </c>
      <c r="AE150" s="475">
        <v>2</v>
      </c>
      <c r="AF150" s="50" t="s">
        <v>523</v>
      </c>
      <c r="AG150" s="50"/>
      <c r="AH150" s="527"/>
      <c r="AI150" s="272">
        <v>109</v>
      </c>
      <c r="AJ150" s="23"/>
      <c r="AK150" s="2602">
        <f>AI150/AI160</f>
        <v>0.19746376811594202</v>
      </c>
    </row>
    <row r="151" spans="1:37">
      <c r="A151" s="475">
        <v>3</v>
      </c>
      <c r="B151" s="50" t="s">
        <v>622</v>
      </c>
      <c r="C151" s="50"/>
      <c r="D151" s="527"/>
      <c r="E151" s="272">
        <v>60</v>
      </c>
      <c r="F151" s="23"/>
      <c r="G151" s="273">
        <f>SUM(E151/E160*100)</f>
        <v>11.029411764705882</v>
      </c>
      <c r="H151" s="50"/>
      <c r="I151" s="50"/>
      <c r="J151" s="2572"/>
      <c r="K151" s="50"/>
      <c r="L151" s="475">
        <v>3</v>
      </c>
      <c r="M151" s="50" t="s">
        <v>622</v>
      </c>
      <c r="N151" s="50"/>
      <c r="O151" s="527"/>
      <c r="P151" s="272">
        <v>62</v>
      </c>
      <c r="Q151" s="23"/>
      <c r="R151" s="273">
        <f>SUM(P151/P160*100)</f>
        <v>11.151079136690647</v>
      </c>
      <c r="V151" s="475">
        <v>3</v>
      </c>
      <c r="W151" s="50" t="s">
        <v>622</v>
      </c>
      <c r="X151" s="50"/>
      <c r="Y151" s="527"/>
      <c r="Z151" s="272">
        <v>63</v>
      </c>
      <c r="AA151" s="23"/>
      <c r="AB151" s="273">
        <f>SUM(Z151/Z160*100)</f>
        <v>11.351351351351353</v>
      </c>
      <c r="AE151" s="475">
        <v>3</v>
      </c>
      <c r="AF151" s="50" t="s">
        <v>622</v>
      </c>
      <c r="AG151" s="50"/>
      <c r="AH151" s="527"/>
      <c r="AI151" s="272">
        <v>64</v>
      </c>
      <c r="AJ151" s="23"/>
      <c r="AK151" s="2602">
        <f>AI151/AI160</f>
        <v>0.11594202898550725</v>
      </c>
    </row>
    <row r="152" spans="1:37" ht="12.75" customHeight="1">
      <c r="A152" s="475">
        <v>4</v>
      </c>
      <c r="B152" s="50" t="s">
        <v>491</v>
      </c>
      <c r="C152" s="50"/>
      <c r="D152" s="527"/>
      <c r="E152" s="272">
        <v>37</v>
      </c>
      <c r="F152" s="23"/>
      <c r="G152" s="273">
        <f>SUM(E152/E160*100)</f>
        <v>6.8014705882352935</v>
      </c>
      <c r="H152" s="50"/>
      <c r="I152" s="50"/>
      <c r="J152" s="2572"/>
      <c r="K152" s="50"/>
      <c r="L152" s="475">
        <v>4</v>
      </c>
      <c r="M152" s="50" t="s">
        <v>491</v>
      </c>
      <c r="N152" s="50"/>
      <c r="O152" s="527"/>
      <c r="P152" s="272">
        <v>39</v>
      </c>
      <c r="Q152" s="23"/>
      <c r="R152" s="273">
        <f>SUM(P152/P160*100)</f>
        <v>7.0143884892086321</v>
      </c>
      <c r="U152" s="272"/>
      <c r="V152" s="475">
        <v>4</v>
      </c>
      <c r="W152" s="50" t="s">
        <v>491</v>
      </c>
      <c r="X152" s="50"/>
      <c r="Y152" s="527"/>
      <c r="Z152" s="272">
        <v>40</v>
      </c>
      <c r="AA152" s="23"/>
      <c r="AB152" s="273">
        <f>SUM(Z152/Z160*100)</f>
        <v>7.2072072072072073</v>
      </c>
      <c r="AE152" s="475">
        <v>4</v>
      </c>
      <c r="AF152" s="50" t="s">
        <v>491</v>
      </c>
      <c r="AG152" s="50"/>
      <c r="AH152" s="527"/>
      <c r="AI152" s="272">
        <v>41</v>
      </c>
      <c r="AJ152" s="23"/>
      <c r="AK152" s="2602">
        <f>AI152/AI160</f>
        <v>7.4275362318840576E-2</v>
      </c>
    </row>
    <row r="153" spans="1:37">
      <c r="A153" s="475">
        <v>5</v>
      </c>
      <c r="B153" s="50" t="s">
        <v>271</v>
      </c>
      <c r="C153" s="50"/>
      <c r="D153" s="527"/>
      <c r="E153" s="272">
        <v>22</v>
      </c>
      <c r="F153" s="23"/>
      <c r="G153" s="273">
        <f>SUM(E153/E160*100)</f>
        <v>4.0441176470588234</v>
      </c>
      <c r="H153" s="50"/>
      <c r="I153" s="50"/>
      <c r="J153" s="2572"/>
      <c r="K153" s="50"/>
      <c r="L153" s="475">
        <v>5</v>
      </c>
      <c r="M153" s="50" t="s">
        <v>271</v>
      </c>
      <c r="N153" s="50"/>
      <c r="O153" s="527"/>
      <c r="P153" s="272">
        <v>24</v>
      </c>
      <c r="Q153" s="23"/>
      <c r="R153" s="273">
        <f>SUM(P153/P160*100)</f>
        <v>4.3165467625899279</v>
      </c>
      <c r="U153" s="272"/>
      <c r="V153" s="475">
        <v>5</v>
      </c>
      <c r="W153" s="50" t="s">
        <v>271</v>
      </c>
      <c r="X153" s="50"/>
      <c r="Y153" s="527"/>
      <c r="Z153" s="272">
        <v>23</v>
      </c>
      <c r="AA153" s="23"/>
      <c r="AB153" s="273">
        <f>SUM(Z153/Z160*100)</f>
        <v>4.1441441441441444</v>
      </c>
      <c r="AE153" s="475">
        <v>5</v>
      </c>
      <c r="AF153" s="50" t="s">
        <v>271</v>
      </c>
      <c r="AG153" s="50"/>
      <c r="AH153" s="527"/>
      <c r="AI153" s="272">
        <v>22</v>
      </c>
      <c r="AJ153" s="23"/>
      <c r="AK153" s="2602">
        <f>AI153/AI160</f>
        <v>3.9855072463768113E-2</v>
      </c>
    </row>
    <row r="154" spans="1:37">
      <c r="A154" s="475">
        <v>6</v>
      </c>
      <c r="B154" s="50" t="s">
        <v>602</v>
      </c>
      <c r="C154" s="50"/>
      <c r="D154" s="527"/>
      <c r="E154" s="272">
        <v>15</v>
      </c>
      <c r="F154" s="23"/>
      <c r="G154" s="273">
        <f>SUM(E154/E160*100)</f>
        <v>2.7573529411764706</v>
      </c>
      <c r="H154" s="50"/>
      <c r="I154" s="50"/>
      <c r="J154" s="2572"/>
      <c r="K154" s="50"/>
      <c r="L154" s="475">
        <v>6</v>
      </c>
      <c r="M154" s="50" t="s">
        <v>602</v>
      </c>
      <c r="N154" s="50"/>
      <c r="O154" s="527"/>
      <c r="P154" s="272">
        <v>15</v>
      </c>
      <c r="Q154" s="23"/>
      <c r="R154" s="273">
        <f>SUM(P154/P160*100)</f>
        <v>2.6978417266187051</v>
      </c>
      <c r="U154" s="272"/>
      <c r="V154" s="475">
        <v>6</v>
      </c>
      <c r="W154" s="50" t="s">
        <v>602</v>
      </c>
      <c r="X154" s="50"/>
      <c r="Y154" s="527"/>
      <c r="Z154" s="272">
        <v>14</v>
      </c>
      <c r="AA154" s="23"/>
      <c r="AB154" s="273">
        <f>SUM(Z154/Z160*100)</f>
        <v>2.5225225225225225</v>
      </c>
      <c r="AE154" s="475">
        <v>6</v>
      </c>
      <c r="AF154" s="50" t="s">
        <v>602</v>
      </c>
      <c r="AG154" s="50"/>
      <c r="AH154" s="527"/>
      <c r="AI154" s="272">
        <v>15</v>
      </c>
      <c r="AJ154" s="23"/>
      <c r="AK154" s="2602">
        <f>AI154/AI160</f>
        <v>2.717391304347826E-2</v>
      </c>
    </row>
    <row r="155" spans="1:37">
      <c r="A155" s="475">
        <v>7</v>
      </c>
      <c r="B155" s="1823" t="s">
        <v>276</v>
      </c>
      <c r="C155" s="50"/>
      <c r="D155" s="527"/>
      <c r="E155" s="272">
        <v>11</v>
      </c>
      <c r="F155" s="23"/>
      <c r="G155" s="273">
        <f>SUM(E155/E160*100)</f>
        <v>2.0220588235294117</v>
      </c>
      <c r="H155" s="50"/>
      <c r="I155" s="50"/>
      <c r="J155" s="2572"/>
      <c r="K155" s="50"/>
      <c r="L155" s="475">
        <v>7</v>
      </c>
      <c r="M155" s="2580" t="s">
        <v>276</v>
      </c>
      <c r="N155" s="50"/>
      <c r="O155" s="527"/>
      <c r="P155" s="272">
        <v>11</v>
      </c>
      <c r="Q155" s="23"/>
      <c r="R155" s="273">
        <f>SUM(P155/P160*100)</f>
        <v>1.9784172661870503</v>
      </c>
      <c r="U155" s="272"/>
      <c r="V155" s="475">
        <v>7</v>
      </c>
      <c r="W155" s="2580" t="s">
        <v>276</v>
      </c>
      <c r="X155" s="50"/>
      <c r="Y155" s="527"/>
      <c r="Z155" s="272">
        <v>12</v>
      </c>
      <c r="AA155" s="23"/>
      <c r="AB155" s="273">
        <f>SUM(Z155/Z160*100)</f>
        <v>2.1621621621621623</v>
      </c>
      <c r="AE155" s="475">
        <v>7</v>
      </c>
      <c r="AF155" s="2792" t="s">
        <v>276</v>
      </c>
      <c r="AG155" s="50"/>
      <c r="AH155" s="527"/>
      <c r="AI155" s="272">
        <v>11</v>
      </c>
      <c r="AJ155" s="23"/>
      <c r="AK155" s="2602">
        <f>AI155/AI160</f>
        <v>1.9927536231884056E-2</v>
      </c>
    </row>
    <row r="156" spans="1:37" ht="12.75" customHeight="1">
      <c r="A156" s="475">
        <v>8</v>
      </c>
      <c r="B156" s="809" t="s">
        <v>273</v>
      </c>
      <c r="C156" s="1818"/>
      <c r="D156" s="1818"/>
      <c r="E156" s="272">
        <v>9</v>
      </c>
      <c r="F156" s="23"/>
      <c r="G156" s="273">
        <f>SUM(E156/E160*100)</f>
        <v>1.6544117647058825</v>
      </c>
      <c r="H156" s="50"/>
      <c r="I156" s="50"/>
      <c r="K156" s="50"/>
      <c r="L156" s="475">
        <v>8</v>
      </c>
      <c r="M156" s="809" t="s">
        <v>273</v>
      </c>
      <c r="N156" s="2576"/>
      <c r="O156" s="2576"/>
      <c r="P156" s="272">
        <v>9</v>
      </c>
      <c r="Q156" s="23"/>
      <c r="R156" s="273">
        <f>SUM(P156/P160*100)</f>
        <v>1.6187050359712229</v>
      </c>
      <c r="U156" s="272"/>
      <c r="V156" s="475">
        <v>8</v>
      </c>
      <c r="W156" s="809" t="s">
        <v>273</v>
      </c>
      <c r="X156" s="2576"/>
      <c r="Y156" s="2576"/>
      <c r="Z156" s="272">
        <v>9</v>
      </c>
      <c r="AA156" s="23"/>
      <c r="AB156" s="273">
        <f>SUM(Z156/Z160*100)</f>
        <v>1.6216216216216217</v>
      </c>
      <c r="AE156" s="475">
        <v>8</v>
      </c>
      <c r="AF156" s="809" t="s">
        <v>273</v>
      </c>
      <c r="AG156" s="2785"/>
      <c r="AH156" s="2785"/>
      <c r="AI156" s="272">
        <v>8</v>
      </c>
      <c r="AJ156" s="23"/>
      <c r="AK156" s="2602">
        <f>AI156/AI160</f>
        <v>1.4492753623188406E-2</v>
      </c>
    </row>
    <row r="157" spans="1:37" ht="12.75" customHeight="1">
      <c r="A157" s="475">
        <v>9</v>
      </c>
      <c r="B157" s="809" t="s">
        <v>240</v>
      </c>
      <c r="C157" s="50"/>
      <c r="D157" s="527"/>
      <c r="E157" s="272">
        <v>9</v>
      </c>
      <c r="F157" s="23"/>
      <c r="G157" s="273">
        <f>SUM(E157/E160*100)</f>
        <v>1.6544117647058825</v>
      </c>
      <c r="H157" s="50"/>
      <c r="I157" s="50"/>
      <c r="J157" s="2572"/>
      <c r="K157" s="50"/>
      <c r="L157" s="475">
        <v>9</v>
      </c>
      <c r="M157" s="809" t="s">
        <v>240</v>
      </c>
      <c r="N157" s="50"/>
      <c r="O157" s="527"/>
      <c r="P157" s="272">
        <v>8</v>
      </c>
      <c r="Q157" s="23"/>
      <c r="R157" s="273">
        <f>SUM(P157/P160*100)</f>
        <v>1.4388489208633095</v>
      </c>
      <c r="U157" s="272"/>
      <c r="V157" s="475">
        <v>9</v>
      </c>
      <c r="W157" s="809" t="s">
        <v>240</v>
      </c>
      <c r="X157" s="50"/>
      <c r="Y157" s="527"/>
      <c r="Z157" s="272">
        <v>8</v>
      </c>
      <c r="AA157" s="23"/>
      <c r="AB157" s="273">
        <f>SUM(Z157/Z160*100)</f>
        <v>1.4414414414414414</v>
      </c>
      <c r="AE157" s="475">
        <v>9</v>
      </c>
      <c r="AF157" s="809" t="s">
        <v>240</v>
      </c>
      <c r="AG157" s="50"/>
      <c r="AH157" s="527"/>
      <c r="AI157" s="272">
        <v>8</v>
      </c>
      <c r="AJ157" s="23"/>
      <c r="AK157" s="2602">
        <f>AI157/AI160</f>
        <v>1.4492753623188406E-2</v>
      </c>
    </row>
    <row r="158" spans="1:37" ht="12.75" customHeight="1">
      <c r="A158" s="475">
        <v>10</v>
      </c>
      <c r="B158" s="50" t="s">
        <v>721</v>
      </c>
      <c r="C158" s="50"/>
      <c r="D158" s="50"/>
      <c r="E158" s="272">
        <v>8</v>
      </c>
      <c r="F158" s="23"/>
      <c r="G158" s="273">
        <f>SUM(E158/E160*100)</f>
        <v>1.4705882352941175</v>
      </c>
      <c r="H158" s="50"/>
      <c r="I158" s="50"/>
      <c r="J158" s="2572"/>
      <c r="K158" s="50"/>
      <c r="L158" s="475">
        <v>10</v>
      </c>
      <c r="M158" s="50" t="s">
        <v>721</v>
      </c>
      <c r="N158" s="50"/>
      <c r="O158" s="50"/>
      <c r="P158" s="272">
        <v>8</v>
      </c>
      <c r="Q158" s="23"/>
      <c r="R158" s="273">
        <f>SUM(P158/P160*100)</f>
        <v>1.4388489208633095</v>
      </c>
      <c r="U158" s="272"/>
      <c r="V158" s="475">
        <v>10</v>
      </c>
      <c r="W158" s="50" t="s">
        <v>721</v>
      </c>
      <c r="X158" s="50"/>
      <c r="Y158" s="50"/>
      <c r="Z158" s="272">
        <v>8</v>
      </c>
      <c r="AA158" s="23"/>
      <c r="AB158" s="273">
        <f>SUM(Z158/Z160*100)</f>
        <v>1.4414414414414414</v>
      </c>
      <c r="AE158" s="475">
        <v>10</v>
      </c>
      <c r="AF158" s="50" t="s">
        <v>721</v>
      </c>
      <c r="AG158" s="50"/>
      <c r="AH158" s="50"/>
      <c r="AI158" s="272">
        <v>8</v>
      </c>
      <c r="AJ158" s="23"/>
      <c r="AK158" s="2602">
        <f>AI158/AI160</f>
        <v>1.4492753623188406E-2</v>
      </c>
    </row>
    <row r="159" spans="1:37" ht="12.75" customHeight="1">
      <c r="A159" s="763"/>
      <c r="B159" s="669" t="s">
        <v>624</v>
      </c>
      <c r="C159" s="669"/>
      <c r="D159" s="669"/>
      <c r="E159" s="2033">
        <v>90</v>
      </c>
      <c r="F159" s="446"/>
      <c r="G159" s="670">
        <f>SUM(E159/E160*100)</f>
        <v>16.544117647058822</v>
      </c>
      <c r="H159" s="50"/>
      <c r="I159" s="50"/>
      <c r="J159" s="2572"/>
      <c r="K159" s="50"/>
      <c r="L159" s="763"/>
      <c r="M159" s="669" t="s">
        <v>624</v>
      </c>
      <c r="N159" s="669"/>
      <c r="O159" s="669"/>
      <c r="P159" s="2579">
        <v>93</v>
      </c>
      <c r="Q159" s="446"/>
      <c r="R159" s="670">
        <f>SUM(P159/P160*100)</f>
        <v>16.726618705035971</v>
      </c>
      <c r="U159" s="272"/>
      <c r="V159" s="763"/>
      <c r="W159" s="669" t="s">
        <v>624</v>
      </c>
      <c r="X159" s="669"/>
      <c r="Y159" s="669"/>
      <c r="Z159" s="2579">
        <v>95</v>
      </c>
      <c r="AA159" s="446"/>
      <c r="AB159" s="670">
        <f>SUM(Z159/Z160*100)</f>
        <v>17.117117117117118</v>
      </c>
      <c r="AE159" s="763"/>
      <c r="AF159" s="669" t="s">
        <v>624</v>
      </c>
      <c r="AG159" s="669"/>
      <c r="AH159" s="669"/>
      <c r="AI159" s="2791">
        <v>95</v>
      </c>
      <c r="AJ159" s="446"/>
      <c r="AK159" s="2602">
        <f>AI159/AI160</f>
        <v>0.17210144927536231</v>
      </c>
    </row>
    <row r="160" spans="1:37" ht="12.75" customHeight="1">
      <c r="A160" s="475"/>
      <c r="B160" s="950" t="s">
        <v>278</v>
      </c>
      <c r="C160" s="275"/>
      <c r="D160" s="275"/>
      <c r="E160" s="276">
        <v>544</v>
      </c>
      <c r="F160" s="24"/>
      <c r="G160" s="1577">
        <f>SUM(G149:G159)</f>
        <v>100.18382352941175</v>
      </c>
      <c r="H160" s="275"/>
      <c r="I160" s="50"/>
      <c r="J160" s="265"/>
      <c r="K160" s="50"/>
      <c r="L160" s="475"/>
      <c r="M160" s="950" t="s">
        <v>278</v>
      </c>
      <c r="N160" s="275"/>
      <c r="O160" s="275"/>
      <c r="P160" s="276">
        <v>556</v>
      </c>
      <c r="Q160" s="24"/>
      <c r="R160" s="1577">
        <f>SUM(R149:R159)</f>
        <v>99.999999999999986</v>
      </c>
      <c r="U160" s="272"/>
      <c r="V160" s="475"/>
      <c r="W160" s="950" t="s">
        <v>278</v>
      </c>
      <c r="X160" s="275"/>
      <c r="Y160" s="275"/>
      <c r="Z160" s="276">
        <v>555</v>
      </c>
      <c r="AA160" s="24"/>
      <c r="AB160" s="1577">
        <f>SUM(AB149:AB159)</f>
        <v>100.00000000000001</v>
      </c>
      <c r="AE160" s="475"/>
      <c r="AF160" s="950" t="s">
        <v>278</v>
      </c>
      <c r="AG160" s="275"/>
      <c r="AH160" s="275"/>
      <c r="AI160" s="276">
        <v>552</v>
      </c>
      <c r="AJ160" s="24"/>
      <c r="AK160" s="2603">
        <f>SUM(AK149:AK159)</f>
        <v>0.99999999999999978</v>
      </c>
    </row>
    <row r="161" spans="1:37" ht="12.75" customHeight="1" thickBot="1">
      <c r="A161" s="637"/>
      <c r="B161" s="1822"/>
      <c r="C161" s="1822"/>
      <c r="D161" s="1822"/>
      <c r="E161" s="1822"/>
      <c r="F161" s="1822"/>
      <c r="G161" s="1821"/>
      <c r="H161" s="50"/>
      <c r="I161" s="50"/>
      <c r="J161" s="50"/>
      <c r="K161" s="50"/>
      <c r="L161" s="637"/>
      <c r="M161" s="1822"/>
      <c r="N161" s="1822"/>
      <c r="O161" s="1822"/>
      <c r="P161" s="1822"/>
      <c r="Q161" s="1822"/>
      <c r="R161" s="1821"/>
      <c r="U161" s="272"/>
      <c r="V161" s="637"/>
      <c r="W161" s="1822"/>
      <c r="X161" s="1822"/>
      <c r="Y161" s="1822"/>
      <c r="Z161" s="1822"/>
      <c r="AA161" s="1822"/>
      <c r="AB161" s="1821"/>
      <c r="AE161" s="637"/>
      <c r="AF161" s="1822"/>
      <c r="AG161" s="1822"/>
      <c r="AH161" s="1822"/>
      <c r="AI161" s="1822"/>
      <c r="AJ161" s="1822"/>
      <c r="AK161" s="1821"/>
    </row>
    <row r="162" spans="1:37" ht="12.75" customHeight="1">
      <c r="A162" s="56"/>
      <c r="B162" s="50"/>
      <c r="C162" s="50"/>
      <c r="D162" s="527"/>
      <c r="E162" s="23"/>
      <c r="F162" s="23"/>
      <c r="G162" s="1578"/>
      <c r="H162" s="23"/>
      <c r="U162" s="272"/>
      <c r="V162" s="23"/>
      <c r="W162" s="1578"/>
      <c r="X162" s="20"/>
    </row>
    <row r="163" spans="1:37" ht="15.75" customHeight="1" thickBot="1">
      <c r="A163" s="56"/>
      <c r="B163" s="56"/>
      <c r="C163" s="56"/>
      <c r="D163" s="56"/>
      <c r="E163" s="56"/>
      <c r="F163" s="56"/>
      <c r="S163" s="23"/>
      <c r="T163" s="23"/>
      <c r="U163" s="23"/>
      <c r="V163" s="20"/>
      <c r="W163" s="20"/>
      <c r="X163" s="20"/>
    </row>
    <row r="164" spans="1:37" s="20" customFormat="1" ht="63.75" customHeight="1" thickBot="1">
      <c r="A164" s="4847" t="s">
        <v>822</v>
      </c>
      <c r="B164" s="4848"/>
      <c r="C164" s="4848"/>
      <c r="D164" s="4848"/>
      <c r="E164" s="4848"/>
      <c r="F164" s="4848"/>
      <c r="G164" s="4849"/>
      <c r="H164" s="739"/>
      <c r="I164" s="739"/>
      <c r="J164" s="4847" t="s">
        <v>823</v>
      </c>
      <c r="K164" s="4848"/>
      <c r="L164" s="4848"/>
      <c r="M164" s="4848"/>
      <c r="N164" s="4848"/>
      <c r="O164" s="4848"/>
      <c r="P164" s="4849"/>
      <c r="Q164" s="739"/>
      <c r="R164" s="4847" t="s">
        <v>855</v>
      </c>
      <c r="S164" s="4848"/>
      <c r="T164" s="4848"/>
      <c r="U164" s="4848"/>
      <c r="V164" s="4848"/>
      <c r="W164" s="4848"/>
      <c r="X164" s="4849"/>
      <c r="Z164" s="4847" t="s">
        <v>866</v>
      </c>
      <c r="AA164" s="4848"/>
      <c r="AB164" s="4848"/>
      <c r="AC164" s="4848"/>
      <c r="AD164" s="4848"/>
      <c r="AE164" s="4848"/>
      <c r="AF164" s="4849"/>
    </row>
    <row r="165" spans="1:37" s="20" customFormat="1" ht="17.45" customHeight="1">
      <c r="A165" s="806"/>
      <c r="B165" s="807"/>
      <c r="C165" s="807"/>
      <c r="D165" s="807"/>
      <c r="E165" s="885" t="s">
        <v>265</v>
      </c>
      <c r="F165" s="807"/>
      <c r="G165" s="808" t="s">
        <v>266</v>
      </c>
      <c r="H165" s="739"/>
      <c r="I165" s="739"/>
      <c r="J165" s="806"/>
      <c r="K165" s="807"/>
      <c r="L165" s="807"/>
      <c r="M165" s="807"/>
      <c r="N165" s="885" t="s">
        <v>265</v>
      </c>
      <c r="O165" s="807"/>
      <c r="P165" s="808" t="s">
        <v>266</v>
      </c>
      <c r="Q165" s="739"/>
      <c r="R165" s="806"/>
      <c r="S165" s="807"/>
      <c r="T165" s="807"/>
      <c r="U165" s="807"/>
      <c r="V165" s="885" t="s">
        <v>265</v>
      </c>
      <c r="W165" s="807"/>
      <c r="X165" s="808" t="s">
        <v>266</v>
      </c>
      <c r="Z165" s="806"/>
      <c r="AA165" s="807"/>
      <c r="AB165" s="807"/>
      <c r="AC165" s="807"/>
      <c r="AD165" s="885" t="s">
        <v>265</v>
      </c>
      <c r="AE165" s="807"/>
      <c r="AF165" s="808" t="s">
        <v>266</v>
      </c>
    </row>
    <row r="166" spans="1:37" s="20" customFormat="1" ht="17.45" customHeight="1">
      <c r="A166" s="475">
        <v>1</v>
      </c>
      <c r="B166" s="50" t="s">
        <v>524</v>
      </c>
      <c r="C166" s="50"/>
      <c r="D166" s="527"/>
      <c r="E166" s="272">
        <v>158</v>
      </c>
      <c r="F166" s="23"/>
      <c r="G166" s="273">
        <f>SUM(E166/E177*100)</f>
        <v>30.679611650485437</v>
      </c>
      <c r="H166" s="739"/>
      <c r="I166" s="739"/>
      <c r="J166" s="475">
        <v>1</v>
      </c>
      <c r="K166" s="50" t="s">
        <v>524</v>
      </c>
      <c r="L166" s="50"/>
      <c r="M166" s="527"/>
      <c r="N166" s="272">
        <v>161</v>
      </c>
      <c r="O166" s="23"/>
      <c r="P166" s="273">
        <f>SUM(N166/N177*100)</f>
        <v>30.725190839694655</v>
      </c>
      <c r="Q166" s="739"/>
      <c r="R166" s="475">
        <v>1</v>
      </c>
      <c r="S166" s="50" t="s">
        <v>524</v>
      </c>
      <c r="T166" s="50"/>
      <c r="U166" s="527"/>
      <c r="V166" s="272">
        <v>162</v>
      </c>
      <c r="W166" s="23"/>
      <c r="X166" s="273">
        <f>SUM(V166/V177*100)</f>
        <v>30.111524163568777</v>
      </c>
      <c r="Z166" s="475">
        <v>1</v>
      </c>
      <c r="AA166" s="50" t="s">
        <v>524</v>
      </c>
      <c r="AB166" s="50"/>
      <c r="AC166" s="527"/>
      <c r="AD166" s="272">
        <v>166</v>
      </c>
      <c r="AE166" s="23"/>
      <c r="AF166" s="273">
        <f>SUM(AD166/AD177*100)</f>
        <v>30.627306273062732</v>
      </c>
    </row>
    <row r="167" spans="1:37" s="20" customFormat="1" ht="17.45" customHeight="1">
      <c r="A167" s="475">
        <v>2</v>
      </c>
      <c r="B167" s="50" t="s">
        <v>523</v>
      </c>
      <c r="C167" s="50"/>
      <c r="D167" s="527"/>
      <c r="E167" s="272">
        <v>109</v>
      </c>
      <c r="F167" s="23"/>
      <c r="G167" s="273">
        <f>SUM(E167/E177*100)</f>
        <v>21.16504854368932</v>
      </c>
      <c r="H167" s="739"/>
      <c r="I167" s="739"/>
      <c r="J167" s="475">
        <v>2</v>
      </c>
      <c r="K167" s="50" t="s">
        <v>523</v>
      </c>
      <c r="L167" s="50"/>
      <c r="M167" s="527"/>
      <c r="N167" s="272">
        <v>109</v>
      </c>
      <c r="O167" s="23"/>
      <c r="P167" s="273">
        <f>SUM(N167/N177*100)</f>
        <v>20.801526717557252</v>
      </c>
      <c r="Q167" s="739"/>
      <c r="R167" s="475">
        <v>2</v>
      </c>
      <c r="S167" s="50" t="s">
        <v>523</v>
      </c>
      <c r="T167" s="50"/>
      <c r="U167" s="527"/>
      <c r="V167" s="272">
        <v>111</v>
      </c>
      <c r="W167" s="23"/>
      <c r="X167" s="273">
        <f>SUM(V167/V177*100)</f>
        <v>20.631970260223049</v>
      </c>
      <c r="Z167" s="475">
        <v>2</v>
      </c>
      <c r="AA167" s="50" t="s">
        <v>523</v>
      </c>
      <c r="AB167" s="50"/>
      <c r="AC167" s="527"/>
      <c r="AD167" s="272">
        <v>113</v>
      </c>
      <c r="AE167" s="23"/>
      <c r="AF167" s="273">
        <f>SUM(AD167/AD177*100)</f>
        <v>20.84870848708487</v>
      </c>
    </row>
    <row r="168" spans="1:37" s="20" customFormat="1" ht="17.45" customHeight="1">
      <c r="A168" s="475">
        <v>3</v>
      </c>
      <c r="B168" s="50" t="s">
        <v>622</v>
      </c>
      <c r="C168" s="50"/>
      <c r="D168" s="527"/>
      <c r="E168" s="272">
        <v>55</v>
      </c>
      <c r="F168" s="23"/>
      <c r="G168" s="273">
        <f>SUM(E168/E177*100)</f>
        <v>10.679611650485436</v>
      </c>
      <c r="H168" s="739"/>
      <c r="I168" s="739"/>
      <c r="J168" s="475">
        <v>3</v>
      </c>
      <c r="K168" s="50" t="s">
        <v>622</v>
      </c>
      <c r="L168" s="50"/>
      <c r="M168" s="527"/>
      <c r="N168" s="272">
        <v>58</v>
      </c>
      <c r="O168" s="23"/>
      <c r="P168" s="273">
        <f>SUM(N168/N177*100)</f>
        <v>11.068702290076336</v>
      </c>
      <c r="Q168" s="739"/>
      <c r="R168" s="475">
        <v>3</v>
      </c>
      <c r="S168" s="50" t="s">
        <v>622</v>
      </c>
      <c r="T168" s="50"/>
      <c r="U168" s="527"/>
      <c r="V168" s="272">
        <v>62</v>
      </c>
      <c r="W168" s="23"/>
      <c r="X168" s="273">
        <f>SUM(V168/V177*100)</f>
        <v>11.524163568773234</v>
      </c>
      <c r="Z168" s="475">
        <v>3</v>
      </c>
      <c r="AA168" s="50" t="s">
        <v>622</v>
      </c>
      <c r="AB168" s="50"/>
      <c r="AC168" s="527"/>
      <c r="AD168" s="272">
        <v>58</v>
      </c>
      <c r="AE168" s="23"/>
      <c r="AF168" s="273">
        <f>SUM(AD168/AD177*100)</f>
        <v>10.701107011070111</v>
      </c>
    </row>
    <row r="169" spans="1:37" s="20" customFormat="1" ht="17.45" customHeight="1">
      <c r="A169" s="475">
        <v>4</v>
      </c>
      <c r="B169" s="50" t="s">
        <v>491</v>
      </c>
      <c r="C169" s="50"/>
      <c r="D169" s="527"/>
      <c r="E169" s="272">
        <v>31</v>
      </c>
      <c r="F169" s="23"/>
      <c r="G169" s="273">
        <f>SUM(E169/E177*100)</f>
        <v>6.0194174757281553</v>
      </c>
      <c r="H169" s="739"/>
      <c r="I169" s="739"/>
      <c r="J169" s="475">
        <v>4</v>
      </c>
      <c r="K169" s="50" t="s">
        <v>491</v>
      </c>
      <c r="L169" s="50"/>
      <c r="M169" s="527"/>
      <c r="N169" s="272">
        <v>32</v>
      </c>
      <c r="O169" s="23"/>
      <c r="P169" s="273">
        <f>SUM(N169/N177*100)</f>
        <v>6.1068702290076331</v>
      </c>
      <c r="Q169" s="739"/>
      <c r="R169" s="475">
        <v>4</v>
      </c>
      <c r="S169" s="50" t="s">
        <v>491</v>
      </c>
      <c r="T169" s="50"/>
      <c r="U169" s="527"/>
      <c r="V169" s="272">
        <v>35</v>
      </c>
      <c r="W169" s="23"/>
      <c r="X169" s="273">
        <f>SUM(V169/V177*100)</f>
        <v>6.5055762081784385</v>
      </c>
      <c r="Z169" s="475">
        <v>4</v>
      </c>
      <c r="AA169" s="50" t="s">
        <v>491</v>
      </c>
      <c r="AB169" s="50"/>
      <c r="AC169" s="527"/>
      <c r="AD169" s="272">
        <v>37</v>
      </c>
      <c r="AE169" s="23"/>
      <c r="AF169" s="273">
        <f>SUM(AD169/AD177*100)</f>
        <v>6.8265682656826572</v>
      </c>
    </row>
    <row r="170" spans="1:37" s="20" customFormat="1" ht="17.45" customHeight="1">
      <c r="A170" s="475">
        <v>5</v>
      </c>
      <c r="B170" s="50" t="s">
        <v>271</v>
      </c>
      <c r="C170" s="50"/>
      <c r="D170" s="527"/>
      <c r="E170" s="272">
        <v>19</v>
      </c>
      <c r="F170" s="23"/>
      <c r="G170" s="273">
        <f>SUM(E170/E177*100)</f>
        <v>3.6893203883495143</v>
      </c>
      <c r="H170" s="739"/>
      <c r="I170" s="739"/>
      <c r="J170" s="475">
        <v>5</v>
      </c>
      <c r="K170" s="50" t="s">
        <v>271</v>
      </c>
      <c r="L170" s="50"/>
      <c r="M170" s="527"/>
      <c r="N170" s="272">
        <v>20</v>
      </c>
      <c r="O170" s="23"/>
      <c r="P170" s="273">
        <f>SUM(N170/N177*100)</f>
        <v>3.8167938931297711</v>
      </c>
      <c r="Q170" s="739"/>
      <c r="R170" s="475">
        <v>5</v>
      </c>
      <c r="S170" s="50" t="s">
        <v>271</v>
      </c>
      <c r="T170" s="50"/>
      <c r="U170" s="527"/>
      <c r="V170" s="272">
        <v>23</v>
      </c>
      <c r="W170" s="23"/>
      <c r="X170" s="273">
        <f>SUM(V170/V177*100)</f>
        <v>4.2750929368029738</v>
      </c>
      <c r="Z170" s="475">
        <v>5</v>
      </c>
      <c r="AA170" s="50" t="s">
        <v>271</v>
      </c>
      <c r="AB170" s="50"/>
      <c r="AC170" s="527"/>
      <c r="AD170" s="272">
        <v>24</v>
      </c>
      <c r="AE170" s="23"/>
      <c r="AF170" s="273">
        <f>SUM(AD170/AD177*100)</f>
        <v>4.428044280442804</v>
      </c>
    </row>
    <row r="171" spans="1:37" s="20" customFormat="1" ht="17.45" customHeight="1">
      <c r="A171" s="475">
        <v>6</v>
      </c>
      <c r="B171" s="50" t="s">
        <v>602</v>
      </c>
      <c r="C171" s="50"/>
      <c r="D171" s="527"/>
      <c r="E171" s="272">
        <v>15</v>
      </c>
      <c r="F171" s="23"/>
      <c r="G171" s="273">
        <f>SUM(E171/E177*100)</f>
        <v>2.912621359223301</v>
      </c>
      <c r="H171" s="739"/>
      <c r="I171" s="739"/>
      <c r="J171" s="475">
        <v>6</v>
      </c>
      <c r="K171" s="50" t="s">
        <v>602</v>
      </c>
      <c r="L171" s="50"/>
      <c r="M171" s="527"/>
      <c r="N171" s="272">
        <v>15</v>
      </c>
      <c r="O171" s="23"/>
      <c r="P171" s="273">
        <f>SUM(N171/N177*100)</f>
        <v>2.8625954198473282</v>
      </c>
      <c r="Q171" s="739"/>
      <c r="R171" s="475">
        <v>6</v>
      </c>
      <c r="S171" s="50" t="s">
        <v>602</v>
      </c>
      <c r="T171" s="50"/>
      <c r="U171" s="527"/>
      <c r="V171" s="272">
        <v>15</v>
      </c>
      <c r="W171" s="23"/>
      <c r="X171" s="273">
        <f>SUM(V171/V177*100)</f>
        <v>2.7881040892193307</v>
      </c>
      <c r="Z171" s="475">
        <v>6</v>
      </c>
      <c r="AA171" s="50" t="s">
        <v>602</v>
      </c>
      <c r="AB171" s="50"/>
      <c r="AC171" s="527"/>
      <c r="AD171" s="272">
        <v>16</v>
      </c>
      <c r="AE171" s="23"/>
      <c r="AF171" s="273">
        <f>SUM(AD171/AD177*100)</f>
        <v>2.9520295202952029</v>
      </c>
    </row>
    <row r="172" spans="1:37" s="20" customFormat="1" ht="17.45" customHeight="1">
      <c r="A172" s="475">
        <v>7</v>
      </c>
      <c r="B172" s="2413" t="s">
        <v>276</v>
      </c>
      <c r="C172" s="50"/>
      <c r="D172" s="527"/>
      <c r="E172" s="272">
        <v>11</v>
      </c>
      <c r="F172" s="23"/>
      <c r="G172" s="273">
        <f>SUM(E172/E177*100)</f>
        <v>2.1359223300970873</v>
      </c>
      <c r="H172" s="739"/>
      <c r="I172" s="739"/>
      <c r="J172" s="475">
        <v>7</v>
      </c>
      <c r="K172" s="2413" t="s">
        <v>276</v>
      </c>
      <c r="L172" s="50"/>
      <c r="M172" s="527"/>
      <c r="N172" s="272">
        <v>11</v>
      </c>
      <c r="O172" s="23"/>
      <c r="P172" s="273">
        <f>SUM(N172/N177*100)</f>
        <v>2.0992366412213741</v>
      </c>
      <c r="Q172" s="739"/>
      <c r="R172" s="475">
        <v>7</v>
      </c>
      <c r="S172" s="2413" t="s">
        <v>276</v>
      </c>
      <c r="T172" s="50"/>
      <c r="U172" s="527"/>
      <c r="V172" s="272">
        <v>12</v>
      </c>
      <c r="W172" s="23"/>
      <c r="X172" s="273">
        <f>SUM(V172/V177*100)</f>
        <v>2.2304832713754648</v>
      </c>
      <c r="Z172" s="475">
        <v>7</v>
      </c>
      <c r="AA172" s="2413" t="s">
        <v>276</v>
      </c>
      <c r="AB172" s="50"/>
      <c r="AC172" s="527"/>
      <c r="AD172" s="272">
        <v>12</v>
      </c>
      <c r="AE172" s="23"/>
      <c r="AF172" s="273">
        <f>SUM(AD172/AD177*100)</f>
        <v>2.214022140221402</v>
      </c>
    </row>
    <row r="173" spans="1:37" s="20" customFormat="1" ht="17.45" customHeight="1">
      <c r="A173" s="475">
        <v>8</v>
      </c>
      <c r="B173" s="809" t="s">
        <v>273</v>
      </c>
      <c r="C173" s="2409"/>
      <c r="D173" s="2409"/>
      <c r="E173" s="272">
        <v>9</v>
      </c>
      <c r="F173" s="23"/>
      <c r="G173" s="273">
        <f>SUM(E173/E177*100)</f>
        <v>1.7475728155339807</v>
      </c>
      <c r="H173" s="739"/>
      <c r="I173" s="739"/>
      <c r="J173" s="475">
        <v>8</v>
      </c>
      <c r="K173" s="809" t="s">
        <v>273</v>
      </c>
      <c r="L173" s="2409"/>
      <c r="M173" s="2409"/>
      <c r="N173" s="272">
        <v>9</v>
      </c>
      <c r="O173" s="23"/>
      <c r="P173" s="273">
        <f>SUM(N173/N177*100)</f>
        <v>1.717557251908397</v>
      </c>
      <c r="Q173" s="739"/>
      <c r="R173" s="475">
        <v>8</v>
      </c>
      <c r="S173" s="809" t="s">
        <v>273</v>
      </c>
      <c r="T173" s="2409"/>
      <c r="U173" s="2409"/>
      <c r="V173" s="272">
        <v>9</v>
      </c>
      <c r="W173" s="23"/>
      <c r="X173" s="273">
        <f>SUM(V173/V177*100)</f>
        <v>1.6728624535315983</v>
      </c>
      <c r="Z173" s="475">
        <v>8</v>
      </c>
      <c r="AA173" s="809" t="s">
        <v>273</v>
      </c>
      <c r="AB173" s="2409"/>
      <c r="AC173" s="2409"/>
      <c r="AD173" s="272">
        <v>9</v>
      </c>
      <c r="AE173" s="23"/>
      <c r="AF173" s="273">
        <f>SUM(AD173/AD177*100)</f>
        <v>1.6605166051660518</v>
      </c>
    </row>
    <row r="174" spans="1:37" s="20" customFormat="1" ht="17.45" customHeight="1">
      <c r="A174" s="475">
        <v>9</v>
      </c>
      <c r="B174" s="809" t="s">
        <v>240</v>
      </c>
      <c r="C174" s="50"/>
      <c r="D174" s="527"/>
      <c r="E174" s="272">
        <v>9</v>
      </c>
      <c r="F174" s="23"/>
      <c r="G174" s="273">
        <f>SUM(E174/E177*100)</f>
        <v>1.7475728155339807</v>
      </c>
      <c r="H174" s="739"/>
      <c r="I174" s="739"/>
      <c r="J174" s="475">
        <v>9</v>
      </c>
      <c r="K174" s="809" t="s">
        <v>240</v>
      </c>
      <c r="L174" s="50"/>
      <c r="M174" s="527"/>
      <c r="N174" s="272">
        <v>8</v>
      </c>
      <c r="O174" s="23"/>
      <c r="P174" s="273">
        <f>SUM(N174/N177*100)</f>
        <v>1.5267175572519083</v>
      </c>
      <c r="Q174" s="739"/>
      <c r="R174" s="475">
        <v>9</v>
      </c>
      <c r="S174" s="809" t="s">
        <v>240</v>
      </c>
      <c r="T174" s="50"/>
      <c r="U174" s="527"/>
      <c r="V174" s="272">
        <v>9</v>
      </c>
      <c r="W174" s="23"/>
      <c r="X174" s="273">
        <f>SUM(V174/V177*100)</f>
        <v>1.6728624535315983</v>
      </c>
      <c r="Z174" s="475">
        <v>9</v>
      </c>
      <c r="AA174" s="809" t="s">
        <v>240</v>
      </c>
      <c r="AB174" s="50"/>
      <c r="AC174" s="527"/>
      <c r="AD174" s="272">
        <v>9</v>
      </c>
      <c r="AE174" s="23"/>
      <c r="AF174" s="273">
        <f>SUM(AD174/AD177*100)</f>
        <v>1.6605166051660518</v>
      </c>
    </row>
    <row r="175" spans="1:37" s="20" customFormat="1" ht="17.45" customHeight="1">
      <c r="A175" s="475">
        <v>10</v>
      </c>
      <c r="B175" s="50" t="s">
        <v>275</v>
      </c>
      <c r="C175" s="50"/>
      <c r="D175" s="50"/>
      <c r="E175" s="272">
        <v>8</v>
      </c>
      <c r="F175" s="23"/>
      <c r="G175" s="273">
        <f>SUM(E175/E177*100)</f>
        <v>1.5533980582524272</v>
      </c>
      <c r="H175" s="739"/>
      <c r="I175" s="739"/>
      <c r="J175" s="475">
        <v>10</v>
      </c>
      <c r="K175" s="50" t="s">
        <v>721</v>
      </c>
      <c r="L175" s="50"/>
      <c r="M175" s="50"/>
      <c r="N175" s="272">
        <v>8</v>
      </c>
      <c r="O175" s="23"/>
      <c r="P175" s="273">
        <f>SUM(N175/N177*100)</f>
        <v>1.5267175572519083</v>
      </c>
      <c r="Q175" s="739"/>
      <c r="R175" s="475">
        <v>10</v>
      </c>
      <c r="S175" s="50" t="s">
        <v>721</v>
      </c>
      <c r="T175" s="50"/>
      <c r="U175" s="50"/>
      <c r="V175" s="272">
        <v>8</v>
      </c>
      <c r="W175" s="23"/>
      <c r="X175" s="273">
        <f>SUM(V175/V177*100)</f>
        <v>1.486988847583643</v>
      </c>
      <c r="Z175" s="475">
        <v>10</v>
      </c>
      <c r="AA175" s="50" t="s">
        <v>721</v>
      </c>
      <c r="AB175" s="50"/>
      <c r="AC175" s="50"/>
      <c r="AD175" s="272">
        <v>8</v>
      </c>
      <c r="AE175" s="23"/>
      <c r="AF175" s="273">
        <f>SUM(AD175/AD177*100)</f>
        <v>1.4760147601476015</v>
      </c>
    </row>
    <row r="176" spans="1:37" s="20" customFormat="1" ht="17.45" customHeight="1">
      <c r="A176" s="763"/>
      <c r="B176" s="669" t="s">
        <v>624</v>
      </c>
      <c r="C176" s="669"/>
      <c r="D176" s="669"/>
      <c r="E176" s="2412">
        <v>91</v>
      </c>
      <c r="F176" s="446"/>
      <c r="G176" s="670">
        <f>SUM(E176/E177*100)</f>
        <v>17.66990291262136</v>
      </c>
      <c r="H176" s="739"/>
      <c r="I176" s="739"/>
      <c r="J176" s="763"/>
      <c r="K176" s="669" t="s">
        <v>624</v>
      </c>
      <c r="L176" s="669"/>
      <c r="M176" s="669"/>
      <c r="N176" s="2412">
        <v>93</v>
      </c>
      <c r="O176" s="446"/>
      <c r="P176" s="670">
        <f>SUM(N176/N177*100)</f>
        <v>17.748091603053435</v>
      </c>
      <c r="Q176" s="739"/>
      <c r="R176" s="763"/>
      <c r="S176" s="669" t="s">
        <v>624</v>
      </c>
      <c r="T176" s="669"/>
      <c r="U176" s="669"/>
      <c r="V176" s="2412">
        <v>92</v>
      </c>
      <c r="W176" s="446"/>
      <c r="X176" s="670">
        <f>SUM(V176/V177*100)</f>
        <v>17.100371747211895</v>
      </c>
      <c r="Z176" s="763"/>
      <c r="AA176" s="669" t="s">
        <v>624</v>
      </c>
      <c r="AB176" s="669"/>
      <c r="AC176" s="669"/>
      <c r="AD176" s="2412">
        <v>90</v>
      </c>
      <c r="AE176" s="446"/>
      <c r="AF176" s="670">
        <f>SUM(AD176/AD177*100)</f>
        <v>16.605166051660518</v>
      </c>
    </row>
    <row r="177" spans="1:32" s="20" customFormat="1" ht="17.45" customHeight="1">
      <c r="A177" s="475"/>
      <c r="B177" s="950" t="s">
        <v>278</v>
      </c>
      <c r="C177" s="275"/>
      <c r="D177" s="275"/>
      <c r="E177" s="276">
        <f>SUM(E166:E176)</f>
        <v>515</v>
      </c>
      <c r="F177" s="24"/>
      <c r="G177" s="1577">
        <f>SUM(G166:G176)</f>
        <v>100</v>
      </c>
      <c r="H177" s="739"/>
      <c r="I177" s="739"/>
      <c r="J177" s="475"/>
      <c r="K177" s="950" t="s">
        <v>278</v>
      </c>
      <c r="L177" s="275"/>
      <c r="M177" s="275"/>
      <c r="N177" s="276">
        <f>SUM(N166:N176)</f>
        <v>524</v>
      </c>
      <c r="O177" s="24"/>
      <c r="P177" s="1577">
        <f>SUM(P166:P176)</f>
        <v>100.00000000000003</v>
      </c>
      <c r="Q177" s="739"/>
      <c r="R177" s="475"/>
      <c r="S177" s="950" t="s">
        <v>278</v>
      </c>
      <c r="T177" s="275"/>
      <c r="U177" s="275"/>
      <c r="V177" s="276">
        <f>SUM(V166:V176)</f>
        <v>538</v>
      </c>
      <c r="W177" s="24"/>
      <c r="X177" s="1577">
        <f>SUM(X166:X176)</f>
        <v>100</v>
      </c>
      <c r="Z177" s="475"/>
      <c r="AA177" s="950" t="s">
        <v>278</v>
      </c>
      <c r="AB177" s="275"/>
      <c r="AC177" s="275"/>
      <c r="AD177" s="276">
        <f>SUM(AD166:AD176)</f>
        <v>542</v>
      </c>
      <c r="AE177" s="24"/>
      <c r="AF177" s="1577">
        <f>SUM(AF166:AF176)</f>
        <v>100</v>
      </c>
    </row>
    <row r="178" spans="1:32" s="20" customFormat="1" ht="17.45" customHeight="1" thickBot="1">
      <c r="A178" s="637"/>
      <c r="B178" s="1822"/>
      <c r="C178" s="1822"/>
      <c r="D178" s="1822"/>
      <c r="E178" s="1822"/>
      <c r="F178" s="1822"/>
      <c r="G178" s="1821"/>
      <c r="H178" s="739"/>
      <c r="I178" s="739"/>
      <c r="J178" s="637"/>
      <c r="K178" s="1822"/>
      <c r="L178" s="1822"/>
      <c r="M178" s="1822"/>
      <c r="N178" s="1822"/>
      <c r="O178" s="1822"/>
      <c r="P178" s="1821"/>
      <c r="Q178" s="739"/>
      <c r="R178" s="637"/>
      <c r="S178" s="1822"/>
      <c r="T178" s="1822"/>
      <c r="U178" s="1822"/>
      <c r="V178" s="1822"/>
      <c r="W178" s="1822"/>
      <c r="X178" s="1821"/>
      <c r="Z178" s="637"/>
      <c r="AA178" s="1822"/>
      <c r="AB178" s="1822"/>
      <c r="AC178" s="1822"/>
      <c r="AD178" s="1822"/>
      <c r="AE178" s="1822"/>
      <c r="AF178" s="1821"/>
    </row>
    <row r="179" spans="1:32" s="20" customFormat="1" ht="17.45" customHeight="1" thickBot="1">
      <c r="A179" s="738"/>
      <c r="B179" s="739"/>
      <c r="C179" s="739"/>
      <c r="D179" s="739"/>
      <c r="E179" s="739"/>
      <c r="F179" s="739"/>
      <c r="G179" s="739"/>
      <c r="H179" s="739"/>
      <c r="I179" s="739"/>
      <c r="J179" s="739"/>
      <c r="K179" s="739"/>
      <c r="L179" s="739"/>
      <c r="M179" s="739"/>
      <c r="N179" s="739"/>
      <c r="O179" s="739"/>
      <c r="P179" s="739"/>
      <c r="Q179" s="739"/>
      <c r="R179" s="739"/>
      <c r="S179" s="739"/>
      <c r="T179" s="739"/>
      <c r="U179" s="264"/>
    </row>
    <row r="180" spans="1:32" s="20" customFormat="1" ht="17.45" customHeight="1" thickBot="1">
      <c r="A180" s="4847" t="s">
        <v>756</v>
      </c>
      <c r="B180" s="4852"/>
      <c r="C180" s="4852"/>
      <c r="D180" s="4852"/>
      <c r="E180" s="4852"/>
      <c r="F180" s="4852"/>
      <c r="G180" s="4853"/>
      <c r="H180" s="739"/>
      <c r="I180" s="739"/>
      <c r="J180" s="4847" t="s">
        <v>761</v>
      </c>
      <c r="K180" s="4848"/>
      <c r="L180" s="4848"/>
      <c r="M180" s="4848"/>
      <c r="N180" s="4848"/>
      <c r="O180" s="4848"/>
      <c r="P180" s="4849"/>
      <c r="Q180" s="739"/>
      <c r="R180" s="4847" t="s">
        <v>798</v>
      </c>
      <c r="S180" s="4848"/>
      <c r="T180" s="4848"/>
      <c r="U180" s="4848"/>
      <c r="V180" s="4848"/>
      <c r="W180" s="4848"/>
      <c r="X180" s="4849"/>
      <c r="Z180" s="4847" t="s">
        <v>806</v>
      </c>
      <c r="AA180" s="4848"/>
      <c r="AB180" s="4848"/>
      <c r="AC180" s="4848"/>
      <c r="AD180" s="4848"/>
      <c r="AE180" s="4848"/>
      <c r="AF180" s="4849"/>
    </row>
    <row r="181" spans="1:32" s="20" customFormat="1" ht="17.45" customHeight="1">
      <c r="A181" s="806"/>
      <c r="B181" s="807"/>
      <c r="C181" s="807"/>
      <c r="D181" s="807"/>
      <c r="E181" s="885" t="s">
        <v>265</v>
      </c>
      <c r="F181" s="807"/>
      <c r="G181" s="808" t="s">
        <v>266</v>
      </c>
      <c r="H181" s="739"/>
      <c r="I181" s="739"/>
      <c r="J181" s="806"/>
      <c r="K181" s="807"/>
      <c r="L181" s="807"/>
      <c r="M181" s="807"/>
      <c r="N181" s="885" t="s">
        <v>265</v>
      </c>
      <c r="O181" s="807"/>
      <c r="P181" s="808" t="s">
        <v>266</v>
      </c>
      <c r="Q181" s="739"/>
      <c r="R181" s="806"/>
      <c r="S181" s="807"/>
      <c r="T181" s="807"/>
      <c r="U181" s="807"/>
      <c r="V181" s="885" t="s">
        <v>265</v>
      </c>
      <c r="W181" s="807"/>
      <c r="X181" s="808" t="s">
        <v>266</v>
      </c>
      <c r="Z181" s="806"/>
      <c r="AA181" s="807"/>
      <c r="AB181" s="807"/>
      <c r="AC181" s="807"/>
      <c r="AD181" s="885" t="s">
        <v>265</v>
      </c>
      <c r="AE181" s="807"/>
      <c r="AF181" s="808" t="s">
        <v>266</v>
      </c>
    </row>
    <row r="182" spans="1:32" s="20" customFormat="1" ht="17.45" customHeight="1">
      <c r="A182" s="475">
        <v>1</v>
      </c>
      <c r="B182" s="50" t="s">
        <v>524</v>
      </c>
      <c r="C182" s="50"/>
      <c r="D182" s="527"/>
      <c r="E182" s="23">
        <v>180</v>
      </c>
      <c r="F182" s="23"/>
      <c r="G182" s="273">
        <f>SUM(E182/E193*100)</f>
        <v>33.088235294117645</v>
      </c>
      <c r="H182" s="739"/>
      <c r="I182" s="739"/>
      <c r="J182" s="475">
        <v>1</v>
      </c>
      <c r="K182" s="50" t="s">
        <v>524</v>
      </c>
      <c r="L182" s="50"/>
      <c r="M182" s="527"/>
      <c r="N182" s="23">
        <v>186</v>
      </c>
      <c r="O182" s="23"/>
      <c r="P182" s="273">
        <f>SUM(N182/N193*100)</f>
        <v>33.695652173913047</v>
      </c>
      <c r="Q182" s="739"/>
      <c r="R182" s="475">
        <v>1</v>
      </c>
      <c r="S182" s="50" t="s">
        <v>524</v>
      </c>
      <c r="T182" s="50"/>
      <c r="U182" s="527"/>
      <c r="V182" s="23">
        <v>187</v>
      </c>
      <c r="W182" s="23"/>
      <c r="X182" s="273">
        <f>SUM(V182/V193*100)</f>
        <v>34.124087591240873</v>
      </c>
      <c r="Z182" s="475">
        <v>1</v>
      </c>
      <c r="AA182" s="50" t="s">
        <v>524</v>
      </c>
      <c r="AB182" s="50"/>
      <c r="AC182" s="527"/>
      <c r="AD182" s="272">
        <v>155</v>
      </c>
      <c r="AE182" s="23"/>
      <c r="AF182" s="273">
        <f>SUM(AD182/AD193*100)</f>
        <v>30.2734375</v>
      </c>
    </row>
    <row r="183" spans="1:32" s="20" customFormat="1" ht="17.45" customHeight="1">
      <c r="A183" s="475">
        <v>2</v>
      </c>
      <c r="B183" s="50" t="s">
        <v>523</v>
      </c>
      <c r="C183" s="50"/>
      <c r="D183" s="527"/>
      <c r="E183" s="23">
        <v>114</v>
      </c>
      <c r="F183" s="23"/>
      <c r="G183" s="273">
        <f>SUM(E183/E193*100)</f>
        <v>20.955882352941178</v>
      </c>
      <c r="H183" s="739"/>
      <c r="I183" s="739"/>
      <c r="J183" s="475">
        <v>2</v>
      </c>
      <c r="K183" s="50" t="s">
        <v>523</v>
      </c>
      <c r="L183" s="50"/>
      <c r="M183" s="527"/>
      <c r="N183" s="23">
        <v>113</v>
      </c>
      <c r="O183" s="23"/>
      <c r="P183" s="273">
        <f>SUM(N183/N193*100)</f>
        <v>20.471014492753621</v>
      </c>
      <c r="Q183" s="739"/>
      <c r="R183" s="475">
        <v>2</v>
      </c>
      <c r="S183" s="50" t="s">
        <v>523</v>
      </c>
      <c r="T183" s="50"/>
      <c r="U183" s="527"/>
      <c r="V183" s="23">
        <v>112</v>
      </c>
      <c r="W183" s="23"/>
      <c r="X183" s="273">
        <f>SUM(V183/V193*100)</f>
        <v>20.437956204379564</v>
      </c>
      <c r="Z183" s="475">
        <v>2</v>
      </c>
      <c r="AA183" s="50" t="s">
        <v>523</v>
      </c>
      <c r="AB183" s="50"/>
      <c r="AC183" s="527"/>
      <c r="AD183" s="272">
        <v>110</v>
      </c>
      <c r="AE183" s="23"/>
      <c r="AF183" s="273">
        <f>SUM(AD183/AD193*100)</f>
        <v>21.484375</v>
      </c>
    </row>
    <row r="184" spans="1:32" s="20" customFormat="1" ht="17.45" customHeight="1">
      <c r="A184" s="475">
        <v>3</v>
      </c>
      <c r="B184" s="50" t="s">
        <v>622</v>
      </c>
      <c r="C184" s="50"/>
      <c r="D184" s="527"/>
      <c r="E184" s="23">
        <v>51</v>
      </c>
      <c r="F184" s="23"/>
      <c r="G184" s="273">
        <f>SUM(E184/E193*100)</f>
        <v>9.375</v>
      </c>
      <c r="H184" s="739"/>
      <c r="I184" s="739"/>
      <c r="J184" s="475">
        <v>3</v>
      </c>
      <c r="K184" s="50" t="s">
        <v>622</v>
      </c>
      <c r="L184" s="50"/>
      <c r="M184" s="527"/>
      <c r="N184" s="23">
        <v>53</v>
      </c>
      <c r="O184" s="23"/>
      <c r="P184" s="273">
        <f>SUM(N184/N193*100)</f>
        <v>9.6014492753623184</v>
      </c>
      <c r="Q184" s="739"/>
      <c r="R184" s="475">
        <v>3</v>
      </c>
      <c r="S184" s="50" t="s">
        <v>622</v>
      </c>
      <c r="T184" s="50"/>
      <c r="U184" s="527"/>
      <c r="V184" s="23">
        <v>52</v>
      </c>
      <c r="W184" s="23"/>
      <c r="X184" s="273">
        <f>SUM(V184/V193*100)</f>
        <v>9.4890510948905096</v>
      </c>
      <c r="Z184" s="475">
        <v>3</v>
      </c>
      <c r="AA184" s="50" t="s">
        <v>622</v>
      </c>
      <c r="AB184" s="50"/>
      <c r="AC184" s="527"/>
      <c r="AD184" s="272">
        <v>55</v>
      </c>
      <c r="AE184" s="23"/>
      <c r="AF184" s="273">
        <f>SUM(AD184/AD193*100)</f>
        <v>10.7421875</v>
      </c>
    </row>
    <row r="185" spans="1:32" s="20" customFormat="1" ht="17.45" customHeight="1">
      <c r="A185" s="475">
        <v>4</v>
      </c>
      <c r="B185" s="50" t="s">
        <v>491</v>
      </c>
      <c r="C185" s="50"/>
      <c r="D185" s="527"/>
      <c r="E185" s="23">
        <v>30</v>
      </c>
      <c r="F185" s="23"/>
      <c r="G185" s="273">
        <f>SUM(E185/E193*100)</f>
        <v>5.5147058823529411</v>
      </c>
      <c r="H185" s="739"/>
      <c r="I185" s="739"/>
      <c r="J185" s="475">
        <v>4</v>
      </c>
      <c r="K185" s="50" t="s">
        <v>491</v>
      </c>
      <c r="L185" s="50"/>
      <c r="M185" s="527"/>
      <c r="N185" s="23">
        <v>32</v>
      </c>
      <c r="O185" s="23"/>
      <c r="P185" s="273">
        <f>SUM(N185/N193*100)</f>
        <v>5.7971014492753623</v>
      </c>
      <c r="Q185" s="739"/>
      <c r="R185" s="475">
        <v>4</v>
      </c>
      <c r="S185" s="50" t="s">
        <v>491</v>
      </c>
      <c r="T185" s="50"/>
      <c r="U185" s="527"/>
      <c r="V185" s="23">
        <v>33</v>
      </c>
      <c r="W185" s="23"/>
      <c r="X185" s="273">
        <f>SUM(V185/V193*100)</f>
        <v>6.0218978102189782</v>
      </c>
      <c r="Z185" s="475">
        <v>4</v>
      </c>
      <c r="AA185" s="50" t="s">
        <v>491</v>
      </c>
      <c r="AB185" s="50"/>
      <c r="AC185" s="527"/>
      <c r="AD185" s="272">
        <v>30</v>
      </c>
      <c r="AE185" s="23"/>
      <c r="AF185" s="273">
        <f>SUM(AD185/AD193*100)</f>
        <v>5.859375</v>
      </c>
    </row>
    <row r="186" spans="1:32" s="20" customFormat="1" ht="17.45" customHeight="1">
      <c r="A186" s="475">
        <v>5</v>
      </c>
      <c r="B186" s="50" t="s">
        <v>271</v>
      </c>
      <c r="C186" s="50"/>
      <c r="D186" s="527"/>
      <c r="E186" s="23">
        <v>19</v>
      </c>
      <c r="F186" s="23"/>
      <c r="G186" s="273">
        <f>SUM(E186/E193*100)</f>
        <v>3.4926470588235294</v>
      </c>
      <c r="H186" s="739"/>
      <c r="I186" s="739"/>
      <c r="J186" s="475">
        <v>5</v>
      </c>
      <c r="K186" s="50" t="s">
        <v>271</v>
      </c>
      <c r="L186" s="50"/>
      <c r="M186" s="527"/>
      <c r="N186" s="23">
        <v>20</v>
      </c>
      <c r="O186" s="23"/>
      <c r="P186" s="273">
        <f>SUM(N186/N193*100)</f>
        <v>3.6231884057971016</v>
      </c>
      <c r="Q186" s="739"/>
      <c r="R186" s="475">
        <v>5</v>
      </c>
      <c r="S186" s="50" t="s">
        <v>271</v>
      </c>
      <c r="T186" s="50"/>
      <c r="U186" s="527"/>
      <c r="V186" s="23">
        <v>20</v>
      </c>
      <c r="W186" s="23"/>
      <c r="X186" s="273">
        <f>SUM(V186/V193*100)</f>
        <v>3.6496350364963499</v>
      </c>
      <c r="Z186" s="475">
        <v>5</v>
      </c>
      <c r="AA186" s="50" t="s">
        <v>271</v>
      </c>
      <c r="AB186" s="50"/>
      <c r="AC186" s="527"/>
      <c r="AD186" s="272">
        <v>19</v>
      </c>
      <c r="AE186" s="23"/>
      <c r="AF186" s="273">
        <f>SUM(AD186/AD193*100)</f>
        <v>3.7109375</v>
      </c>
    </row>
    <row r="187" spans="1:32" s="20" customFormat="1" ht="17.45" customHeight="1">
      <c r="A187" s="475">
        <v>6</v>
      </c>
      <c r="B187" s="50" t="s">
        <v>602</v>
      </c>
      <c r="C187" s="50"/>
      <c r="D187" s="527"/>
      <c r="E187" s="23">
        <v>16</v>
      </c>
      <c r="F187" s="23"/>
      <c r="G187" s="273">
        <f>SUM(E187/E193*100)</f>
        <v>2.9411764705882351</v>
      </c>
      <c r="H187" s="739"/>
      <c r="I187" s="739"/>
      <c r="J187" s="475">
        <v>6</v>
      </c>
      <c r="K187" s="50" t="s">
        <v>602</v>
      </c>
      <c r="L187" s="50"/>
      <c r="M187" s="527"/>
      <c r="N187" s="23">
        <v>17</v>
      </c>
      <c r="O187" s="23"/>
      <c r="P187" s="273">
        <f>SUM(N187/N193*100)</f>
        <v>3.0797101449275366</v>
      </c>
      <c r="Q187" s="739"/>
      <c r="R187" s="475">
        <v>6</v>
      </c>
      <c r="S187" s="50" t="s">
        <v>602</v>
      </c>
      <c r="T187" s="50"/>
      <c r="U187" s="527"/>
      <c r="V187" s="23">
        <v>15</v>
      </c>
      <c r="W187" s="23"/>
      <c r="X187" s="273">
        <f>SUM(V187/V193*100)</f>
        <v>2.7372262773722631</v>
      </c>
      <c r="Z187" s="475">
        <v>6</v>
      </c>
      <c r="AA187" s="50" t="s">
        <v>602</v>
      </c>
      <c r="AB187" s="50"/>
      <c r="AC187" s="527"/>
      <c r="AD187" s="272">
        <v>15</v>
      </c>
      <c r="AE187" s="23"/>
      <c r="AF187" s="273">
        <f>SUM(AD187/AD193*100)</f>
        <v>2.9296875</v>
      </c>
    </row>
    <row r="188" spans="1:32" s="20" customFormat="1" ht="17.45" customHeight="1">
      <c r="A188" s="475">
        <v>7</v>
      </c>
      <c r="B188" s="50" t="s">
        <v>273</v>
      </c>
      <c r="C188" s="50"/>
      <c r="D188" s="527"/>
      <c r="E188" s="23">
        <v>13</v>
      </c>
      <c r="F188" s="23"/>
      <c r="G188" s="273">
        <f>SUM(E188/E193*100)</f>
        <v>2.3897058823529411</v>
      </c>
      <c r="H188" s="739"/>
      <c r="I188" s="739"/>
      <c r="J188" s="475">
        <v>7</v>
      </c>
      <c r="K188" s="2413" t="s">
        <v>276</v>
      </c>
      <c r="L188" s="50"/>
      <c r="M188" s="527"/>
      <c r="N188" s="23">
        <v>12</v>
      </c>
      <c r="O188" s="23"/>
      <c r="P188" s="273">
        <f>SUM(N188/N193*100)</f>
        <v>2.1739130434782608</v>
      </c>
      <c r="Q188" s="739"/>
      <c r="R188" s="475">
        <v>7</v>
      </c>
      <c r="S188" s="50" t="s">
        <v>276</v>
      </c>
      <c r="T188" s="50"/>
      <c r="U188" s="527"/>
      <c r="V188" s="23">
        <v>11</v>
      </c>
      <c r="W188" s="23"/>
      <c r="X188" s="273">
        <f>SUM(V188/V193*100)</f>
        <v>2.0072992700729926</v>
      </c>
      <c r="Z188" s="475">
        <v>7</v>
      </c>
      <c r="AA188" s="2413" t="s">
        <v>276</v>
      </c>
      <c r="AB188" s="50"/>
      <c r="AC188" s="527"/>
      <c r="AD188" s="272">
        <v>11</v>
      </c>
      <c r="AE188" s="23"/>
      <c r="AF188" s="273">
        <f>SUM(AD188/AD193*100)</f>
        <v>2.1484375</v>
      </c>
    </row>
    <row r="189" spans="1:32" s="20" customFormat="1" ht="17.45" customHeight="1">
      <c r="A189" s="475">
        <v>8</v>
      </c>
      <c r="B189" s="2413" t="s">
        <v>276</v>
      </c>
      <c r="C189" s="2409"/>
      <c r="D189" s="2409"/>
      <c r="E189" s="23">
        <v>12</v>
      </c>
      <c r="F189" s="23"/>
      <c r="G189" s="273">
        <f>SUM(E189/E193*100)</f>
        <v>2.2058823529411766</v>
      </c>
      <c r="H189" s="739"/>
      <c r="I189" s="739"/>
      <c r="J189" s="475">
        <v>8</v>
      </c>
      <c r="K189" s="809" t="s">
        <v>273</v>
      </c>
      <c r="L189" s="2409"/>
      <c r="M189" s="2409"/>
      <c r="N189" s="23">
        <v>11</v>
      </c>
      <c r="O189" s="23"/>
      <c r="P189" s="273">
        <f>SUM(N189/N193*100)</f>
        <v>1.9927536231884055</v>
      </c>
      <c r="Q189" s="739"/>
      <c r="R189" s="475">
        <v>8</v>
      </c>
      <c r="S189" s="4851" t="s">
        <v>273</v>
      </c>
      <c r="T189" s="4636"/>
      <c r="U189" s="4636"/>
      <c r="V189" s="23">
        <v>10</v>
      </c>
      <c r="W189" s="23"/>
      <c r="X189" s="273">
        <f>SUM(V189/V193*100)</f>
        <v>1.824817518248175</v>
      </c>
      <c r="Z189" s="475">
        <v>8</v>
      </c>
      <c r="AA189" s="809" t="s">
        <v>273</v>
      </c>
      <c r="AB189" s="2409"/>
      <c r="AC189" s="2409"/>
      <c r="AD189" s="272">
        <v>9</v>
      </c>
      <c r="AE189" s="23"/>
      <c r="AF189" s="273">
        <f>SUM(AD189/AD193*100)</f>
        <v>1.7578125</v>
      </c>
    </row>
    <row r="190" spans="1:32" s="20" customFormat="1" ht="17.45" customHeight="1">
      <c r="A190" s="475">
        <v>9</v>
      </c>
      <c r="B190" s="809" t="s">
        <v>240</v>
      </c>
      <c r="C190" s="50"/>
      <c r="D190" s="527"/>
      <c r="E190" s="23">
        <v>10</v>
      </c>
      <c r="F190" s="23"/>
      <c r="G190" s="273">
        <f>SUM(E190/E193*100)</f>
        <v>1.8382352941176472</v>
      </c>
      <c r="H190" s="739"/>
      <c r="I190" s="739"/>
      <c r="J190" s="475">
        <v>9</v>
      </c>
      <c r="K190" s="809" t="s">
        <v>240</v>
      </c>
      <c r="L190" s="50"/>
      <c r="M190" s="527"/>
      <c r="N190" s="23">
        <v>10</v>
      </c>
      <c r="O190" s="23"/>
      <c r="P190" s="273">
        <f>SUM(N190/N193*100)</f>
        <v>1.8115942028985508</v>
      </c>
      <c r="Q190" s="739"/>
      <c r="R190" s="475">
        <v>9</v>
      </c>
      <c r="S190" s="809" t="s">
        <v>721</v>
      </c>
      <c r="T190" s="50"/>
      <c r="U190" s="527"/>
      <c r="V190" s="23">
        <v>9</v>
      </c>
      <c r="W190" s="23"/>
      <c r="X190" s="273">
        <f>SUM(V190/V193*100)</f>
        <v>1.6423357664233578</v>
      </c>
      <c r="Z190" s="475">
        <v>9</v>
      </c>
      <c r="AA190" s="809" t="s">
        <v>240</v>
      </c>
      <c r="AB190" s="50"/>
      <c r="AC190" s="527"/>
      <c r="AD190" s="272">
        <v>9</v>
      </c>
      <c r="AE190" s="23"/>
      <c r="AF190" s="273">
        <f>SUM(AD190/AD193*100)</f>
        <v>1.7578125</v>
      </c>
    </row>
    <row r="191" spans="1:32" s="20" customFormat="1" ht="17.45" customHeight="1">
      <c r="A191" s="475">
        <v>10</v>
      </c>
      <c r="B191" s="50" t="s">
        <v>721</v>
      </c>
      <c r="C191" s="50"/>
      <c r="D191" s="50"/>
      <c r="E191" s="23">
        <v>9</v>
      </c>
      <c r="F191" s="23"/>
      <c r="G191" s="273">
        <f>SUM(E191/E193*100)</f>
        <v>1.6544117647058825</v>
      </c>
      <c r="H191" s="739"/>
      <c r="I191" s="739"/>
      <c r="J191" s="475">
        <v>10</v>
      </c>
      <c r="K191" s="50" t="s">
        <v>721</v>
      </c>
      <c r="L191" s="50"/>
      <c r="M191" s="50"/>
      <c r="N191" s="23">
        <v>9</v>
      </c>
      <c r="O191" s="23"/>
      <c r="P191" s="273">
        <f>SUM(N191/N193*100)</f>
        <v>1.6304347826086956</v>
      </c>
      <c r="Q191" s="739"/>
      <c r="R191" s="475">
        <v>10</v>
      </c>
      <c r="S191" s="50" t="s">
        <v>799</v>
      </c>
      <c r="T191" s="50"/>
      <c r="U191" s="50"/>
      <c r="V191" s="23">
        <v>9</v>
      </c>
      <c r="W191" s="23"/>
      <c r="X191" s="273">
        <f>SUM(V191/V193*100)</f>
        <v>1.6423357664233578</v>
      </c>
      <c r="Z191" s="475">
        <v>10</v>
      </c>
      <c r="AA191" s="50" t="s">
        <v>721</v>
      </c>
      <c r="AB191" s="50"/>
      <c r="AC191" s="50"/>
      <c r="AD191" s="272">
        <v>8</v>
      </c>
      <c r="AE191" s="23"/>
      <c r="AF191" s="273">
        <f>SUM(AD191/AD193*100)</f>
        <v>1.5625</v>
      </c>
    </row>
    <row r="192" spans="1:32" s="20" customFormat="1" ht="17.45" customHeight="1">
      <c r="A192" s="763"/>
      <c r="B192" s="669" t="s">
        <v>624</v>
      </c>
      <c r="C192" s="669"/>
      <c r="D192" s="669"/>
      <c r="E192" s="446">
        <v>90</v>
      </c>
      <c r="F192" s="446"/>
      <c r="G192" s="670">
        <f>SUM(E192/E193*100)</f>
        <v>16.544117647058822</v>
      </c>
      <c r="H192" s="739"/>
      <c r="I192" s="739"/>
      <c r="J192" s="763"/>
      <c r="K192" s="669" t="s">
        <v>624</v>
      </c>
      <c r="L192" s="669"/>
      <c r="M192" s="669"/>
      <c r="N192" s="446">
        <v>89</v>
      </c>
      <c r="O192" s="446"/>
      <c r="P192" s="670">
        <f>SUM(N192/N193*100)</f>
        <v>16.123188405797102</v>
      </c>
      <c r="Q192" s="739"/>
      <c r="R192" s="763"/>
      <c r="S192" s="669" t="s">
        <v>624</v>
      </c>
      <c r="T192" s="669"/>
      <c r="U192" s="669"/>
      <c r="V192" s="446">
        <v>90</v>
      </c>
      <c r="W192" s="446"/>
      <c r="X192" s="670">
        <f>SUM(V192/V193*100)</f>
        <v>16.423357664233578</v>
      </c>
      <c r="Z192" s="763"/>
      <c r="AA192" s="669" t="s">
        <v>624</v>
      </c>
      <c r="AB192" s="669"/>
      <c r="AC192" s="669"/>
      <c r="AD192" s="2412">
        <v>91</v>
      </c>
      <c r="AE192" s="446"/>
      <c r="AF192" s="670">
        <f>SUM(AD192/AD193*100)</f>
        <v>17.7734375</v>
      </c>
    </row>
    <row r="193" spans="1:32" s="20" customFormat="1" ht="17.45" customHeight="1">
      <c r="A193" s="475"/>
      <c r="B193" s="950" t="s">
        <v>278</v>
      </c>
      <c r="C193" s="275"/>
      <c r="D193" s="275"/>
      <c r="E193" s="276">
        <f>SUM(E182:E192)</f>
        <v>544</v>
      </c>
      <c r="F193" s="24"/>
      <c r="G193" s="1577">
        <f>SUM(G182:G192)</f>
        <v>100.00000000000001</v>
      </c>
      <c r="H193" s="739"/>
      <c r="I193" s="739"/>
      <c r="J193" s="475"/>
      <c r="K193" s="950" t="s">
        <v>278</v>
      </c>
      <c r="L193" s="275"/>
      <c r="M193" s="275"/>
      <c r="N193" s="276">
        <f>SUM(N182:N192)</f>
        <v>552</v>
      </c>
      <c r="O193" s="24"/>
      <c r="P193" s="1577">
        <f>SUM(P182:P192)</f>
        <v>100.00000000000003</v>
      </c>
      <c r="Q193" s="739"/>
      <c r="R193" s="475"/>
      <c r="S193" s="950" t="s">
        <v>278</v>
      </c>
      <c r="T193" s="275"/>
      <c r="U193" s="275"/>
      <c r="V193" s="276">
        <v>548</v>
      </c>
      <c r="W193" s="24"/>
      <c r="X193" s="1577">
        <f>SUM(X182:X192)</f>
        <v>100</v>
      </c>
      <c r="Z193" s="475"/>
      <c r="AA193" s="950" t="s">
        <v>278</v>
      </c>
      <c r="AB193" s="275"/>
      <c r="AC193" s="275"/>
      <c r="AD193" s="276">
        <f>SUM(AD182:AD192)</f>
        <v>512</v>
      </c>
      <c r="AE193" s="24"/>
      <c r="AF193" s="1577">
        <f>SUM(AF182:AF192)</f>
        <v>100</v>
      </c>
    </row>
    <row r="194" spans="1:32" s="20" customFormat="1" ht="17.45" customHeight="1" thickBot="1">
      <c r="A194" s="637"/>
      <c r="B194" s="1822"/>
      <c r="C194" s="1822"/>
      <c r="D194" s="1822"/>
      <c r="E194" s="1822"/>
      <c r="F194" s="1822"/>
      <c r="G194" s="1821"/>
      <c r="H194" s="739"/>
      <c r="I194" s="739"/>
      <c r="J194" s="637"/>
      <c r="K194" s="1822"/>
      <c r="L194" s="1822"/>
      <c r="M194" s="1822"/>
      <c r="N194" s="1822"/>
      <c r="O194" s="1822"/>
      <c r="P194" s="1821"/>
      <c r="Q194" s="739"/>
      <c r="R194" s="637"/>
      <c r="S194" s="1822"/>
      <c r="T194" s="1822"/>
      <c r="U194" s="1822"/>
      <c r="V194" s="1822"/>
      <c r="W194" s="1822"/>
      <c r="X194" s="1821"/>
      <c r="Z194" s="637"/>
      <c r="AA194" s="1822"/>
      <c r="AB194" s="1822"/>
      <c r="AC194" s="1822"/>
      <c r="AD194" s="1822"/>
      <c r="AE194" s="1822"/>
      <c r="AF194" s="1821"/>
    </row>
    <row r="195" spans="1:32" s="20" customFormat="1" ht="17.45" customHeight="1" thickBot="1">
      <c r="A195" s="738"/>
      <c r="B195" s="739"/>
      <c r="C195" s="739"/>
      <c r="D195" s="739"/>
      <c r="E195" s="739"/>
      <c r="F195" s="739"/>
      <c r="G195" s="739"/>
      <c r="H195" s="739"/>
      <c r="I195" s="739"/>
      <c r="J195" s="739"/>
      <c r="K195" s="739"/>
      <c r="L195" s="739"/>
      <c r="M195" s="739"/>
      <c r="N195" s="739"/>
      <c r="O195" s="739"/>
      <c r="P195" s="739"/>
      <c r="Q195" s="739"/>
      <c r="R195" s="739"/>
      <c r="S195" s="739"/>
      <c r="T195" s="739"/>
      <c r="U195" s="264"/>
    </row>
    <row r="196" spans="1:32" s="20" customFormat="1" ht="17.45" customHeight="1" thickBot="1">
      <c r="A196" s="2414" t="s">
        <v>722</v>
      </c>
      <c r="B196" s="2415"/>
      <c r="C196" s="2415"/>
      <c r="D196" s="2415"/>
      <c r="E196" s="2415"/>
      <c r="F196" s="2415"/>
      <c r="G196" s="2416"/>
      <c r="H196" s="739"/>
      <c r="I196" s="739"/>
      <c r="J196" s="4847" t="s">
        <v>732</v>
      </c>
      <c r="K196" s="4848"/>
      <c r="L196" s="4848"/>
      <c r="M196" s="4848"/>
      <c r="N196" s="4848"/>
      <c r="O196" s="4848"/>
      <c r="P196" s="4849"/>
      <c r="Q196" s="739"/>
      <c r="R196" s="4847" t="s">
        <v>736</v>
      </c>
      <c r="S196" s="4848"/>
      <c r="T196" s="4848"/>
      <c r="U196" s="4848"/>
      <c r="V196" s="4848"/>
      <c r="W196" s="4848"/>
      <c r="X196" s="4849"/>
      <c r="Z196" s="4847" t="s">
        <v>738</v>
      </c>
      <c r="AA196" s="4848"/>
      <c r="AB196" s="4848"/>
      <c r="AC196" s="4848"/>
      <c r="AD196" s="4848"/>
      <c r="AE196" s="4848"/>
      <c r="AF196" s="4849"/>
    </row>
    <row r="197" spans="1:32" s="20" customFormat="1" ht="17.45" customHeight="1">
      <c r="A197" s="806"/>
      <c r="B197" s="807"/>
      <c r="C197" s="807"/>
      <c r="D197" s="807"/>
      <c r="E197" s="885" t="s">
        <v>265</v>
      </c>
      <c r="F197" s="807"/>
      <c r="G197" s="808" t="s">
        <v>266</v>
      </c>
      <c r="H197" s="739"/>
      <c r="I197" s="739"/>
      <c r="J197" s="806"/>
      <c r="K197" s="807"/>
      <c r="L197" s="807"/>
      <c r="M197" s="807"/>
      <c r="N197" s="885" t="s">
        <v>265</v>
      </c>
      <c r="O197" s="807"/>
      <c r="P197" s="808" t="s">
        <v>266</v>
      </c>
      <c r="Q197" s="739"/>
      <c r="R197" s="806"/>
      <c r="S197" s="807"/>
      <c r="T197" s="807"/>
      <c r="U197" s="807"/>
      <c r="V197" s="885" t="s">
        <v>265</v>
      </c>
      <c r="W197" s="807"/>
      <c r="X197" s="808" t="s">
        <v>266</v>
      </c>
      <c r="Z197" s="806"/>
      <c r="AA197" s="807"/>
      <c r="AB197" s="807"/>
      <c r="AC197" s="807"/>
      <c r="AD197" s="885" t="s">
        <v>265</v>
      </c>
      <c r="AE197" s="807"/>
      <c r="AF197" s="808" t="s">
        <v>266</v>
      </c>
    </row>
    <row r="198" spans="1:32" s="20" customFormat="1" ht="17.45" customHeight="1">
      <c r="A198" s="475">
        <v>1</v>
      </c>
      <c r="B198" s="50" t="s">
        <v>524</v>
      </c>
      <c r="C198" s="50"/>
      <c r="D198" s="527"/>
      <c r="E198" s="23">
        <v>162</v>
      </c>
      <c r="F198" s="23"/>
      <c r="G198" s="273">
        <f>SUM(E198/E209*100)</f>
        <v>31.274131274131271</v>
      </c>
      <c r="H198" s="739"/>
      <c r="I198" s="739"/>
      <c r="J198" s="475">
        <v>1</v>
      </c>
      <c r="K198" s="50" t="s">
        <v>524</v>
      </c>
      <c r="L198" s="50"/>
      <c r="M198" s="527"/>
      <c r="N198" s="23">
        <v>169</v>
      </c>
      <c r="O198" s="23"/>
      <c r="P198" s="273">
        <f>SUM(N198/N209*100)</f>
        <v>31.947069943289225</v>
      </c>
      <c r="Q198" s="739"/>
      <c r="R198" s="475">
        <v>1</v>
      </c>
      <c r="S198" s="50" t="s">
        <v>524</v>
      </c>
      <c r="T198" s="50"/>
      <c r="U198" s="527"/>
      <c r="V198" s="23">
        <v>172</v>
      </c>
      <c r="W198" s="23"/>
      <c r="X198" s="273">
        <f>SUM(V198/V209*100)</f>
        <v>31.910946196660483</v>
      </c>
      <c r="Z198" s="475">
        <v>1</v>
      </c>
      <c r="AA198" s="50" t="s">
        <v>524</v>
      </c>
      <c r="AB198" s="50"/>
      <c r="AC198" s="527"/>
      <c r="AD198" s="23">
        <v>178</v>
      </c>
      <c r="AE198" s="23"/>
      <c r="AF198" s="273">
        <f>SUM(AD198/AD209*100)</f>
        <v>32.422586520947178</v>
      </c>
    </row>
    <row r="199" spans="1:32" s="20" customFormat="1" ht="17.45" customHeight="1">
      <c r="A199" s="475">
        <v>2</v>
      </c>
      <c r="B199" s="50" t="s">
        <v>523</v>
      </c>
      <c r="C199" s="50"/>
      <c r="D199" s="527"/>
      <c r="E199" s="23">
        <v>115</v>
      </c>
      <c r="F199" s="23"/>
      <c r="G199" s="273">
        <f>SUM(E199/E209*100)</f>
        <v>22.200772200772199</v>
      </c>
      <c r="H199" s="739"/>
      <c r="I199" s="739"/>
      <c r="J199" s="475">
        <v>2</v>
      </c>
      <c r="K199" s="50" t="s">
        <v>523</v>
      </c>
      <c r="L199" s="50"/>
      <c r="M199" s="527"/>
      <c r="N199" s="23">
        <v>118</v>
      </c>
      <c r="O199" s="23"/>
      <c r="P199" s="273">
        <f>SUM(N199/N209*100)</f>
        <v>22.306238185255197</v>
      </c>
      <c r="Q199" s="739"/>
      <c r="R199" s="475">
        <v>2</v>
      </c>
      <c r="S199" s="50" t="s">
        <v>523</v>
      </c>
      <c r="T199" s="50"/>
      <c r="U199" s="527"/>
      <c r="V199" s="23">
        <v>118</v>
      </c>
      <c r="W199" s="23"/>
      <c r="X199" s="273">
        <f>SUM(V199/V209*100)</f>
        <v>21.89239332096475</v>
      </c>
      <c r="Z199" s="475">
        <v>2</v>
      </c>
      <c r="AA199" s="50" t="s">
        <v>523</v>
      </c>
      <c r="AB199" s="50"/>
      <c r="AC199" s="527"/>
      <c r="AD199" s="23">
        <v>119</v>
      </c>
      <c r="AE199" s="23"/>
      <c r="AF199" s="273">
        <f>SUM(AD199/AD209*100)</f>
        <v>21.67577413479053</v>
      </c>
    </row>
    <row r="200" spans="1:32" s="20" customFormat="1" ht="17.45" customHeight="1">
      <c r="A200" s="475">
        <v>3</v>
      </c>
      <c r="B200" s="50" t="s">
        <v>622</v>
      </c>
      <c r="C200" s="50"/>
      <c r="D200" s="527"/>
      <c r="E200" s="23">
        <v>44</v>
      </c>
      <c r="F200" s="23"/>
      <c r="G200" s="273">
        <f>SUM(E200/E209*100)</f>
        <v>8.4942084942084932</v>
      </c>
      <c r="H200" s="739"/>
      <c r="I200" s="739"/>
      <c r="J200" s="475">
        <v>3</v>
      </c>
      <c r="K200" s="50" t="s">
        <v>622</v>
      </c>
      <c r="L200" s="50"/>
      <c r="M200" s="527"/>
      <c r="N200" s="23">
        <v>44</v>
      </c>
      <c r="O200" s="23"/>
      <c r="P200" s="273">
        <f>SUM(N200/N209*100)</f>
        <v>8.3175803402646498</v>
      </c>
      <c r="Q200" s="739"/>
      <c r="R200" s="475">
        <v>3</v>
      </c>
      <c r="S200" s="50" t="s">
        <v>622</v>
      </c>
      <c r="T200" s="50"/>
      <c r="U200" s="527"/>
      <c r="V200" s="23">
        <v>45</v>
      </c>
      <c r="W200" s="23"/>
      <c r="X200" s="273">
        <f>SUM(V200/V209*100)</f>
        <v>8.3487940630797777</v>
      </c>
      <c r="Z200" s="475">
        <v>3</v>
      </c>
      <c r="AA200" s="50" t="s">
        <v>622</v>
      </c>
      <c r="AB200" s="50"/>
      <c r="AC200" s="527"/>
      <c r="AD200" s="23">
        <v>48</v>
      </c>
      <c r="AE200" s="23"/>
      <c r="AF200" s="273">
        <f>SUM(AD200/AD209*100)</f>
        <v>8.7431693989071047</v>
      </c>
    </row>
    <row r="201" spans="1:32" s="20" customFormat="1" ht="17.45" customHeight="1">
      <c r="A201" s="475">
        <v>4</v>
      </c>
      <c r="B201" s="50" t="s">
        <v>491</v>
      </c>
      <c r="C201" s="50"/>
      <c r="D201" s="527"/>
      <c r="E201" s="23">
        <v>27</v>
      </c>
      <c r="F201" s="23"/>
      <c r="G201" s="273">
        <f>SUM(E201/E209*100)</f>
        <v>5.2123552123552122</v>
      </c>
      <c r="H201" s="739"/>
      <c r="I201" s="739"/>
      <c r="J201" s="475">
        <v>4</v>
      </c>
      <c r="K201" s="50" t="s">
        <v>491</v>
      </c>
      <c r="L201" s="50"/>
      <c r="M201" s="527"/>
      <c r="N201" s="23">
        <v>27</v>
      </c>
      <c r="O201" s="23"/>
      <c r="P201" s="273">
        <f>SUM(N201/N209*100)</f>
        <v>5.103969754253308</v>
      </c>
      <c r="Q201" s="739"/>
      <c r="R201" s="475">
        <v>4</v>
      </c>
      <c r="S201" s="50" t="s">
        <v>491</v>
      </c>
      <c r="T201" s="50"/>
      <c r="U201" s="527"/>
      <c r="V201" s="23">
        <v>28</v>
      </c>
      <c r="W201" s="23"/>
      <c r="X201" s="273">
        <f>SUM(V201/V209*100)</f>
        <v>5.1948051948051948</v>
      </c>
      <c r="Z201" s="475">
        <v>4</v>
      </c>
      <c r="AA201" s="50" t="s">
        <v>491</v>
      </c>
      <c r="AB201" s="50"/>
      <c r="AC201" s="527"/>
      <c r="AD201" s="23">
        <v>30</v>
      </c>
      <c r="AE201" s="23"/>
      <c r="AF201" s="273">
        <f>SUM(AD201/AD209*100)</f>
        <v>5.4644808743169397</v>
      </c>
    </row>
    <row r="202" spans="1:32" s="20" customFormat="1" ht="17.45" customHeight="1">
      <c r="A202" s="475">
        <v>5</v>
      </c>
      <c r="B202" s="50" t="s">
        <v>602</v>
      </c>
      <c r="C202" s="50"/>
      <c r="D202" s="527"/>
      <c r="E202" s="23">
        <v>19</v>
      </c>
      <c r="F202" s="23"/>
      <c r="G202" s="273">
        <f>SUM(E202/E209*100)</f>
        <v>3.6679536679536682</v>
      </c>
      <c r="H202" s="739"/>
      <c r="I202" s="739"/>
      <c r="J202" s="475">
        <v>5</v>
      </c>
      <c r="K202" s="50" t="s">
        <v>271</v>
      </c>
      <c r="L202" s="50"/>
      <c r="M202" s="527"/>
      <c r="N202" s="23">
        <v>19</v>
      </c>
      <c r="O202" s="23"/>
      <c r="P202" s="273">
        <f>SUM(N202/N209*100)</f>
        <v>3.5916824196597354</v>
      </c>
      <c r="Q202" s="739"/>
      <c r="R202" s="475">
        <v>5</v>
      </c>
      <c r="S202" s="50" t="s">
        <v>271</v>
      </c>
      <c r="T202" s="50"/>
      <c r="U202" s="527"/>
      <c r="V202" s="23">
        <v>19</v>
      </c>
      <c r="W202" s="23"/>
      <c r="X202" s="273">
        <f>SUM(V202/V209*100)</f>
        <v>3.525046382189239</v>
      </c>
      <c r="Z202" s="475">
        <v>5</v>
      </c>
      <c r="AA202" s="50" t="s">
        <v>271</v>
      </c>
      <c r="AB202" s="50"/>
      <c r="AC202" s="527"/>
      <c r="AD202" s="23">
        <v>19</v>
      </c>
      <c r="AE202" s="23"/>
      <c r="AF202" s="273">
        <f>SUM(AD202/AD209*100)</f>
        <v>3.4608378870673953</v>
      </c>
    </row>
    <row r="203" spans="1:32" s="20" customFormat="1" ht="17.45" customHeight="1">
      <c r="A203" s="475">
        <v>6</v>
      </c>
      <c r="B203" s="50" t="s">
        <v>271</v>
      </c>
      <c r="C203" s="50"/>
      <c r="D203" s="527"/>
      <c r="E203" s="23">
        <v>18</v>
      </c>
      <c r="F203" s="23"/>
      <c r="G203" s="273">
        <f>SUM(E203/E209*100)</f>
        <v>3.4749034749034751</v>
      </c>
      <c r="H203" s="739"/>
      <c r="I203" s="739"/>
      <c r="J203" s="475">
        <v>6</v>
      </c>
      <c r="K203" s="50" t="s">
        <v>602</v>
      </c>
      <c r="L203" s="50"/>
      <c r="M203" s="527"/>
      <c r="N203" s="23">
        <v>18</v>
      </c>
      <c r="O203" s="23"/>
      <c r="P203" s="273">
        <f>SUM(N203/N209*100)</f>
        <v>3.4026465028355388</v>
      </c>
      <c r="Q203" s="739"/>
      <c r="R203" s="475">
        <v>6</v>
      </c>
      <c r="S203" s="50" t="s">
        <v>602</v>
      </c>
      <c r="T203" s="50"/>
      <c r="U203" s="527"/>
      <c r="V203" s="23">
        <v>18</v>
      </c>
      <c r="W203" s="23"/>
      <c r="X203" s="273">
        <f>SUM(V203/V209*100)</f>
        <v>3.339517625231911</v>
      </c>
      <c r="Z203" s="475">
        <v>6</v>
      </c>
      <c r="AA203" s="50" t="s">
        <v>602</v>
      </c>
      <c r="AB203" s="50"/>
      <c r="AC203" s="527"/>
      <c r="AD203" s="23">
        <v>14</v>
      </c>
      <c r="AE203" s="23"/>
      <c r="AF203" s="273">
        <f>SUM(AD203/AD209*100)</f>
        <v>2.5500910746812386</v>
      </c>
    </row>
    <row r="204" spans="1:32" s="20" customFormat="1" ht="17.45" customHeight="1">
      <c r="A204" s="475">
        <v>7</v>
      </c>
      <c r="B204" s="50" t="s">
        <v>273</v>
      </c>
      <c r="C204" s="50"/>
      <c r="D204" s="527"/>
      <c r="E204" s="23">
        <v>11</v>
      </c>
      <c r="F204" s="23"/>
      <c r="G204" s="273">
        <f>SUM(E204/E209*100)</f>
        <v>2.1235521235521233</v>
      </c>
      <c r="H204" s="739"/>
      <c r="I204" s="739"/>
      <c r="J204" s="475">
        <v>7</v>
      </c>
      <c r="K204" s="50" t="s">
        <v>273</v>
      </c>
      <c r="L204" s="50"/>
      <c r="M204" s="527"/>
      <c r="N204" s="23">
        <v>13</v>
      </c>
      <c r="O204" s="23"/>
      <c r="P204" s="273">
        <f>SUM(N204/N209*100)</f>
        <v>2.4574669187145557</v>
      </c>
      <c r="Q204" s="739"/>
      <c r="R204" s="475">
        <v>7</v>
      </c>
      <c r="S204" s="50" t="s">
        <v>273</v>
      </c>
      <c r="T204" s="50"/>
      <c r="U204" s="527"/>
      <c r="V204" s="23">
        <v>13</v>
      </c>
      <c r="W204" s="23"/>
      <c r="X204" s="273">
        <f>SUM(V204/V209*100)</f>
        <v>2.4118738404452689</v>
      </c>
      <c r="Z204" s="475">
        <v>7</v>
      </c>
      <c r="AA204" s="2413" t="s">
        <v>276</v>
      </c>
      <c r="AB204" s="50"/>
      <c r="AC204" s="527"/>
      <c r="AD204" s="23">
        <v>13</v>
      </c>
      <c r="AE204" s="23"/>
      <c r="AF204" s="273">
        <f>SUM(AD204/AD209*100)</f>
        <v>2.3679417122040074</v>
      </c>
    </row>
    <row r="205" spans="1:32" s="20" customFormat="1" ht="17.45" customHeight="1">
      <c r="A205" s="475">
        <v>8</v>
      </c>
      <c r="B205" s="2413" t="s">
        <v>276</v>
      </c>
      <c r="C205" s="2409"/>
      <c r="D205" s="2409"/>
      <c r="E205" s="23">
        <v>12</v>
      </c>
      <c r="F205" s="23"/>
      <c r="G205" s="273">
        <f>SUM(E205/E209*100)</f>
        <v>2.3166023166023164</v>
      </c>
      <c r="H205" s="739"/>
      <c r="I205" s="739"/>
      <c r="J205" s="475">
        <v>8</v>
      </c>
      <c r="K205" s="4851" t="s">
        <v>276</v>
      </c>
      <c r="L205" s="4636"/>
      <c r="M205" s="4636"/>
      <c r="N205" s="23">
        <v>13</v>
      </c>
      <c r="O205" s="23"/>
      <c r="P205" s="273">
        <f>SUM(N205/N209*100)</f>
        <v>2.4574669187145557</v>
      </c>
      <c r="Q205" s="739"/>
      <c r="R205" s="475">
        <v>8</v>
      </c>
      <c r="S205" s="4851" t="s">
        <v>276</v>
      </c>
      <c r="T205" s="4636"/>
      <c r="U205" s="4636"/>
      <c r="V205" s="23">
        <v>13</v>
      </c>
      <c r="W205" s="23"/>
      <c r="X205" s="273">
        <f>SUM(V205/V209*100)</f>
        <v>2.4118738404452689</v>
      </c>
      <c r="Z205" s="475">
        <v>8</v>
      </c>
      <c r="AA205" s="50" t="s">
        <v>273</v>
      </c>
      <c r="AB205" s="2409"/>
      <c r="AC205" s="2409"/>
      <c r="AD205" s="23">
        <v>13</v>
      </c>
      <c r="AE205" s="23"/>
      <c r="AF205" s="273">
        <f>SUM(AD205/AD209*100)</f>
        <v>2.3679417122040074</v>
      </c>
    </row>
    <row r="206" spans="1:32" s="20" customFormat="1" ht="17.45" customHeight="1">
      <c r="A206" s="475">
        <v>9</v>
      </c>
      <c r="B206" s="809" t="s">
        <v>240</v>
      </c>
      <c r="C206" s="50"/>
      <c r="D206" s="527"/>
      <c r="E206" s="23">
        <v>9</v>
      </c>
      <c r="F206" s="23"/>
      <c r="G206" s="273">
        <f>SUM(E206/E209*100)</f>
        <v>1.7374517374517375</v>
      </c>
      <c r="H206" s="739"/>
      <c r="I206" s="739"/>
      <c r="J206" s="475">
        <v>9</v>
      </c>
      <c r="K206" s="809" t="s">
        <v>721</v>
      </c>
      <c r="L206" s="50"/>
      <c r="M206" s="527"/>
      <c r="N206" s="23">
        <v>10</v>
      </c>
      <c r="O206" s="23"/>
      <c r="P206" s="273">
        <f>SUM(N206/N209*100)</f>
        <v>1.890359168241966</v>
      </c>
      <c r="Q206" s="739"/>
      <c r="R206" s="475">
        <v>9</v>
      </c>
      <c r="S206" s="809" t="s">
        <v>721</v>
      </c>
      <c r="T206" s="50"/>
      <c r="U206" s="527"/>
      <c r="V206" s="23">
        <v>10</v>
      </c>
      <c r="W206" s="23"/>
      <c r="X206" s="273">
        <f>SUM(V206/V209*100)</f>
        <v>1.855287569573284</v>
      </c>
      <c r="Z206" s="475">
        <v>9</v>
      </c>
      <c r="AA206" s="809" t="s">
        <v>721</v>
      </c>
      <c r="AB206" s="50"/>
      <c r="AC206" s="527"/>
      <c r="AD206" s="23">
        <v>10</v>
      </c>
      <c r="AE206" s="23"/>
      <c r="AF206" s="273">
        <f>SUM(AD206/AD209*100)</f>
        <v>1.8214936247723135</v>
      </c>
    </row>
    <row r="207" spans="1:32" s="20" customFormat="1" ht="17.45" customHeight="1">
      <c r="A207" s="475">
        <v>10</v>
      </c>
      <c r="B207" s="50" t="s">
        <v>721</v>
      </c>
      <c r="C207" s="50"/>
      <c r="D207" s="50"/>
      <c r="E207" s="23">
        <v>9</v>
      </c>
      <c r="F207" s="23"/>
      <c r="G207" s="273">
        <f>SUM(E207/E209*100)</f>
        <v>1.7374517374517375</v>
      </c>
      <c r="H207" s="739"/>
      <c r="I207" s="739"/>
      <c r="J207" s="475">
        <v>10</v>
      </c>
      <c r="K207" s="50" t="s">
        <v>733</v>
      </c>
      <c r="L207" s="50"/>
      <c r="M207" s="50"/>
      <c r="N207" s="23">
        <v>9</v>
      </c>
      <c r="O207" s="23"/>
      <c r="P207" s="273">
        <f>SUM(N207/N209*100)</f>
        <v>1.7013232514177694</v>
      </c>
      <c r="Q207" s="739"/>
      <c r="R207" s="475">
        <v>10</v>
      </c>
      <c r="S207" s="50" t="s">
        <v>733</v>
      </c>
      <c r="T207" s="50"/>
      <c r="U207" s="50"/>
      <c r="V207" s="23">
        <v>10</v>
      </c>
      <c r="W207" s="23"/>
      <c r="X207" s="273">
        <f>SUM(V207/V209*100)</f>
        <v>1.855287569573284</v>
      </c>
      <c r="Z207" s="475">
        <v>10</v>
      </c>
      <c r="AA207" s="50" t="s">
        <v>240</v>
      </c>
      <c r="AB207" s="50"/>
      <c r="AC207" s="50"/>
      <c r="AD207" s="23">
        <v>9</v>
      </c>
      <c r="AE207" s="23"/>
      <c r="AF207" s="273">
        <f>SUM(AD207/AD209*100)</f>
        <v>1.639344262295082</v>
      </c>
    </row>
    <row r="208" spans="1:32" s="20" customFormat="1" ht="17.45" customHeight="1">
      <c r="A208" s="763"/>
      <c r="B208" s="669" t="s">
        <v>624</v>
      </c>
      <c r="C208" s="669"/>
      <c r="D208" s="669"/>
      <c r="E208" s="446">
        <v>92</v>
      </c>
      <c r="F208" s="446"/>
      <c r="G208" s="670">
        <f>SUM(E208/E209*100)</f>
        <v>17.760617760617762</v>
      </c>
      <c r="H208" s="739"/>
      <c r="I208" s="739"/>
      <c r="J208" s="763"/>
      <c r="K208" s="669" t="s">
        <v>624</v>
      </c>
      <c r="L208" s="669"/>
      <c r="M208" s="669"/>
      <c r="N208" s="446">
        <v>89</v>
      </c>
      <c r="O208" s="446"/>
      <c r="P208" s="670">
        <f>SUM(N208/N209*100)</f>
        <v>16.824196597353495</v>
      </c>
      <c r="Q208" s="739"/>
      <c r="R208" s="763"/>
      <c r="S208" s="669" t="s">
        <v>624</v>
      </c>
      <c r="T208" s="669"/>
      <c r="U208" s="669"/>
      <c r="V208" s="446">
        <v>93</v>
      </c>
      <c r="W208" s="446"/>
      <c r="X208" s="670">
        <f>SUM(V208/V209*100)</f>
        <v>17.254174397031541</v>
      </c>
      <c r="Z208" s="763"/>
      <c r="AA208" s="669" t="s">
        <v>624</v>
      </c>
      <c r="AB208" s="669"/>
      <c r="AC208" s="669"/>
      <c r="AD208" s="446">
        <v>96</v>
      </c>
      <c r="AE208" s="446"/>
      <c r="AF208" s="670">
        <f>SUM(AD208/AD209*100)</f>
        <v>17.486338797814209</v>
      </c>
    </row>
    <row r="209" spans="1:32" s="20" customFormat="1" ht="17.45" customHeight="1">
      <c r="A209" s="475"/>
      <c r="B209" s="950" t="s">
        <v>278</v>
      </c>
      <c r="C209" s="275"/>
      <c r="D209" s="275"/>
      <c r="E209" s="276">
        <f>SUM(E198:E208)</f>
        <v>518</v>
      </c>
      <c r="F209" s="24"/>
      <c r="G209" s="1577">
        <f>SUM(G198:G208)</f>
        <v>99.999999999999986</v>
      </c>
      <c r="H209" s="739"/>
      <c r="I209" s="739"/>
      <c r="J209" s="475"/>
      <c r="K209" s="950" t="s">
        <v>278</v>
      </c>
      <c r="L209" s="275"/>
      <c r="M209" s="275"/>
      <c r="N209" s="276">
        <v>529</v>
      </c>
      <c r="O209" s="24"/>
      <c r="P209" s="1577">
        <f>SUM(P198:P208)</f>
        <v>100</v>
      </c>
      <c r="Q209" s="739"/>
      <c r="R209" s="475"/>
      <c r="S209" s="950" t="s">
        <v>278</v>
      </c>
      <c r="T209" s="275"/>
      <c r="U209" s="275"/>
      <c r="V209" s="276">
        <v>539</v>
      </c>
      <c r="W209" s="24"/>
      <c r="X209" s="1577">
        <f>SUM(X198:X208)</f>
        <v>100</v>
      </c>
      <c r="Z209" s="475"/>
      <c r="AA209" s="950" t="s">
        <v>278</v>
      </c>
      <c r="AB209" s="275"/>
      <c r="AC209" s="275"/>
      <c r="AD209" s="276">
        <v>549</v>
      </c>
      <c r="AE209" s="24"/>
      <c r="AF209" s="1577">
        <f>SUM(AF198:AF208)</f>
        <v>100</v>
      </c>
    </row>
    <row r="210" spans="1:32" s="20" customFormat="1" ht="17.45" customHeight="1" thickBot="1">
      <c r="A210" s="637"/>
      <c r="B210" s="1822"/>
      <c r="C210" s="1822"/>
      <c r="D210" s="1822"/>
      <c r="E210" s="1822"/>
      <c r="F210" s="1822"/>
      <c r="G210" s="1821"/>
      <c r="H210" s="739"/>
      <c r="I210" s="739"/>
      <c r="J210" s="637"/>
      <c r="K210" s="1822"/>
      <c r="L210" s="1822"/>
      <c r="M210" s="1822"/>
      <c r="N210" s="1822"/>
      <c r="O210" s="1822"/>
      <c r="P210" s="1821"/>
      <c r="Q210" s="739"/>
      <c r="R210" s="637"/>
      <c r="S210" s="1822"/>
      <c r="T210" s="1822"/>
      <c r="U210" s="1822"/>
      <c r="V210" s="1822"/>
      <c r="W210" s="1822"/>
      <c r="X210" s="1821"/>
      <c r="Z210" s="637"/>
      <c r="AA210" s="1822"/>
      <c r="AB210" s="1822"/>
      <c r="AC210" s="1822"/>
      <c r="AD210" s="1822"/>
      <c r="AE210" s="1822"/>
      <c r="AF210" s="1821"/>
    </row>
    <row r="211" spans="1:32" s="20" customFormat="1" ht="17.45" customHeight="1">
      <c r="A211" s="23"/>
      <c r="B211" s="23"/>
      <c r="C211" s="23"/>
      <c r="D211" s="23"/>
      <c r="E211" s="23"/>
      <c r="F211" s="23"/>
      <c r="G211" s="23"/>
      <c r="H211" s="739"/>
      <c r="I211" s="739"/>
      <c r="J211" s="739"/>
      <c r="K211" s="739"/>
      <c r="L211" s="739"/>
      <c r="M211" s="739"/>
      <c r="N211" s="739"/>
      <c r="O211" s="739"/>
      <c r="P211" s="739"/>
      <c r="Q211" s="739"/>
      <c r="R211" s="739"/>
      <c r="S211" s="739"/>
      <c r="T211" s="739"/>
      <c r="U211" s="264"/>
    </row>
    <row r="212" spans="1:32" s="20" customFormat="1" ht="17.45" customHeight="1" thickBot="1">
      <c r="A212" s="738"/>
      <c r="B212" s="739"/>
      <c r="C212" s="739"/>
      <c r="D212" s="739"/>
      <c r="E212" s="739"/>
      <c r="F212" s="739"/>
      <c r="G212" s="739"/>
      <c r="H212" s="739"/>
      <c r="I212" s="739"/>
      <c r="J212" s="739"/>
      <c r="K212" s="739"/>
      <c r="L212" s="739"/>
      <c r="M212" s="739"/>
      <c r="N212" s="739"/>
      <c r="O212" s="739"/>
      <c r="P212" s="739"/>
      <c r="Q212" s="739"/>
      <c r="R212" s="739"/>
      <c r="S212" s="739"/>
      <c r="T212" s="739"/>
      <c r="U212" s="264"/>
    </row>
    <row r="213" spans="1:32" s="20" customFormat="1" ht="17.45" customHeight="1" thickBot="1">
      <c r="A213" s="2414" t="s">
        <v>625</v>
      </c>
      <c r="B213" s="2415"/>
      <c r="C213" s="2415"/>
      <c r="D213" s="2415"/>
      <c r="E213" s="2415"/>
      <c r="F213" s="2415"/>
      <c r="G213" s="2416"/>
      <c r="H213" s="739"/>
      <c r="I213" s="739"/>
      <c r="J213" s="4847" t="s">
        <v>645</v>
      </c>
      <c r="K213" s="4848"/>
      <c r="L213" s="4848"/>
      <c r="M213" s="4848"/>
      <c r="N213" s="4848"/>
      <c r="O213" s="4848"/>
      <c r="P213" s="4849"/>
      <c r="Q213" s="739"/>
      <c r="R213" s="4847" t="s">
        <v>684</v>
      </c>
      <c r="S213" s="4848"/>
      <c r="T213" s="4848"/>
      <c r="U213" s="4848"/>
      <c r="V213" s="4848"/>
      <c r="W213" s="4848"/>
      <c r="X213" s="4849"/>
      <c r="Z213" s="4847" t="s">
        <v>698</v>
      </c>
      <c r="AA213" s="4848"/>
      <c r="AB213" s="4848"/>
      <c r="AC213" s="4848"/>
      <c r="AD213" s="4848"/>
      <c r="AE213" s="4848"/>
      <c r="AF213" s="4849"/>
    </row>
    <row r="214" spans="1:32" s="20" customFormat="1" ht="17.45" customHeight="1">
      <c r="A214" s="806"/>
      <c r="B214" s="807"/>
      <c r="C214" s="807"/>
      <c r="D214" s="807"/>
      <c r="E214" s="885" t="s">
        <v>265</v>
      </c>
      <c r="F214" s="807"/>
      <c r="G214" s="808" t="s">
        <v>266</v>
      </c>
      <c r="H214" s="739"/>
      <c r="I214" s="739"/>
      <c r="J214" s="806"/>
      <c r="K214" s="807"/>
      <c r="L214" s="807"/>
      <c r="M214" s="807"/>
      <c r="N214" s="885" t="s">
        <v>265</v>
      </c>
      <c r="O214" s="807"/>
      <c r="P214" s="808" t="s">
        <v>266</v>
      </c>
      <c r="Q214" s="739"/>
      <c r="R214" s="806"/>
      <c r="S214" s="807"/>
      <c r="T214" s="807"/>
      <c r="U214" s="807"/>
      <c r="V214" s="885" t="s">
        <v>265</v>
      </c>
      <c r="W214" s="807"/>
      <c r="X214" s="808" t="s">
        <v>266</v>
      </c>
      <c r="Z214" s="806"/>
      <c r="AA214" s="807"/>
      <c r="AB214" s="807"/>
      <c r="AC214" s="807"/>
      <c r="AD214" s="885" t="s">
        <v>265</v>
      </c>
      <c r="AE214" s="807"/>
      <c r="AF214" s="808" t="s">
        <v>266</v>
      </c>
    </row>
    <row r="215" spans="1:32" s="20" customFormat="1" ht="17.45" customHeight="1">
      <c r="A215" s="475">
        <v>1</v>
      </c>
      <c r="B215" s="56" t="s">
        <v>524</v>
      </c>
      <c r="C215" s="50"/>
      <c r="D215" s="527"/>
      <c r="E215" s="3">
        <v>157</v>
      </c>
      <c r="F215" s="23"/>
      <c r="G215" s="273">
        <f>SUM(E215/E226*100)</f>
        <v>31.845841784989858</v>
      </c>
      <c r="H215" s="739"/>
      <c r="I215" s="739"/>
      <c r="J215" s="475">
        <v>1</v>
      </c>
      <c r="K215" s="56" t="s">
        <v>524</v>
      </c>
      <c r="L215" s="50"/>
      <c r="M215" s="527"/>
      <c r="N215" s="3">
        <v>161</v>
      </c>
      <c r="O215" s="23"/>
      <c r="P215" s="1115">
        <f>SUM(N215/N226*100)</f>
        <v>32.200000000000003</v>
      </c>
      <c r="Q215" s="739"/>
      <c r="R215" s="475">
        <v>1</v>
      </c>
      <c r="S215" s="56" t="s">
        <v>524</v>
      </c>
      <c r="T215" s="50"/>
      <c r="U215" s="527"/>
      <c r="V215" s="3">
        <v>163</v>
      </c>
      <c r="W215" s="23"/>
      <c r="X215" s="273">
        <f>SUM(V215/V226*100)</f>
        <v>31.898238747553815</v>
      </c>
      <c r="Z215" s="475">
        <v>1</v>
      </c>
      <c r="AA215" s="56" t="s">
        <v>524</v>
      </c>
      <c r="AB215" s="50"/>
      <c r="AC215" s="527"/>
      <c r="AD215" s="3">
        <v>162</v>
      </c>
      <c r="AE215" s="23"/>
      <c r="AF215" s="273">
        <f>SUM(AD215/AD226*100)</f>
        <v>31.395348837209301</v>
      </c>
    </row>
    <row r="216" spans="1:32" s="20" customFormat="1" ht="17.45" customHeight="1">
      <c r="A216" s="475">
        <v>2</v>
      </c>
      <c r="B216" s="56" t="s">
        <v>523</v>
      </c>
      <c r="C216" s="50"/>
      <c r="D216" s="527"/>
      <c r="E216" s="3">
        <v>114</v>
      </c>
      <c r="F216" s="23"/>
      <c r="G216" s="273">
        <f>SUM(E216/E226*100)</f>
        <v>23.123732251521297</v>
      </c>
      <c r="H216" s="739"/>
      <c r="I216" s="739"/>
      <c r="J216" s="475">
        <v>2</v>
      </c>
      <c r="K216" s="56" t="s">
        <v>523</v>
      </c>
      <c r="L216" s="50"/>
      <c r="M216" s="527"/>
      <c r="N216" s="3">
        <v>114</v>
      </c>
      <c r="O216" s="23"/>
      <c r="P216" s="1115">
        <f>SUM(N216/N226*100)</f>
        <v>22.8</v>
      </c>
      <c r="Q216" s="739"/>
      <c r="R216" s="475">
        <v>2</v>
      </c>
      <c r="S216" s="56" t="s">
        <v>523</v>
      </c>
      <c r="T216" s="50"/>
      <c r="U216" s="527"/>
      <c r="V216" s="3">
        <v>118</v>
      </c>
      <c r="W216" s="23"/>
      <c r="X216" s="273">
        <f>SUM(V216/V226*100)</f>
        <v>23.091976516634048</v>
      </c>
      <c r="Z216" s="475">
        <v>2</v>
      </c>
      <c r="AA216" s="56" t="s">
        <v>523</v>
      </c>
      <c r="AB216" s="50"/>
      <c r="AC216" s="527"/>
      <c r="AD216" s="3">
        <v>116</v>
      </c>
      <c r="AE216" s="23"/>
      <c r="AF216" s="273">
        <f>SUM(AD216/AD226*100)</f>
        <v>22.480620155038761</v>
      </c>
    </row>
    <row r="217" spans="1:32" s="20" customFormat="1" ht="17.45" customHeight="1">
      <c r="A217" s="475">
        <v>3</v>
      </c>
      <c r="B217" s="56" t="s">
        <v>622</v>
      </c>
      <c r="C217" s="50"/>
      <c r="D217" s="527"/>
      <c r="E217" s="3">
        <v>38</v>
      </c>
      <c r="F217" s="23"/>
      <c r="G217" s="273">
        <f>SUM(E217/E226*100)</f>
        <v>7.7079107505070992</v>
      </c>
      <c r="H217" s="739"/>
      <c r="I217" s="739"/>
      <c r="J217" s="475">
        <v>3</v>
      </c>
      <c r="K217" s="56" t="s">
        <v>622</v>
      </c>
      <c r="L217" s="50"/>
      <c r="M217" s="527"/>
      <c r="N217" s="3">
        <v>40</v>
      </c>
      <c r="O217" s="23"/>
      <c r="P217" s="1115">
        <f>SUM(N217/N226*100)</f>
        <v>8</v>
      </c>
      <c r="Q217" s="739"/>
      <c r="R217" s="475">
        <v>3</v>
      </c>
      <c r="S217" s="56" t="s">
        <v>622</v>
      </c>
      <c r="T217" s="50"/>
      <c r="U217" s="527"/>
      <c r="V217" s="3">
        <v>40</v>
      </c>
      <c r="W217" s="23"/>
      <c r="X217" s="273">
        <f>SUM(V217/V226*100)</f>
        <v>7.8277886497064575</v>
      </c>
      <c r="Z217" s="475">
        <v>3</v>
      </c>
      <c r="AA217" s="56" t="s">
        <v>622</v>
      </c>
      <c r="AB217" s="50"/>
      <c r="AC217" s="527"/>
      <c r="AD217" s="3">
        <v>40</v>
      </c>
      <c r="AE217" s="23"/>
      <c r="AF217" s="273">
        <f>SUM(AD217/AD226*100)</f>
        <v>7.7519379844961236</v>
      </c>
    </row>
    <row r="218" spans="1:32" s="20" customFormat="1" ht="17.45" customHeight="1">
      <c r="A218" s="475">
        <v>4</v>
      </c>
      <c r="B218" s="56" t="s">
        <v>491</v>
      </c>
      <c r="C218" s="50"/>
      <c r="D218" s="527"/>
      <c r="E218" s="3">
        <v>26</v>
      </c>
      <c r="F218" s="23"/>
      <c r="G218" s="273">
        <f>SUM(E218/E226*100)</f>
        <v>5.2738336713995944</v>
      </c>
      <c r="H218" s="739"/>
      <c r="I218" s="739"/>
      <c r="J218" s="475">
        <v>4</v>
      </c>
      <c r="K218" s="56" t="s">
        <v>491</v>
      </c>
      <c r="L218" s="50"/>
      <c r="M218" s="527"/>
      <c r="N218" s="3">
        <v>25</v>
      </c>
      <c r="O218" s="23"/>
      <c r="P218" s="1115">
        <f>SUM(N218/N226*100)</f>
        <v>5</v>
      </c>
      <c r="Q218" s="739"/>
      <c r="R218" s="475">
        <v>4</v>
      </c>
      <c r="S218" s="56" t="s">
        <v>491</v>
      </c>
      <c r="T218" s="50"/>
      <c r="U218" s="527"/>
      <c r="V218" s="3">
        <v>27</v>
      </c>
      <c r="W218" s="23"/>
      <c r="X218" s="273">
        <f>SUM(V218/V226*100)</f>
        <v>5.283757338551859</v>
      </c>
      <c r="Z218" s="475">
        <v>4</v>
      </c>
      <c r="AA218" s="56" t="s">
        <v>491</v>
      </c>
      <c r="AB218" s="50"/>
      <c r="AC218" s="527"/>
      <c r="AD218" s="3">
        <v>27</v>
      </c>
      <c r="AE218" s="23"/>
      <c r="AF218" s="273">
        <f>SUM(AD218/AD226*100)</f>
        <v>5.2325581395348841</v>
      </c>
    </row>
    <row r="219" spans="1:32" s="20" customFormat="1" ht="17.45" customHeight="1">
      <c r="A219" s="475">
        <v>5</v>
      </c>
      <c r="B219" s="56" t="s">
        <v>271</v>
      </c>
      <c r="C219" s="50"/>
      <c r="D219" s="527"/>
      <c r="E219" s="3">
        <v>17</v>
      </c>
      <c r="F219" s="23"/>
      <c r="G219" s="273">
        <f>SUM(E219/E226*100)</f>
        <v>3.4482758620689653</v>
      </c>
      <c r="H219" s="739"/>
      <c r="I219" s="739"/>
      <c r="J219" s="475">
        <v>5</v>
      </c>
      <c r="K219" s="56" t="s">
        <v>271</v>
      </c>
      <c r="L219" s="50"/>
      <c r="M219" s="527"/>
      <c r="N219" s="3">
        <v>17</v>
      </c>
      <c r="O219" s="23"/>
      <c r="P219" s="1115">
        <f>SUM(N219/N226*100)</f>
        <v>3.4000000000000004</v>
      </c>
      <c r="Q219" s="739"/>
      <c r="R219" s="475">
        <v>5</v>
      </c>
      <c r="S219" s="56" t="s">
        <v>602</v>
      </c>
      <c r="T219" s="50"/>
      <c r="U219" s="527"/>
      <c r="V219" s="3">
        <v>18</v>
      </c>
      <c r="W219" s="23"/>
      <c r="X219" s="273">
        <f>SUM(V219/V226*100)</f>
        <v>3.5225048923679059</v>
      </c>
      <c r="Z219" s="475">
        <v>5</v>
      </c>
      <c r="AA219" s="56" t="s">
        <v>271</v>
      </c>
      <c r="AB219" s="50"/>
      <c r="AC219" s="527"/>
      <c r="AD219" s="3">
        <v>19</v>
      </c>
      <c r="AE219" s="23"/>
      <c r="AF219" s="273">
        <f>SUM(AD219/AD226*100)</f>
        <v>3.6821705426356592</v>
      </c>
    </row>
    <row r="220" spans="1:32" s="20" customFormat="1" ht="17.45" customHeight="1">
      <c r="A220" s="475">
        <v>6</v>
      </c>
      <c r="B220" s="56" t="s">
        <v>602</v>
      </c>
      <c r="C220" s="50"/>
      <c r="D220" s="527"/>
      <c r="E220" s="3">
        <v>16</v>
      </c>
      <c r="F220" s="23"/>
      <c r="G220" s="273">
        <f>SUM(E220/E226*100)</f>
        <v>3.2454361054766734</v>
      </c>
      <c r="H220" s="739"/>
      <c r="I220" s="739"/>
      <c r="J220" s="475">
        <v>6</v>
      </c>
      <c r="K220" s="56" t="s">
        <v>602</v>
      </c>
      <c r="L220" s="50"/>
      <c r="M220" s="527"/>
      <c r="N220" s="3">
        <v>17</v>
      </c>
      <c r="O220" s="23"/>
      <c r="P220" s="1115">
        <f>SUM(N220/N226*100)</f>
        <v>3.4000000000000004</v>
      </c>
      <c r="Q220" s="739"/>
      <c r="R220" s="475">
        <v>6</v>
      </c>
      <c r="S220" s="56" t="s">
        <v>271</v>
      </c>
      <c r="T220" s="50"/>
      <c r="U220" s="527"/>
      <c r="V220" s="3">
        <v>16</v>
      </c>
      <c r="W220" s="23"/>
      <c r="X220" s="273">
        <f>SUM(V220/V226*100)</f>
        <v>3.131115459882583</v>
      </c>
      <c r="Z220" s="475">
        <v>6</v>
      </c>
      <c r="AA220" s="56" t="s">
        <v>602</v>
      </c>
      <c r="AB220" s="50"/>
      <c r="AC220" s="527"/>
      <c r="AD220" s="3">
        <v>19</v>
      </c>
      <c r="AE220" s="23"/>
      <c r="AF220" s="273">
        <f>SUM(AD220/AD226*100)</f>
        <v>3.6821705426356592</v>
      </c>
    </row>
    <row r="221" spans="1:32" s="20" customFormat="1" ht="17.45" customHeight="1">
      <c r="A221" s="475">
        <v>7</v>
      </c>
      <c r="B221" s="56" t="s">
        <v>273</v>
      </c>
      <c r="C221" s="50"/>
      <c r="D221" s="527"/>
      <c r="E221" s="3">
        <v>13</v>
      </c>
      <c r="F221" s="23"/>
      <c r="G221" s="273">
        <f>SUM(E221/E226*100)</f>
        <v>2.6369168356997972</v>
      </c>
      <c r="H221" s="739"/>
      <c r="I221" s="739"/>
      <c r="J221" s="475">
        <v>7</v>
      </c>
      <c r="K221" s="56" t="s">
        <v>273</v>
      </c>
      <c r="L221" s="50"/>
      <c r="M221" s="527"/>
      <c r="N221" s="3">
        <v>12</v>
      </c>
      <c r="O221" s="23"/>
      <c r="P221" s="1115">
        <f>SUM(N221/N226*100)</f>
        <v>2.4</v>
      </c>
      <c r="Q221" s="739"/>
      <c r="R221" s="475">
        <v>7</v>
      </c>
      <c r="S221" s="56" t="s">
        <v>273</v>
      </c>
      <c r="T221" s="50"/>
      <c r="U221" s="527"/>
      <c r="V221" s="3">
        <v>11</v>
      </c>
      <c r="W221" s="23"/>
      <c r="X221" s="273">
        <f>SUM(V221/V226*100)</f>
        <v>2.152641878669276</v>
      </c>
      <c r="Z221" s="475">
        <v>7</v>
      </c>
      <c r="AA221" s="56" t="s">
        <v>273</v>
      </c>
      <c r="AB221" s="50"/>
      <c r="AC221" s="527"/>
      <c r="AD221" s="3">
        <v>11</v>
      </c>
      <c r="AE221" s="23"/>
      <c r="AF221" s="273">
        <f>SUM(AD221/AD226*100)</f>
        <v>2.1317829457364339</v>
      </c>
    </row>
    <row r="222" spans="1:32" s="20" customFormat="1" ht="17.45" customHeight="1">
      <c r="A222" s="475">
        <v>8</v>
      </c>
      <c r="B222" s="56" t="s">
        <v>276</v>
      </c>
      <c r="C222" s="274" t="s">
        <v>99</v>
      </c>
      <c r="D222" s="828"/>
      <c r="E222" s="3">
        <v>10</v>
      </c>
      <c r="F222" s="23"/>
      <c r="G222" s="273">
        <f>SUM(E222/E226*100)</f>
        <v>2.028397565922921</v>
      </c>
      <c r="H222" s="739"/>
      <c r="I222" s="739"/>
      <c r="J222" s="475">
        <v>8</v>
      </c>
      <c r="K222" s="4850" t="s">
        <v>276</v>
      </c>
      <c r="L222" s="4503"/>
      <c r="M222" s="4503"/>
      <c r="N222" s="3">
        <v>10</v>
      </c>
      <c r="O222" s="23"/>
      <c r="P222" s="1115">
        <f>SUM(N222/N226*100)</f>
        <v>2</v>
      </c>
      <c r="Q222" s="739"/>
      <c r="R222" s="475">
        <v>8</v>
      </c>
      <c r="S222" s="4850" t="s">
        <v>276</v>
      </c>
      <c r="T222" s="4503"/>
      <c r="U222" s="4503"/>
      <c r="V222" s="3">
        <v>11</v>
      </c>
      <c r="W222" s="23"/>
      <c r="X222" s="273">
        <f>SUM(V222/V226*100)</f>
        <v>2.152641878669276</v>
      </c>
      <c r="Z222" s="475">
        <v>8</v>
      </c>
      <c r="AA222" s="4850" t="s">
        <v>276</v>
      </c>
      <c r="AB222" s="4503"/>
      <c r="AC222" s="4503"/>
      <c r="AD222" s="3">
        <v>11</v>
      </c>
      <c r="AE222" s="23"/>
      <c r="AF222" s="273">
        <f>SUM(AD222/AD226*100)</f>
        <v>2.1317829457364339</v>
      </c>
    </row>
    <row r="223" spans="1:32" s="20" customFormat="1" ht="17.45" customHeight="1">
      <c r="A223" s="475">
        <v>9</v>
      </c>
      <c r="B223" s="56" t="s">
        <v>275</v>
      </c>
      <c r="C223" s="50"/>
      <c r="D223" s="527"/>
      <c r="E223" s="3">
        <v>9</v>
      </c>
      <c r="F223" s="23"/>
      <c r="G223" s="273">
        <f>SUM(E223/E226*100)</f>
        <v>1.8255578093306288</v>
      </c>
      <c r="H223" s="739"/>
      <c r="I223" s="739"/>
      <c r="J223" s="475">
        <v>9</v>
      </c>
      <c r="K223" s="56" t="s">
        <v>275</v>
      </c>
      <c r="L223" s="50"/>
      <c r="M223" s="527"/>
      <c r="N223" s="3">
        <v>9</v>
      </c>
      <c r="O223" s="23"/>
      <c r="P223" s="1115">
        <f>SUM(N223/N226*100)</f>
        <v>1.7999999999999998</v>
      </c>
      <c r="Q223" s="739"/>
      <c r="R223" s="475">
        <v>9</v>
      </c>
      <c r="S223" s="56" t="s">
        <v>275</v>
      </c>
      <c r="T223" s="50"/>
      <c r="U223" s="527"/>
      <c r="V223" s="3">
        <v>8</v>
      </c>
      <c r="W223" s="23"/>
      <c r="X223" s="273">
        <f>SUM(V223/V226*100)</f>
        <v>1.5655577299412915</v>
      </c>
      <c r="Z223" s="475">
        <v>9</v>
      </c>
      <c r="AA223" s="809" t="s">
        <v>240</v>
      </c>
      <c r="AB223" s="50"/>
      <c r="AC223" s="527"/>
      <c r="AD223" s="3">
        <v>9</v>
      </c>
      <c r="AE223" s="23"/>
      <c r="AF223" s="273">
        <f>SUM(AD223/AD226*100)</f>
        <v>1.7441860465116279</v>
      </c>
    </row>
    <row r="224" spans="1:32" s="20" customFormat="1" ht="17.45" customHeight="1">
      <c r="A224" s="475">
        <v>10</v>
      </c>
      <c r="B224" s="56" t="s">
        <v>623</v>
      </c>
      <c r="C224" s="50"/>
      <c r="D224" s="50"/>
      <c r="E224" s="3">
        <v>8</v>
      </c>
      <c r="F224" s="23"/>
      <c r="G224" s="273">
        <f>SUM(E224/E226*100)</f>
        <v>1.6227180527383367</v>
      </c>
      <c r="H224" s="739"/>
      <c r="I224" s="739"/>
      <c r="J224" s="475">
        <v>10</v>
      </c>
      <c r="K224" s="56" t="s">
        <v>623</v>
      </c>
      <c r="L224" s="50"/>
      <c r="M224" s="50"/>
      <c r="N224" s="3">
        <v>8</v>
      </c>
      <c r="O224" s="23"/>
      <c r="P224" s="1115">
        <f>SUM(N224/N226*100)</f>
        <v>1.6</v>
      </c>
      <c r="Q224" s="739"/>
      <c r="R224" s="475">
        <v>10</v>
      </c>
      <c r="S224" s="56" t="s">
        <v>623</v>
      </c>
      <c r="T224" s="50"/>
      <c r="U224" s="50"/>
      <c r="V224" s="3">
        <v>8</v>
      </c>
      <c r="W224" s="23"/>
      <c r="X224" s="273">
        <f>SUM(V224/V226*100)</f>
        <v>1.5655577299412915</v>
      </c>
      <c r="Z224" s="475">
        <v>10</v>
      </c>
      <c r="AA224" s="56" t="s">
        <v>275</v>
      </c>
      <c r="AB224" s="50"/>
      <c r="AC224" s="50"/>
      <c r="AD224" s="3">
        <v>8</v>
      </c>
      <c r="AE224" s="23"/>
      <c r="AF224" s="273">
        <f>SUM(AD224/AD226*100)</f>
        <v>1.5503875968992249</v>
      </c>
    </row>
    <row r="225" spans="1:32" s="20" customFormat="1" ht="17.45" customHeight="1">
      <c r="A225" s="763"/>
      <c r="B225" s="669" t="s">
        <v>624</v>
      </c>
      <c r="C225" s="669"/>
      <c r="D225" s="669"/>
      <c r="E225" s="446">
        <v>85</v>
      </c>
      <c r="F225" s="446"/>
      <c r="G225" s="670">
        <f>SUM(E225/E226*100)</f>
        <v>17.241379310344829</v>
      </c>
      <c r="H225" s="739"/>
      <c r="I225" s="739"/>
      <c r="J225" s="763"/>
      <c r="K225" s="669" t="s">
        <v>624</v>
      </c>
      <c r="L225" s="669"/>
      <c r="M225" s="669"/>
      <c r="N225" s="446">
        <v>87</v>
      </c>
      <c r="O225" s="446"/>
      <c r="P225" s="1116">
        <f>SUM(N225/N226*100)</f>
        <v>17.399999999999999</v>
      </c>
      <c r="Q225" s="739"/>
      <c r="R225" s="763"/>
      <c r="S225" s="669" t="s">
        <v>624</v>
      </c>
      <c r="T225" s="669"/>
      <c r="U225" s="669"/>
      <c r="V225" s="446">
        <v>91</v>
      </c>
      <c r="W225" s="446"/>
      <c r="X225" s="670">
        <f>SUM(V225/V226*100)</f>
        <v>17.80821917808219</v>
      </c>
      <c r="Z225" s="763"/>
      <c r="AA225" s="669" t="s">
        <v>624</v>
      </c>
      <c r="AB225" s="669"/>
      <c r="AC225" s="669"/>
      <c r="AD225" s="446">
        <v>94</v>
      </c>
      <c r="AE225" s="446"/>
      <c r="AF225" s="670">
        <f>SUM(AD225/AD226*100)</f>
        <v>18.217054263565892</v>
      </c>
    </row>
    <row r="226" spans="1:32" s="20" customFormat="1" ht="17.45" customHeight="1">
      <c r="A226" s="475"/>
      <c r="B226" s="950" t="s">
        <v>278</v>
      </c>
      <c r="C226" s="275"/>
      <c r="D226" s="275"/>
      <c r="E226" s="276">
        <f>SUM(E215:E225)</f>
        <v>493</v>
      </c>
      <c r="F226" s="24"/>
      <c r="G226" s="277">
        <v>1</v>
      </c>
      <c r="H226" s="739"/>
      <c r="I226" s="739"/>
      <c r="J226" s="475"/>
      <c r="K226" s="950" t="s">
        <v>278</v>
      </c>
      <c r="L226" s="275"/>
      <c r="M226" s="275"/>
      <c r="N226" s="276">
        <f>SUM(N215:N225)</f>
        <v>500</v>
      </c>
      <c r="O226" s="24"/>
      <c r="P226" s="277">
        <v>1</v>
      </c>
      <c r="Q226" s="739"/>
      <c r="R226" s="475"/>
      <c r="S226" s="950" t="s">
        <v>278</v>
      </c>
      <c r="T226" s="275"/>
      <c r="U226" s="275"/>
      <c r="V226" s="276">
        <f>SUM(V215:V225)</f>
        <v>511</v>
      </c>
      <c r="W226" s="24"/>
      <c r="X226" s="277">
        <v>1</v>
      </c>
      <c r="Z226" s="475"/>
      <c r="AA226" s="950" t="s">
        <v>278</v>
      </c>
      <c r="AB226" s="275"/>
      <c r="AC226" s="275"/>
      <c r="AD226" s="276">
        <f>SUM(AD215:AD225)</f>
        <v>516</v>
      </c>
      <c r="AE226" s="24"/>
      <c r="AF226" s="277">
        <v>1</v>
      </c>
    </row>
    <row r="227" spans="1:32" s="20" customFormat="1" ht="17.45" customHeight="1" thickBot="1">
      <c r="A227" s="637"/>
      <c r="B227" s="1822"/>
      <c r="C227" s="1822"/>
      <c r="D227" s="1822"/>
      <c r="E227" s="1822"/>
      <c r="F227" s="1822"/>
      <c r="G227" s="1821"/>
      <c r="H227" s="739"/>
      <c r="I227" s="739"/>
      <c r="J227" s="637"/>
      <c r="K227" s="1822"/>
      <c r="L227" s="1822"/>
      <c r="M227" s="1822"/>
      <c r="N227" s="1822"/>
      <c r="O227" s="1822"/>
      <c r="P227" s="1821"/>
      <c r="Q227" s="739"/>
      <c r="R227" s="1312"/>
      <c r="S227" s="1313"/>
      <c r="T227" s="1313"/>
      <c r="U227" s="1314"/>
      <c r="V227" s="2417"/>
      <c r="W227" s="2417"/>
      <c r="X227" s="2418"/>
      <c r="Z227" s="637"/>
      <c r="AA227" s="1822"/>
      <c r="AB227" s="1822"/>
      <c r="AC227" s="1822"/>
      <c r="AD227" s="1822"/>
      <c r="AE227" s="1822"/>
      <c r="AF227" s="1821"/>
    </row>
    <row r="228" spans="1:32" s="20" customFormat="1" ht="17.45" customHeight="1">
      <c r="A228" s="738"/>
      <c r="B228" s="739"/>
      <c r="C228" s="739"/>
      <c r="D228" s="739"/>
      <c r="E228" s="739"/>
      <c r="F228" s="739"/>
      <c r="G228" s="739"/>
      <c r="H228" s="739"/>
      <c r="I228" s="739"/>
      <c r="J228" s="739"/>
      <c r="K228" s="739"/>
      <c r="L228" s="739"/>
      <c r="M228" s="739"/>
      <c r="N228" s="739"/>
      <c r="O228" s="739"/>
      <c r="P228" s="739"/>
      <c r="Q228" s="739"/>
      <c r="R228" s="739"/>
      <c r="S228" s="739"/>
      <c r="T228" s="739"/>
      <c r="U228" s="264"/>
    </row>
    <row r="229" spans="1:32" s="20" customFormat="1" ht="17.45" customHeight="1" thickBot="1">
      <c r="A229" s="738"/>
      <c r="B229" s="739"/>
      <c r="C229" s="739"/>
      <c r="D229" s="739"/>
      <c r="E229" s="739"/>
      <c r="F229" s="739"/>
      <c r="G229" s="739"/>
      <c r="H229" s="739"/>
      <c r="I229" s="739"/>
      <c r="J229" s="739"/>
      <c r="K229" s="739"/>
      <c r="L229" s="739"/>
      <c r="M229" s="739"/>
      <c r="N229" s="739"/>
      <c r="O229" s="739"/>
      <c r="P229" s="739"/>
      <c r="Q229" s="739"/>
      <c r="R229" s="739"/>
      <c r="S229" s="739"/>
      <c r="T229" s="739"/>
      <c r="U229" s="264"/>
    </row>
    <row r="230" spans="1:32" s="20" customFormat="1" ht="17.45" customHeight="1" thickBot="1">
      <c r="A230" s="1310"/>
      <c r="B230" s="2415"/>
      <c r="C230" s="2415"/>
      <c r="D230" s="2414" t="s">
        <v>577</v>
      </c>
      <c r="E230" s="2415"/>
      <c r="F230" s="2415"/>
      <c r="G230" s="1311"/>
      <c r="H230" s="739"/>
      <c r="I230" s="739"/>
      <c r="J230" s="739"/>
      <c r="K230" s="739"/>
      <c r="L230" s="4847" t="s">
        <v>626</v>
      </c>
      <c r="M230" s="4848"/>
      <c r="N230" s="4848"/>
      <c r="O230" s="4848"/>
      <c r="P230" s="4848"/>
      <c r="Q230" s="4848"/>
      <c r="R230" s="4849"/>
      <c r="S230" s="739"/>
      <c r="T230" s="739"/>
      <c r="U230" s="264"/>
    </row>
    <row r="231" spans="1:32" s="20" customFormat="1" ht="17.45" customHeight="1">
      <c r="A231" s="806"/>
      <c r="B231" s="807"/>
      <c r="C231" s="807"/>
      <c r="D231" s="807"/>
      <c r="E231" s="810" t="s">
        <v>265</v>
      </c>
      <c r="F231" s="807"/>
      <c r="G231" s="808" t="s">
        <v>266</v>
      </c>
      <c r="H231" s="739"/>
      <c r="I231" s="739"/>
      <c r="J231" s="739"/>
      <c r="K231" s="739"/>
      <c r="L231" s="806"/>
      <c r="M231" s="807"/>
      <c r="N231" s="807"/>
      <c r="O231" s="807"/>
      <c r="P231" s="885" t="s">
        <v>265</v>
      </c>
      <c r="Q231" s="807"/>
      <c r="R231" s="808" t="s">
        <v>266</v>
      </c>
      <c r="S231" s="739"/>
      <c r="T231" s="739"/>
      <c r="U231" s="264"/>
    </row>
    <row r="232" spans="1:32" s="20" customFormat="1" ht="13.5" customHeight="1">
      <c r="A232" s="271">
        <v>1</v>
      </c>
      <c r="B232" s="50" t="s">
        <v>524</v>
      </c>
      <c r="C232" s="50"/>
      <c r="D232" s="527"/>
      <c r="E232" s="272">
        <v>150</v>
      </c>
      <c r="F232" s="23"/>
      <c r="G232" s="273">
        <f>SUM(E232/E243*100)</f>
        <v>31.25</v>
      </c>
      <c r="H232" s="739"/>
      <c r="I232" s="739"/>
      <c r="J232" s="739"/>
      <c r="K232" s="739"/>
      <c r="L232" s="475">
        <v>1</v>
      </c>
      <c r="M232" s="23" t="s">
        <v>524</v>
      </c>
      <c r="N232" s="23"/>
      <c r="O232" s="167"/>
      <c r="P232" s="272">
        <v>154</v>
      </c>
      <c r="Q232" s="23"/>
      <c r="R232" s="273">
        <f>SUM(P232/P243*100)</f>
        <v>31.364562118126273</v>
      </c>
      <c r="S232" s="739"/>
      <c r="T232" s="739"/>
      <c r="U232" s="264"/>
    </row>
    <row r="233" spans="1:32" s="20" customFormat="1" ht="17.45" customHeight="1">
      <c r="A233" s="271">
        <v>2</v>
      </c>
      <c r="B233" s="50" t="s">
        <v>523</v>
      </c>
      <c r="C233" s="50"/>
      <c r="D233" s="527"/>
      <c r="E233" s="272">
        <v>116</v>
      </c>
      <c r="F233" s="23"/>
      <c r="G233" s="273">
        <f>SUM(E233/E243*100)</f>
        <v>24.166666666666668</v>
      </c>
      <c r="H233" s="739"/>
      <c r="I233" s="739"/>
      <c r="J233" s="739"/>
      <c r="K233" s="739"/>
      <c r="L233" s="475">
        <v>2</v>
      </c>
      <c r="M233" s="23" t="s">
        <v>523</v>
      </c>
      <c r="N233" s="23"/>
      <c r="O233" s="167"/>
      <c r="P233" s="272">
        <v>117</v>
      </c>
      <c r="Q233" s="23"/>
      <c r="R233" s="273">
        <f>SUM(P233/P243*100)</f>
        <v>23.828920570264767</v>
      </c>
      <c r="S233" s="739"/>
      <c r="T233" s="739"/>
      <c r="U233" s="264"/>
    </row>
    <row r="234" spans="1:32" s="20" customFormat="1" ht="17.45" customHeight="1">
      <c r="A234" s="271">
        <v>3</v>
      </c>
      <c r="B234" s="50" t="s">
        <v>269</v>
      </c>
      <c r="C234" s="50"/>
      <c r="D234" s="527"/>
      <c r="E234" s="272">
        <v>39</v>
      </c>
      <c r="F234" s="23"/>
      <c r="G234" s="273">
        <f>SUM(E234/E243*100)</f>
        <v>8.125</v>
      </c>
      <c r="H234" s="739"/>
      <c r="I234" s="739"/>
      <c r="J234" s="739"/>
      <c r="K234" s="739"/>
      <c r="L234" s="475">
        <v>3</v>
      </c>
      <c r="M234" s="23" t="s">
        <v>269</v>
      </c>
      <c r="N234" s="23"/>
      <c r="O234" s="167"/>
      <c r="P234" s="272">
        <v>40</v>
      </c>
      <c r="Q234" s="23"/>
      <c r="R234" s="273">
        <f>SUM(P234/P243*100)</f>
        <v>8.146639511201629</v>
      </c>
      <c r="S234" s="739"/>
      <c r="T234" s="739"/>
      <c r="U234" s="264"/>
    </row>
    <row r="235" spans="1:32" s="20" customFormat="1" ht="17.45" customHeight="1">
      <c r="A235" s="271">
        <v>4</v>
      </c>
      <c r="B235" s="50" t="s">
        <v>270</v>
      </c>
      <c r="C235" s="50"/>
      <c r="D235" s="527"/>
      <c r="E235" s="272">
        <v>26</v>
      </c>
      <c r="F235" s="23"/>
      <c r="G235" s="273">
        <f>SUM(E235/E243*100)</f>
        <v>5.416666666666667</v>
      </c>
      <c r="H235" s="739"/>
      <c r="I235" s="739"/>
      <c r="J235" s="739"/>
      <c r="K235" s="739"/>
      <c r="L235" s="475">
        <v>4</v>
      </c>
      <c r="M235" s="23" t="s">
        <v>270</v>
      </c>
      <c r="N235" s="23"/>
      <c r="O235" s="167"/>
      <c r="P235" s="272">
        <v>27</v>
      </c>
      <c r="Q235" s="23"/>
      <c r="R235" s="273">
        <f>SUM(P235/P243*100)</f>
        <v>5.4989816700610996</v>
      </c>
      <c r="S235" s="739"/>
      <c r="T235" s="739"/>
      <c r="U235" s="264"/>
    </row>
    <row r="236" spans="1:32" s="20" customFormat="1" ht="17.45" customHeight="1">
      <c r="A236" s="271">
        <v>5</v>
      </c>
      <c r="B236" s="50" t="s">
        <v>602</v>
      </c>
      <c r="C236" s="50"/>
      <c r="D236" s="527"/>
      <c r="E236" s="272">
        <v>16</v>
      </c>
      <c r="F236" s="23"/>
      <c r="G236" s="273">
        <f>SUM(E236/E243*100)</f>
        <v>3.3333333333333335</v>
      </c>
      <c r="H236" s="739"/>
      <c r="I236" s="739"/>
      <c r="J236" s="739"/>
      <c r="K236" s="739"/>
      <c r="L236" s="475">
        <v>5</v>
      </c>
      <c r="M236" s="23" t="s">
        <v>271</v>
      </c>
      <c r="N236" s="23"/>
      <c r="O236" s="167"/>
      <c r="P236" s="272">
        <v>16</v>
      </c>
      <c r="Q236" s="23"/>
      <c r="R236" s="273">
        <f>SUM(P236/P243*100)</f>
        <v>3.2586558044806515</v>
      </c>
      <c r="S236" s="739"/>
      <c r="T236" s="739"/>
      <c r="U236" s="264"/>
    </row>
    <row r="237" spans="1:32" s="20" customFormat="1" ht="17.45" customHeight="1">
      <c r="A237" s="271">
        <v>6</v>
      </c>
      <c r="B237" s="50" t="s">
        <v>271</v>
      </c>
      <c r="C237" s="50"/>
      <c r="D237" s="527"/>
      <c r="E237" s="272">
        <v>15</v>
      </c>
      <c r="F237" s="23"/>
      <c r="G237" s="273">
        <f>SUM(E237/E243*100)</f>
        <v>3.125</v>
      </c>
      <c r="H237" s="739"/>
      <c r="I237" s="739"/>
      <c r="J237" s="739"/>
      <c r="K237" s="739"/>
      <c r="L237" s="475">
        <v>6</v>
      </c>
      <c r="M237" s="23" t="s">
        <v>602</v>
      </c>
      <c r="N237" s="23"/>
      <c r="O237" s="167"/>
      <c r="P237" s="272">
        <v>16</v>
      </c>
      <c r="Q237" s="23"/>
      <c r="R237" s="273">
        <f>SUM(P237/P243*100)</f>
        <v>3.2586558044806515</v>
      </c>
      <c r="S237" s="739"/>
      <c r="T237" s="739"/>
      <c r="U237" s="264"/>
    </row>
    <row r="238" spans="1:32" s="20" customFormat="1" ht="17.45" customHeight="1">
      <c r="A238" s="271">
        <v>7</v>
      </c>
      <c r="B238" s="50" t="s">
        <v>273</v>
      </c>
      <c r="C238" s="50"/>
      <c r="D238" s="527"/>
      <c r="E238" s="272">
        <v>14</v>
      </c>
      <c r="F238" s="23"/>
      <c r="G238" s="273">
        <f>SUM(E238/E243*100)</f>
        <v>2.9166666666666665</v>
      </c>
      <c r="H238" s="739"/>
      <c r="I238" s="739"/>
      <c r="J238" s="739"/>
      <c r="K238" s="739"/>
      <c r="L238" s="475">
        <v>7</v>
      </c>
      <c r="M238" s="23" t="s">
        <v>273</v>
      </c>
      <c r="N238" s="23"/>
      <c r="O238" s="167"/>
      <c r="P238" s="272">
        <v>13</v>
      </c>
      <c r="Q238" s="23"/>
      <c r="R238" s="273">
        <f>SUM(P238/P243*100)</f>
        <v>2.6476578411405294</v>
      </c>
      <c r="S238" s="739"/>
      <c r="T238" s="739"/>
      <c r="U238" s="264"/>
    </row>
    <row r="239" spans="1:32" s="20" customFormat="1" ht="17.45" customHeight="1">
      <c r="A239" s="271">
        <v>8</v>
      </c>
      <c r="B239" s="2413" t="s">
        <v>276</v>
      </c>
      <c r="C239" s="2413"/>
      <c r="D239" s="2413"/>
      <c r="E239" s="272">
        <v>10</v>
      </c>
      <c r="F239" s="23"/>
      <c r="G239" s="273">
        <f>SUM(E239/E243*100)</f>
        <v>2.083333333333333</v>
      </c>
      <c r="H239" s="739"/>
      <c r="I239" s="739"/>
      <c r="J239" s="739"/>
      <c r="K239" s="739"/>
      <c r="L239" s="475">
        <v>8</v>
      </c>
      <c r="M239" s="23" t="s">
        <v>276</v>
      </c>
      <c r="N239" s="284" t="s">
        <v>99</v>
      </c>
      <c r="O239" s="12"/>
      <c r="P239" s="272">
        <v>10</v>
      </c>
      <c r="Q239" s="23"/>
      <c r="R239" s="273">
        <f>SUM(P239/P243*100)</f>
        <v>2.0366598778004072</v>
      </c>
      <c r="S239" s="739"/>
      <c r="T239" s="739"/>
      <c r="U239" s="264"/>
    </row>
    <row r="240" spans="1:32" s="20" customFormat="1" ht="17.45" customHeight="1">
      <c r="A240" s="271">
        <v>9</v>
      </c>
      <c r="B240" s="809" t="s">
        <v>483</v>
      </c>
      <c r="C240" s="50"/>
      <c r="D240" s="527"/>
      <c r="E240" s="272">
        <v>9</v>
      </c>
      <c r="F240" s="23"/>
      <c r="G240" s="273">
        <f>SUM(E240/E243*100)</f>
        <v>1.875</v>
      </c>
      <c r="H240" s="739"/>
      <c r="I240" s="739"/>
      <c r="J240" s="739"/>
      <c r="K240" s="739"/>
      <c r="L240" s="475">
        <v>9</v>
      </c>
      <c r="M240" s="4" t="s">
        <v>240</v>
      </c>
      <c r="N240" s="23"/>
      <c r="O240" s="167"/>
      <c r="P240" s="272">
        <v>9</v>
      </c>
      <c r="Q240" s="23"/>
      <c r="R240" s="273">
        <f>SUM(P240/P243*100)</f>
        <v>1.8329938900203666</v>
      </c>
      <c r="S240" s="739"/>
      <c r="T240" s="739"/>
      <c r="U240" s="264"/>
    </row>
    <row r="241" spans="1:21" s="20" customFormat="1" ht="17.45" customHeight="1">
      <c r="A241" s="271">
        <v>10</v>
      </c>
      <c r="B241" s="274" t="s">
        <v>275</v>
      </c>
      <c r="C241" s="50"/>
      <c r="D241" s="50"/>
      <c r="E241" s="272">
        <v>9</v>
      </c>
      <c r="F241" s="23"/>
      <c r="G241" s="273">
        <f>SUM(E241/E243*100)</f>
        <v>1.875</v>
      </c>
      <c r="H241" s="739"/>
      <c r="I241" s="739"/>
      <c r="J241" s="739"/>
      <c r="K241" s="739"/>
      <c r="L241" s="475">
        <v>10</v>
      </c>
      <c r="M241" s="284" t="s">
        <v>275</v>
      </c>
      <c r="N241" s="23"/>
      <c r="O241" s="23"/>
      <c r="P241" s="272">
        <v>8</v>
      </c>
      <c r="Q241" s="23"/>
      <c r="R241" s="273">
        <f>SUM(P241/P243*100)</f>
        <v>1.6293279022403258</v>
      </c>
      <c r="S241" s="739"/>
      <c r="T241" s="739"/>
      <c r="U241" s="264"/>
    </row>
    <row r="242" spans="1:21" s="20" customFormat="1" ht="17.45" customHeight="1">
      <c r="A242" s="271"/>
      <c r="B242" s="669" t="s">
        <v>277</v>
      </c>
      <c r="C242" s="669"/>
      <c r="D242" s="669"/>
      <c r="E242" s="2412">
        <v>76</v>
      </c>
      <c r="F242" s="446"/>
      <c r="G242" s="670">
        <f>SUM(E242/E243*100)</f>
        <v>15.833333333333332</v>
      </c>
      <c r="H242" s="739"/>
      <c r="I242" s="739"/>
      <c r="J242" s="739"/>
      <c r="K242" s="739"/>
      <c r="L242" s="475"/>
      <c r="M242" s="23" t="s">
        <v>277</v>
      </c>
      <c r="N242" s="23"/>
      <c r="O242" s="23"/>
      <c r="P242" s="272">
        <v>81</v>
      </c>
      <c r="Q242" s="23"/>
      <c r="R242" s="273">
        <f>SUM(P242/P243*100)</f>
        <v>16.4969450101833</v>
      </c>
      <c r="S242" s="739"/>
      <c r="T242" s="739"/>
      <c r="U242" s="264"/>
    </row>
    <row r="243" spans="1:21" s="20" customFormat="1" ht="17.45" customHeight="1">
      <c r="A243" s="475"/>
      <c r="B243" s="624" t="s">
        <v>278</v>
      </c>
      <c r="C243" s="24"/>
      <c r="D243" s="24"/>
      <c r="E243" s="276">
        <f>SUM(E232:E242)</f>
        <v>480</v>
      </c>
      <c r="F243" s="24"/>
      <c r="G243" s="277">
        <v>1</v>
      </c>
      <c r="H243" s="739"/>
      <c r="I243" s="739"/>
      <c r="J243" s="739"/>
      <c r="K243" s="739"/>
      <c r="L243" s="475"/>
      <c r="M243" s="624" t="s">
        <v>278</v>
      </c>
      <c r="N243" s="24"/>
      <c r="O243" s="24"/>
      <c r="P243" s="276">
        <f>SUM(P232:P242)</f>
        <v>491</v>
      </c>
      <c r="Q243" s="24"/>
      <c r="R243" s="277">
        <v>1</v>
      </c>
      <c r="S243" s="739"/>
      <c r="T243" s="739"/>
      <c r="U243" s="264"/>
    </row>
    <row r="244" spans="1:21" s="20" customFormat="1" ht="17.45" customHeight="1" thickBot="1">
      <c r="A244" s="637"/>
      <c r="B244" s="1822"/>
      <c r="C244" s="1822"/>
      <c r="D244" s="1822"/>
      <c r="E244" s="1822"/>
      <c r="F244" s="1822"/>
      <c r="G244" s="1821"/>
      <c r="H244" s="739"/>
      <c r="I244" s="739"/>
      <c r="J244" s="739"/>
      <c r="K244" s="739"/>
      <c r="L244" s="637"/>
      <c r="M244" s="1822"/>
      <c r="N244" s="1822"/>
      <c r="O244" s="1822"/>
      <c r="P244" s="1822"/>
      <c r="Q244" s="1822"/>
      <c r="R244" s="1821"/>
      <c r="S244" s="739"/>
      <c r="T244" s="739"/>
      <c r="U244" s="264"/>
    </row>
    <row r="245" spans="1:21" s="20" customFormat="1" ht="17.45" customHeight="1" thickBot="1">
      <c r="H245" s="739"/>
      <c r="I245" s="739"/>
      <c r="J245" s="739"/>
      <c r="K245" s="739"/>
      <c r="L245" s="739"/>
      <c r="M245" s="739"/>
      <c r="N245" s="739"/>
      <c r="O245" s="739"/>
      <c r="P245" s="739"/>
      <c r="Q245" s="739"/>
      <c r="R245" s="739"/>
      <c r="S245" s="739"/>
      <c r="T245" s="739"/>
      <c r="U245" s="264"/>
    </row>
    <row r="246" spans="1:21" s="20" customFormat="1" ht="17.45" customHeight="1" thickBot="1">
      <c r="A246" s="2414" t="s">
        <v>239</v>
      </c>
      <c r="B246" s="2415"/>
      <c r="C246" s="2415"/>
      <c r="D246" s="2415"/>
      <c r="E246" s="2415"/>
      <c r="F246" s="2415"/>
      <c r="G246" s="2416"/>
      <c r="H246" s="739"/>
      <c r="I246" s="831"/>
      <c r="J246" s="297"/>
      <c r="K246" s="830"/>
      <c r="L246" s="4847" t="s">
        <v>594</v>
      </c>
      <c r="M246" s="4848"/>
      <c r="N246" s="4848"/>
      <c r="O246" s="4848"/>
      <c r="P246" s="4848"/>
      <c r="Q246" s="4848"/>
      <c r="R246" s="4849"/>
      <c r="S246" s="739"/>
      <c r="T246" s="739"/>
      <c r="U246" s="264"/>
    </row>
    <row r="247" spans="1:21" s="20" customFormat="1" ht="17.45" customHeight="1">
      <c r="A247" s="266"/>
      <c r="B247" s="267"/>
      <c r="C247" s="267"/>
      <c r="D247" s="267"/>
      <c r="E247" s="1349" t="s">
        <v>265</v>
      </c>
      <c r="F247" s="267"/>
      <c r="G247" s="269" t="s">
        <v>266</v>
      </c>
      <c r="H247" s="739"/>
      <c r="I247" s="831"/>
      <c r="J247" s="829"/>
      <c r="K247" s="829"/>
      <c r="L247" s="806"/>
      <c r="M247" s="807"/>
      <c r="N247" s="807"/>
      <c r="O247" s="807"/>
      <c r="P247" s="810" t="s">
        <v>265</v>
      </c>
      <c r="Q247" s="807"/>
      <c r="R247" s="808" t="s">
        <v>266</v>
      </c>
      <c r="S247" s="739"/>
      <c r="T247" s="739"/>
      <c r="U247" s="264"/>
    </row>
    <row r="248" spans="1:21" s="20" customFormat="1" ht="17.45" customHeight="1">
      <c r="A248" s="475">
        <v>1</v>
      </c>
      <c r="B248" s="282" t="s">
        <v>524</v>
      </c>
      <c r="C248" s="23"/>
      <c r="D248" s="167" t="s">
        <v>99</v>
      </c>
      <c r="E248" s="272">
        <v>132</v>
      </c>
      <c r="F248" s="23"/>
      <c r="G248" s="273">
        <f>SUM(E248/E259*100)</f>
        <v>29.139072847682119</v>
      </c>
      <c r="H248" s="739"/>
      <c r="I248" s="831"/>
      <c r="J248" s="527"/>
      <c r="K248" s="527"/>
      <c r="L248" s="271">
        <v>1</v>
      </c>
      <c r="M248" s="50" t="s">
        <v>524</v>
      </c>
      <c r="N248" s="50"/>
      <c r="O248" s="527"/>
      <c r="P248" s="272">
        <v>142</v>
      </c>
      <c r="Q248" s="23"/>
      <c r="R248" s="273">
        <f>SUM(P248/P259*100)</f>
        <v>30.084745762711862</v>
      </c>
      <c r="S248" s="739"/>
      <c r="T248" s="739"/>
      <c r="U248" s="264"/>
    </row>
    <row r="249" spans="1:21" s="20" customFormat="1" ht="7.5" customHeight="1">
      <c r="A249" s="475">
        <v>2</v>
      </c>
      <c r="B249" s="23" t="s">
        <v>523</v>
      </c>
      <c r="C249" s="23"/>
      <c r="D249" s="167" t="s">
        <v>99</v>
      </c>
      <c r="E249" s="272">
        <v>116</v>
      </c>
      <c r="F249" s="23"/>
      <c r="G249" s="273">
        <f>SUM(E249/E259*100)</f>
        <v>25.607064017660043</v>
      </c>
      <c r="H249" s="739"/>
      <c r="I249" s="831"/>
      <c r="J249" s="527"/>
      <c r="K249" s="527"/>
      <c r="L249" s="271">
        <v>2</v>
      </c>
      <c r="M249" s="50" t="s">
        <v>523</v>
      </c>
      <c r="N249" s="50"/>
      <c r="O249" s="527"/>
      <c r="P249" s="272">
        <v>117</v>
      </c>
      <c r="Q249" s="23"/>
      <c r="R249" s="273">
        <f>SUM(P249/P259*100)</f>
        <v>24.788135593220339</v>
      </c>
      <c r="S249" s="739"/>
      <c r="T249" s="739"/>
      <c r="U249" s="264"/>
    </row>
    <row r="250" spans="1:21" s="20" customFormat="1" ht="17.45" customHeight="1">
      <c r="A250" s="475">
        <v>3</v>
      </c>
      <c r="B250" s="23" t="s">
        <v>269</v>
      </c>
      <c r="C250" s="23"/>
      <c r="D250" s="167" t="s">
        <v>99</v>
      </c>
      <c r="E250" s="272">
        <v>30</v>
      </c>
      <c r="F250" s="23"/>
      <c r="G250" s="273">
        <f>SUM(E250/E259*100)</f>
        <v>6.6225165562913908</v>
      </c>
      <c r="H250" s="739"/>
      <c r="I250" s="831"/>
      <c r="J250" s="527"/>
      <c r="K250" s="527"/>
      <c r="L250" s="271">
        <v>3</v>
      </c>
      <c r="M250" s="50" t="s">
        <v>269</v>
      </c>
      <c r="N250" s="50"/>
      <c r="O250" s="527"/>
      <c r="P250" s="272">
        <v>36</v>
      </c>
      <c r="Q250" s="23"/>
      <c r="R250" s="273">
        <f>SUM(P250/P259*100)</f>
        <v>7.6271186440677967</v>
      </c>
      <c r="S250" s="739"/>
      <c r="T250" s="739"/>
      <c r="U250" s="264"/>
    </row>
    <row r="251" spans="1:21" s="20" customFormat="1" ht="17.45" customHeight="1">
      <c r="A251" s="475">
        <v>4</v>
      </c>
      <c r="B251" s="23" t="s">
        <v>270</v>
      </c>
      <c r="C251" s="23"/>
      <c r="D251" s="167" t="s">
        <v>99</v>
      </c>
      <c r="E251" s="272">
        <v>24</v>
      </c>
      <c r="F251" s="23"/>
      <c r="G251" s="273">
        <f>SUM(E251/E259*100)</f>
        <v>5.298013245033113</v>
      </c>
      <c r="H251" s="739"/>
      <c r="I251" s="831"/>
      <c r="J251" s="527"/>
      <c r="K251" s="527"/>
      <c r="L251" s="271">
        <v>4</v>
      </c>
      <c r="M251" s="50" t="s">
        <v>270</v>
      </c>
      <c r="N251" s="50"/>
      <c r="O251" s="527"/>
      <c r="P251" s="272">
        <v>25</v>
      </c>
      <c r="Q251" s="23"/>
      <c r="R251" s="273">
        <f>SUM(P251/P259*100)</f>
        <v>5.2966101694915251</v>
      </c>
      <c r="S251" s="739"/>
      <c r="T251" s="739"/>
      <c r="U251" s="264"/>
    </row>
    <row r="252" spans="1:21" s="20" customFormat="1" ht="17.45" customHeight="1">
      <c r="A252" s="475">
        <v>5</v>
      </c>
      <c r="B252" s="23" t="s">
        <v>271</v>
      </c>
      <c r="C252" s="23"/>
      <c r="D252" s="167" t="s">
        <v>99</v>
      </c>
      <c r="E252" s="272">
        <v>16</v>
      </c>
      <c r="F252" s="23"/>
      <c r="G252" s="273">
        <f>SUM(E252/E259*100)</f>
        <v>3.5320088300220749</v>
      </c>
      <c r="H252" s="739"/>
      <c r="I252" s="831"/>
      <c r="J252" s="527"/>
      <c r="K252" s="527"/>
      <c r="L252" s="271">
        <v>5</v>
      </c>
      <c r="M252" s="50" t="s">
        <v>271</v>
      </c>
      <c r="N252" s="50"/>
      <c r="O252" s="527"/>
      <c r="P252" s="272">
        <v>16</v>
      </c>
      <c r="Q252" s="23"/>
      <c r="R252" s="273">
        <f>SUM(P252/P259*100)</f>
        <v>3.3898305084745761</v>
      </c>
      <c r="S252" s="739"/>
      <c r="T252" s="739"/>
      <c r="U252" s="264"/>
    </row>
    <row r="253" spans="1:21" s="20" customFormat="1" ht="17.45" customHeight="1">
      <c r="A253" s="475">
        <v>6</v>
      </c>
      <c r="B253" s="23" t="s">
        <v>602</v>
      </c>
      <c r="C253" s="23"/>
      <c r="D253" s="167"/>
      <c r="E253" s="272">
        <v>15</v>
      </c>
      <c r="F253" s="23"/>
      <c r="G253" s="273">
        <f>SUM(E253/E259*100)</f>
        <v>3.3112582781456954</v>
      </c>
      <c r="H253" s="739"/>
      <c r="I253" s="831"/>
      <c r="J253" s="527"/>
      <c r="K253" s="527"/>
      <c r="L253" s="271">
        <v>6</v>
      </c>
      <c r="M253" s="50" t="s">
        <v>602</v>
      </c>
      <c r="N253" s="50"/>
      <c r="O253" s="527"/>
      <c r="P253" s="272">
        <v>16</v>
      </c>
      <c r="Q253" s="23"/>
      <c r="R253" s="273">
        <f>SUM(P253/P259*100)</f>
        <v>3.3898305084745761</v>
      </c>
      <c r="S253" s="739"/>
      <c r="T253" s="739"/>
      <c r="U253" s="264"/>
    </row>
    <row r="254" spans="1:21" s="20" customFormat="1" ht="17.45" customHeight="1">
      <c r="A254" s="475">
        <v>7</v>
      </c>
      <c r="B254" s="23" t="s">
        <v>273</v>
      </c>
      <c r="C254" s="23"/>
      <c r="D254" s="167"/>
      <c r="E254" s="272">
        <v>13</v>
      </c>
      <c r="F254" s="23"/>
      <c r="G254" s="273">
        <f>SUM(E254/E259*100)</f>
        <v>2.869757174392936</v>
      </c>
      <c r="H254" s="739"/>
      <c r="I254" s="831"/>
      <c r="J254" s="527"/>
      <c r="K254" s="527"/>
      <c r="L254" s="271">
        <v>7</v>
      </c>
      <c r="M254" s="50" t="s">
        <v>273</v>
      </c>
      <c r="N254" s="50"/>
      <c r="O254" s="527"/>
      <c r="P254" s="272">
        <v>14</v>
      </c>
      <c r="Q254" s="23"/>
      <c r="R254" s="273">
        <f>SUM(P254/P259*100)</f>
        <v>2.9661016949152543</v>
      </c>
      <c r="S254" s="739"/>
      <c r="T254" s="739"/>
      <c r="U254" s="264"/>
    </row>
    <row r="255" spans="1:21" s="20" customFormat="1" ht="17.45" customHeight="1">
      <c r="A255" s="475">
        <v>8</v>
      </c>
      <c r="B255" s="23" t="s">
        <v>276</v>
      </c>
      <c r="C255" s="284" t="s">
        <v>99</v>
      </c>
      <c r="D255" s="12"/>
      <c r="E255" s="272">
        <v>10</v>
      </c>
      <c r="F255" s="23"/>
      <c r="G255" s="273">
        <f>SUM(E255/E259*100)</f>
        <v>2.2075055187637971</v>
      </c>
      <c r="H255" s="739"/>
      <c r="I255" s="831"/>
      <c r="J255" s="527"/>
      <c r="K255" s="809"/>
      <c r="L255" s="271">
        <v>8</v>
      </c>
      <c r="M255" s="4851" t="s">
        <v>276</v>
      </c>
      <c r="N255" s="4850"/>
      <c r="O255" s="4850"/>
      <c r="P255" s="272">
        <v>10</v>
      </c>
      <c r="Q255" s="23"/>
      <c r="R255" s="273">
        <f>SUM(P255/P259*100)</f>
        <v>2.1186440677966099</v>
      </c>
      <c r="S255" s="739"/>
      <c r="T255" s="739"/>
      <c r="U255" s="264"/>
    </row>
    <row r="256" spans="1:21" s="20" customFormat="1" ht="17.45" customHeight="1">
      <c r="A256" s="475">
        <v>9</v>
      </c>
      <c r="B256" s="4" t="s">
        <v>240</v>
      </c>
      <c r="C256" s="23"/>
      <c r="D256" s="167"/>
      <c r="E256" s="272">
        <v>9</v>
      </c>
      <c r="F256" s="23"/>
      <c r="G256" s="273">
        <f>SUM(E256/E259*100)</f>
        <v>1.9867549668874174</v>
      </c>
      <c r="H256" s="739"/>
      <c r="I256" s="831"/>
      <c r="J256" s="527"/>
      <c r="K256" s="809"/>
      <c r="L256" s="271">
        <v>9</v>
      </c>
      <c r="M256" s="809" t="s">
        <v>483</v>
      </c>
      <c r="N256" s="50"/>
      <c r="O256" s="527"/>
      <c r="P256" s="272">
        <v>9</v>
      </c>
      <c r="Q256" s="23"/>
      <c r="R256" s="273">
        <f>SUM(P256/P259*100)</f>
        <v>1.9067796610169492</v>
      </c>
      <c r="S256" s="739"/>
      <c r="T256" s="739"/>
      <c r="U256" s="264"/>
    </row>
    <row r="257" spans="1:37" s="20" customFormat="1" ht="17.45" customHeight="1">
      <c r="A257" s="475">
        <v>10</v>
      </c>
      <c r="B257" s="284" t="s">
        <v>275</v>
      </c>
      <c r="C257" s="23"/>
      <c r="D257" s="23"/>
      <c r="E257" s="272">
        <v>8</v>
      </c>
      <c r="F257" s="23"/>
      <c r="G257" s="273">
        <f>SUM(E257/E259*100)</f>
        <v>1.7660044150110374</v>
      </c>
      <c r="H257" s="739"/>
      <c r="I257" s="831"/>
      <c r="J257" s="527"/>
      <c r="K257" s="828"/>
      <c r="L257" s="271">
        <v>10</v>
      </c>
      <c r="M257" s="274" t="s">
        <v>275</v>
      </c>
      <c r="N257" s="50"/>
      <c r="O257" s="50"/>
      <c r="P257" s="272">
        <v>8</v>
      </c>
      <c r="Q257" s="23"/>
      <c r="R257" s="273">
        <f>SUM(P257/P259*100)</f>
        <v>1.6949152542372881</v>
      </c>
      <c r="S257" s="739"/>
      <c r="T257" s="739"/>
      <c r="U257" s="264"/>
    </row>
    <row r="258" spans="1:37" s="20" customFormat="1" ht="17.45" customHeight="1">
      <c r="A258" s="763"/>
      <c r="B258" s="446" t="s">
        <v>277</v>
      </c>
      <c r="C258" s="446"/>
      <c r="D258" s="446"/>
      <c r="E258" s="2412">
        <v>80</v>
      </c>
      <c r="F258" s="446"/>
      <c r="G258" s="670">
        <f>SUM(E258/E259*100)</f>
        <v>17.660044150110377</v>
      </c>
      <c r="H258" s="739"/>
      <c r="I258" s="831"/>
      <c r="J258" s="527"/>
      <c r="K258" s="527"/>
      <c r="L258" s="271"/>
      <c r="M258" s="669" t="s">
        <v>277</v>
      </c>
      <c r="N258" s="669"/>
      <c r="O258" s="669"/>
      <c r="P258" s="2412">
        <v>79</v>
      </c>
      <c r="Q258" s="446"/>
      <c r="R258" s="670">
        <f>SUM(P258/P259*100)</f>
        <v>16.737288135593221</v>
      </c>
      <c r="S258" s="739"/>
      <c r="T258" s="739"/>
      <c r="U258" s="264"/>
    </row>
    <row r="259" spans="1:37" s="20" customFormat="1" ht="17.45" customHeight="1">
      <c r="A259" s="475"/>
      <c r="B259" s="624" t="s">
        <v>278</v>
      </c>
      <c r="C259" s="24"/>
      <c r="D259" s="24"/>
      <c r="E259" s="276">
        <f>SUM(E248:E258)</f>
        <v>453</v>
      </c>
      <c r="F259" s="24"/>
      <c r="G259" s="277">
        <v>1</v>
      </c>
      <c r="H259" s="739"/>
      <c r="I259" s="831"/>
      <c r="J259" s="167"/>
      <c r="K259" s="624"/>
      <c r="L259" s="475"/>
      <c r="M259" s="624" t="s">
        <v>278</v>
      </c>
      <c r="N259" s="24"/>
      <c r="O259" s="24"/>
      <c r="P259" s="276">
        <f>SUM(P248:P258)</f>
        <v>472</v>
      </c>
      <c r="Q259" s="24"/>
      <c r="R259" s="277">
        <v>1</v>
      </c>
      <c r="S259" s="739"/>
      <c r="T259" s="739"/>
      <c r="U259" s="264"/>
    </row>
    <row r="260" spans="1:37" s="20" customFormat="1" ht="17.45" customHeight="1" thickBot="1">
      <c r="A260" s="278"/>
      <c r="B260" s="279"/>
      <c r="C260" s="279"/>
      <c r="D260" s="279"/>
      <c r="E260" s="279"/>
      <c r="F260" s="279"/>
      <c r="G260" s="280"/>
      <c r="H260" s="739"/>
      <c r="I260" s="739"/>
      <c r="J260" s="167"/>
      <c r="K260" s="167"/>
      <c r="L260" s="637"/>
      <c r="M260" s="1822"/>
      <c r="N260" s="1822"/>
      <c r="O260" s="1822"/>
      <c r="P260" s="1822"/>
      <c r="Q260" s="1822"/>
      <c r="R260" s="1821"/>
      <c r="S260" s="739"/>
      <c r="T260" s="739"/>
      <c r="U260" s="264"/>
    </row>
    <row r="261" spans="1:37" s="20" customFormat="1" ht="17.45" customHeight="1">
      <c r="A261" s="738"/>
      <c r="B261" s="739"/>
      <c r="C261" s="739"/>
      <c r="D261" s="739"/>
      <c r="E261" s="739"/>
      <c r="F261" s="739"/>
      <c r="G261" s="739"/>
      <c r="H261" s="739"/>
      <c r="I261" s="739"/>
      <c r="J261" s="739"/>
      <c r="K261" s="739"/>
      <c r="L261" s="739"/>
      <c r="M261" s="739"/>
      <c r="N261" s="739"/>
      <c r="O261" s="739"/>
      <c r="P261" s="739"/>
      <c r="Q261" s="739"/>
      <c r="R261" s="739"/>
      <c r="S261" s="739"/>
      <c r="T261" s="739"/>
      <c r="U261" s="264"/>
    </row>
    <row r="262" spans="1:37" s="20" customFormat="1" ht="17.45" customHeight="1" thickBot="1">
      <c r="A262" s="738"/>
      <c r="B262" s="739"/>
      <c r="C262" s="739"/>
      <c r="D262" s="739"/>
      <c r="E262" s="739"/>
      <c r="F262" s="739"/>
      <c r="G262" s="739"/>
      <c r="H262" s="739"/>
      <c r="I262" s="739"/>
      <c r="J262" s="739"/>
      <c r="K262" s="739"/>
      <c r="L262" s="739"/>
      <c r="M262" s="739"/>
      <c r="N262" s="739"/>
      <c r="O262" s="739"/>
      <c r="P262" s="739"/>
      <c r="Q262" s="739"/>
      <c r="R262" s="739"/>
      <c r="S262" s="739"/>
      <c r="T262" s="739"/>
      <c r="U262" s="264"/>
    </row>
    <row r="263" spans="1:37" s="20" customFormat="1" ht="17.45" customHeight="1" thickBot="1">
      <c r="A263" s="2414" t="s">
        <v>247</v>
      </c>
      <c r="B263" s="2415"/>
      <c r="C263" s="2415"/>
      <c r="D263" s="2415"/>
      <c r="E263" s="2415"/>
      <c r="F263" s="2415"/>
      <c r="G263" s="2416"/>
      <c r="H263" s="265"/>
      <c r="I263" s="265"/>
      <c r="J263" s="265"/>
      <c r="K263" s="265"/>
      <c r="L263" s="4847" t="s">
        <v>480</v>
      </c>
      <c r="M263" s="4848"/>
      <c r="N263" s="4848"/>
      <c r="O263" s="4848"/>
      <c r="P263" s="4848"/>
      <c r="Q263" s="4848"/>
      <c r="R263" s="4849"/>
      <c r="S263" s="3"/>
      <c r="T263" s="3"/>
      <c r="U263" s="3"/>
      <c r="V263"/>
      <c r="W263"/>
      <c r="X263"/>
      <c r="Y263"/>
      <c r="Z263"/>
      <c r="AA263"/>
      <c r="AB263"/>
      <c r="AC263"/>
      <c r="AD263"/>
      <c r="AE263"/>
      <c r="AF263"/>
      <c r="AG263"/>
      <c r="AH263"/>
      <c r="AI263"/>
      <c r="AJ263"/>
      <c r="AK263"/>
    </row>
    <row r="264" spans="1:37" s="20" customFormat="1" ht="17.45" customHeight="1">
      <c r="A264" s="266"/>
      <c r="B264" s="267"/>
      <c r="C264" s="267"/>
      <c r="D264" s="267"/>
      <c r="E264" s="268" t="s">
        <v>265</v>
      </c>
      <c r="F264" s="267"/>
      <c r="G264" s="269" t="s">
        <v>266</v>
      </c>
      <c r="H264" s="27"/>
      <c r="I264" s="50"/>
      <c r="J264" s="270"/>
      <c r="K264" s="27"/>
      <c r="L264" s="652"/>
      <c r="M264" s="653"/>
      <c r="N264" s="653"/>
      <c r="O264" s="653"/>
      <c r="P264" s="654" t="s">
        <v>265</v>
      </c>
      <c r="Q264" s="653"/>
      <c r="R264" s="655" t="s">
        <v>266</v>
      </c>
      <c r="S264" s="3"/>
      <c r="T264" s="3"/>
      <c r="U264" s="3"/>
      <c r="V264"/>
      <c r="W264"/>
      <c r="X264"/>
      <c r="Y264"/>
      <c r="Z264"/>
      <c r="AA264"/>
      <c r="AB264"/>
      <c r="AC264"/>
      <c r="AD264"/>
      <c r="AE264"/>
      <c r="AF264"/>
      <c r="AG264"/>
      <c r="AH264"/>
      <c r="AI264"/>
      <c r="AJ264"/>
      <c r="AK264"/>
    </row>
    <row r="265" spans="1:37" s="20" customFormat="1" ht="17.45" customHeight="1">
      <c r="A265" s="271">
        <v>1</v>
      </c>
      <c r="B265" s="50" t="s">
        <v>524</v>
      </c>
      <c r="C265" s="50"/>
      <c r="D265" s="50"/>
      <c r="E265" s="272">
        <v>131</v>
      </c>
      <c r="F265" s="23"/>
      <c r="G265" s="273">
        <f>E265/E276*100</f>
        <v>28.854625550660796</v>
      </c>
      <c r="H265" s="50"/>
      <c r="I265" s="50"/>
      <c r="J265" s="2406"/>
      <c r="K265" s="50"/>
      <c r="L265" s="271">
        <v>1</v>
      </c>
      <c r="M265" s="50" t="s">
        <v>524</v>
      </c>
      <c r="N265" s="50"/>
      <c r="O265" s="50"/>
      <c r="P265" s="272">
        <v>126</v>
      </c>
      <c r="Q265" s="23"/>
      <c r="R265" s="273">
        <f>SUM(P265/P276*100)</f>
        <v>29.23433874709977</v>
      </c>
      <c r="S265" s="3"/>
      <c r="T265" s="3"/>
      <c r="U265" s="3"/>
      <c r="V265"/>
      <c r="W265"/>
      <c r="X265"/>
      <c r="Y265"/>
      <c r="Z265"/>
      <c r="AA265"/>
      <c r="AB265"/>
      <c r="AC265"/>
      <c r="AD265"/>
      <c r="AE265"/>
      <c r="AF265"/>
      <c r="AG265"/>
      <c r="AH265"/>
      <c r="AI265"/>
      <c r="AJ265"/>
      <c r="AK265"/>
    </row>
    <row r="266" spans="1:37" s="20" customFormat="1" ht="17.45" customHeight="1">
      <c r="A266" s="271">
        <v>2</v>
      </c>
      <c r="B266" s="50" t="s">
        <v>523</v>
      </c>
      <c r="C266" s="50"/>
      <c r="D266" s="50"/>
      <c r="E266" s="272">
        <v>117</v>
      </c>
      <c r="F266" s="23"/>
      <c r="G266" s="273">
        <f>E266/E276*100</f>
        <v>25.770925110132158</v>
      </c>
      <c r="H266" s="50"/>
      <c r="I266" s="50"/>
      <c r="J266" s="2406"/>
      <c r="K266" s="50"/>
      <c r="L266" s="271">
        <v>2</v>
      </c>
      <c r="M266" s="50" t="s">
        <v>523</v>
      </c>
      <c r="N266" s="50"/>
      <c r="O266" s="50"/>
      <c r="P266" s="272">
        <v>115</v>
      </c>
      <c r="Q266" s="23"/>
      <c r="R266" s="273">
        <f>SUM(P266/P276*100)</f>
        <v>26.682134570765658</v>
      </c>
      <c r="S266" s="3"/>
      <c r="T266" s="3"/>
      <c r="U266" s="3"/>
      <c r="V266"/>
      <c r="W266"/>
      <c r="X266"/>
      <c r="Y266"/>
      <c r="Z266"/>
      <c r="AA266"/>
      <c r="AB266"/>
      <c r="AC266"/>
      <c r="AD266"/>
      <c r="AE266"/>
      <c r="AF266"/>
      <c r="AG266"/>
      <c r="AH266"/>
      <c r="AI266"/>
      <c r="AJ266"/>
      <c r="AK266"/>
    </row>
    <row r="267" spans="1:37" s="20" customFormat="1" ht="17.45" customHeight="1">
      <c r="A267" s="271">
        <v>3</v>
      </c>
      <c r="B267" s="50" t="s">
        <v>269</v>
      </c>
      <c r="C267" s="50"/>
      <c r="D267" s="50"/>
      <c r="E267" s="272">
        <v>30</v>
      </c>
      <c r="F267" s="23"/>
      <c r="G267" s="273">
        <f>E267/E276*100</f>
        <v>6.607929515418502</v>
      </c>
      <c r="H267" s="50"/>
      <c r="I267" s="50"/>
      <c r="J267" s="2406"/>
      <c r="K267" s="50"/>
      <c r="L267" s="271">
        <v>3</v>
      </c>
      <c r="M267" s="50" t="s">
        <v>269</v>
      </c>
      <c r="N267" s="50"/>
      <c r="O267" s="50"/>
      <c r="P267" s="272">
        <v>25</v>
      </c>
      <c r="Q267" s="23"/>
      <c r="R267" s="273">
        <f>SUM(P267/P276*100)</f>
        <v>5.8004640371229694</v>
      </c>
      <c r="S267" s="3"/>
      <c r="T267" s="3"/>
      <c r="U267" s="3"/>
      <c r="V267"/>
      <c r="W267"/>
      <c r="X267"/>
      <c r="Y267"/>
      <c r="Z267"/>
      <c r="AA267"/>
      <c r="AB267"/>
      <c r="AC267"/>
      <c r="AD267"/>
      <c r="AE267"/>
      <c r="AF267"/>
      <c r="AG267"/>
      <c r="AH267"/>
      <c r="AI267"/>
      <c r="AJ267"/>
      <c r="AK267"/>
    </row>
    <row r="268" spans="1:37" s="20" customFormat="1" ht="15" customHeight="1">
      <c r="A268" s="271">
        <v>4</v>
      </c>
      <c r="B268" s="50" t="s">
        <v>270</v>
      </c>
      <c r="C268" s="50"/>
      <c r="D268" s="50"/>
      <c r="E268" s="272">
        <v>24</v>
      </c>
      <c r="F268" s="23"/>
      <c r="G268" s="273">
        <f>E268/E276*100</f>
        <v>5.286343612334802</v>
      </c>
      <c r="H268" s="50"/>
      <c r="I268" s="50"/>
      <c r="J268" s="2406"/>
      <c r="K268" s="50"/>
      <c r="L268" s="271">
        <v>4</v>
      </c>
      <c r="M268" s="50" t="s">
        <v>270</v>
      </c>
      <c r="N268" s="50"/>
      <c r="O268" s="50"/>
      <c r="P268" s="272">
        <v>22</v>
      </c>
      <c r="Q268" s="23"/>
      <c r="R268" s="273">
        <f>SUM(P268/P276*100)</f>
        <v>5.1044083526682131</v>
      </c>
      <c r="S268" s="3"/>
      <c r="T268" s="3"/>
      <c r="U268" s="3"/>
      <c r="V268"/>
      <c r="W268"/>
      <c r="X268"/>
      <c r="Y268"/>
      <c r="Z268"/>
      <c r="AA268"/>
      <c r="AB268"/>
      <c r="AC268"/>
      <c r="AD268"/>
      <c r="AE268"/>
      <c r="AF268"/>
      <c r="AG268"/>
      <c r="AH268"/>
      <c r="AI268"/>
      <c r="AJ268"/>
      <c r="AK268"/>
    </row>
    <row r="269" spans="1:37" s="20" customFormat="1" ht="15" customHeight="1">
      <c r="A269" s="271">
        <v>5</v>
      </c>
      <c r="B269" s="50" t="s">
        <v>271</v>
      </c>
      <c r="C269" s="50"/>
      <c r="D269" s="50"/>
      <c r="E269" s="272">
        <v>17</v>
      </c>
      <c r="F269" s="23"/>
      <c r="G269" s="273">
        <f>E269/E276*100</f>
        <v>3.7444933920704844</v>
      </c>
      <c r="H269" s="50"/>
      <c r="I269" s="50"/>
      <c r="J269" s="2406"/>
      <c r="K269" s="50"/>
      <c r="L269" s="271">
        <v>5</v>
      </c>
      <c r="M269" s="50" t="s">
        <v>271</v>
      </c>
      <c r="N269" s="50"/>
      <c r="O269" s="50"/>
      <c r="P269" s="272">
        <v>18</v>
      </c>
      <c r="Q269" s="23"/>
      <c r="R269" s="273">
        <f>SUM(P269/P276*100)</f>
        <v>4.1763341067285378</v>
      </c>
      <c r="S269" s="3"/>
      <c r="T269" s="3"/>
      <c r="U269" s="3"/>
      <c r="V269"/>
      <c r="W269"/>
      <c r="X269"/>
      <c r="Y269"/>
      <c r="Z269"/>
      <c r="AA269"/>
      <c r="AB269"/>
      <c r="AC269"/>
      <c r="AD269"/>
      <c r="AE269"/>
      <c r="AF269"/>
      <c r="AG269"/>
      <c r="AH269"/>
      <c r="AI269"/>
      <c r="AJ269"/>
      <c r="AK269"/>
    </row>
    <row r="270" spans="1:37" s="20" customFormat="1" ht="15" customHeight="1">
      <c r="A270" s="271">
        <v>6</v>
      </c>
      <c r="B270" s="50" t="s">
        <v>273</v>
      </c>
      <c r="C270" s="50"/>
      <c r="D270" s="50"/>
      <c r="E270" s="272">
        <v>14</v>
      </c>
      <c r="F270" s="23"/>
      <c r="G270" s="273">
        <f>E270/E276*100</f>
        <v>3.0837004405286343</v>
      </c>
      <c r="H270" s="50"/>
      <c r="I270" s="50"/>
      <c r="J270" s="2406"/>
      <c r="K270" s="50"/>
      <c r="L270" s="271">
        <v>6</v>
      </c>
      <c r="M270" s="50" t="s">
        <v>273</v>
      </c>
      <c r="N270" s="50"/>
      <c r="O270" s="50"/>
      <c r="P270" s="272">
        <v>16</v>
      </c>
      <c r="Q270" s="23"/>
      <c r="R270" s="273">
        <f>SUM(P270/P276*100)</f>
        <v>3.7122969837587005</v>
      </c>
      <c r="S270" s="3"/>
      <c r="T270" s="3"/>
      <c r="U270" s="3"/>
      <c r="V270"/>
      <c r="W270"/>
      <c r="X270"/>
      <c r="Y270"/>
      <c r="Z270"/>
      <c r="AA270"/>
      <c r="AB270"/>
      <c r="AC270"/>
      <c r="AD270"/>
      <c r="AE270"/>
      <c r="AF270"/>
      <c r="AG270"/>
      <c r="AH270"/>
      <c r="AI270"/>
      <c r="AJ270"/>
      <c r="AK270"/>
    </row>
    <row r="271" spans="1:37" s="20" customFormat="1" ht="15" customHeight="1">
      <c r="A271" s="271">
        <v>7</v>
      </c>
      <c r="B271" s="56" t="s">
        <v>602</v>
      </c>
      <c r="C271" s="50"/>
      <c r="D271" s="50"/>
      <c r="E271" s="272">
        <v>14</v>
      </c>
      <c r="F271" s="23"/>
      <c r="G271" s="273">
        <f>E271/E276*100</f>
        <v>3.0837004405286343</v>
      </c>
      <c r="H271" s="50"/>
      <c r="I271" s="50"/>
      <c r="J271" s="2406"/>
      <c r="K271" s="50"/>
      <c r="L271" s="271">
        <v>7</v>
      </c>
      <c r="M271" s="50" t="s">
        <v>276</v>
      </c>
      <c r="N271" s="50"/>
      <c r="O271" s="50"/>
      <c r="P271" s="272">
        <v>9</v>
      </c>
      <c r="Q271" s="23"/>
      <c r="R271" s="273">
        <f>SUM(P271/P276*100)</f>
        <v>2.0881670533642689</v>
      </c>
      <c r="S271" s="3"/>
      <c r="T271" s="3"/>
      <c r="U271" s="3"/>
      <c r="V271"/>
      <c r="W271"/>
      <c r="X271"/>
      <c r="Y271"/>
      <c r="Z271"/>
      <c r="AA271"/>
      <c r="AB271"/>
      <c r="AC271"/>
      <c r="AD271"/>
      <c r="AE271"/>
      <c r="AF271"/>
      <c r="AG271"/>
      <c r="AH271"/>
      <c r="AI271"/>
      <c r="AJ271"/>
      <c r="AK271"/>
    </row>
    <row r="272" spans="1:37" s="20" customFormat="1" ht="15" customHeight="1">
      <c r="A272" s="271">
        <v>8</v>
      </c>
      <c r="B272" s="50" t="s">
        <v>276</v>
      </c>
      <c r="C272" s="274"/>
      <c r="D272" s="274"/>
      <c r="E272" s="272">
        <v>10</v>
      </c>
      <c r="F272" s="23"/>
      <c r="G272" s="273">
        <f>E272/E276*100</f>
        <v>2.2026431718061676</v>
      </c>
      <c r="H272" s="50"/>
      <c r="I272" s="50"/>
      <c r="J272" s="2406"/>
      <c r="K272" s="50"/>
      <c r="L272" s="271">
        <v>8</v>
      </c>
      <c r="M272" s="274" t="s">
        <v>602</v>
      </c>
      <c r="N272" s="274"/>
      <c r="O272" s="274"/>
      <c r="P272" s="272">
        <v>9</v>
      </c>
      <c r="Q272" s="23"/>
      <c r="R272" s="273">
        <f>SUM(P272/P276*100)</f>
        <v>2.0881670533642689</v>
      </c>
      <c r="S272" s="3"/>
      <c r="T272" s="3"/>
      <c r="U272" s="3"/>
      <c r="V272"/>
      <c r="W272"/>
      <c r="X272"/>
      <c r="Y272"/>
      <c r="Z272"/>
      <c r="AA272"/>
      <c r="AB272"/>
      <c r="AC272"/>
      <c r="AD272"/>
      <c r="AE272"/>
      <c r="AF272"/>
      <c r="AG272"/>
      <c r="AH272"/>
      <c r="AI272"/>
      <c r="AJ272"/>
      <c r="AK272"/>
    </row>
    <row r="273" spans="1:37" s="20" customFormat="1" ht="15" customHeight="1">
      <c r="A273" s="271">
        <v>9</v>
      </c>
      <c r="B273" s="2413" t="s">
        <v>248</v>
      </c>
      <c r="C273" s="2405"/>
      <c r="D273" s="2405"/>
      <c r="E273" s="272">
        <v>10</v>
      </c>
      <c r="F273" s="23"/>
      <c r="G273" s="273">
        <f>E273/E276*100</f>
        <v>2.2026431718061676</v>
      </c>
      <c r="H273" s="50"/>
      <c r="I273" s="50"/>
      <c r="J273" s="2406"/>
      <c r="K273" s="50"/>
      <c r="L273" s="271">
        <v>9</v>
      </c>
      <c r="M273" s="50" t="s">
        <v>274</v>
      </c>
      <c r="N273" s="50"/>
      <c r="O273" s="50"/>
      <c r="P273" s="272">
        <v>8</v>
      </c>
      <c r="Q273" s="23"/>
      <c r="R273" s="273">
        <f>SUM(P273/P276*100)</f>
        <v>1.8561484918793503</v>
      </c>
      <c r="S273" s="3"/>
      <c r="T273" s="3"/>
      <c r="U273" s="3"/>
      <c r="V273"/>
      <c r="W273"/>
      <c r="X273"/>
      <c r="Y273"/>
      <c r="Z273"/>
      <c r="AA273"/>
      <c r="AB273"/>
      <c r="AC273"/>
      <c r="AD273"/>
      <c r="AE273"/>
      <c r="AF273"/>
      <c r="AG273"/>
      <c r="AH273"/>
      <c r="AI273"/>
      <c r="AJ273"/>
      <c r="AK273"/>
    </row>
    <row r="274" spans="1:37" s="20" customFormat="1" ht="15" customHeight="1">
      <c r="A274" s="271">
        <v>10</v>
      </c>
      <c r="B274" s="2413" t="s">
        <v>274</v>
      </c>
      <c r="C274" s="2405"/>
      <c r="D274" s="2405"/>
      <c r="E274" s="272">
        <v>7</v>
      </c>
      <c r="F274" s="23"/>
      <c r="G274" s="273">
        <f>E274/E276*100</f>
        <v>1.5418502202643172</v>
      </c>
      <c r="H274" s="50"/>
      <c r="I274" s="50"/>
      <c r="J274" s="2406"/>
      <c r="K274" s="50"/>
      <c r="L274" s="271">
        <v>10</v>
      </c>
      <c r="M274" s="50" t="s">
        <v>275</v>
      </c>
      <c r="N274" s="50"/>
      <c r="O274" s="50"/>
      <c r="P274" s="272">
        <v>7</v>
      </c>
      <c r="Q274" s="23"/>
      <c r="R274" s="273">
        <f>SUM(P274/P276*100)</f>
        <v>1.6241299303944314</v>
      </c>
      <c r="S274" s="3"/>
      <c r="T274" s="3"/>
      <c r="U274" s="3"/>
      <c r="V274"/>
      <c r="W274"/>
      <c r="X274"/>
      <c r="Y274"/>
      <c r="Z274"/>
      <c r="AA274"/>
      <c r="AB274"/>
      <c r="AC274"/>
      <c r="AD274"/>
      <c r="AE274"/>
      <c r="AF274"/>
      <c r="AG274"/>
      <c r="AH274"/>
      <c r="AI274"/>
      <c r="AJ274"/>
      <c r="AK274"/>
    </row>
    <row r="275" spans="1:37" s="20" customFormat="1" ht="15" customHeight="1">
      <c r="A275" s="271"/>
      <c r="B275" s="669" t="s">
        <v>277</v>
      </c>
      <c r="C275" s="669"/>
      <c r="D275" s="669"/>
      <c r="E275" s="2412">
        <v>80</v>
      </c>
      <c r="F275" s="446"/>
      <c r="G275" s="670">
        <f>E275/E276*100</f>
        <v>17.621145374449341</v>
      </c>
      <c r="H275" s="50"/>
      <c r="I275" s="50"/>
      <c r="J275" s="2406"/>
      <c r="K275" s="50"/>
      <c r="L275" s="271"/>
      <c r="M275" s="669" t="s">
        <v>277</v>
      </c>
      <c r="N275" s="669"/>
      <c r="O275" s="669"/>
      <c r="P275" s="2412">
        <v>76</v>
      </c>
      <c r="Q275" s="446"/>
      <c r="R275" s="670">
        <f>SUM(P275/P276*100)</f>
        <v>17.633410672853827</v>
      </c>
      <c r="S275" s="3"/>
      <c r="T275" s="3"/>
      <c r="U275" s="3"/>
      <c r="V275"/>
      <c r="W275"/>
      <c r="X275"/>
      <c r="Y275"/>
      <c r="Z275"/>
      <c r="AA275"/>
      <c r="AB275"/>
      <c r="AC275"/>
      <c r="AD275"/>
      <c r="AE275"/>
      <c r="AF275"/>
      <c r="AG275"/>
      <c r="AH275"/>
      <c r="AI275"/>
      <c r="AJ275"/>
      <c r="AK275"/>
    </row>
    <row r="276" spans="1:37" s="20" customFormat="1" ht="15" customHeight="1">
      <c r="A276" s="271"/>
      <c r="B276" s="24" t="s">
        <v>278</v>
      </c>
      <c r="C276" s="275"/>
      <c r="D276" s="275"/>
      <c r="E276" s="276">
        <f>SUM(E265:E275)</f>
        <v>454</v>
      </c>
      <c r="F276" s="24"/>
      <c r="G276" s="2421">
        <v>1</v>
      </c>
      <c r="H276" s="275"/>
      <c r="I276" s="50"/>
      <c r="J276" s="265"/>
      <c r="K276" s="50"/>
      <c r="L276" s="271"/>
      <c r="M276" s="24" t="s">
        <v>278</v>
      </c>
      <c r="N276" s="275"/>
      <c r="O276" s="275"/>
      <c r="P276" s="276">
        <f>SUM(P265:P275)</f>
        <v>431</v>
      </c>
      <c r="Q276" s="24"/>
      <c r="R276" s="277">
        <v>1</v>
      </c>
      <c r="S276" s="3"/>
      <c r="T276" s="3"/>
      <c r="U276" s="3"/>
      <c r="V276"/>
      <c r="W276"/>
      <c r="X276"/>
      <c r="Y276"/>
      <c r="Z276"/>
      <c r="AA276"/>
      <c r="AB276"/>
      <c r="AC276"/>
      <c r="AD276"/>
      <c r="AE276"/>
      <c r="AF276"/>
      <c r="AG276"/>
      <c r="AH276"/>
      <c r="AI276"/>
      <c r="AJ276"/>
      <c r="AK276"/>
    </row>
    <row r="277" spans="1:37" s="20" customFormat="1" ht="15" customHeight="1" thickBot="1">
      <c r="A277" s="278"/>
      <c r="B277" s="279"/>
      <c r="C277" s="279"/>
      <c r="D277" s="279"/>
      <c r="E277" s="279"/>
      <c r="F277" s="279"/>
      <c r="G277" s="280"/>
      <c r="H277" s="50"/>
      <c r="I277" s="50"/>
      <c r="J277" s="50"/>
      <c r="K277" s="50"/>
      <c r="L277" s="278"/>
      <c r="M277" s="279"/>
      <c r="N277" s="279"/>
      <c r="O277" s="279"/>
      <c r="P277" s="279"/>
      <c r="Q277" s="279"/>
      <c r="R277" s="280"/>
      <c r="S277" s="3"/>
      <c r="T277" s="3"/>
      <c r="U277" s="3"/>
      <c r="V277"/>
      <c r="W277"/>
      <c r="X277"/>
      <c r="Y277"/>
      <c r="Z277"/>
      <c r="AA277"/>
      <c r="AB277"/>
      <c r="AC277"/>
      <c r="AD277"/>
      <c r="AE277"/>
      <c r="AF277"/>
      <c r="AG277"/>
      <c r="AH277"/>
      <c r="AI277"/>
      <c r="AJ277"/>
      <c r="AK277"/>
    </row>
    <row r="278" spans="1:37" s="20" customFormat="1" ht="15" customHeight="1" thickBot="1">
      <c r="A278" s="278"/>
      <c r="B278" s="279"/>
      <c r="C278" s="279"/>
      <c r="D278" s="279"/>
      <c r="E278" s="279"/>
      <c r="F278" s="279"/>
      <c r="G278" s="280"/>
      <c r="H278" s="50"/>
      <c r="I278" s="50"/>
      <c r="J278" s="50"/>
      <c r="K278" s="50"/>
      <c r="L278" s="278"/>
      <c r="M278" s="279"/>
      <c r="N278" s="279"/>
      <c r="O278" s="279"/>
      <c r="P278" s="279"/>
      <c r="Q278" s="279"/>
      <c r="R278" s="280"/>
      <c r="S278" s="3"/>
      <c r="T278" s="3"/>
      <c r="U278" s="3"/>
      <c r="V278"/>
      <c r="W278"/>
      <c r="X278"/>
      <c r="Y278"/>
      <c r="Z278"/>
      <c r="AA278"/>
      <c r="AB278"/>
      <c r="AC278"/>
      <c r="AD278"/>
      <c r="AE278"/>
      <c r="AF278"/>
      <c r="AG278"/>
      <c r="AH278"/>
      <c r="AI278"/>
      <c r="AJ278"/>
      <c r="AK278"/>
    </row>
    <row r="279" spans="1:37" s="20" customFormat="1" ht="15" customHeight="1" thickBot="1">
      <c r="A279" s="2414" t="s">
        <v>434</v>
      </c>
      <c r="B279" s="2415"/>
      <c r="C279" s="2415"/>
      <c r="D279" s="2415"/>
      <c r="E279" s="2415"/>
      <c r="F279" s="2415"/>
      <c r="G279" s="2416"/>
      <c r="H279" s="265"/>
      <c r="I279" s="265"/>
      <c r="J279" s="265"/>
      <c r="K279" s="265"/>
      <c r="L279" s="4847" t="s">
        <v>435</v>
      </c>
      <c r="M279" s="4848"/>
      <c r="N279" s="4848"/>
      <c r="O279" s="4848"/>
      <c r="P279" s="4848"/>
      <c r="Q279" s="4848"/>
      <c r="R279" s="4849"/>
      <c r="S279" s="3"/>
      <c r="T279" s="3"/>
      <c r="U279" s="3"/>
      <c r="V279"/>
      <c r="W279"/>
      <c r="X279"/>
      <c r="Y279"/>
      <c r="Z279"/>
      <c r="AA279"/>
      <c r="AB279"/>
      <c r="AC279"/>
      <c r="AD279"/>
      <c r="AE279"/>
      <c r="AF279"/>
      <c r="AG279"/>
      <c r="AH279"/>
      <c r="AI279"/>
      <c r="AJ279"/>
      <c r="AK279"/>
    </row>
    <row r="280" spans="1:37" s="20" customFormat="1" ht="15" customHeight="1">
      <c r="A280" s="266"/>
      <c r="B280" s="267"/>
      <c r="C280" s="267"/>
      <c r="D280" s="267"/>
      <c r="E280" s="268" t="s">
        <v>265</v>
      </c>
      <c r="F280" s="267"/>
      <c r="G280" s="269" t="s">
        <v>266</v>
      </c>
      <c r="H280" s="27"/>
      <c r="I280" s="50"/>
      <c r="J280" s="270"/>
      <c r="K280" s="27"/>
      <c r="L280" s="652"/>
      <c r="M280" s="653"/>
      <c r="N280" s="653"/>
      <c r="O280" s="653"/>
      <c r="P280" s="654" t="s">
        <v>265</v>
      </c>
      <c r="Q280" s="653"/>
      <c r="R280" s="655" t="s">
        <v>266</v>
      </c>
      <c r="S280" s="3"/>
      <c r="T280" s="3"/>
      <c r="U280" s="3"/>
      <c r="V280"/>
      <c r="W280"/>
      <c r="X280"/>
      <c r="Y280"/>
      <c r="Z280"/>
      <c r="AA280"/>
      <c r="AB280"/>
      <c r="AC280"/>
      <c r="AD280"/>
      <c r="AE280"/>
      <c r="AF280"/>
      <c r="AG280"/>
      <c r="AH280"/>
      <c r="AI280"/>
      <c r="AJ280"/>
      <c r="AK280"/>
    </row>
    <row r="281" spans="1:37" s="20" customFormat="1" ht="15" customHeight="1">
      <c r="A281" s="271">
        <v>1</v>
      </c>
      <c r="B281" s="50" t="s">
        <v>524</v>
      </c>
      <c r="C281" s="50"/>
      <c r="D281" s="50"/>
      <c r="E281" s="272">
        <v>132</v>
      </c>
      <c r="F281" s="23"/>
      <c r="G281" s="273">
        <f>E281/E292*100</f>
        <v>29.268292682926827</v>
      </c>
      <c r="H281" s="50"/>
      <c r="I281" s="50"/>
      <c r="J281" s="2406"/>
      <c r="K281" s="50"/>
      <c r="L281" s="271">
        <v>1</v>
      </c>
      <c r="M281" s="50" t="s">
        <v>267</v>
      </c>
      <c r="N281" s="50"/>
      <c r="O281" s="50"/>
      <c r="P281" s="272">
        <v>125</v>
      </c>
      <c r="Q281" s="23"/>
      <c r="R281" s="273">
        <f>P281/P292*100</f>
        <v>28.08988764044944</v>
      </c>
      <c r="S281" s="3"/>
      <c r="T281" s="3"/>
      <c r="U281" s="3"/>
      <c r="V281"/>
      <c r="W281"/>
      <c r="X281"/>
      <c r="Y281"/>
      <c r="Z281"/>
      <c r="AA281"/>
      <c r="AB281"/>
      <c r="AC281"/>
      <c r="AD281"/>
      <c r="AE281"/>
      <c r="AF281"/>
      <c r="AG281"/>
      <c r="AH281"/>
      <c r="AI281"/>
      <c r="AJ281"/>
      <c r="AK281"/>
    </row>
    <row r="282" spans="1:37" s="20" customFormat="1" ht="15" customHeight="1">
      <c r="A282" s="271">
        <v>2</v>
      </c>
      <c r="B282" s="50" t="s">
        <v>523</v>
      </c>
      <c r="C282" s="50"/>
      <c r="D282" s="50"/>
      <c r="E282" s="272">
        <v>118</v>
      </c>
      <c r="F282" s="23"/>
      <c r="G282" s="273">
        <f>E282/E292*100</f>
        <v>26.164079822616408</v>
      </c>
      <c r="H282" s="50"/>
      <c r="I282" s="50"/>
      <c r="J282" s="2406"/>
      <c r="K282" s="50"/>
      <c r="L282" s="271">
        <v>2</v>
      </c>
      <c r="M282" s="50" t="s">
        <v>268</v>
      </c>
      <c r="N282" s="50"/>
      <c r="O282" s="50"/>
      <c r="P282" s="272">
        <v>121</v>
      </c>
      <c r="Q282" s="23"/>
      <c r="R282" s="273">
        <f>P282/P292*100</f>
        <v>27.191011235955052</v>
      </c>
      <c r="S282" s="3"/>
      <c r="T282" s="3"/>
      <c r="U282" s="3"/>
      <c r="V282"/>
      <c r="W282"/>
      <c r="X282"/>
      <c r="Y282"/>
      <c r="Z282"/>
      <c r="AA282"/>
      <c r="AB282"/>
      <c r="AC282"/>
      <c r="AD282"/>
      <c r="AE282"/>
      <c r="AF282"/>
      <c r="AG282"/>
      <c r="AH282"/>
      <c r="AI282"/>
      <c r="AJ282"/>
      <c r="AK282"/>
    </row>
    <row r="283" spans="1:37" s="20" customFormat="1" ht="17.45" customHeight="1">
      <c r="A283" s="271">
        <v>3</v>
      </c>
      <c r="B283" s="50" t="s">
        <v>269</v>
      </c>
      <c r="C283" s="50"/>
      <c r="D283" s="50"/>
      <c r="E283" s="272">
        <v>29</v>
      </c>
      <c r="F283" s="23"/>
      <c r="G283" s="273">
        <f>E283/E292*100</f>
        <v>6.4301552106430151</v>
      </c>
      <c r="H283" s="50"/>
      <c r="I283" s="50"/>
      <c r="J283" s="2406"/>
      <c r="K283" s="50"/>
      <c r="L283" s="271">
        <v>3</v>
      </c>
      <c r="M283" s="50" t="s">
        <v>269</v>
      </c>
      <c r="N283" s="50"/>
      <c r="O283" s="50"/>
      <c r="P283" s="272">
        <v>25</v>
      </c>
      <c r="Q283" s="23"/>
      <c r="R283" s="273">
        <f>P283/P292*100</f>
        <v>5.6179775280898872</v>
      </c>
      <c r="S283" s="3"/>
      <c r="T283" s="3"/>
      <c r="U283" s="3"/>
      <c r="V283"/>
      <c r="W283"/>
      <c r="X283"/>
      <c r="Y283"/>
      <c r="Z283"/>
      <c r="AA283"/>
      <c r="AB283"/>
      <c r="AC283"/>
      <c r="AD283"/>
      <c r="AE283"/>
      <c r="AF283"/>
      <c r="AG283"/>
      <c r="AH283"/>
      <c r="AI283"/>
      <c r="AJ283"/>
      <c r="AK283"/>
    </row>
    <row r="284" spans="1:37" s="20" customFormat="1" ht="18" customHeight="1">
      <c r="A284" s="271">
        <v>4</v>
      </c>
      <c r="B284" s="50" t="s">
        <v>270</v>
      </c>
      <c r="C284" s="50"/>
      <c r="D284" s="50"/>
      <c r="E284" s="272">
        <v>21</v>
      </c>
      <c r="F284" s="23"/>
      <c r="G284" s="273">
        <f>E284/E292*100</f>
        <v>4.6563192904656319</v>
      </c>
      <c r="H284" s="50"/>
      <c r="I284" s="50"/>
      <c r="J284" s="2406"/>
      <c r="K284" s="50"/>
      <c r="L284" s="271">
        <v>4</v>
      </c>
      <c r="M284" s="50" t="s">
        <v>491</v>
      </c>
      <c r="N284" s="23"/>
      <c r="O284" s="23"/>
      <c r="P284" s="272">
        <v>23</v>
      </c>
      <c r="Q284" s="23"/>
      <c r="R284" s="273">
        <f>P284/P292*100</f>
        <v>5.1685393258426959</v>
      </c>
      <c r="S284" s="3"/>
      <c r="T284" s="3"/>
      <c r="U284" s="3"/>
      <c r="V284"/>
      <c r="W284"/>
      <c r="X284"/>
      <c r="Y284"/>
      <c r="Z284"/>
      <c r="AA284"/>
      <c r="AB284"/>
      <c r="AC284"/>
      <c r="AD284"/>
      <c r="AE284"/>
      <c r="AF284"/>
      <c r="AG284"/>
      <c r="AH284"/>
      <c r="AI284"/>
      <c r="AJ284"/>
      <c r="AK284"/>
    </row>
    <row r="285" spans="1:37" ht="18.75" customHeight="1">
      <c r="A285" s="271">
        <v>5</v>
      </c>
      <c r="B285" s="50" t="s">
        <v>271</v>
      </c>
      <c r="C285" s="50"/>
      <c r="D285" s="50"/>
      <c r="E285" s="272">
        <v>18</v>
      </c>
      <c r="F285" s="23"/>
      <c r="G285" s="273">
        <f>E285/E292*100</f>
        <v>3.9911308203991127</v>
      </c>
      <c r="H285" s="50"/>
      <c r="I285" s="50"/>
      <c r="J285" s="2406"/>
      <c r="K285" s="50"/>
      <c r="L285" s="271">
        <v>5</v>
      </c>
      <c r="M285" s="50" t="s">
        <v>271</v>
      </c>
      <c r="N285" s="50"/>
      <c r="O285" s="50"/>
      <c r="P285" s="272">
        <v>19</v>
      </c>
      <c r="Q285" s="23"/>
      <c r="R285" s="273">
        <f>P285/P292*100</f>
        <v>4.2696629213483144</v>
      </c>
    </row>
    <row r="286" spans="1:37">
      <c r="A286" s="271">
        <v>6</v>
      </c>
      <c r="B286" s="50" t="s">
        <v>273</v>
      </c>
      <c r="C286" s="50"/>
      <c r="D286" s="50"/>
      <c r="E286" s="272">
        <v>14</v>
      </c>
      <c r="F286" s="23"/>
      <c r="G286" s="273">
        <f>E286/E292*100</f>
        <v>3.1042128603104215</v>
      </c>
      <c r="H286" s="50"/>
      <c r="I286" s="50"/>
      <c r="J286" s="2406"/>
      <c r="K286" s="50"/>
      <c r="L286" s="271">
        <v>6</v>
      </c>
      <c r="M286" s="50" t="s">
        <v>273</v>
      </c>
      <c r="N286" s="50"/>
      <c r="O286" s="50"/>
      <c r="P286" s="272">
        <v>18</v>
      </c>
      <c r="Q286" s="23"/>
      <c r="R286" s="273">
        <f>P286/P292*100</f>
        <v>4.0449438202247192</v>
      </c>
    </row>
    <row r="287" spans="1:37" ht="12.75" customHeight="1">
      <c r="A287" s="271">
        <v>7</v>
      </c>
      <c r="B287" s="3" t="s">
        <v>602</v>
      </c>
      <c r="C287" s="50"/>
      <c r="D287" s="50"/>
      <c r="E287" s="272">
        <v>12</v>
      </c>
      <c r="F287" s="23"/>
      <c r="G287" s="273">
        <f>E287/E292*100</f>
        <v>2.6607538802660753</v>
      </c>
      <c r="H287" s="50"/>
      <c r="I287" s="50"/>
      <c r="J287" s="2406"/>
      <c r="K287" s="50"/>
      <c r="L287" s="271">
        <v>7</v>
      </c>
      <c r="M287" s="50" t="s">
        <v>276</v>
      </c>
      <c r="N287" s="50"/>
      <c r="O287" s="50"/>
      <c r="P287" s="272">
        <v>9</v>
      </c>
      <c r="Q287" s="23"/>
      <c r="R287" s="273">
        <f>P287/P292*100</f>
        <v>2.0224719101123596</v>
      </c>
    </row>
    <row r="288" spans="1:37">
      <c r="A288" s="271">
        <v>8</v>
      </c>
      <c r="B288" s="50" t="s">
        <v>276</v>
      </c>
      <c r="C288" s="274"/>
      <c r="D288" s="274"/>
      <c r="E288" s="272">
        <v>10</v>
      </c>
      <c r="F288" s="23"/>
      <c r="G288" s="273">
        <f>E288/E292*100</f>
        <v>2.2172949002217295</v>
      </c>
      <c r="H288" s="50"/>
      <c r="I288" s="50"/>
      <c r="J288" s="2406"/>
      <c r="K288" s="50"/>
      <c r="L288" s="271">
        <v>8</v>
      </c>
      <c r="M288" s="274" t="s">
        <v>274</v>
      </c>
      <c r="N288" s="274"/>
      <c r="O288" s="274"/>
      <c r="P288" s="272">
        <v>8</v>
      </c>
      <c r="Q288" s="23"/>
      <c r="R288" s="273">
        <f>P288/P292*100</f>
        <v>1.7977528089887642</v>
      </c>
    </row>
    <row r="289" spans="1:37">
      <c r="A289" s="271">
        <v>9</v>
      </c>
      <c r="B289" s="2413" t="s">
        <v>483</v>
      </c>
      <c r="C289" s="2405"/>
      <c r="D289" s="2405"/>
      <c r="E289" s="272">
        <v>10</v>
      </c>
      <c r="F289" s="23"/>
      <c r="G289" s="273">
        <f>E289/E292*100</f>
        <v>2.2172949002217295</v>
      </c>
      <c r="H289" s="50"/>
      <c r="I289" s="50"/>
      <c r="J289" s="2406"/>
      <c r="K289" s="50"/>
      <c r="L289" s="271">
        <v>9</v>
      </c>
      <c r="M289" s="50" t="s">
        <v>275</v>
      </c>
      <c r="N289" s="50"/>
      <c r="O289" s="50"/>
      <c r="P289" s="272">
        <v>8</v>
      </c>
      <c r="Q289" s="23"/>
      <c r="R289" s="273">
        <f>P289/P292*100</f>
        <v>1.7977528089887642</v>
      </c>
    </row>
    <row r="290" spans="1:37">
      <c r="A290" s="271">
        <v>10</v>
      </c>
      <c r="B290" s="2413" t="s">
        <v>274</v>
      </c>
      <c r="C290" s="2405"/>
      <c r="D290" s="2405"/>
      <c r="E290" s="272">
        <v>8</v>
      </c>
      <c r="F290" s="23"/>
      <c r="G290" s="273">
        <f>E290/E292*100</f>
        <v>1.7738359201773837</v>
      </c>
      <c r="H290" s="50"/>
      <c r="I290" s="50"/>
      <c r="J290" s="2406"/>
      <c r="K290" s="50"/>
      <c r="L290" s="271">
        <v>10</v>
      </c>
      <c r="M290" s="50" t="s">
        <v>492</v>
      </c>
      <c r="N290" s="50"/>
      <c r="O290" s="50"/>
      <c r="P290" s="272">
        <v>8</v>
      </c>
      <c r="Q290" s="23"/>
      <c r="R290" s="273">
        <f>P290/P292*100</f>
        <v>1.7977528089887642</v>
      </c>
    </row>
    <row r="291" spans="1:37" ht="12.75" customHeight="1">
      <c r="A291" s="271"/>
      <c r="B291" s="669" t="s">
        <v>277</v>
      </c>
      <c r="C291" s="669"/>
      <c r="D291" s="669"/>
      <c r="E291" s="2412">
        <v>79</v>
      </c>
      <c r="F291" s="446"/>
      <c r="G291" s="670">
        <f>E291/E292*100</f>
        <v>17.516629711751662</v>
      </c>
      <c r="H291" s="50"/>
      <c r="I291" s="50"/>
      <c r="J291" s="2406"/>
      <c r="K291" s="50"/>
      <c r="L291" s="475"/>
      <c r="M291" s="669" t="s">
        <v>277</v>
      </c>
      <c r="N291" s="669"/>
      <c r="O291" s="669"/>
      <c r="P291" s="2412">
        <v>81</v>
      </c>
      <c r="Q291" s="446"/>
      <c r="R291" s="273">
        <f>P291/P292*100</f>
        <v>18.202247191011235</v>
      </c>
    </row>
    <row r="292" spans="1:37" ht="12.75" customHeight="1">
      <c r="A292" s="271"/>
      <c r="B292" s="24" t="s">
        <v>278</v>
      </c>
      <c r="C292" s="275"/>
      <c r="D292" s="275"/>
      <c r="E292" s="276">
        <v>451</v>
      </c>
      <c r="F292" s="24"/>
      <c r="G292" s="2421">
        <v>1</v>
      </c>
      <c r="H292" s="275"/>
      <c r="I292" s="50"/>
      <c r="J292" s="265"/>
      <c r="K292" s="50"/>
      <c r="L292" s="271"/>
      <c r="M292" s="24" t="s">
        <v>278</v>
      </c>
      <c r="N292" s="275"/>
      <c r="O292" s="275"/>
      <c r="P292" s="276">
        <v>445</v>
      </c>
      <c r="Q292" s="24"/>
      <c r="R292" s="2421">
        <v>1</v>
      </c>
    </row>
    <row r="293" spans="1:37" ht="12.75" customHeight="1" thickBot="1">
      <c r="A293" s="278"/>
      <c r="B293" s="279"/>
      <c r="C293" s="279"/>
      <c r="D293" s="279"/>
      <c r="E293" s="279"/>
      <c r="F293" s="279"/>
      <c r="G293" s="280"/>
      <c r="H293" s="50"/>
      <c r="I293" s="50"/>
      <c r="J293" s="50"/>
      <c r="K293" s="50"/>
      <c r="L293" s="278"/>
      <c r="M293" s="279"/>
      <c r="N293" s="279"/>
      <c r="O293" s="279"/>
      <c r="P293" s="279"/>
      <c r="Q293" s="279"/>
      <c r="R293" s="280"/>
    </row>
    <row r="294" spans="1:37" ht="12.75" customHeight="1" thickBot="1">
      <c r="A294" s="738"/>
      <c r="B294" s="739"/>
      <c r="C294" s="739"/>
      <c r="D294" s="739"/>
      <c r="E294" s="739"/>
      <c r="F294" s="739"/>
      <c r="G294" s="739"/>
      <c r="H294" s="739"/>
      <c r="I294" s="739"/>
      <c r="J294" s="739"/>
      <c r="K294" s="739"/>
      <c r="L294" s="739"/>
      <c r="M294" s="739"/>
      <c r="N294" s="739"/>
      <c r="O294" s="739"/>
      <c r="P294" s="739"/>
      <c r="Q294" s="739"/>
      <c r="R294" s="739"/>
      <c r="S294" s="739"/>
      <c r="T294" s="739"/>
      <c r="U294" s="264"/>
      <c r="V294" s="20"/>
      <c r="W294" s="20"/>
      <c r="X294" s="20"/>
      <c r="Y294" s="20"/>
      <c r="Z294" s="20"/>
      <c r="AA294" s="20"/>
      <c r="AB294" s="20"/>
      <c r="AC294" s="20"/>
      <c r="AD294" s="20"/>
      <c r="AE294" s="20"/>
      <c r="AF294" s="20"/>
      <c r="AG294" s="20"/>
      <c r="AH294" s="20"/>
      <c r="AI294" s="20"/>
      <c r="AJ294" s="20"/>
      <c r="AK294" s="20"/>
    </row>
    <row r="295" spans="1:37" ht="12.75" customHeight="1" thickBot="1">
      <c r="A295" s="2414" t="s">
        <v>490</v>
      </c>
      <c r="B295" s="2415"/>
      <c r="C295" s="2415"/>
      <c r="D295" s="2415"/>
      <c r="E295" s="2415"/>
      <c r="F295" s="2415"/>
      <c r="G295" s="2416"/>
      <c r="H295" s="265"/>
      <c r="I295" s="265"/>
      <c r="J295" s="265"/>
      <c r="K295" s="265"/>
      <c r="L295" s="4847" t="s">
        <v>487</v>
      </c>
      <c r="M295" s="4848"/>
      <c r="N295" s="4848"/>
      <c r="O295" s="4848"/>
      <c r="P295" s="4848"/>
      <c r="Q295" s="4848"/>
      <c r="R295" s="4849"/>
      <c r="S295" s="739"/>
      <c r="T295" s="739"/>
      <c r="U295" s="264"/>
      <c r="V295" s="20"/>
      <c r="W295" s="20"/>
      <c r="X295" s="20"/>
      <c r="Y295" s="20"/>
      <c r="Z295" s="20"/>
      <c r="AA295" s="20"/>
      <c r="AB295" s="20"/>
      <c r="AC295" s="20"/>
      <c r="AD295" s="20"/>
      <c r="AE295" s="20"/>
      <c r="AF295" s="20"/>
      <c r="AG295" s="20"/>
      <c r="AH295" s="20"/>
      <c r="AI295" s="20"/>
      <c r="AJ295" s="20"/>
      <c r="AK295" s="20"/>
    </row>
    <row r="296" spans="1:37" ht="12.75" customHeight="1">
      <c r="A296" s="266"/>
      <c r="B296" s="267"/>
      <c r="C296" s="267"/>
      <c r="D296" s="267"/>
      <c r="E296" s="268" t="s">
        <v>265</v>
      </c>
      <c r="F296" s="267"/>
      <c r="G296" s="269" t="s">
        <v>266</v>
      </c>
      <c r="H296" s="27"/>
      <c r="I296" s="50"/>
      <c r="J296" s="270"/>
      <c r="K296" s="27"/>
      <c r="L296" s="652"/>
      <c r="M296" s="653"/>
      <c r="N296" s="653"/>
      <c r="O296" s="653"/>
      <c r="P296" s="654" t="s">
        <v>265</v>
      </c>
      <c r="Q296" s="653"/>
      <c r="R296" s="655" t="s">
        <v>266</v>
      </c>
      <c r="S296" s="739"/>
      <c r="T296" s="739"/>
      <c r="U296" s="264"/>
      <c r="V296" s="20"/>
      <c r="W296" s="20"/>
      <c r="X296" s="20"/>
      <c r="Y296" s="20"/>
      <c r="Z296" s="20"/>
      <c r="AA296" s="20"/>
      <c r="AB296" s="20"/>
      <c r="AC296" s="20"/>
      <c r="AD296" s="20"/>
      <c r="AE296" s="20"/>
      <c r="AF296" s="20"/>
      <c r="AG296" s="20"/>
      <c r="AH296" s="20"/>
      <c r="AI296" s="20"/>
      <c r="AJ296" s="20"/>
      <c r="AK296" s="20"/>
    </row>
    <row r="297" spans="1:37" ht="12.75" customHeight="1">
      <c r="A297" s="271">
        <v>1</v>
      </c>
      <c r="B297" s="50" t="s">
        <v>524</v>
      </c>
      <c r="C297" s="50"/>
      <c r="D297" s="50"/>
      <c r="E297" s="272">
        <v>128</v>
      </c>
      <c r="F297" s="23"/>
      <c r="G297" s="273">
        <f>SUM(E297/E308*100)</f>
        <v>29.290617848970253</v>
      </c>
      <c r="H297" s="50"/>
      <c r="I297" s="50"/>
      <c r="J297" s="2406"/>
      <c r="K297" s="50"/>
      <c r="L297" s="271">
        <v>1</v>
      </c>
      <c r="M297" s="50" t="s">
        <v>267</v>
      </c>
      <c r="N297" s="50"/>
      <c r="O297" s="50"/>
      <c r="P297" s="272">
        <v>127</v>
      </c>
      <c r="Q297" s="23"/>
      <c r="R297" s="273">
        <f>SUM(P297/P308*100)</f>
        <v>28.475336322869953</v>
      </c>
      <c r="S297" s="739"/>
      <c r="T297" s="739"/>
      <c r="U297" s="264"/>
      <c r="V297" s="20"/>
      <c r="W297" s="20"/>
      <c r="X297" s="20"/>
      <c r="Y297" s="20"/>
      <c r="Z297" s="20"/>
      <c r="AA297" s="20"/>
      <c r="AB297" s="20"/>
      <c r="AC297" s="20"/>
      <c r="AD297" s="20"/>
      <c r="AE297" s="20"/>
      <c r="AF297" s="20"/>
      <c r="AG297" s="20"/>
      <c r="AH297" s="20"/>
      <c r="AI297" s="20"/>
      <c r="AJ297" s="20"/>
      <c r="AK297" s="20"/>
    </row>
    <row r="298" spans="1:37" ht="12.75" customHeight="1">
      <c r="A298" s="271">
        <v>2</v>
      </c>
      <c r="B298" s="50" t="s">
        <v>523</v>
      </c>
      <c r="C298" s="50"/>
      <c r="D298" s="50"/>
      <c r="E298" s="272">
        <v>117</v>
      </c>
      <c r="F298" s="23"/>
      <c r="G298" s="273">
        <f>SUM(E298/E308*100)</f>
        <v>26.773455377574372</v>
      </c>
      <c r="H298" s="50"/>
      <c r="I298" s="50"/>
      <c r="J298" s="2406"/>
      <c r="K298" s="50"/>
      <c r="L298" s="271">
        <v>2</v>
      </c>
      <c r="M298" s="50" t="s">
        <v>268</v>
      </c>
      <c r="N298" s="50"/>
      <c r="O298" s="50"/>
      <c r="P298" s="272">
        <v>119</v>
      </c>
      <c r="Q298" s="23"/>
      <c r="R298" s="273">
        <f>SUM(P298/P308*100)</f>
        <v>26.681614349775785</v>
      </c>
      <c r="S298" s="739"/>
      <c r="T298" s="739"/>
      <c r="U298" s="264"/>
      <c r="V298" s="20"/>
      <c r="W298" s="20"/>
      <c r="X298" s="20"/>
      <c r="Y298" s="20"/>
      <c r="Z298" s="20"/>
      <c r="AA298" s="20"/>
      <c r="AB298" s="20"/>
      <c r="AC298" s="20"/>
      <c r="AD298" s="20"/>
      <c r="AE298" s="20"/>
      <c r="AF298" s="20"/>
      <c r="AG298" s="20"/>
      <c r="AH298" s="20"/>
      <c r="AI298" s="20"/>
      <c r="AJ298" s="20"/>
      <c r="AK298" s="20"/>
    </row>
    <row r="299" spans="1:37" ht="12.75" customHeight="1">
      <c r="A299" s="271">
        <v>3</v>
      </c>
      <c r="B299" s="50" t="s">
        <v>269</v>
      </c>
      <c r="C299" s="50"/>
      <c r="D299" s="50"/>
      <c r="E299" s="272">
        <v>29</v>
      </c>
      <c r="F299" s="23"/>
      <c r="G299" s="273">
        <f>SUM(E299/E308*100)</f>
        <v>6.6361556064073222</v>
      </c>
      <c r="H299" s="50"/>
      <c r="I299" s="50"/>
      <c r="J299" s="2406"/>
      <c r="K299" s="50"/>
      <c r="L299" s="271">
        <v>3</v>
      </c>
      <c r="M299" s="50" t="s">
        <v>269</v>
      </c>
      <c r="N299" s="50"/>
      <c r="O299" s="50"/>
      <c r="P299" s="272">
        <v>26</v>
      </c>
      <c r="Q299" s="23"/>
      <c r="R299" s="273">
        <f>SUM(P299/P308*100)</f>
        <v>5.8295964125560538</v>
      </c>
      <c r="S299" s="739"/>
      <c r="T299" s="739"/>
      <c r="U299" s="264"/>
      <c r="V299" s="20"/>
      <c r="W299" s="20"/>
      <c r="X299" s="20"/>
      <c r="Y299" s="20"/>
      <c r="Z299" s="20"/>
      <c r="AA299" s="20"/>
      <c r="AB299" s="20"/>
      <c r="AC299" s="20"/>
      <c r="AD299" s="20"/>
      <c r="AE299" s="20"/>
      <c r="AF299" s="20"/>
      <c r="AG299" s="20"/>
      <c r="AH299" s="20"/>
      <c r="AI299" s="20"/>
      <c r="AJ299" s="20"/>
      <c r="AK299" s="20"/>
    </row>
    <row r="300" spans="1:37" ht="12.75" customHeight="1">
      <c r="A300" s="271">
        <v>4</v>
      </c>
      <c r="B300" s="50" t="s">
        <v>270</v>
      </c>
      <c r="C300" s="50"/>
      <c r="D300" s="50"/>
      <c r="E300" s="272">
        <v>21</v>
      </c>
      <c r="F300" s="23"/>
      <c r="G300" s="273">
        <f>SUM(E300/E308*100)</f>
        <v>4.805491990846682</v>
      </c>
      <c r="H300" s="50"/>
      <c r="I300" s="50"/>
      <c r="J300" s="2406"/>
      <c r="K300" s="50"/>
      <c r="L300" s="271">
        <v>4</v>
      </c>
      <c r="M300" s="50" t="s">
        <v>491</v>
      </c>
      <c r="N300" s="23"/>
      <c r="O300" s="23"/>
      <c r="P300" s="272">
        <v>23</v>
      </c>
      <c r="Q300" s="23"/>
      <c r="R300" s="273">
        <f>SUM(P300/P308*100)</f>
        <v>5.1569506726457401</v>
      </c>
      <c r="S300" s="739"/>
      <c r="T300" s="739"/>
      <c r="U300" s="264"/>
      <c r="V300" s="20"/>
      <c r="W300" s="20"/>
      <c r="X300" s="20"/>
      <c r="Y300" s="20"/>
      <c r="Z300" s="20"/>
      <c r="AA300" s="20"/>
      <c r="AB300" s="20"/>
      <c r="AC300" s="20"/>
      <c r="AD300" s="20"/>
      <c r="AE300" s="20"/>
      <c r="AF300" s="20"/>
      <c r="AG300" s="20"/>
      <c r="AH300" s="20"/>
      <c r="AI300" s="20"/>
      <c r="AJ300" s="20"/>
      <c r="AK300" s="20"/>
    </row>
    <row r="301" spans="1:37" ht="21.2" customHeight="1">
      <c r="A301" s="271">
        <v>5</v>
      </c>
      <c r="B301" s="50" t="s">
        <v>271</v>
      </c>
      <c r="C301" s="50"/>
      <c r="D301" s="50"/>
      <c r="E301" s="272">
        <v>17</v>
      </c>
      <c r="F301" s="23"/>
      <c r="G301" s="273">
        <f>SUM(E301/E308*100)</f>
        <v>3.8901601830663615</v>
      </c>
      <c r="H301" s="50"/>
      <c r="I301" s="50"/>
      <c r="J301" s="2406"/>
      <c r="K301" s="50"/>
      <c r="L301" s="271">
        <v>5</v>
      </c>
      <c r="M301" s="50" t="s">
        <v>271</v>
      </c>
      <c r="N301" s="50"/>
      <c r="O301" s="50"/>
      <c r="P301" s="272">
        <v>19</v>
      </c>
      <c r="Q301" s="23"/>
      <c r="R301" s="273">
        <f>SUM(P301/P308*100)</f>
        <v>4.2600896860986541</v>
      </c>
      <c r="S301" s="739"/>
      <c r="T301" s="739"/>
      <c r="U301" s="264"/>
      <c r="V301" s="20"/>
      <c r="W301" s="20"/>
      <c r="X301" s="20"/>
      <c r="Y301" s="20"/>
      <c r="Z301" s="20"/>
      <c r="AA301" s="20"/>
      <c r="AB301" s="20"/>
      <c r="AC301" s="20"/>
      <c r="AD301" s="20"/>
      <c r="AE301" s="20"/>
      <c r="AF301" s="20"/>
      <c r="AG301" s="20"/>
      <c r="AH301" s="20"/>
      <c r="AI301" s="20"/>
      <c r="AJ301" s="20"/>
      <c r="AK301" s="20"/>
    </row>
    <row r="302" spans="1:37" ht="14.25" customHeight="1">
      <c r="A302" s="271">
        <v>6</v>
      </c>
      <c r="B302" s="50" t="s">
        <v>273</v>
      </c>
      <c r="C302" s="50"/>
      <c r="D302" s="50"/>
      <c r="E302" s="272">
        <v>14</v>
      </c>
      <c r="F302" s="23"/>
      <c r="G302" s="273">
        <f>SUM(E302/E308*100)</f>
        <v>3.2036613272311212</v>
      </c>
      <c r="H302" s="50"/>
      <c r="I302" s="50"/>
      <c r="J302" s="2406"/>
      <c r="K302" s="50"/>
      <c r="L302" s="271">
        <v>6</v>
      </c>
      <c r="M302" s="50" t="s">
        <v>273</v>
      </c>
      <c r="N302" s="50"/>
      <c r="O302" s="50"/>
      <c r="P302" s="272">
        <v>18</v>
      </c>
      <c r="Q302" s="23"/>
      <c r="R302" s="273">
        <f>SUM(P302/P308*100)</f>
        <v>4.0358744394618835</v>
      </c>
      <c r="S302" s="739"/>
      <c r="T302" s="739"/>
      <c r="U302" s="264"/>
      <c r="V302" s="20"/>
      <c r="W302" s="20"/>
      <c r="X302" s="20"/>
      <c r="Y302" s="20"/>
      <c r="Z302" s="20"/>
      <c r="AA302" s="20"/>
      <c r="AB302" s="20"/>
      <c r="AC302" s="20"/>
      <c r="AD302" s="20"/>
      <c r="AE302" s="20"/>
      <c r="AF302" s="20"/>
      <c r="AG302" s="20"/>
      <c r="AH302" s="20"/>
      <c r="AI302" s="20"/>
      <c r="AJ302" s="20"/>
      <c r="AK302" s="20"/>
    </row>
    <row r="303" spans="1:37" ht="38.25" customHeight="1">
      <c r="A303" s="271">
        <v>7</v>
      </c>
      <c r="B303" s="23" t="s">
        <v>602</v>
      </c>
      <c r="C303" s="50"/>
      <c r="D303" s="50"/>
      <c r="E303" s="272">
        <v>11</v>
      </c>
      <c r="F303" s="23"/>
      <c r="G303" s="273">
        <f>SUM(E303/E308*100)</f>
        <v>2.5171624713958809</v>
      </c>
      <c r="H303" s="50"/>
      <c r="I303" s="50"/>
      <c r="J303" s="2406"/>
      <c r="K303" s="50"/>
      <c r="L303" s="271">
        <v>7</v>
      </c>
      <c r="M303" s="50" t="s">
        <v>276</v>
      </c>
      <c r="N303" s="50"/>
      <c r="O303" s="50"/>
      <c r="P303" s="272">
        <v>9</v>
      </c>
      <c r="Q303" s="23"/>
      <c r="R303" s="273">
        <f>SUM(P303/P308*100)</f>
        <v>2.0179372197309418</v>
      </c>
      <c r="S303" s="739"/>
      <c r="T303" s="739"/>
      <c r="U303" s="264"/>
      <c r="V303" s="20"/>
      <c r="W303" s="20"/>
      <c r="X303" s="20"/>
      <c r="Y303" s="20"/>
      <c r="Z303" s="20"/>
      <c r="AA303" s="20"/>
      <c r="AB303" s="20"/>
      <c r="AC303" s="20"/>
      <c r="AD303" s="20"/>
      <c r="AE303" s="20"/>
      <c r="AF303" s="20"/>
      <c r="AG303" s="20"/>
      <c r="AH303" s="20"/>
      <c r="AI303" s="20"/>
      <c r="AJ303" s="20"/>
      <c r="AK303" s="20"/>
    </row>
    <row r="304" spans="1:37">
      <c r="A304" s="271">
        <v>8</v>
      </c>
      <c r="B304" s="50" t="s">
        <v>276</v>
      </c>
      <c r="C304" s="274"/>
      <c r="D304" s="274"/>
      <c r="E304" s="272">
        <v>10</v>
      </c>
      <c r="F304" s="23"/>
      <c r="G304" s="273">
        <f>SUM(E304/E308*100)</f>
        <v>2.2883295194508007</v>
      </c>
      <c r="H304" s="50"/>
      <c r="I304" s="50"/>
      <c r="J304" s="2406"/>
      <c r="K304" s="50"/>
      <c r="L304" s="271">
        <v>8</v>
      </c>
      <c r="M304" s="274" t="s">
        <v>274</v>
      </c>
      <c r="N304" s="274"/>
      <c r="O304" s="274"/>
      <c r="P304" s="272">
        <v>9</v>
      </c>
      <c r="Q304" s="23"/>
      <c r="R304" s="273">
        <f>SUM(P304/P308*100)</f>
        <v>2.0179372197309418</v>
      </c>
      <c r="S304" s="739"/>
      <c r="T304" s="739"/>
      <c r="U304" s="264"/>
      <c r="V304" s="20"/>
      <c r="W304" s="20"/>
      <c r="X304" s="20"/>
      <c r="Y304" s="20"/>
      <c r="Z304" s="20"/>
      <c r="AA304" s="20"/>
      <c r="AB304" s="20"/>
      <c r="AC304" s="20"/>
      <c r="AD304" s="20"/>
      <c r="AE304" s="20"/>
      <c r="AF304" s="20"/>
      <c r="AG304" s="20"/>
      <c r="AH304" s="20"/>
      <c r="AI304" s="20"/>
      <c r="AJ304" s="20"/>
      <c r="AK304" s="20"/>
    </row>
    <row r="305" spans="1:37">
      <c r="A305" s="271">
        <v>9</v>
      </c>
      <c r="B305" s="2413" t="s">
        <v>483</v>
      </c>
      <c r="C305" s="2409"/>
      <c r="D305" s="2409"/>
      <c r="E305" s="272">
        <v>8</v>
      </c>
      <c r="F305" s="23"/>
      <c r="G305" s="273">
        <f>SUM(E305/E308*100)</f>
        <v>1.8306636155606408</v>
      </c>
      <c r="H305" s="50"/>
      <c r="I305" s="50"/>
      <c r="J305" s="2406"/>
      <c r="K305" s="50"/>
      <c r="L305" s="271">
        <v>9</v>
      </c>
      <c r="M305" s="50" t="s">
        <v>275</v>
      </c>
      <c r="N305" s="50"/>
      <c r="O305" s="50"/>
      <c r="P305" s="272">
        <v>8</v>
      </c>
      <c r="Q305" s="23"/>
      <c r="R305" s="273">
        <f>SUM(P305/P308*100)</f>
        <v>1.7937219730941705</v>
      </c>
      <c r="S305" s="739"/>
      <c r="T305" s="739"/>
      <c r="U305" s="264"/>
      <c r="V305" s="20"/>
      <c r="W305" s="20"/>
      <c r="X305" s="20"/>
      <c r="Y305" s="20"/>
      <c r="Z305" s="20"/>
      <c r="AA305" s="20"/>
      <c r="AB305" s="20"/>
      <c r="AC305" s="20"/>
      <c r="AD305" s="20"/>
      <c r="AE305" s="20"/>
      <c r="AF305" s="20"/>
      <c r="AG305" s="20"/>
      <c r="AH305" s="20"/>
      <c r="AI305" s="20"/>
      <c r="AJ305" s="20"/>
      <c r="AK305" s="20"/>
    </row>
    <row r="306" spans="1:37">
      <c r="A306" s="271">
        <v>10</v>
      </c>
      <c r="B306" s="2413" t="s">
        <v>274</v>
      </c>
      <c r="C306" s="2409"/>
      <c r="D306" s="2409"/>
      <c r="E306" s="272">
        <v>8</v>
      </c>
      <c r="F306" s="23"/>
      <c r="G306" s="273">
        <f>SUM(E306/E308*100)</f>
        <v>1.8306636155606408</v>
      </c>
      <c r="H306" s="50"/>
      <c r="I306" s="50"/>
      <c r="J306" s="2406"/>
      <c r="K306" s="50"/>
      <c r="L306" s="271">
        <v>10</v>
      </c>
      <c r="M306" s="50" t="s">
        <v>492</v>
      </c>
      <c r="N306" s="50"/>
      <c r="O306" s="50"/>
      <c r="P306" s="272">
        <v>8</v>
      </c>
      <c r="Q306" s="23"/>
      <c r="R306" s="273">
        <f>SUM(P306/P308*100)</f>
        <v>1.7937219730941705</v>
      </c>
      <c r="S306" s="739"/>
      <c r="T306" s="739"/>
      <c r="U306" s="264"/>
      <c r="V306" s="20"/>
      <c r="W306" s="20"/>
      <c r="X306" s="20"/>
      <c r="Y306" s="20"/>
      <c r="Z306" s="20"/>
      <c r="AA306" s="20"/>
      <c r="AB306" s="20"/>
      <c r="AC306" s="20"/>
      <c r="AD306" s="20"/>
      <c r="AE306" s="20"/>
      <c r="AF306" s="20"/>
      <c r="AG306" s="20"/>
      <c r="AH306" s="20"/>
      <c r="AI306" s="20"/>
      <c r="AJ306" s="20"/>
      <c r="AK306" s="20"/>
    </row>
    <row r="307" spans="1:37">
      <c r="A307" s="271"/>
      <c r="B307" s="669" t="s">
        <v>277</v>
      </c>
      <c r="C307" s="669"/>
      <c r="D307" s="669"/>
      <c r="E307" s="2412">
        <v>74</v>
      </c>
      <c r="F307" s="446"/>
      <c r="G307" s="670">
        <f>SUM(E307/E308*100)</f>
        <v>16.933638443935926</v>
      </c>
      <c r="H307" s="50"/>
      <c r="I307" s="50"/>
      <c r="J307" s="2406"/>
      <c r="K307" s="50"/>
      <c r="L307" s="475"/>
      <c r="M307" s="669" t="s">
        <v>277</v>
      </c>
      <c r="N307" s="669"/>
      <c r="O307" s="669"/>
      <c r="P307" s="2412">
        <v>80</v>
      </c>
      <c r="Q307" s="446"/>
      <c r="R307" s="670">
        <f>SUM(P307/P308*100)</f>
        <v>17.937219730941703</v>
      </c>
      <c r="S307" s="739"/>
      <c r="T307" s="739"/>
      <c r="U307" s="264"/>
      <c r="V307" s="20"/>
      <c r="W307" s="20"/>
      <c r="X307" s="20"/>
      <c r="Y307" s="20"/>
      <c r="Z307" s="20"/>
      <c r="AA307" s="20"/>
      <c r="AB307" s="20"/>
      <c r="AC307" s="20"/>
      <c r="AD307" s="20"/>
      <c r="AE307" s="20"/>
      <c r="AF307" s="20"/>
      <c r="AG307" s="20"/>
      <c r="AH307" s="20"/>
      <c r="AI307" s="20"/>
      <c r="AJ307" s="20"/>
      <c r="AK307" s="20"/>
    </row>
    <row r="308" spans="1:37">
      <c r="A308" s="271"/>
      <c r="B308" s="24" t="s">
        <v>278</v>
      </c>
      <c r="C308" s="275"/>
      <c r="D308" s="275"/>
      <c r="E308" s="276">
        <f>SUM(E297:E307)</f>
        <v>437</v>
      </c>
      <c r="F308" s="24"/>
      <c r="G308" s="277">
        <v>1</v>
      </c>
      <c r="H308" s="275"/>
      <c r="I308" s="50"/>
      <c r="J308" s="265"/>
      <c r="K308" s="50"/>
      <c r="L308" s="271"/>
      <c r="M308" s="24" t="s">
        <v>278</v>
      </c>
      <c r="N308" s="275"/>
      <c r="O308" s="275"/>
      <c r="P308" s="276">
        <v>446</v>
      </c>
      <c r="Q308" s="24"/>
      <c r="R308" s="277">
        <v>1</v>
      </c>
      <c r="S308" s="739"/>
      <c r="T308" s="739"/>
      <c r="U308" s="264"/>
      <c r="V308" s="20"/>
      <c r="W308" s="20"/>
      <c r="X308" s="20"/>
      <c r="Y308" s="20"/>
      <c r="Z308" s="20"/>
      <c r="AA308" s="20"/>
      <c r="AB308" s="20"/>
      <c r="AC308" s="20"/>
      <c r="AD308" s="20"/>
      <c r="AE308" s="20"/>
      <c r="AF308" s="20"/>
      <c r="AG308" s="20"/>
      <c r="AH308" s="20"/>
      <c r="AI308" s="20"/>
      <c r="AJ308" s="20"/>
      <c r="AK308" s="20"/>
    </row>
    <row r="309" spans="1:37" ht="13.5" thickBot="1">
      <c r="A309" s="278"/>
      <c r="B309" s="279"/>
      <c r="C309" s="279"/>
      <c r="D309" s="279"/>
      <c r="E309" s="279"/>
      <c r="F309" s="279"/>
      <c r="G309" s="280"/>
      <c r="H309" s="50"/>
      <c r="I309" s="50"/>
      <c r="J309" s="50"/>
      <c r="K309" s="50"/>
      <c r="L309" s="278"/>
      <c r="M309" s="279"/>
      <c r="N309" s="279"/>
      <c r="O309" s="279"/>
      <c r="P309" s="279"/>
      <c r="Q309" s="279"/>
      <c r="R309" s="280"/>
      <c r="S309" s="739"/>
      <c r="T309" s="739"/>
      <c r="U309" s="264"/>
      <c r="V309" s="20"/>
      <c r="W309" s="20"/>
      <c r="X309" s="20"/>
      <c r="Y309" s="20"/>
      <c r="Z309" s="20"/>
      <c r="AA309" s="20"/>
      <c r="AB309" s="20"/>
      <c r="AC309" s="20"/>
      <c r="AD309" s="20"/>
      <c r="AE309" s="20"/>
      <c r="AF309" s="20"/>
      <c r="AG309" s="20"/>
      <c r="AH309" s="20"/>
      <c r="AI309" s="20"/>
      <c r="AJ309" s="20"/>
      <c r="AK309" s="20"/>
    </row>
    <row r="310" spans="1:37" ht="13.5" thickBot="1">
      <c r="A310" s="738"/>
      <c r="B310" s="739"/>
      <c r="C310" s="739"/>
      <c r="D310" s="739"/>
      <c r="E310" s="739"/>
      <c r="F310" s="739"/>
      <c r="G310" s="739"/>
      <c r="H310" s="739"/>
      <c r="I310" s="739"/>
      <c r="J310" s="739"/>
      <c r="K310" s="739"/>
      <c r="L310" s="739"/>
      <c r="M310" s="739"/>
      <c r="N310" s="739"/>
      <c r="O310" s="739"/>
      <c r="P310" s="739"/>
      <c r="Q310" s="739"/>
      <c r="R310" s="739"/>
      <c r="S310" s="739"/>
      <c r="T310" s="739"/>
      <c r="U310" s="264"/>
      <c r="V310" s="20"/>
      <c r="W310" s="20"/>
      <c r="X310" s="20"/>
      <c r="Y310" s="20"/>
      <c r="Z310" s="20"/>
      <c r="AA310" s="20"/>
      <c r="AB310" s="20"/>
      <c r="AC310" s="20"/>
      <c r="AD310" s="20"/>
      <c r="AE310" s="20"/>
      <c r="AF310" s="20"/>
      <c r="AG310" s="20"/>
      <c r="AH310" s="20"/>
      <c r="AI310" s="20"/>
      <c r="AJ310" s="20"/>
      <c r="AK310" s="20"/>
    </row>
    <row r="311" spans="1:37" ht="13.5" thickBot="1">
      <c r="A311" s="2414" t="s">
        <v>527</v>
      </c>
      <c r="B311" s="2415"/>
      <c r="C311" s="2415"/>
      <c r="D311" s="2415"/>
      <c r="E311" s="2415"/>
      <c r="F311" s="2415"/>
      <c r="G311" s="2416"/>
      <c r="H311" s="265"/>
      <c r="I311" s="265"/>
      <c r="J311" s="265"/>
      <c r="K311" s="265"/>
      <c r="L311" s="4857" t="s">
        <v>436</v>
      </c>
      <c r="M311" s="4858"/>
      <c r="N311" s="4858"/>
      <c r="O311" s="4858"/>
      <c r="P311" s="4858"/>
      <c r="Q311" s="4858"/>
      <c r="R311" s="4859"/>
    </row>
    <row r="312" spans="1:37" ht="18">
      <c r="A312" s="266"/>
      <c r="B312" s="267"/>
      <c r="C312" s="267"/>
      <c r="D312" s="267"/>
      <c r="E312" s="268" t="s">
        <v>265</v>
      </c>
      <c r="F312" s="267"/>
      <c r="G312" s="269" t="s">
        <v>266</v>
      </c>
      <c r="H312" s="27"/>
      <c r="I312" s="50"/>
      <c r="J312" s="270"/>
      <c r="K312" s="27"/>
      <c r="L312" s="652"/>
      <c r="M312" s="653"/>
      <c r="N312" s="653"/>
      <c r="O312" s="653"/>
      <c r="P312" s="654" t="s">
        <v>265</v>
      </c>
      <c r="Q312" s="653"/>
      <c r="R312" s="655" t="s">
        <v>266</v>
      </c>
    </row>
    <row r="313" spans="1:37">
      <c r="A313" s="271">
        <v>1</v>
      </c>
      <c r="B313" s="50" t="s">
        <v>524</v>
      </c>
      <c r="C313" s="50"/>
      <c r="D313" s="50"/>
      <c r="E313" s="272">
        <v>128</v>
      </c>
      <c r="F313" s="23"/>
      <c r="G313" s="273">
        <f>SUM(E313/E324*100)</f>
        <v>29.561200923787528</v>
      </c>
      <c r="H313" s="50"/>
      <c r="I313" s="50"/>
      <c r="J313" s="2406"/>
      <c r="K313" s="50"/>
      <c r="L313" s="271">
        <v>1</v>
      </c>
      <c r="M313" s="50" t="s">
        <v>267</v>
      </c>
      <c r="N313" s="50"/>
      <c r="O313" s="50"/>
      <c r="P313" s="272">
        <v>123</v>
      </c>
      <c r="Q313" s="23"/>
      <c r="R313" s="273">
        <v>29.009433962264154</v>
      </c>
    </row>
    <row r="314" spans="1:37">
      <c r="A314" s="271">
        <v>2</v>
      </c>
      <c r="B314" s="50" t="s">
        <v>523</v>
      </c>
      <c r="C314" s="50"/>
      <c r="D314" s="50"/>
      <c r="E314" s="272">
        <v>117</v>
      </c>
      <c r="F314" s="23"/>
      <c r="G314" s="273">
        <f>SUM(E314/E324*100)</f>
        <v>27.020785219399539</v>
      </c>
      <c r="H314" s="50"/>
      <c r="I314" s="50"/>
      <c r="J314" s="2406"/>
      <c r="K314" s="50"/>
      <c r="L314" s="271">
        <v>2</v>
      </c>
      <c r="M314" s="50" t="s">
        <v>268</v>
      </c>
      <c r="N314" s="50"/>
      <c r="O314" s="50"/>
      <c r="P314" s="272">
        <v>110</v>
      </c>
      <c r="Q314" s="23"/>
      <c r="R314" s="273">
        <v>25.943396226415093</v>
      </c>
    </row>
    <row r="315" spans="1:37">
      <c r="A315" s="271">
        <v>3</v>
      </c>
      <c r="B315" s="50" t="s">
        <v>269</v>
      </c>
      <c r="C315" s="50"/>
      <c r="D315" s="50"/>
      <c r="E315" s="272">
        <v>24</v>
      </c>
      <c r="F315" s="23"/>
      <c r="G315" s="273">
        <f>SUM(E315/E324*100)</f>
        <v>5.5427251732101617</v>
      </c>
      <c r="H315" s="50"/>
      <c r="I315" s="50"/>
      <c r="J315" s="2406"/>
      <c r="K315" s="50"/>
      <c r="L315" s="271">
        <v>3</v>
      </c>
      <c r="M315" s="50" t="s">
        <v>269</v>
      </c>
      <c r="N315" s="50"/>
      <c r="O315" s="50"/>
      <c r="P315" s="272">
        <v>24</v>
      </c>
      <c r="Q315" s="23"/>
      <c r="R315" s="273">
        <v>5.6603773584905666</v>
      </c>
    </row>
    <row r="316" spans="1:37" s="20" customFormat="1" ht="45" customHeight="1">
      <c r="A316" s="271">
        <v>4</v>
      </c>
      <c r="B316" s="50" t="s">
        <v>270</v>
      </c>
      <c r="C316" s="50"/>
      <c r="D316" s="50"/>
      <c r="E316" s="272">
        <v>21</v>
      </c>
      <c r="F316" s="23"/>
      <c r="G316" s="273">
        <f>SUM(E316/E324*100)</f>
        <v>4.8498845265588919</v>
      </c>
      <c r="H316" s="50"/>
      <c r="I316" s="50"/>
      <c r="J316" s="2406"/>
      <c r="K316" s="50"/>
      <c r="L316" s="271">
        <v>4</v>
      </c>
      <c r="M316" s="50" t="s">
        <v>270</v>
      </c>
      <c r="N316" s="50"/>
      <c r="O316" s="50"/>
      <c r="P316" s="272">
        <v>20</v>
      </c>
      <c r="Q316" s="23"/>
      <c r="R316" s="273">
        <v>4.716981132075472</v>
      </c>
      <c r="S316" s="3"/>
      <c r="T316" s="3"/>
      <c r="U316" s="3"/>
      <c r="V316"/>
      <c r="W316"/>
      <c r="X316"/>
      <c r="Y316"/>
      <c r="Z316"/>
      <c r="AA316"/>
      <c r="AB316"/>
      <c r="AC316"/>
      <c r="AD316"/>
      <c r="AE316"/>
      <c r="AF316"/>
      <c r="AG316"/>
      <c r="AH316"/>
      <c r="AI316"/>
      <c r="AJ316"/>
      <c r="AK316"/>
    </row>
    <row r="317" spans="1:37" s="20" customFormat="1" ht="12.75" customHeight="1">
      <c r="A317" s="271">
        <v>5</v>
      </c>
      <c r="B317" s="50" t="s">
        <v>271</v>
      </c>
      <c r="C317" s="50"/>
      <c r="D317" s="50"/>
      <c r="E317" s="272">
        <v>18</v>
      </c>
      <c r="F317" s="23"/>
      <c r="G317" s="273">
        <f>SUM(E317/E324*100)</f>
        <v>4.1570438799076213</v>
      </c>
      <c r="H317" s="50"/>
      <c r="I317" s="50"/>
      <c r="J317" s="2406"/>
      <c r="K317" s="50"/>
      <c r="L317" s="271">
        <v>5</v>
      </c>
      <c r="M317" s="50" t="s">
        <v>271</v>
      </c>
      <c r="N317" s="50"/>
      <c r="O317" s="50"/>
      <c r="P317" s="272">
        <v>19</v>
      </c>
      <c r="Q317" s="23"/>
      <c r="R317" s="273">
        <v>4.4811320754716979</v>
      </c>
      <c r="S317" s="3"/>
      <c r="T317" s="3"/>
      <c r="U317" s="3"/>
      <c r="V317"/>
      <c r="W317"/>
      <c r="X317"/>
      <c r="Y317"/>
      <c r="Z317"/>
      <c r="AA317"/>
      <c r="AB317"/>
      <c r="AC317"/>
      <c r="AD317"/>
      <c r="AE317"/>
      <c r="AF317"/>
      <c r="AG317"/>
      <c r="AH317"/>
      <c r="AI317"/>
      <c r="AJ317"/>
      <c r="AK317"/>
    </row>
    <row r="318" spans="1:37" s="20" customFormat="1" ht="12.75" customHeight="1">
      <c r="A318" s="271">
        <v>6</v>
      </c>
      <c r="B318" s="50" t="s">
        <v>273</v>
      </c>
      <c r="C318" s="50"/>
      <c r="D318" s="50"/>
      <c r="E318" s="272">
        <v>15</v>
      </c>
      <c r="F318" s="23"/>
      <c r="G318" s="273">
        <f>SUM(E318/E324*100)</f>
        <v>3.4642032332563506</v>
      </c>
      <c r="H318" s="50"/>
      <c r="I318" s="50"/>
      <c r="J318" s="2406"/>
      <c r="K318" s="50"/>
      <c r="L318" s="271">
        <v>6</v>
      </c>
      <c r="M318" s="50" t="s">
        <v>273</v>
      </c>
      <c r="N318" s="50"/>
      <c r="O318" s="50"/>
      <c r="P318" s="272">
        <v>16</v>
      </c>
      <c r="Q318" s="23"/>
      <c r="R318" s="273">
        <v>3.7735849056603774</v>
      </c>
      <c r="S318" s="3"/>
      <c r="T318" s="3"/>
      <c r="U318" s="3"/>
      <c r="V318"/>
      <c r="W318"/>
      <c r="X318"/>
      <c r="Y318"/>
      <c r="Z318"/>
      <c r="AA318"/>
      <c r="AB318"/>
      <c r="AC318"/>
      <c r="AD318"/>
      <c r="AE318"/>
      <c r="AF318"/>
      <c r="AG318"/>
      <c r="AH318"/>
      <c r="AI318"/>
      <c r="AJ318"/>
      <c r="AK318"/>
    </row>
    <row r="319" spans="1:37" s="20" customFormat="1" ht="12.75" customHeight="1">
      <c r="A319" s="271">
        <v>7</v>
      </c>
      <c r="B319" s="3" t="s">
        <v>602</v>
      </c>
      <c r="C319" s="50"/>
      <c r="D319" s="50"/>
      <c r="E319" s="272">
        <v>11</v>
      </c>
      <c r="F319" s="23"/>
      <c r="G319" s="273">
        <f>SUM(E319/E324*100)</f>
        <v>2.5404157043879905</v>
      </c>
      <c r="H319" s="50"/>
      <c r="I319" s="50"/>
      <c r="J319" s="2406"/>
      <c r="K319" s="50"/>
      <c r="L319" s="271">
        <v>7</v>
      </c>
      <c r="M319" s="50" t="s">
        <v>276</v>
      </c>
      <c r="N319" s="50"/>
      <c r="O319" s="50"/>
      <c r="P319" s="272">
        <v>10</v>
      </c>
      <c r="Q319" s="23"/>
      <c r="R319" s="273">
        <v>2.358490566037736</v>
      </c>
      <c r="S319" s="3"/>
      <c r="T319" s="3"/>
      <c r="U319" s="3"/>
      <c r="V319"/>
      <c r="W319"/>
      <c r="X319"/>
      <c r="Y319"/>
      <c r="Z319"/>
      <c r="AA319"/>
      <c r="AB319"/>
      <c r="AC319"/>
      <c r="AD319"/>
      <c r="AE319"/>
      <c r="AF319"/>
      <c r="AG319"/>
      <c r="AH319"/>
      <c r="AI319"/>
      <c r="AJ319"/>
      <c r="AK319"/>
    </row>
    <row r="320" spans="1:37" s="20" customFormat="1" ht="12.75" customHeight="1">
      <c r="A320" s="271">
        <v>8</v>
      </c>
      <c r="B320" s="50" t="s">
        <v>276</v>
      </c>
      <c r="C320" s="274"/>
      <c r="D320" s="274"/>
      <c r="E320" s="272">
        <v>10</v>
      </c>
      <c r="F320" s="23"/>
      <c r="G320" s="273">
        <f>SUM(E320/E324*100)</f>
        <v>2.3094688221709005</v>
      </c>
      <c r="H320" s="50"/>
      <c r="I320" s="50"/>
      <c r="J320" s="2406"/>
      <c r="K320" s="50"/>
      <c r="L320" s="271">
        <v>8</v>
      </c>
      <c r="M320" s="274" t="s">
        <v>274</v>
      </c>
      <c r="N320" s="274"/>
      <c r="O320" s="274"/>
      <c r="P320" s="272">
        <v>9</v>
      </c>
      <c r="Q320" s="23"/>
      <c r="R320" s="273">
        <v>2.1226415094339623</v>
      </c>
      <c r="S320" s="3"/>
      <c r="T320" s="3"/>
      <c r="U320" s="3"/>
      <c r="V320"/>
      <c r="W320"/>
      <c r="X320"/>
      <c r="Y320"/>
      <c r="Z320"/>
      <c r="AA320"/>
      <c r="AB320"/>
      <c r="AC320"/>
      <c r="AD320"/>
      <c r="AE320"/>
      <c r="AF320"/>
      <c r="AG320"/>
      <c r="AH320"/>
      <c r="AI320"/>
      <c r="AJ320"/>
      <c r="AK320"/>
    </row>
    <row r="321" spans="1:37" s="20" customFormat="1" ht="12.75" customHeight="1">
      <c r="A321" s="271">
        <v>9</v>
      </c>
      <c r="B321" s="50" t="s">
        <v>274</v>
      </c>
      <c r="C321" s="50"/>
      <c r="D321" s="50"/>
      <c r="E321" s="272">
        <v>8</v>
      </c>
      <c r="F321" s="23"/>
      <c r="G321" s="273">
        <f>SUM(E321/E324*100)</f>
        <v>1.8475750577367205</v>
      </c>
      <c r="H321" s="50"/>
      <c r="I321" s="50"/>
      <c r="J321" s="2406"/>
      <c r="K321" s="50"/>
      <c r="L321" s="271">
        <v>9</v>
      </c>
      <c r="M321" s="50" t="s">
        <v>275</v>
      </c>
      <c r="N321" s="50"/>
      <c r="O321" s="50"/>
      <c r="P321" s="272">
        <v>9</v>
      </c>
      <c r="Q321" s="23"/>
      <c r="R321" s="273">
        <v>2.1226415094339623</v>
      </c>
      <c r="S321" s="3"/>
      <c r="T321" s="3"/>
      <c r="U321" s="3"/>
      <c r="V321"/>
      <c r="W321"/>
      <c r="X321"/>
      <c r="Y321"/>
      <c r="Z321"/>
      <c r="AA321"/>
      <c r="AB321"/>
      <c r="AC321"/>
      <c r="AD321"/>
      <c r="AE321"/>
      <c r="AF321"/>
      <c r="AG321"/>
      <c r="AH321"/>
      <c r="AI321"/>
      <c r="AJ321"/>
      <c r="AK321"/>
    </row>
    <row r="322" spans="1:37" s="20" customFormat="1" ht="12.75" customHeight="1">
      <c r="A322" s="271">
        <v>10</v>
      </c>
      <c r="B322" s="2413" t="s">
        <v>483</v>
      </c>
      <c r="C322" s="2405"/>
      <c r="D322" s="2405"/>
      <c r="E322" s="272">
        <v>8</v>
      </c>
      <c r="F322" s="23"/>
      <c r="G322" s="273">
        <f>SUM(E322/E324*100)</f>
        <v>1.8475750577367205</v>
      </c>
      <c r="H322" s="50"/>
      <c r="I322" s="50"/>
      <c r="J322" s="2406"/>
      <c r="K322" s="50"/>
      <c r="L322" s="271"/>
      <c r="M322" s="669" t="s">
        <v>277</v>
      </c>
      <c r="N322" s="669"/>
      <c r="O322" s="669"/>
      <c r="P322" s="2412">
        <v>84</v>
      </c>
      <c r="Q322" s="446"/>
      <c r="R322" s="670">
        <v>19.811320754716981</v>
      </c>
      <c r="S322" s="3"/>
      <c r="T322" s="3"/>
      <c r="U322" s="3"/>
      <c r="V322"/>
      <c r="W322"/>
      <c r="X322"/>
      <c r="Y322"/>
      <c r="Z322"/>
      <c r="AA322"/>
      <c r="AB322"/>
      <c r="AC322"/>
      <c r="AD322"/>
      <c r="AE322"/>
      <c r="AF322"/>
      <c r="AG322"/>
      <c r="AH322"/>
      <c r="AI322"/>
      <c r="AJ322"/>
      <c r="AK322"/>
    </row>
    <row r="323" spans="1:37" s="20" customFormat="1" ht="12.75" customHeight="1">
      <c r="A323" s="271"/>
      <c r="B323" s="669" t="s">
        <v>277</v>
      </c>
      <c r="C323" s="669"/>
      <c r="D323" s="669"/>
      <c r="E323" s="2412">
        <v>73</v>
      </c>
      <c r="F323" s="446"/>
      <c r="G323" s="670">
        <f>SUM(E323/E324*100)</f>
        <v>16.859122401847575</v>
      </c>
      <c r="H323" s="50"/>
      <c r="I323" s="50"/>
      <c r="J323" s="2406"/>
      <c r="K323" s="50"/>
      <c r="L323" s="475"/>
      <c r="M323" s="23"/>
      <c r="N323" s="23"/>
      <c r="O323" s="23"/>
      <c r="P323" s="23"/>
      <c r="Q323" s="23"/>
      <c r="R323" s="656"/>
      <c r="S323" s="3"/>
      <c r="T323" s="3"/>
      <c r="U323" s="3"/>
      <c r="V323"/>
      <c r="W323"/>
      <c r="X323"/>
      <c r="Y323"/>
      <c r="Z323"/>
      <c r="AA323"/>
      <c r="AB323"/>
      <c r="AC323"/>
      <c r="AD323"/>
      <c r="AE323"/>
      <c r="AF323"/>
      <c r="AG323"/>
      <c r="AH323"/>
      <c r="AI323"/>
      <c r="AJ323"/>
      <c r="AK323"/>
    </row>
    <row r="324" spans="1:37" s="20" customFormat="1" ht="12.75" customHeight="1">
      <c r="A324" s="271"/>
      <c r="B324" s="24" t="s">
        <v>278</v>
      </c>
      <c r="C324" s="275"/>
      <c r="D324" s="275"/>
      <c r="E324" s="276">
        <f>SUM(E313:E323)</f>
        <v>433</v>
      </c>
      <c r="F324" s="24"/>
      <c r="G324" s="277">
        <v>1</v>
      </c>
      <c r="H324" s="275"/>
      <c r="I324" s="50"/>
      <c r="J324" s="265"/>
      <c r="K324" s="50"/>
      <c r="L324" s="271"/>
      <c r="M324" s="24" t="s">
        <v>278</v>
      </c>
      <c r="N324" s="275"/>
      <c r="O324" s="275"/>
      <c r="P324" s="276">
        <v>424</v>
      </c>
      <c r="Q324" s="24"/>
      <c r="R324" s="277">
        <v>1</v>
      </c>
      <c r="S324" s="3"/>
      <c r="T324" s="3"/>
      <c r="U324" s="3"/>
      <c r="V324"/>
      <c r="W324"/>
      <c r="X324"/>
      <c r="Y324"/>
      <c r="Z324"/>
      <c r="AA324"/>
      <c r="AB324"/>
      <c r="AC324"/>
      <c r="AD324"/>
      <c r="AE324"/>
      <c r="AF324"/>
      <c r="AG324"/>
      <c r="AH324"/>
      <c r="AI324"/>
      <c r="AJ324"/>
      <c r="AK324"/>
    </row>
    <row r="325" spans="1:37" s="20" customFormat="1" ht="12.75" customHeight="1" thickBot="1">
      <c r="A325" s="278"/>
      <c r="B325" s="279"/>
      <c r="C325" s="279"/>
      <c r="D325" s="279"/>
      <c r="E325" s="279"/>
      <c r="F325" s="279"/>
      <c r="G325" s="280"/>
      <c r="H325" s="50"/>
      <c r="I325" s="50"/>
      <c r="J325" s="50"/>
      <c r="K325" s="50"/>
      <c r="L325" s="278"/>
      <c r="M325" s="279"/>
      <c r="N325" s="279"/>
      <c r="O325" s="279"/>
      <c r="P325" s="279"/>
      <c r="Q325" s="279"/>
      <c r="R325" s="280"/>
      <c r="S325" s="3"/>
      <c r="T325" s="3"/>
      <c r="U325" s="3"/>
      <c r="V325"/>
      <c r="W325"/>
      <c r="X325"/>
      <c r="Y325"/>
      <c r="Z325"/>
      <c r="AA325"/>
      <c r="AB325"/>
      <c r="AC325"/>
      <c r="AD325"/>
      <c r="AE325"/>
      <c r="AF325"/>
      <c r="AG325"/>
      <c r="AH325"/>
      <c r="AI325"/>
      <c r="AJ325"/>
      <c r="AK325"/>
    </row>
    <row r="326" spans="1:37" s="20" customFormat="1" ht="12.75" customHeight="1" thickBot="1">
      <c r="A326" s="56"/>
      <c r="B326" s="56"/>
      <c r="C326" s="56"/>
      <c r="D326" s="56"/>
      <c r="E326" s="56"/>
      <c r="F326" s="56"/>
      <c r="G326" s="56"/>
      <c r="H326" s="50"/>
      <c r="I326" s="50"/>
      <c r="J326" s="50"/>
      <c r="K326" s="50"/>
      <c r="L326" s="50"/>
      <c r="M326" s="50"/>
      <c r="N326" s="50"/>
      <c r="O326" s="23"/>
      <c r="P326" s="23"/>
      <c r="Q326" s="3"/>
      <c r="R326" s="3"/>
      <c r="S326" s="3"/>
      <c r="T326" s="3"/>
      <c r="U326" s="3"/>
      <c r="V326"/>
      <c r="W326"/>
      <c r="X326"/>
      <c r="Y326"/>
      <c r="Z326"/>
      <c r="AA326"/>
      <c r="AB326"/>
      <c r="AC326"/>
      <c r="AD326"/>
      <c r="AE326"/>
      <c r="AF326"/>
      <c r="AG326"/>
      <c r="AH326"/>
      <c r="AI326"/>
      <c r="AJ326"/>
      <c r="AK326"/>
    </row>
    <row r="327" spans="1:37" s="20" customFormat="1" ht="12.75" customHeight="1" thickBot="1">
      <c r="A327" s="2414" t="s">
        <v>480</v>
      </c>
      <c r="B327" s="2415"/>
      <c r="C327" s="2415"/>
      <c r="D327" s="2415"/>
      <c r="E327" s="2415"/>
      <c r="F327" s="2415"/>
      <c r="G327" s="2416"/>
      <c r="H327" s="265"/>
      <c r="I327" s="265"/>
      <c r="J327" s="265"/>
      <c r="K327" s="265"/>
      <c r="L327" s="4847" t="s">
        <v>482</v>
      </c>
      <c r="M327" s="4848"/>
      <c r="N327" s="4848"/>
      <c r="O327" s="4848"/>
      <c r="P327" s="4848"/>
      <c r="Q327" s="4848"/>
      <c r="R327" s="4849"/>
      <c r="S327" s="3"/>
      <c r="T327" s="3"/>
      <c r="U327" s="3"/>
      <c r="V327"/>
      <c r="W327"/>
      <c r="X327"/>
      <c r="Y327"/>
      <c r="Z327"/>
      <c r="AA327"/>
      <c r="AB327"/>
      <c r="AC327"/>
      <c r="AD327"/>
      <c r="AE327"/>
      <c r="AF327"/>
      <c r="AG327"/>
      <c r="AH327"/>
      <c r="AI327"/>
      <c r="AJ327"/>
      <c r="AK327"/>
    </row>
    <row r="328" spans="1:37" s="20" customFormat="1" ht="12.75" customHeight="1">
      <c r="A328" s="266"/>
      <c r="B328" s="267"/>
      <c r="C328" s="267"/>
      <c r="D328" s="267"/>
      <c r="E328" s="268" t="s">
        <v>265</v>
      </c>
      <c r="F328" s="267"/>
      <c r="G328" s="269" t="s">
        <v>266</v>
      </c>
      <c r="H328" s="27"/>
      <c r="I328" s="50"/>
      <c r="J328" s="270"/>
      <c r="K328" s="27"/>
      <c r="L328" s="652"/>
      <c r="M328" s="653"/>
      <c r="N328" s="653"/>
      <c r="O328" s="653"/>
      <c r="P328" s="654" t="s">
        <v>265</v>
      </c>
      <c r="Q328" s="653"/>
      <c r="R328" s="655" t="s">
        <v>266</v>
      </c>
      <c r="S328" s="3"/>
      <c r="T328" s="3"/>
      <c r="U328" s="3"/>
      <c r="V328"/>
      <c r="W328"/>
      <c r="X328"/>
      <c r="Y328"/>
      <c r="Z328"/>
      <c r="AA328"/>
      <c r="AB328"/>
      <c r="AC328"/>
      <c r="AD328"/>
      <c r="AE328"/>
      <c r="AF328"/>
      <c r="AG328"/>
      <c r="AH328"/>
      <c r="AI328"/>
      <c r="AJ328"/>
      <c r="AK328"/>
    </row>
    <row r="329" spans="1:37" s="20" customFormat="1" ht="12.75" customHeight="1">
      <c r="A329" s="271">
        <v>1</v>
      </c>
      <c r="B329" s="50" t="s">
        <v>524</v>
      </c>
      <c r="C329" s="50"/>
      <c r="D329" s="50"/>
      <c r="E329" s="272">
        <v>126</v>
      </c>
      <c r="F329" s="23"/>
      <c r="G329" s="273">
        <f>SUM(E329/E340*100)</f>
        <v>29.23433874709977</v>
      </c>
      <c r="H329" s="50"/>
      <c r="I329" s="50"/>
      <c r="J329" s="2406"/>
      <c r="K329" s="50"/>
      <c r="L329" s="271">
        <v>1</v>
      </c>
      <c r="M329" s="50" t="s">
        <v>267</v>
      </c>
      <c r="N329" s="50"/>
      <c r="O329" s="50"/>
      <c r="P329" s="272">
        <v>122</v>
      </c>
      <c r="Q329" s="23"/>
      <c r="R329" s="273">
        <f>SUM(P329/P340*100)</f>
        <v>28.438228438228435</v>
      </c>
      <c r="S329" s="3"/>
      <c r="T329" s="3"/>
      <c r="U329" s="3"/>
      <c r="V329"/>
      <c r="W329"/>
      <c r="X329"/>
      <c r="Y329"/>
      <c r="Z329"/>
      <c r="AA329"/>
      <c r="AB329"/>
      <c r="AC329"/>
      <c r="AD329"/>
      <c r="AE329"/>
      <c r="AF329"/>
      <c r="AG329"/>
      <c r="AH329"/>
      <c r="AI329"/>
      <c r="AJ329"/>
      <c r="AK329"/>
    </row>
    <row r="330" spans="1:37" s="20" customFormat="1" ht="12.75" customHeight="1">
      <c r="A330" s="271">
        <v>2</v>
      </c>
      <c r="B330" s="50" t="s">
        <v>523</v>
      </c>
      <c r="C330" s="50"/>
      <c r="D330" s="50"/>
      <c r="E330" s="272">
        <v>115</v>
      </c>
      <c r="F330" s="23"/>
      <c r="G330" s="273">
        <f>SUM(E330/E340*100)</f>
        <v>26.682134570765658</v>
      </c>
      <c r="H330" s="50"/>
      <c r="I330" s="50"/>
      <c r="J330" s="2406"/>
      <c r="K330" s="50"/>
      <c r="L330" s="271">
        <v>2</v>
      </c>
      <c r="M330" s="50" t="s">
        <v>268</v>
      </c>
      <c r="N330" s="50"/>
      <c r="O330" s="50"/>
      <c r="P330" s="272">
        <v>114</v>
      </c>
      <c r="Q330" s="23"/>
      <c r="R330" s="273">
        <f>SUM(P330/P340*100)</f>
        <v>26.573426573426573</v>
      </c>
      <c r="S330" s="3"/>
      <c r="T330" s="3"/>
      <c r="U330" s="3"/>
      <c r="V330"/>
      <c r="W330"/>
      <c r="X330"/>
      <c r="Y330"/>
      <c r="Z330"/>
      <c r="AA330"/>
      <c r="AB330"/>
      <c r="AC330"/>
      <c r="AD330"/>
      <c r="AE330"/>
      <c r="AF330"/>
      <c r="AG330"/>
      <c r="AH330"/>
      <c r="AI330"/>
      <c r="AJ330"/>
      <c r="AK330"/>
    </row>
    <row r="331" spans="1:37" s="20" customFormat="1" ht="12.75" customHeight="1">
      <c r="A331" s="271">
        <v>3</v>
      </c>
      <c r="B331" s="50" t="s">
        <v>269</v>
      </c>
      <c r="C331" s="50"/>
      <c r="D331" s="50"/>
      <c r="E331" s="272">
        <v>25</v>
      </c>
      <c r="F331" s="23"/>
      <c r="G331" s="273">
        <f>SUM(E331/E340*100)</f>
        <v>5.8004640371229694</v>
      </c>
      <c r="H331" s="50"/>
      <c r="I331" s="50"/>
      <c r="J331" s="2406"/>
      <c r="K331" s="50"/>
      <c r="L331" s="271">
        <v>3</v>
      </c>
      <c r="M331" s="50" t="s">
        <v>269</v>
      </c>
      <c r="N331" s="50"/>
      <c r="O331" s="50"/>
      <c r="P331" s="272">
        <v>23</v>
      </c>
      <c r="Q331" s="23"/>
      <c r="R331" s="273">
        <f>SUM(P331/P340*100)</f>
        <v>5.3613053613053614</v>
      </c>
      <c r="S331" s="3"/>
      <c r="T331" s="3"/>
      <c r="U331" s="3"/>
      <c r="V331"/>
      <c r="W331"/>
      <c r="X331"/>
      <c r="Y331"/>
      <c r="Z331"/>
      <c r="AA331"/>
      <c r="AB331"/>
      <c r="AC331"/>
      <c r="AD331"/>
      <c r="AE331"/>
      <c r="AF331"/>
      <c r="AG331"/>
      <c r="AH331"/>
      <c r="AI331"/>
      <c r="AJ331"/>
      <c r="AK331"/>
    </row>
    <row r="332" spans="1:37" s="20" customFormat="1" ht="12.75" customHeight="1">
      <c r="A332" s="271">
        <v>4</v>
      </c>
      <c r="B332" s="50" t="s">
        <v>270</v>
      </c>
      <c r="C332" s="50"/>
      <c r="D332" s="50"/>
      <c r="E332" s="272">
        <v>22</v>
      </c>
      <c r="F332" s="23"/>
      <c r="G332" s="273">
        <f>SUM(E332/E340*100)</f>
        <v>5.1044083526682131</v>
      </c>
      <c r="H332" s="50"/>
      <c r="I332" s="50"/>
      <c r="J332" s="2406"/>
      <c r="K332" s="50"/>
      <c r="L332" s="271">
        <v>4</v>
      </c>
      <c r="M332" s="50" t="s">
        <v>270</v>
      </c>
      <c r="N332" s="50"/>
      <c r="O332" s="50"/>
      <c r="P332" s="272">
        <v>20</v>
      </c>
      <c r="Q332" s="23"/>
      <c r="R332" s="273">
        <f>SUM(P332/P340*100)</f>
        <v>4.6620046620046622</v>
      </c>
      <c r="S332" s="3"/>
      <c r="T332" s="3"/>
      <c r="U332" s="3"/>
      <c r="V332"/>
      <c r="W332"/>
      <c r="X332"/>
      <c r="Y332"/>
      <c r="Z332"/>
      <c r="AA332"/>
      <c r="AB332"/>
      <c r="AC332"/>
      <c r="AD332"/>
      <c r="AE332"/>
      <c r="AF332"/>
      <c r="AG332"/>
      <c r="AH332"/>
      <c r="AI332"/>
      <c r="AJ332"/>
      <c r="AK332"/>
    </row>
    <row r="333" spans="1:37">
      <c r="A333" s="271">
        <v>5</v>
      </c>
      <c r="B333" s="50" t="s">
        <v>271</v>
      </c>
      <c r="C333" s="50"/>
      <c r="D333" s="50"/>
      <c r="E333" s="272">
        <v>18</v>
      </c>
      <c r="F333" s="23"/>
      <c r="G333" s="273">
        <f>SUM(E333/E340*100)</f>
        <v>4.1763341067285378</v>
      </c>
      <c r="H333" s="50"/>
      <c r="I333" s="50"/>
      <c r="J333" s="2406"/>
      <c r="K333" s="50"/>
      <c r="L333" s="271">
        <v>5</v>
      </c>
      <c r="M333" s="50" t="s">
        <v>271</v>
      </c>
      <c r="N333" s="50"/>
      <c r="O333" s="50"/>
      <c r="P333" s="272">
        <v>16</v>
      </c>
      <c r="Q333" s="23"/>
      <c r="R333" s="273">
        <f>SUM(P333/P340*100)</f>
        <v>3.7296037296037294</v>
      </c>
    </row>
    <row r="334" spans="1:37">
      <c r="A334" s="271">
        <v>6</v>
      </c>
      <c r="B334" s="50" t="s">
        <v>273</v>
      </c>
      <c r="C334" s="50"/>
      <c r="D334" s="50"/>
      <c r="E334" s="272">
        <v>16</v>
      </c>
      <c r="F334" s="23"/>
      <c r="G334" s="273">
        <f>SUM(E334/E340*100)</f>
        <v>3.7122969837587005</v>
      </c>
      <c r="H334" s="50"/>
      <c r="I334" s="50"/>
      <c r="J334" s="2406"/>
      <c r="K334" s="50"/>
      <c r="L334" s="271">
        <v>6</v>
      </c>
      <c r="M334" s="50" t="s">
        <v>272</v>
      </c>
      <c r="N334" s="50"/>
      <c r="O334" s="50"/>
      <c r="P334" s="272">
        <v>14</v>
      </c>
      <c r="Q334" s="23"/>
      <c r="R334" s="273">
        <f>SUM(P334/P340*100)</f>
        <v>3.263403263403263</v>
      </c>
    </row>
    <row r="335" spans="1:37">
      <c r="A335" s="271">
        <v>7</v>
      </c>
      <c r="B335" s="50" t="s">
        <v>276</v>
      </c>
      <c r="C335" s="50"/>
      <c r="D335" s="50"/>
      <c r="E335" s="272">
        <v>9</v>
      </c>
      <c r="F335" s="23"/>
      <c r="G335" s="273">
        <f>SUM(E335/E340*100)</f>
        <v>2.0881670533642689</v>
      </c>
      <c r="H335" s="50"/>
      <c r="I335" s="50"/>
      <c r="J335" s="2406"/>
      <c r="K335" s="50"/>
      <c r="L335" s="271">
        <v>7</v>
      </c>
      <c r="M335" s="50" t="s">
        <v>273</v>
      </c>
      <c r="N335" s="50"/>
      <c r="O335" s="50"/>
      <c r="P335" s="272">
        <v>14</v>
      </c>
      <c r="Q335" s="23"/>
      <c r="R335" s="273">
        <f>SUM(P335/P340*100)</f>
        <v>3.263403263403263</v>
      </c>
    </row>
    <row r="336" spans="1:37">
      <c r="A336" s="271">
        <v>8</v>
      </c>
      <c r="B336" s="274" t="s">
        <v>602</v>
      </c>
      <c r="C336" s="274"/>
      <c r="D336" s="274"/>
      <c r="E336" s="272">
        <v>9</v>
      </c>
      <c r="F336" s="23"/>
      <c r="G336" s="273">
        <f>SUM(E336/E340*100)</f>
        <v>2.0881670533642689</v>
      </c>
      <c r="H336" s="50"/>
      <c r="I336" s="50"/>
      <c r="J336" s="2406"/>
      <c r="K336" s="50"/>
      <c r="L336" s="271">
        <v>8</v>
      </c>
      <c r="M336" s="274" t="s">
        <v>274</v>
      </c>
      <c r="N336" s="274"/>
      <c r="O336" s="274"/>
      <c r="P336" s="272">
        <v>9</v>
      </c>
      <c r="Q336" s="23"/>
      <c r="R336" s="273">
        <f>SUM(P336/P340*100)</f>
        <v>2.0979020979020979</v>
      </c>
    </row>
    <row r="337" spans="1:21">
      <c r="A337" s="271">
        <v>9</v>
      </c>
      <c r="B337" s="50" t="s">
        <v>274</v>
      </c>
      <c r="C337" s="50"/>
      <c r="D337" s="50"/>
      <c r="E337" s="272">
        <v>8</v>
      </c>
      <c r="F337" s="23"/>
      <c r="G337" s="273">
        <f>SUM(E337/E340*100)</f>
        <v>1.8561484918793503</v>
      </c>
      <c r="H337" s="50"/>
      <c r="I337" s="50"/>
      <c r="J337" s="2406"/>
      <c r="K337" s="50"/>
      <c r="L337" s="271">
        <v>9</v>
      </c>
      <c r="M337" s="50" t="s">
        <v>276</v>
      </c>
      <c r="N337" s="50"/>
      <c r="O337" s="50"/>
      <c r="P337" s="272">
        <v>9</v>
      </c>
      <c r="Q337" s="23"/>
      <c r="R337" s="273">
        <f>SUM(P337/P340*100)</f>
        <v>2.0979020979020979</v>
      </c>
    </row>
    <row r="338" spans="1:21">
      <c r="A338" s="271">
        <v>10</v>
      </c>
      <c r="B338" s="50" t="s">
        <v>275</v>
      </c>
      <c r="C338" s="50"/>
      <c r="D338" s="50"/>
      <c r="E338" s="272">
        <v>7</v>
      </c>
      <c r="F338" s="23"/>
      <c r="G338" s="273">
        <f>SUM(E338/E340*100)</f>
        <v>1.6241299303944314</v>
      </c>
      <c r="H338" s="50"/>
      <c r="I338" s="50"/>
      <c r="J338" s="2406"/>
      <c r="K338" s="50"/>
      <c r="L338" s="271">
        <v>10</v>
      </c>
      <c r="M338" s="50" t="s">
        <v>275</v>
      </c>
      <c r="N338" s="23"/>
      <c r="O338" s="23"/>
      <c r="P338" s="272">
        <v>9</v>
      </c>
      <c r="Q338" s="23"/>
      <c r="R338" s="273">
        <f>SUM(P338/P340*100)</f>
        <v>2.0979020979020979</v>
      </c>
    </row>
    <row r="339" spans="1:21">
      <c r="A339" s="271"/>
      <c r="B339" s="50" t="s">
        <v>277</v>
      </c>
      <c r="C339" s="50"/>
      <c r="D339" s="50"/>
      <c r="E339" s="272">
        <v>76</v>
      </c>
      <c r="F339" s="23"/>
      <c r="G339" s="273">
        <f>SUM(E339/E340*100)</f>
        <v>17.633410672853827</v>
      </c>
      <c r="H339" s="50"/>
      <c r="I339" s="50"/>
      <c r="J339" s="2406"/>
      <c r="K339" s="50"/>
      <c r="L339" s="475"/>
      <c r="M339" s="50" t="s">
        <v>277</v>
      </c>
      <c r="N339" s="50"/>
      <c r="O339" s="50"/>
      <c r="P339" s="272">
        <v>79</v>
      </c>
      <c r="Q339" s="23"/>
      <c r="R339" s="273">
        <f>SUM(P339/P340*100)</f>
        <v>18.414918414918414</v>
      </c>
    </row>
    <row r="340" spans="1:21">
      <c r="A340" s="271"/>
      <c r="B340" s="24" t="s">
        <v>278</v>
      </c>
      <c r="C340" s="275"/>
      <c r="D340" s="275"/>
      <c r="E340" s="276">
        <f>SUM(E329:E339)</f>
        <v>431</v>
      </c>
      <c r="F340" s="24"/>
      <c r="G340" s="277">
        <v>1</v>
      </c>
      <c r="H340" s="275"/>
      <c r="I340" s="50"/>
      <c r="J340" s="265"/>
      <c r="K340" s="50"/>
      <c r="L340" s="271"/>
      <c r="M340" s="624" t="s">
        <v>278</v>
      </c>
      <c r="N340" s="275"/>
      <c r="O340" s="275"/>
      <c r="P340" s="276">
        <f>SUM(P329:P339)</f>
        <v>429</v>
      </c>
      <c r="Q340" s="24"/>
      <c r="R340" s="277">
        <v>1</v>
      </c>
    </row>
    <row r="341" spans="1:21" ht="13.5" thickBot="1">
      <c r="A341" s="278"/>
      <c r="B341" s="279"/>
      <c r="C341" s="279"/>
      <c r="D341" s="279"/>
      <c r="E341" s="279"/>
      <c r="F341" s="279"/>
      <c r="G341" s="280"/>
      <c r="H341" s="50"/>
      <c r="I341" s="50"/>
      <c r="J341" s="50"/>
      <c r="K341" s="50"/>
      <c r="L341" s="278"/>
      <c r="M341" s="279"/>
      <c r="N341" s="279"/>
      <c r="O341" s="279"/>
      <c r="P341" s="279"/>
      <c r="Q341" s="279"/>
      <c r="R341" s="280"/>
    </row>
    <row r="342" spans="1:21">
      <c r="A342" s="56"/>
      <c r="B342" s="56"/>
      <c r="C342" s="56"/>
      <c r="D342" s="56"/>
      <c r="E342" s="56"/>
      <c r="F342" s="56"/>
      <c r="G342" s="56"/>
      <c r="H342" s="50"/>
      <c r="I342" s="50"/>
      <c r="J342" s="50"/>
      <c r="K342" s="50"/>
      <c r="L342" s="50"/>
      <c r="M342" s="50"/>
      <c r="N342" s="50"/>
      <c r="O342" s="23"/>
      <c r="P342" s="23"/>
      <c r="Q342"/>
      <c r="R342"/>
      <c r="S342"/>
      <c r="T342"/>
      <c r="U342"/>
    </row>
  </sheetData>
  <mergeCells count="51">
    <mergeCell ref="A96:G96"/>
    <mergeCell ref="L96:R96"/>
    <mergeCell ref="V113:AB113"/>
    <mergeCell ref="D1:U1"/>
    <mergeCell ref="A93:U93"/>
    <mergeCell ref="D50:L50"/>
    <mergeCell ref="M50:U50"/>
    <mergeCell ref="A46:U46"/>
    <mergeCell ref="B2:U2"/>
    <mergeCell ref="D3:L3"/>
    <mergeCell ref="M3:U3"/>
    <mergeCell ref="B49:U49"/>
    <mergeCell ref="L311:R311"/>
    <mergeCell ref="L327:R327"/>
    <mergeCell ref="L230:R230"/>
    <mergeCell ref="L246:R246"/>
    <mergeCell ref="M255:O255"/>
    <mergeCell ref="L263:R263"/>
    <mergeCell ref="L279:R279"/>
    <mergeCell ref="L295:R295"/>
    <mergeCell ref="V130:AB130"/>
    <mergeCell ref="L113:R113"/>
    <mergeCell ref="R164:X164"/>
    <mergeCell ref="A113:G113"/>
    <mergeCell ref="A147:G147"/>
    <mergeCell ref="A130:G130"/>
    <mergeCell ref="Z164:AF164"/>
    <mergeCell ref="AE147:AK147"/>
    <mergeCell ref="AF130:AL130"/>
    <mergeCell ref="L130:R130"/>
    <mergeCell ref="V147:AB147"/>
    <mergeCell ref="L147:R147"/>
    <mergeCell ref="AF113:AL113"/>
    <mergeCell ref="A180:G180"/>
    <mergeCell ref="J180:P180"/>
    <mergeCell ref="R180:X180"/>
    <mergeCell ref="Z180:AF180"/>
    <mergeCell ref="A164:G164"/>
    <mergeCell ref="J164:P164"/>
    <mergeCell ref="Z213:AF213"/>
    <mergeCell ref="K222:M222"/>
    <mergeCell ref="S222:U222"/>
    <mergeCell ref="AA222:AC222"/>
    <mergeCell ref="S189:U189"/>
    <mergeCell ref="J196:P196"/>
    <mergeCell ref="R196:X196"/>
    <mergeCell ref="Z196:AF196"/>
    <mergeCell ref="K205:M205"/>
    <mergeCell ref="S205:U205"/>
    <mergeCell ref="J213:P213"/>
    <mergeCell ref="R213:X213"/>
  </mergeCells>
  <phoneticPr fontId="0" type="noConversion"/>
  <pageMargins left="0.39370078740157483" right="0" top="0.9055118110236221" bottom="0.39370078740157483" header="0.51181102362204722" footer="0.51181102362204722"/>
  <pageSetup paperSize="9" scale="8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1">
    <tabColor rgb="FF92D050"/>
    <pageSetUpPr fitToPage="1"/>
  </sheetPr>
  <dimension ref="A1:AB84"/>
  <sheetViews>
    <sheetView topLeftCell="A26" zoomScaleNormal="100" workbookViewId="0">
      <selection activeCell="AB35" sqref="AB35"/>
    </sheetView>
  </sheetViews>
  <sheetFormatPr defaultColWidth="8.85546875" defaultRowHeight="12.75"/>
  <cols>
    <col min="2" max="2" width="7.42578125" style="3" customWidth="1"/>
    <col min="3" max="3" width="7.28515625" style="3" customWidth="1"/>
    <col min="4" max="4" width="6.7109375" style="3" customWidth="1"/>
    <col min="5" max="5" width="0.42578125" style="3" customWidth="1"/>
    <col min="6" max="6" width="5.85546875" style="3" customWidth="1"/>
    <col min="7" max="7" width="5" style="3" customWidth="1"/>
    <col min="8" max="8" width="5.85546875" style="3" customWidth="1"/>
    <col min="9" max="9" width="5.7109375" style="3" customWidth="1"/>
    <col min="10" max="10" width="6.140625" style="3" customWidth="1"/>
    <col min="11" max="11" width="6.28515625" style="3" customWidth="1"/>
    <col min="12" max="19" width="6.5703125" customWidth="1"/>
    <col min="20" max="21" width="7.7109375" customWidth="1"/>
    <col min="22" max="23" width="7.7109375" style="221" customWidth="1"/>
    <col min="24" max="24" width="8.85546875" style="3404" customWidth="1"/>
    <col min="25" max="25" width="9.5703125" style="3404" bestFit="1" customWidth="1"/>
    <col min="28" max="28" width="8.85546875" style="4395"/>
  </cols>
  <sheetData>
    <row r="1" spans="1:25" ht="16.5" customHeight="1">
      <c r="A1" s="281" t="s">
        <v>43</v>
      </c>
      <c r="B1" s="4880" t="s">
        <v>635</v>
      </c>
      <c r="C1" s="4881"/>
      <c r="D1" s="4881"/>
      <c r="E1" s="4881"/>
      <c r="F1" s="4881"/>
      <c r="G1" s="4881"/>
      <c r="H1" s="4881"/>
      <c r="I1" s="4881"/>
      <c r="J1" s="4881"/>
      <c r="K1" s="4881"/>
      <c r="L1" s="4881"/>
      <c r="M1" s="4881"/>
      <c r="N1" s="4881"/>
      <c r="O1" s="4881"/>
      <c r="P1" s="4881"/>
      <c r="Q1" s="4881"/>
      <c r="R1" s="4881"/>
      <c r="S1" s="4882"/>
    </row>
    <row r="2" spans="1:25" ht="16.5" customHeight="1" thickBot="1">
      <c r="A2" s="281"/>
      <c r="B2" s="4883"/>
      <c r="C2" s="4884"/>
      <c r="D2" s="4884"/>
      <c r="E2" s="4884"/>
      <c r="F2" s="4884"/>
      <c r="G2" s="4884"/>
      <c r="H2" s="4884"/>
      <c r="I2" s="4884"/>
      <c r="J2" s="4884"/>
      <c r="K2" s="4884"/>
      <c r="L2" s="4884"/>
      <c r="M2" s="4884"/>
      <c r="N2" s="4884"/>
      <c r="O2" s="4884"/>
      <c r="P2" s="4884"/>
      <c r="Q2" s="4884"/>
      <c r="R2" s="4884"/>
      <c r="S2" s="4885"/>
    </row>
    <row r="3" spans="1:25" ht="38.25" customHeight="1" thickBot="1">
      <c r="B3" s="23"/>
      <c r="C3" s="23"/>
      <c r="D3" s="23"/>
      <c r="E3" s="23"/>
      <c r="F3" s="4888">
        <v>2008</v>
      </c>
      <c r="G3" s="4889"/>
      <c r="H3" s="4888">
        <v>2009</v>
      </c>
      <c r="I3" s="4611"/>
      <c r="J3" s="4873">
        <v>2010</v>
      </c>
      <c r="K3" s="4756"/>
      <c r="L3" s="4875">
        <v>2011</v>
      </c>
      <c r="M3" s="4876"/>
      <c r="N3" s="4875">
        <v>2012</v>
      </c>
      <c r="O3" s="4876"/>
      <c r="P3" s="4875">
        <v>2013</v>
      </c>
      <c r="Q3" s="4876"/>
      <c r="R3" s="4875">
        <v>2014</v>
      </c>
      <c r="S3" s="4876"/>
      <c r="T3" s="4873">
        <v>2015</v>
      </c>
      <c r="U3" s="4874"/>
      <c r="V3" s="4873">
        <v>2016</v>
      </c>
      <c r="W3" s="4874"/>
      <c r="X3" s="4873" t="s">
        <v>1016</v>
      </c>
      <c r="Y3" s="4874"/>
    </row>
    <row r="4" spans="1:25" ht="30.2" customHeight="1" thickBot="1">
      <c r="A4" s="4890" t="s">
        <v>279</v>
      </c>
      <c r="B4" s="4755"/>
      <c r="C4" s="4755"/>
      <c r="D4" s="4755"/>
      <c r="E4" s="4755"/>
      <c r="F4" s="815" t="s">
        <v>280</v>
      </c>
      <c r="G4" s="817" t="s">
        <v>281</v>
      </c>
      <c r="H4" s="1002" t="s">
        <v>280</v>
      </c>
      <c r="I4" s="1003" t="s">
        <v>281</v>
      </c>
      <c r="J4" s="1002" t="s">
        <v>280</v>
      </c>
      <c r="K4" s="1003" t="s">
        <v>281</v>
      </c>
      <c r="L4" s="1002" t="s">
        <v>280</v>
      </c>
      <c r="M4" s="1003" t="s">
        <v>281</v>
      </c>
      <c r="N4" s="1002" t="s">
        <v>280</v>
      </c>
      <c r="O4" s="1003" t="s">
        <v>281</v>
      </c>
      <c r="P4" s="1002" t="s">
        <v>280</v>
      </c>
      <c r="Q4" s="1003" t="s">
        <v>281</v>
      </c>
      <c r="R4" s="1002" t="s">
        <v>280</v>
      </c>
      <c r="S4" s="1003" t="s">
        <v>281</v>
      </c>
      <c r="T4" s="1002" t="s">
        <v>280</v>
      </c>
      <c r="U4" s="1003" t="s">
        <v>281</v>
      </c>
      <c r="V4" s="1002" t="s">
        <v>280</v>
      </c>
      <c r="W4" s="1003" t="s">
        <v>281</v>
      </c>
      <c r="X4" s="1002" t="s">
        <v>280</v>
      </c>
      <c r="Y4" s="1003" t="s">
        <v>281</v>
      </c>
    </row>
    <row r="5" spans="1:25" ht="21.2" customHeight="1">
      <c r="A5" s="283" t="s">
        <v>550</v>
      </c>
      <c r="B5" s="284"/>
      <c r="C5" s="284"/>
      <c r="D5" s="284"/>
      <c r="E5" s="272"/>
      <c r="F5" s="599">
        <v>32</v>
      </c>
      <c r="G5" s="811">
        <v>7.0484581497797363</v>
      </c>
      <c r="H5" s="837">
        <v>33</v>
      </c>
      <c r="I5" s="1007">
        <f>H5/$H$21*100</f>
        <v>6.8750000000000009</v>
      </c>
      <c r="J5" s="599">
        <v>37</v>
      </c>
      <c r="K5" s="1112">
        <f>J5/$L$21</f>
        <v>6.7395264116575593E-2</v>
      </c>
      <c r="L5" s="599">
        <v>37</v>
      </c>
      <c r="M5" s="1112">
        <f>L5/$L$21</f>
        <v>6.7395264116575593E-2</v>
      </c>
      <c r="N5" s="1111">
        <v>34</v>
      </c>
      <c r="O5" s="1112">
        <f>N5/$N$21</f>
        <v>6.640625E-2</v>
      </c>
      <c r="P5" s="599">
        <v>35</v>
      </c>
      <c r="Q5" s="1112">
        <f>P5/P$21</f>
        <v>6.4575645756457564E-2</v>
      </c>
      <c r="R5" s="599">
        <v>38</v>
      </c>
      <c r="S5" s="1112">
        <f>R5/$R$21</f>
        <v>6.8840579710144928E-2</v>
      </c>
      <c r="T5" s="599">
        <v>36</v>
      </c>
      <c r="U5" s="1112">
        <v>6.5217391304347824E-2</v>
      </c>
      <c r="V5" s="599">
        <v>37</v>
      </c>
      <c r="W5" s="1112">
        <f>V5/$V$21</f>
        <v>6.1359867330016582E-2</v>
      </c>
      <c r="X5" s="599">
        <v>36</v>
      </c>
      <c r="Y5" s="1112">
        <f>X5/$V$21</f>
        <v>5.9701492537313432E-2</v>
      </c>
    </row>
    <row r="6" spans="1:25" ht="21.2" customHeight="1">
      <c r="A6" s="283" t="s">
        <v>552</v>
      </c>
      <c r="B6" s="284"/>
      <c r="C6" s="284"/>
      <c r="D6" s="284"/>
      <c r="E6" s="272"/>
      <c r="F6" s="599">
        <v>1</v>
      </c>
      <c r="G6" s="811">
        <v>0.22026431718061676</v>
      </c>
      <c r="H6" s="599">
        <v>1</v>
      </c>
      <c r="I6" s="1004">
        <f>H6/$H$21*100</f>
        <v>0.20833333333333334</v>
      </c>
      <c r="J6" s="599">
        <v>1</v>
      </c>
      <c r="K6" s="1112">
        <f>J6/$L$21</f>
        <v>1.8214936247723133E-3</v>
      </c>
      <c r="L6" s="599">
        <v>1</v>
      </c>
      <c r="M6" s="1112">
        <f>L6/$L$21</f>
        <v>1.8214936247723133E-3</v>
      </c>
      <c r="N6" s="1111">
        <v>1</v>
      </c>
      <c r="O6" s="1112">
        <f>N6/$N$21</f>
        <v>1.953125E-3</v>
      </c>
      <c r="P6" s="599">
        <v>1</v>
      </c>
      <c r="Q6" s="1112">
        <f t="shared" ref="Q6:Q17" si="0">P6/P$21</f>
        <v>1.8450184501845018E-3</v>
      </c>
      <c r="R6" s="599">
        <v>1</v>
      </c>
      <c r="S6" s="1112">
        <f>R6/$R$21</f>
        <v>1.8115942028985507E-3</v>
      </c>
      <c r="T6" s="599">
        <v>1</v>
      </c>
      <c r="U6" s="1112">
        <v>1.8115942028985507E-3</v>
      </c>
      <c r="V6" s="599">
        <v>1</v>
      </c>
      <c r="W6" s="1112">
        <f>V6/$V$21</f>
        <v>1.658374792703151E-3</v>
      </c>
      <c r="X6" s="599">
        <v>1</v>
      </c>
      <c r="Y6" s="1112">
        <f>X6/$V$21</f>
        <v>1.658374792703151E-3</v>
      </c>
    </row>
    <row r="7" spans="1:25" ht="21.2" customHeight="1">
      <c r="A7" s="283" t="s">
        <v>553</v>
      </c>
      <c r="B7" s="284"/>
      <c r="C7" s="284"/>
      <c r="D7" s="284"/>
      <c r="E7" s="272"/>
      <c r="F7" s="599">
        <v>35</v>
      </c>
      <c r="G7" s="811">
        <v>7.7092511013215859</v>
      </c>
      <c r="H7" s="599">
        <v>24</v>
      </c>
      <c r="I7" s="1004">
        <f>H7/$H$21*100</f>
        <v>5</v>
      </c>
      <c r="J7" s="599">
        <v>26</v>
      </c>
      <c r="K7" s="1112">
        <f>J7/$L$21</f>
        <v>4.7358834244080147E-2</v>
      </c>
      <c r="L7" s="599">
        <v>32</v>
      </c>
      <c r="M7" s="1112">
        <f>L7/$L$21</f>
        <v>5.8287795992714025E-2</v>
      </c>
      <c r="N7" s="1111">
        <v>29</v>
      </c>
      <c r="O7" s="1112">
        <f>N7/$N$21</f>
        <v>5.6640625E-2</v>
      </c>
      <c r="P7" s="599">
        <v>27</v>
      </c>
      <c r="Q7" s="1112">
        <f t="shared" si="0"/>
        <v>4.9815498154981548E-2</v>
      </c>
      <c r="R7" s="599">
        <v>28</v>
      </c>
      <c r="S7" s="1112">
        <f>R7/$R$21</f>
        <v>5.0724637681159424E-2</v>
      </c>
      <c r="T7" s="599">
        <v>29</v>
      </c>
      <c r="U7" s="1112">
        <v>5.2536231884057968E-2</v>
      </c>
      <c r="V7" s="599">
        <v>31</v>
      </c>
      <c r="W7" s="1112">
        <f>V7/$V$21</f>
        <v>5.140961857379768E-2</v>
      </c>
      <c r="X7" s="599">
        <v>35</v>
      </c>
      <c r="Y7" s="1112">
        <f>X7/$V$21</f>
        <v>5.8043117744610281E-2</v>
      </c>
    </row>
    <row r="8" spans="1:25" ht="21.2" customHeight="1">
      <c r="A8" s="283" t="s">
        <v>440</v>
      </c>
      <c r="B8" s="284"/>
      <c r="C8" s="284"/>
      <c r="D8" s="284"/>
      <c r="E8" s="272"/>
      <c r="F8" s="599">
        <v>0</v>
      </c>
      <c r="G8" s="811">
        <v>0</v>
      </c>
      <c r="H8" s="599">
        <v>0</v>
      </c>
      <c r="I8" s="1004">
        <v>0</v>
      </c>
      <c r="J8" s="599">
        <v>0</v>
      </c>
      <c r="K8" s="1112">
        <v>0</v>
      </c>
      <c r="L8" s="599">
        <v>0</v>
      </c>
      <c r="M8" s="1112">
        <v>0</v>
      </c>
      <c r="N8" s="1111">
        <v>0</v>
      </c>
      <c r="O8" s="1112">
        <v>0</v>
      </c>
      <c r="P8" s="599">
        <v>1</v>
      </c>
      <c r="Q8" s="1112">
        <f t="shared" si="0"/>
        <v>1.8450184501845018E-3</v>
      </c>
      <c r="R8" s="599">
        <v>1</v>
      </c>
      <c r="S8" s="1112">
        <f>R8/$R$21</f>
        <v>1.8115942028985507E-3</v>
      </c>
      <c r="T8" s="599">
        <v>1</v>
      </c>
      <c r="U8" s="1112">
        <v>1.8115942028985507E-3</v>
      </c>
      <c r="V8" s="599">
        <v>1</v>
      </c>
      <c r="W8" s="1112">
        <f t="shared" ref="W8:W11" si="1">V8/$V$21</f>
        <v>1.658374792703151E-3</v>
      </c>
      <c r="X8" s="599">
        <v>1</v>
      </c>
      <c r="Y8" s="1112">
        <f t="shared" ref="Y8:Y20" si="2">X8/$V$21</f>
        <v>1.658374792703151E-3</v>
      </c>
    </row>
    <row r="9" spans="1:25" ht="21.2" customHeight="1">
      <c r="A9" s="283" t="s">
        <v>282</v>
      </c>
      <c r="B9" s="284"/>
      <c r="C9" s="284"/>
      <c r="D9" s="284"/>
      <c r="E9" s="272"/>
      <c r="F9" s="599">
        <v>113</v>
      </c>
      <c r="G9" s="811">
        <v>24.889867841409689</v>
      </c>
      <c r="H9" s="599">
        <v>113</v>
      </c>
      <c r="I9" s="1004">
        <f t="shared" ref="I9:I20" si="3">H9/$H$21*100</f>
        <v>23.541666666666668</v>
      </c>
      <c r="J9" s="599">
        <v>128</v>
      </c>
      <c r="K9" s="1112">
        <f t="shared" ref="K9:K20" si="4">J9/$L$21</f>
        <v>0.2331511839708561</v>
      </c>
      <c r="L9" s="599">
        <v>136</v>
      </c>
      <c r="M9" s="1112">
        <f t="shared" ref="M9:M20" si="5">L9/$L$21</f>
        <v>0.24772313296903462</v>
      </c>
      <c r="N9" s="1111">
        <v>122</v>
      </c>
      <c r="O9" s="1112">
        <f t="shared" ref="O9:O20" si="6">N9/$N$21</f>
        <v>0.23828125</v>
      </c>
      <c r="P9" s="599">
        <v>121</v>
      </c>
      <c r="Q9" s="1112">
        <f t="shared" si="0"/>
        <v>0.22324723247232472</v>
      </c>
      <c r="R9" s="599">
        <v>109</v>
      </c>
      <c r="S9" s="1112">
        <f t="shared" ref="S9:S20" si="7">R9/$R$21</f>
        <v>0.19746376811594202</v>
      </c>
      <c r="T9" s="599">
        <v>105</v>
      </c>
      <c r="U9" s="1112">
        <v>0.19021739130434784</v>
      </c>
      <c r="V9" s="599">
        <v>101</v>
      </c>
      <c r="W9" s="1112">
        <f t="shared" si="1"/>
        <v>0.16749585406301823</v>
      </c>
      <c r="X9" s="599">
        <v>100</v>
      </c>
      <c r="Y9" s="1112">
        <f t="shared" si="2"/>
        <v>0.16583747927031509</v>
      </c>
    </row>
    <row r="10" spans="1:25" ht="21.2" customHeight="1">
      <c r="A10" s="4877" t="s">
        <v>283</v>
      </c>
      <c r="B10" s="4886"/>
      <c r="C10" s="4886"/>
      <c r="D10" s="4886"/>
      <c r="E10" s="4887"/>
      <c r="F10" s="599">
        <v>202</v>
      </c>
      <c r="G10" s="811">
        <v>44.493392070484582</v>
      </c>
      <c r="H10" s="599">
        <v>220</v>
      </c>
      <c r="I10" s="1004">
        <f t="shared" si="3"/>
        <v>45.833333333333329</v>
      </c>
      <c r="J10" s="599">
        <v>228</v>
      </c>
      <c r="K10" s="1112">
        <f t="shared" si="4"/>
        <v>0.41530054644808745</v>
      </c>
      <c r="L10" s="599">
        <v>236</v>
      </c>
      <c r="M10" s="1112">
        <f t="shared" si="5"/>
        <v>0.42987249544626593</v>
      </c>
      <c r="N10" s="1111">
        <v>214</v>
      </c>
      <c r="O10" s="1112">
        <f t="shared" si="6"/>
        <v>0.41796875</v>
      </c>
      <c r="P10" s="599">
        <v>230</v>
      </c>
      <c r="Q10" s="1112">
        <f t="shared" si="0"/>
        <v>0.42435424354243545</v>
      </c>
      <c r="R10" s="599">
        <v>245</v>
      </c>
      <c r="S10" s="1112">
        <f t="shared" si="7"/>
        <v>0.4438405797101449</v>
      </c>
      <c r="T10" s="599">
        <v>259</v>
      </c>
      <c r="U10" s="1112">
        <v>0.46920289855072461</v>
      </c>
      <c r="V10" s="599">
        <v>269</v>
      </c>
      <c r="W10" s="1112">
        <f t="shared" si="1"/>
        <v>0.44610281923714762</v>
      </c>
      <c r="X10" s="599">
        <v>273</v>
      </c>
      <c r="Y10" s="1112">
        <f t="shared" si="2"/>
        <v>0.45273631840796019</v>
      </c>
    </row>
    <row r="11" spans="1:25" ht="21.2" customHeight="1">
      <c r="A11" s="283" t="s">
        <v>562</v>
      </c>
      <c r="B11" s="827"/>
      <c r="C11" s="827"/>
      <c r="D11" s="827"/>
      <c r="E11" s="827"/>
      <c r="F11" s="599"/>
      <c r="G11" s="811">
        <v>2.643171806167401</v>
      </c>
      <c r="H11" s="599">
        <v>8</v>
      </c>
      <c r="I11" s="1004">
        <f t="shared" si="3"/>
        <v>1.6666666666666667</v>
      </c>
      <c r="J11" s="599">
        <v>10</v>
      </c>
      <c r="K11" s="1112">
        <f t="shared" si="4"/>
        <v>1.8214936247723135E-2</v>
      </c>
      <c r="L11" s="599">
        <v>9</v>
      </c>
      <c r="M11" s="1112">
        <f t="shared" si="5"/>
        <v>1.6393442622950821E-2</v>
      </c>
      <c r="N11" s="1111">
        <v>9</v>
      </c>
      <c r="O11" s="1112">
        <f t="shared" si="6"/>
        <v>1.7578125E-2</v>
      </c>
      <c r="P11" s="599">
        <v>9</v>
      </c>
      <c r="Q11" s="1112">
        <f t="shared" si="0"/>
        <v>1.6605166051660517E-2</v>
      </c>
      <c r="R11" s="599">
        <v>7</v>
      </c>
      <c r="S11" s="1112">
        <f t="shared" si="7"/>
        <v>1.2681159420289856E-2</v>
      </c>
      <c r="T11" s="599">
        <v>7</v>
      </c>
      <c r="U11" s="1112">
        <v>1.2681159420289856E-2</v>
      </c>
      <c r="V11" s="599">
        <v>8</v>
      </c>
      <c r="W11" s="1112">
        <f t="shared" si="1"/>
        <v>1.3266998341625208E-2</v>
      </c>
      <c r="X11" s="599">
        <v>8</v>
      </c>
      <c r="Y11" s="1112">
        <f t="shared" si="2"/>
        <v>1.3266998341625208E-2</v>
      </c>
    </row>
    <row r="12" spans="1:25" ht="21.2" customHeight="1">
      <c r="A12" s="283" t="s">
        <v>561</v>
      </c>
      <c r="B12" s="284"/>
      <c r="C12" s="284"/>
      <c r="D12" s="284"/>
      <c r="E12" s="272"/>
      <c r="F12" s="599">
        <v>21</v>
      </c>
      <c r="G12" s="811">
        <v>4.6255506607929515</v>
      </c>
      <c r="H12" s="599">
        <v>40</v>
      </c>
      <c r="I12" s="1004">
        <f t="shared" si="3"/>
        <v>8.3333333333333321</v>
      </c>
      <c r="J12" s="599">
        <v>39</v>
      </c>
      <c r="K12" s="1112">
        <f t="shared" si="4"/>
        <v>7.1038251366120214E-2</v>
      </c>
      <c r="L12" s="599">
        <v>45</v>
      </c>
      <c r="M12" s="1112">
        <f t="shared" si="5"/>
        <v>8.1967213114754092E-2</v>
      </c>
      <c r="N12" s="1111">
        <v>49</v>
      </c>
      <c r="O12" s="1112">
        <f t="shared" si="6"/>
        <v>9.5703125E-2</v>
      </c>
      <c r="P12" s="599">
        <v>52</v>
      </c>
      <c r="Q12" s="1112">
        <f t="shared" si="0"/>
        <v>9.5940959409594101E-2</v>
      </c>
      <c r="R12" s="599">
        <v>56</v>
      </c>
      <c r="S12" s="1112">
        <f t="shared" si="7"/>
        <v>0.10144927536231885</v>
      </c>
      <c r="T12" s="599">
        <v>62</v>
      </c>
      <c r="U12" s="1112">
        <v>0.11231884057971014</v>
      </c>
      <c r="V12" s="599">
        <v>76</v>
      </c>
      <c r="W12" s="1112">
        <f t="shared" ref="W12:W20" si="8">V12/$V$21</f>
        <v>0.12603648424543948</v>
      </c>
      <c r="X12" s="599">
        <v>76</v>
      </c>
      <c r="Y12" s="1112">
        <f t="shared" si="2"/>
        <v>0.12603648424543948</v>
      </c>
    </row>
    <row r="13" spans="1:25" ht="21.2" customHeight="1">
      <c r="A13" s="835" t="s">
        <v>560</v>
      </c>
      <c r="B13" s="284"/>
      <c r="C13" s="284"/>
      <c r="D13" s="284"/>
      <c r="E13" s="272"/>
      <c r="F13" s="599">
        <v>15</v>
      </c>
      <c r="G13" s="811">
        <v>3.303964757709251</v>
      </c>
      <c r="H13" s="599">
        <v>4</v>
      </c>
      <c r="I13" s="1004">
        <f t="shared" si="3"/>
        <v>0.83333333333333337</v>
      </c>
      <c r="J13" s="599">
        <v>4</v>
      </c>
      <c r="K13" s="1112">
        <f t="shared" si="4"/>
        <v>7.2859744990892532E-3</v>
      </c>
      <c r="L13" s="599">
        <v>4</v>
      </c>
      <c r="M13" s="1112">
        <f t="shared" si="5"/>
        <v>7.2859744990892532E-3</v>
      </c>
      <c r="N13" s="1111">
        <v>6</v>
      </c>
      <c r="O13" s="1112">
        <f t="shared" si="6"/>
        <v>1.171875E-2</v>
      </c>
      <c r="P13" s="599">
        <v>6</v>
      </c>
      <c r="Q13" s="1112">
        <f t="shared" si="0"/>
        <v>1.107011070110701E-2</v>
      </c>
      <c r="R13" s="599">
        <v>6</v>
      </c>
      <c r="S13" s="1112">
        <f t="shared" si="7"/>
        <v>1.0869565217391304E-2</v>
      </c>
      <c r="T13" s="599">
        <v>5</v>
      </c>
      <c r="U13" s="1112">
        <v>9.057971014492754E-3</v>
      </c>
      <c r="V13" s="599">
        <v>6</v>
      </c>
      <c r="W13" s="1112">
        <f t="shared" si="8"/>
        <v>9.9502487562189053E-3</v>
      </c>
      <c r="X13" s="599">
        <v>4</v>
      </c>
      <c r="Y13" s="1112">
        <f t="shared" si="2"/>
        <v>6.6334991708126038E-3</v>
      </c>
    </row>
    <row r="14" spans="1:25" ht="21.2" customHeight="1">
      <c r="A14" s="286" t="s">
        <v>556</v>
      </c>
      <c r="B14" s="282"/>
      <c r="C14" s="282"/>
      <c r="D14" s="282"/>
      <c r="E14" s="272"/>
      <c r="F14" s="599">
        <v>5</v>
      </c>
      <c r="G14" s="811">
        <v>1.1013215859030838</v>
      </c>
      <c r="H14" s="599">
        <v>4</v>
      </c>
      <c r="I14" s="1004">
        <f t="shared" si="3"/>
        <v>0.83333333333333337</v>
      </c>
      <c r="J14" s="599">
        <v>4</v>
      </c>
      <c r="K14" s="1112">
        <f t="shared" si="4"/>
        <v>7.2859744990892532E-3</v>
      </c>
      <c r="L14" s="599">
        <v>5</v>
      </c>
      <c r="M14" s="1112">
        <f t="shared" si="5"/>
        <v>9.1074681238615673E-3</v>
      </c>
      <c r="N14" s="1111">
        <v>5</v>
      </c>
      <c r="O14" s="1112">
        <f t="shared" si="6"/>
        <v>9.765625E-3</v>
      </c>
      <c r="P14" s="599">
        <v>5</v>
      </c>
      <c r="Q14" s="1112">
        <f t="shared" si="0"/>
        <v>9.2250922509225092E-3</v>
      </c>
      <c r="R14" s="599">
        <v>5</v>
      </c>
      <c r="S14" s="1112">
        <f t="shared" si="7"/>
        <v>9.057971014492754E-3</v>
      </c>
      <c r="T14" s="599">
        <v>5</v>
      </c>
      <c r="U14" s="1112">
        <v>9.057971014492754E-3</v>
      </c>
      <c r="V14" s="599">
        <v>6</v>
      </c>
      <c r="W14" s="1112">
        <f t="shared" si="8"/>
        <v>9.9502487562189053E-3</v>
      </c>
      <c r="X14" s="599">
        <v>7</v>
      </c>
      <c r="Y14" s="1112">
        <f t="shared" si="2"/>
        <v>1.1608623548922056E-2</v>
      </c>
    </row>
    <row r="15" spans="1:25" ht="21.2" customHeight="1">
      <c r="A15" s="835" t="s">
        <v>559</v>
      </c>
      <c r="E15" s="272"/>
      <c r="F15" s="832" t="s">
        <v>601</v>
      </c>
      <c r="G15" s="834" t="s">
        <v>601</v>
      </c>
      <c r="H15" s="599">
        <v>2</v>
      </c>
      <c r="I15" s="1004">
        <f t="shared" si="3"/>
        <v>0.41666666666666669</v>
      </c>
      <c r="J15" s="599">
        <v>2</v>
      </c>
      <c r="K15" s="1112">
        <f t="shared" si="4"/>
        <v>3.6429872495446266E-3</v>
      </c>
      <c r="L15" s="599">
        <v>2</v>
      </c>
      <c r="M15" s="1112">
        <f t="shared" si="5"/>
        <v>3.6429872495446266E-3</v>
      </c>
      <c r="N15" s="1111">
        <v>0</v>
      </c>
      <c r="O15" s="1112">
        <f t="shared" si="6"/>
        <v>0</v>
      </c>
      <c r="P15" s="599">
        <v>1</v>
      </c>
      <c r="Q15" s="1112">
        <f t="shared" si="0"/>
        <v>1.8450184501845018E-3</v>
      </c>
      <c r="R15" s="599">
        <v>0</v>
      </c>
      <c r="S15" s="1112">
        <f t="shared" si="7"/>
        <v>0</v>
      </c>
      <c r="T15" s="599">
        <v>0</v>
      </c>
      <c r="U15" s="1112">
        <v>0</v>
      </c>
      <c r="V15" s="599">
        <v>0</v>
      </c>
      <c r="W15" s="1112">
        <f t="shared" si="8"/>
        <v>0</v>
      </c>
      <c r="X15" s="599">
        <v>0</v>
      </c>
      <c r="Y15" s="1112">
        <f t="shared" si="2"/>
        <v>0</v>
      </c>
    </row>
    <row r="16" spans="1:25" ht="21.2" customHeight="1">
      <c r="A16" s="4877" t="s">
        <v>558</v>
      </c>
      <c r="B16" s="4878"/>
      <c r="C16" s="4878"/>
      <c r="D16" s="4878"/>
      <c r="E16" s="272"/>
      <c r="F16" s="832" t="s">
        <v>601</v>
      </c>
      <c r="G16" s="834" t="s">
        <v>601</v>
      </c>
      <c r="H16" s="599">
        <v>3</v>
      </c>
      <c r="I16" s="1004">
        <f t="shared" si="3"/>
        <v>0.625</v>
      </c>
      <c r="J16" s="599">
        <v>5</v>
      </c>
      <c r="K16" s="1112">
        <f t="shared" si="4"/>
        <v>9.1074681238615673E-3</v>
      </c>
      <c r="L16" s="599">
        <v>4</v>
      </c>
      <c r="M16" s="1112">
        <f t="shared" si="5"/>
        <v>7.2859744990892532E-3</v>
      </c>
      <c r="N16" s="1111">
        <v>2</v>
      </c>
      <c r="O16" s="1112">
        <f t="shared" si="6"/>
        <v>3.90625E-3</v>
      </c>
      <c r="P16" s="599">
        <v>2</v>
      </c>
      <c r="Q16" s="1112">
        <f t="shared" si="0"/>
        <v>3.6900369003690036E-3</v>
      </c>
      <c r="R16" s="599">
        <v>3</v>
      </c>
      <c r="S16" s="1112">
        <f t="shared" si="7"/>
        <v>5.434782608695652E-3</v>
      </c>
      <c r="T16" s="599">
        <v>4</v>
      </c>
      <c r="U16" s="1112">
        <v>7.246376811594203E-3</v>
      </c>
      <c r="V16" s="599">
        <v>4</v>
      </c>
      <c r="W16" s="1112">
        <f t="shared" si="8"/>
        <v>6.6334991708126038E-3</v>
      </c>
      <c r="X16" s="599">
        <v>5</v>
      </c>
      <c r="Y16" s="1112">
        <f t="shared" si="2"/>
        <v>8.291873963515755E-3</v>
      </c>
    </row>
    <row r="17" spans="1:28" ht="21.2" customHeight="1">
      <c r="A17" s="4877" t="s">
        <v>557</v>
      </c>
      <c r="B17" s="4878"/>
      <c r="C17" s="4878"/>
      <c r="D17" s="4878"/>
      <c r="E17" s="272"/>
      <c r="F17" s="832" t="s">
        <v>601</v>
      </c>
      <c r="G17" s="834" t="s">
        <v>601</v>
      </c>
      <c r="H17" s="599">
        <v>8</v>
      </c>
      <c r="I17" s="1004">
        <f t="shared" si="3"/>
        <v>1.6666666666666667</v>
      </c>
      <c r="J17" s="599">
        <v>8</v>
      </c>
      <c r="K17" s="1112">
        <f t="shared" si="4"/>
        <v>1.4571948998178506E-2</v>
      </c>
      <c r="L17" s="599">
        <v>11</v>
      </c>
      <c r="M17" s="1112">
        <f t="shared" si="5"/>
        <v>2.0036429872495445E-2</v>
      </c>
      <c r="N17" s="1111">
        <v>12</v>
      </c>
      <c r="O17" s="1112">
        <f t="shared" si="6"/>
        <v>2.34375E-2</v>
      </c>
      <c r="P17" s="599">
        <v>12</v>
      </c>
      <c r="Q17" s="1112">
        <f t="shared" si="0"/>
        <v>2.2140221402214021E-2</v>
      </c>
      <c r="R17" s="599">
        <v>12</v>
      </c>
      <c r="S17" s="1112">
        <f t="shared" si="7"/>
        <v>2.1739130434782608E-2</v>
      </c>
      <c r="T17" s="599">
        <v>13</v>
      </c>
      <c r="U17" s="1112">
        <v>2.355072463768116E-2</v>
      </c>
      <c r="V17" s="599">
        <v>15</v>
      </c>
      <c r="W17" s="1112">
        <f t="shared" si="8"/>
        <v>2.4875621890547265E-2</v>
      </c>
      <c r="X17" s="599">
        <v>15</v>
      </c>
      <c r="Y17" s="1112">
        <f t="shared" si="2"/>
        <v>2.4875621890547265E-2</v>
      </c>
    </row>
    <row r="18" spans="1:28" ht="21.2" customHeight="1">
      <c r="A18" s="4877" t="s">
        <v>564</v>
      </c>
      <c r="B18" s="4879"/>
      <c r="C18" s="4879"/>
      <c r="D18" s="4879"/>
      <c r="E18" s="272"/>
      <c r="F18" s="832" t="s">
        <v>601</v>
      </c>
      <c r="G18" s="834" t="s">
        <v>601</v>
      </c>
      <c r="H18" s="599">
        <v>1</v>
      </c>
      <c r="I18" s="1004">
        <f t="shared" si="3"/>
        <v>0.20833333333333334</v>
      </c>
      <c r="J18" s="599">
        <v>2</v>
      </c>
      <c r="K18" s="1112">
        <f t="shared" si="4"/>
        <v>3.6429872495446266E-3</v>
      </c>
      <c r="L18" s="599">
        <v>4</v>
      </c>
      <c r="M18" s="1112">
        <f t="shared" si="5"/>
        <v>7.2859744990892532E-3</v>
      </c>
      <c r="N18" s="1111">
        <v>2</v>
      </c>
      <c r="O18" s="1112">
        <f t="shared" si="6"/>
        <v>3.90625E-3</v>
      </c>
      <c r="P18" s="599">
        <v>2</v>
      </c>
      <c r="Q18" s="1112">
        <f>P18/P$21</f>
        <v>3.6900369003690036E-3</v>
      </c>
      <c r="R18" s="599">
        <v>2</v>
      </c>
      <c r="S18" s="1112">
        <f t="shared" si="7"/>
        <v>3.6231884057971015E-3</v>
      </c>
      <c r="T18" s="599">
        <v>1</v>
      </c>
      <c r="U18" s="1112">
        <v>1.8115942028985507E-3</v>
      </c>
      <c r="V18" s="599">
        <v>2</v>
      </c>
      <c r="W18" s="1112">
        <f t="shared" si="8"/>
        <v>3.3167495854063019E-3</v>
      </c>
      <c r="X18" s="599">
        <v>2</v>
      </c>
      <c r="Y18" s="1112">
        <f t="shared" si="2"/>
        <v>3.3167495854063019E-3</v>
      </c>
    </row>
    <row r="19" spans="1:28" ht="21.2" customHeight="1">
      <c r="A19" s="283" t="s">
        <v>565</v>
      </c>
      <c r="B19" s="284"/>
      <c r="C19" s="284"/>
      <c r="D19" s="284"/>
      <c r="E19" s="272"/>
      <c r="F19" s="599">
        <v>16</v>
      </c>
      <c r="G19" s="811">
        <v>3.5242290748898681</v>
      </c>
      <c r="H19" s="599">
        <v>16</v>
      </c>
      <c r="I19" s="1004">
        <f t="shared" si="3"/>
        <v>3.3333333333333335</v>
      </c>
      <c r="J19" s="599">
        <v>17</v>
      </c>
      <c r="K19" s="1112">
        <f t="shared" si="4"/>
        <v>3.0965391621129327E-2</v>
      </c>
      <c r="L19" s="599">
        <v>18</v>
      </c>
      <c r="M19" s="1112">
        <f t="shared" si="5"/>
        <v>3.2786885245901641E-2</v>
      </c>
      <c r="N19" s="1111">
        <v>20</v>
      </c>
      <c r="O19" s="1112">
        <f t="shared" si="6"/>
        <v>3.90625E-2</v>
      </c>
      <c r="P19" s="599">
        <v>30</v>
      </c>
      <c r="Q19" s="1112">
        <f t="shared" ref="Q19:Q20" si="9">P19/P$21</f>
        <v>5.5350553505535055E-2</v>
      </c>
      <c r="R19" s="599">
        <v>31</v>
      </c>
      <c r="S19" s="1112">
        <f t="shared" si="7"/>
        <v>5.6159420289855072E-2</v>
      </c>
      <c r="T19" s="599">
        <v>33</v>
      </c>
      <c r="U19" s="1112">
        <v>5.9782608695652176E-2</v>
      </c>
      <c r="V19" s="599">
        <v>36</v>
      </c>
      <c r="W19" s="1112">
        <f t="shared" si="8"/>
        <v>5.9701492537313432E-2</v>
      </c>
      <c r="X19" s="599">
        <v>35</v>
      </c>
      <c r="Y19" s="1112">
        <f t="shared" si="2"/>
        <v>5.8043117744610281E-2</v>
      </c>
    </row>
    <row r="20" spans="1:28" ht="18" customHeight="1">
      <c r="A20" s="983" t="s">
        <v>286</v>
      </c>
      <c r="B20" s="984"/>
      <c r="C20" s="984"/>
      <c r="D20" s="984"/>
      <c r="E20" s="272"/>
      <c r="F20" s="600">
        <v>2</v>
      </c>
      <c r="G20" s="812">
        <v>0.44052863436123352</v>
      </c>
      <c r="H20" s="600">
        <v>3</v>
      </c>
      <c r="I20" s="1006">
        <f t="shared" si="3"/>
        <v>0.625</v>
      </c>
      <c r="J20" s="600">
        <v>5</v>
      </c>
      <c r="K20" s="1113">
        <f t="shared" si="4"/>
        <v>9.1074681238615673E-3</v>
      </c>
      <c r="L20" s="600">
        <v>5</v>
      </c>
      <c r="M20" s="1113">
        <f t="shared" si="5"/>
        <v>9.1074681238615673E-3</v>
      </c>
      <c r="N20" s="1111">
        <v>7</v>
      </c>
      <c r="O20" s="1112">
        <f t="shared" si="6"/>
        <v>1.3671875E-2</v>
      </c>
      <c r="P20" s="600">
        <v>8</v>
      </c>
      <c r="Q20" s="1113">
        <f t="shared" si="9"/>
        <v>1.4760147601476014E-2</v>
      </c>
      <c r="R20" s="599">
        <v>8</v>
      </c>
      <c r="S20" s="1113">
        <f t="shared" si="7"/>
        <v>1.4492753623188406E-2</v>
      </c>
      <c r="T20" s="599">
        <v>10</v>
      </c>
      <c r="U20" s="1113">
        <v>1.8115942028985508E-2</v>
      </c>
      <c r="V20" s="599">
        <v>10</v>
      </c>
      <c r="W20" s="1112">
        <f t="shared" si="8"/>
        <v>1.658374792703151E-2</v>
      </c>
      <c r="X20" s="599">
        <v>11</v>
      </c>
      <c r="Y20" s="1112">
        <f t="shared" si="2"/>
        <v>1.824212271973466E-2</v>
      </c>
    </row>
    <row r="21" spans="1:28" ht="17.25" customHeight="1" thickBot="1">
      <c r="A21" s="288" t="s">
        <v>156</v>
      </c>
      <c r="B21" s="289"/>
      <c r="C21" s="289"/>
      <c r="D21" s="290"/>
      <c r="E21" s="291"/>
      <c r="F21" s="601">
        <v>454</v>
      </c>
      <c r="G21" s="813">
        <v>1</v>
      </c>
      <c r="H21" s="601">
        <f>SUM(H5:H20)</f>
        <v>480</v>
      </c>
      <c r="I21" s="814">
        <v>1</v>
      </c>
      <c r="J21" s="601">
        <f>SUM(J5:J20)</f>
        <v>516</v>
      </c>
      <c r="K21" s="814">
        <v>1</v>
      </c>
      <c r="L21" s="601">
        <f>SUM(L5:L20)</f>
        <v>549</v>
      </c>
      <c r="M21" s="814">
        <v>1</v>
      </c>
      <c r="N21" s="2201">
        <f>SUM(N5:N20)</f>
        <v>512</v>
      </c>
      <c r="O21" s="2202">
        <f>SUM(O5:O20)</f>
        <v>1</v>
      </c>
      <c r="P21" s="601">
        <f>SUM(P5:P20)</f>
        <v>542</v>
      </c>
      <c r="Q21" s="814">
        <f>SUM(Q5:Q20)</f>
        <v>1</v>
      </c>
      <c r="R21" s="601">
        <f>SUM(R5:R20)</f>
        <v>552</v>
      </c>
      <c r="S21" s="814">
        <v>1</v>
      </c>
      <c r="T21" s="2201">
        <v>571</v>
      </c>
      <c r="U21" s="814">
        <v>1</v>
      </c>
      <c r="V21" s="2201">
        <f>SUM(V5:V20)</f>
        <v>603</v>
      </c>
      <c r="W21" s="2202">
        <v>1</v>
      </c>
      <c r="X21" s="2201">
        <f>SUM(X5:X20)</f>
        <v>609</v>
      </c>
      <c r="Y21" s="2202">
        <v>1</v>
      </c>
    </row>
    <row r="22" spans="1:28" ht="18.75" customHeight="1">
      <c r="A22" s="3275" t="s">
        <v>254</v>
      </c>
      <c r="B22" s="3275"/>
      <c r="C22" s="3275"/>
      <c r="D22" s="3275"/>
      <c r="E22" s="3275"/>
      <c r="F22" s="3275"/>
      <c r="G22" s="3275"/>
      <c r="H22" s="3275"/>
      <c r="I22" s="3275"/>
      <c r="J22" s="3275"/>
      <c r="K22" s="3275"/>
    </row>
    <row r="23" spans="1:28" ht="18.75" customHeight="1">
      <c r="A23" s="690" t="s">
        <v>64</v>
      </c>
      <c r="B23" s="690"/>
      <c r="C23" s="690"/>
      <c r="D23" s="690"/>
      <c r="E23" s="690"/>
      <c r="F23" s="690"/>
      <c r="G23" s="690"/>
      <c r="H23" s="690"/>
      <c r="I23" s="690"/>
      <c r="J23" s="690"/>
      <c r="K23" s="690"/>
    </row>
    <row r="24" spans="1:28" ht="18.75" customHeight="1">
      <c r="A24" s="824"/>
      <c r="B24" s="825"/>
      <c r="C24" s="825"/>
      <c r="D24" s="825"/>
      <c r="E24" s="825"/>
      <c r="F24" s="825"/>
      <c r="G24" s="825"/>
      <c r="H24" s="825"/>
      <c r="I24" s="825"/>
      <c r="J24" s="825"/>
      <c r="K24" s="1"/>
    </row>
    <row r="25" spans="1:28" ht="18.75" customHeight="1">
      <c r="A25" s="824"/>
      <c r="B25" s="825"/>
      <c r="C25" s="825"/>
      <c r="D25" s="825"/>
      <c r="E25" s="825"/>
      <c r="F25" s="825"/>
      <c r="G25" s="825"/>
      <c r="H25" s="825"/>
      <c r="I25" s="825"/>
      <c r="J25" s="825"/>
      <c r="K25" s="1"/>
    </row>
    <row r="26" spans="1:28" ht="18.75" customHeight="1">
      <c r="A26" s="824"/>
      <c r="B26" s="825"/>
      <c r="C26" s="825"/>
      <c r="D26" s="825"/>
      <c r="E26" s="825"/>
      <c r="F26" s="825"/>
      <c r="G26" s="825"/>
      <c r="H26" s="825"/>
      <c r="I26" s="825"/>
      <c r="J26" s="825"/>
      <c r="K26" s="1"/>
    </row>
    <row r="27" spans="1:28" ht="21.2" customHeight="1" thickBot="1">
      <c r="A27" s="824"/>
      <c r="B27" s="825"/>
      <c r="C27" s="825"/>
      <c r="D27" s="825"/>
      <c r="E27" s="825"/>
      <c r="F27" s="825"/>
      <c r="G27" s="825"/>
      <c r="H27" s="825"/>
      <c r="I27" s="825"/>
      <c r="J27" s="825"/>
      <c r="K27" s="1"/>
    </row>
    <row r="28" spans="1:28" ht="16.5" customHeight="1">
      <c r="A28" s="281" t="s">
        <v>44</v>
      </c>
      <c r="B28" s="4880" t="s">
        <v>636</v>
      </c>
      <c r="C28" s="4881"/>
      <c r="D28" s="4881"/>
      <c r="E28" s="4881"/>
      <c r="F28" s="4881"/>
      <c r="G28" s="4881"/>
      <c r="H28" s="4881"/>
      <c r="I28" s="4881"/>
      <c r="J28" s="4881"/>
      <c r="K28" s="4881"/>
      <c r="L28" s="4881"/>
      <c r="M28" s="4881"/>
      <c r="N28" s="4881"/>
      <c r="O28" s="4881"/>
      <c r="P28" s="4881"/>
      <c r="Q28" s="4882"/>
    </row>
    <row r="29" spans="1:28" ht="30.2" customHeight="1" thickBot="1">
      <c r="A29" s="281"/>
      <c r="B29" s="4883"/>
      <c r="C29" s="4884"/>
      <c r="D29" s="4884"/>
      <c r="E29" s="4884"/>
      <c r="F29" s="4884"/>
      <c r="G29" s="4884"/>
      <c r="H29" s="4884"/>
      <c r="I29" s="4884"/>
      <c r="J29" s="4884"/>
      <c r="K29" s="4884"/>
      <c r="L29" s="4884"/>
      <c r="M29" s="4884"/>
      <c r="N29" s="4884"/>
      <c r="O29" s="4884"/>
      <c r="P29" s="4884"/>
      <c r="Q29" s="4885"/>
    </row>
    <row r="30" spans="1:28" ht="28.5" customHeight="1" thickBot="1">
      <c r="B30" s="23"/>
      <c r="C30" s="23"/>
      <c r="D30" s="23"/>
      <c r="E30" s="23"/>
      <c r="F30" s="4888">
        <v>2008</v>
      </c>
      <c r="G30" s="4889"/>
      <c r="H30" s="4888">
        <v>2009</v>
      </c>
      <c r="I30" s="4889"/>
      <c r="J30" s="4875">
        <v>2010</v>
      </c>
      <c r="K30" s="4876"/>
      <c r="L30" s="4875">
        <v>2011</v>
      </c>
      <c r="M30" s="4876"/>
      <c r="N30" s="4875">
        <v>2012</v>
      </c>
      <c r="O30" s="4876"/>
      <c r="P30" s="4875">
        <v>2013</v>
      </c>
      <c r="Q30" s="4876"/>
      <c r="R30" s="4875">
        <v>2014</v>
      </c>
      <c r="S30" s="4876"/>
      <c r="T30" s="4875">
        <v>2015</v>
      </c>
      <c r="U30" s="4876"/>
      <c r="V30" s="4873">
        <v>2016</v>
      </c>
      <c r="W30" s="4874"/>
      <c r="X30" s="4873" t="s">
        <v>1016</v>
      </c>
      <c r="Y30" s="4874"/>
    </row>
    <row r="31" spans="1:28" ht="21.2" customHeight="1" thickBot="1">
      <c r="A31" s="4890" t="s">
        <v>279</v>
      </c>
      <c r="B31" s="4755"/>
      <c r="C31" s="4755"/>
      <c r="D31" s="4755"/>
      <c r="E31" s="4755"/>
      <c r="F31" s="815" t="s">
        <v>1035</v>
      </c>
      <c r="G31" s="816" t="s">
        <v>281</v>
      </c>
      <c r="H31" s="815" t="s">
        <v>1035</v>
      </c>
      <c r="I31" s="816" t="s">
        <v>281</v>
      </c>
      <c r="J31" s="815" t="s">
        <v>1035</v>
      </c>
      <c r="K31" s="1003" t="s">
        <v>281</v>
      </c>
      <c r="L31" s="815" t="s">
        <v>1035</v>
      </c>
      <c r="M31" s="1003" t="s">
        <v>281</v>
      </c>
      <c r="N31" s="815" t="s">
        <v>1035</v>
      </c>
      <c r="O31" s="1003" t="s">
        <v>281</v>
      </c>
      <c r="P31" s="815" t="s">
        <v>1035</v>
      </c>
      <c r="Q31" s="1003" t="s">
        <v>281</v>
      </c>
      <c r="R31" s="815" t="s">
        <v>1035</v>
      </c>
      <c r="S31" s="1003" t="s">
        <v>281</v>
      </c>
      <c r="T31" s="815" t="s">
        <v>1035</v>
      </c>
      <c r="U31" s="1003" t="s">
        <v>281</v>
      </c>
      <c r="V31" s="815" t="s">
        <v>1035</v>
      </c>
      <c r="W31" s="1003" t="s">
        <v>281</v>
      </c>
      <c r="X31" s="815" t="s">
        <v>1035</v>
      </c>
      <c r="Y31" s="1003" t="s">
        <v>281</v>
      </c>
      <c r="AB31"/>
    </row>
    <row r="32" spans="1:28" ht="21.2" customHeight="1">
      <c r="A32" s="283" t="s">
        <v>550</v>
      </c>
      <c r="B32" s="284"/>
      <c r="C32" s="284"/>
      <c r="D32" s="284"/>
      <c r="E32" s="272"/>
      <c r="F32" s="837">
        <v>6</v>
      </c>
      <c r="G32" s="838">
        <v>2.1052631578947367</v>
      </c>
      <c r="H32" s="599">
        <v>4</v>
      </c>
      <c r="I32" s="1004">
        <f>H32/H50*100</f>
        <v>1.3698630136986301</v>
      </c>
      <c r="J32" s="599">
        <v>5</v>
      </c>
      <c r="K32" s="1112">
        <f t="shared" ref="K32:K49" si="10">J32/$L$50</f>
        <v>1.6447368421052631E-2</v>
      </c>
      <c r="L32" s="837">
        <v>4</v>
      </c>
      <c r="M32" s="1112">
        <f>L32/$L$50</f>
        <v>1.3157894736842105E-2</v>
      </c>
      <c r="N32" s="599">
        <v>4</v>
      </c>
      <c r="O32" s="1112">
        <f>N32/$N$50</f>
        <v>1.3559322033898305E-2</v>
      </c>
      <c r="P32" s="599">
        <v>5</v>
      </c>
      <c r="Q32" s="1112">
        <f>P32/P$50</f>
        <v>1.7421602787456445E-2</v>
      </c>
      <c r="R32" s="599">
        <v>6</v>
      </c>
      <c r="S32" s="1112">
        <f>R32/$R$50</f>
        <v>2.0761245674740483E-2</v>
      </c>
      <c r="T32" s="599">
        <v>6</v>
      </c>
      <c r="U32" s="1112">
        <f>T32/T$50</f>
        <v>2.0134228187919462E-2</v>
      </c>
      <c r="V32" s="599">
        <v>6</v>
      </c>
      <c r="W32" s="1112">
        <f>V32/V$50</f>
        <v>1.9543973941368076E-2</v>
      </c>
      <c r="X32" s="599">
        <v>6</v>
      </c>
      <c r="Y32" s="1112">
        <f>X32/X$50</f>
        <v>1.948051948051948E-2</v>
      </c>
      <c r="AB32"/>
    </row>
    <row r="33" spans="1:28" ht="21.2" customHeight="1">
      <c r="A33" s="283" t="s">
        <v>553</v>
      </c>
      <c r="B33" s="284"/>
      <c r="C33" s="284"/>
      <c r="D33" s="284"/>
      <c r="E33" s="272"/>
      <c r="F33" s="599">
        <v>38</v>
      </c>
      <c r="G33" s="285">
        <v>13.333333333333334</v>
      </c>
      <c r="H33" s="599">
        <v>31</v>
      </c>
      <c r="I33" s="1004">
        <f t="shared" ref="I33:I49" si="11">H33/$H$50*100</f>
        <v>10.616438356164384</v>
      </c>
      <c r="J33" s="599">
        <v>32</v>
      </c>
      <c r="K33" s="1112">
        <f t="shared" si="10"/>
        <v>0.10526315789473684</v>
      </c>
      <c r="L33" s="599">
        <v>33</v>
      </c>
      <c r="M33" s="1112">
        <f t="shared" ref="M33:M49" si="12">L33/$L$50</f>
        <v>0.10855263157894737</v>
      </c>
      <c r="N33" s="599">
        <v>30</v>
      </c>
      <c r="O33" s="1112">
        <f t="shared" ref="O33:O49" si="13">N33/$N$50</f>
        <v>0.10169491525423729</v>
      </c>
      <c r="P33" s="599">
        <v>27</v>
      </c>
      <c r="Q33" s="1112">
        <f t="shared" ref="Q33:Q34" si="14">P33/P$50</f>
        <v>9.4076655052264813E-2</v>
      </c>
      <c r="R33" s="599">
        <v>26</v>
      </c>
      <c r="S33" s="1112">
        <f t="shared" ref="S33:S49" si="15">R33/$R$50</f>
        <v>8.9965397923875437E-2</v>
      </c>
      <c r="T33" s="599">
        <v>26</v>
      </c>
      <c r="U33" s="1112">
        <f t="shared" ref="U33:W35" si="16">T33/T$50</f>
        <v>8.7248322147651006E-2</v>
      </c>
      <c r="V33" s="599">
        <v>30</v>
      </c>
      <c r="W33" s="1112">
        <f t="shared" si="16"/>
        <v>9.7719869706840393E-2</v>
      </c>
      <c r="X33" s="599">
        <v>32</v>
      </c>
      <c r="Y33" s="1112">
        <f t="shared" ref="Y33:Y49" si="17">X33/X$50</f>
        <v>0.1038961038961039</v>
      </c>
      <c r="AB33"/>
    </row>
    <row r="34" spans="1:28" ht="21.2" customHeight="1">
      <c r="A34" s="283" t="s">
        <v>554</v>
      </c>
      <c r="B34" s="284"/>
      <c r="C34" s="284"/>
      <c r="D34" s="284"/>
      <c r="E34" s="272"/>
      <c r="F34" s="832">
        <v>1</v>
      </c>
      <c r="G34" s="285">
        <v>0.35087719298245612</v>
      </c>
      <c r="H34" s="1005">
        <v>0</v>
      </c>
      <c r="I34" s="1004">
        <f t="shared" si="11"/>
        <v>0</v>
      </c>
      <c r="J34" s="599">
        <v>0</v>
      </c>
      <c r="K34" s="1112">
        <f t="shared" si="10"/>
        <v>0</v>
      </c>
      <c r="L34" s="599">
        <v>0</v>
      </c>
      <c r="M34" s="1112">
        <f t="shared" si="12"/>
        <v>0</v>
      </c>
      <c r="N34" s="599">
        <v>2</v>
      </c>
      <c r="O34" s="1112">
        <f t="shared" si="13"/>
        <v>6.7796610169491523E-3</v>
      </c>
      <c r="P34" s="599">
        <v>2</v>
      </c>
      <c r="Q34" s="1112">
        <f t="shared" si="14"/>
        <v>6.9686411149825784E-3</v>
      </c>
      <c r="R34" s="599">
        <v>3</v>
      </c>
      <c r="S34" s="1112">
        <f t="shared" si="15"/>
        <v>1.0380622837370242E-2</v>
      </c>
      <c r="T34" s="599">
        <v>3</v>
      </c>
      <c r="U34" s="1112">
        <f t="shared" si="16"/>
        <v>1.0067114093959731E-2</v>
      </c>
      <c r="V34" s="599">
        <v>3</v>
      </c>
      <c r="W34" s="1112">
        <f t="shared" si="16"/>
        <v>9.7719869706840382E-3</v>
      </c>
      <c r="X34" s="599">
        <v>3</v>
      </c>
      <c r="Y34" s="1112">
        <f t="shared" si="17"/>
        <v>9.74025974025974E-3</v>
      </c>
      <c r="AB34"/>
    </row>
    <row r="35" spans="1:28" ht="21.2" customHeight="1">
      <c r="A35" s="283" t="s">
        <v>555</v>
      </c>
      <c r="B35" s="284"/>
      <c r="C35" s="284"/>
      <c r="D35" s="284"/>
      <c r="E35" s="272"/>
      <c r="F35" s="832" t="s">
        <v>601</v>
      </c>
      <c r="G35" s="833" t="s">
        <v>601</v>
      </c>
      <c r="H35" s="1005">
        <v>0</v>
      </c>
      <c r="I35" s="1004">
        <f t="shared" si="11"/>
        <v>0</v>
      </c>
      <c r="J35" s="599">
        <v>0</v>
      </c>
      <c r="K35" s="2350">
        <f t="shared" si="10"/>
        <v>0</v>
      </c>
      <c r="L35" s="599">
        <v>0</v>
      </c>
      <c r="M35" s="2350">
        <f t="shared" si="12"/>
        <v>0</v>
      </c>
      <c r="N35" s="599">
        <v>1</v>
      </c>
      <c r="O35" s="2350">
        <f t="shared" si="13"/>
        <v>3.3898305084745762E-3</v>
      </c>
      <c r="P35" s="599">
        <v>0</v>
      </c>
      <c r="Q35" s="2382">
        <v>0</v>
      </c>
      <c r="R35" s="599">
        <v>0</v>
      </c>
      <c r="S35" s="2382">
        <f t="shared" si="15"/>
        <v>0</v>
      </c>
      <c r="T35" s="599">
        <v>0</v>
      </c>
      <c r="U35" s="2382">
        <v>0</v>
      </c>
      <c r="V35" s="599">
        <v>0</v>
      </c>
      <c r="W35" s="1112">
        <f t="shared" si="16"/>
        <v>0</v>
      </c>
      <c r="X35" s="599">
        <v>0</v>
      </c>
      <c r="Y35" s="1112">
        <f t="shared" si="17"/>
        <v>0</v>
      </c>
      <c r="AB35"/>
    </row>
    <row r="36" spans="1:28" ht="21.2" customHeight="1">
      <c r="A36" s="283" t="s">
        <v>282</v>
      </c>
      <c r="B36" s="284"/>
      <c r="C36" s="284"/>
      <c r="D36" s="284"/>
      <c r="E36" s="272"/>
      <c r="F36" s="839">
        <v>28</v>
      </c>
      <c r="G36" s="285">
        <v>9.8245614035087723</v>
      </c>
      <c r="H36" s="1005">
        <v>26</v>
      </c>
      <c r="I36" s="1004">
        <f t="shared" si="11"/>
        <v>8.9041095890410951</v>
      </c>
      <c r="J36" s="599">
        <v>27</v>
      </c>
      <c r="K36" s="1112">
        <f t="shared" si="10"/>
        <v>8.8815789473684209E-2</v>
      </c>
      <c r="L36" s="599">
        <v>31</v>
      </c>
      <c r="M36" s="1112">
        <f t="shared" si="12"/>
        <v>0.10197368421052631</v>
      </c>
      <c r="N36" s="599">
        <v>32</v>
      </c>
      <c r="O36" s="1112">
        <f t="shared" si="13"/>
        <v>0.10847457627118644</v>
      </c>
      <c r="P36" s="599">
        <v>29</v>
      </c>
      <c r="Q36" s="1112">
        <f t="shared" ref="Q36:Q49" si="18">P36/P$50</f>
        <v>0.10104529616724739</v>
      </c>
      <c r="R36" s="599">
        <v>28</v>
      </c>
      <c r="S36" s="1112">
        <f t="shared" si="15"/>
        <v>9.6885813148788927E-2</v>
      </c>
      <c r="T36" s="599">
        <v>29</v>
      </c>
      <c r="U36" s="1112">
        <f t="shared" ref="U36:W49" si="19">T36/T$50</f>
        <v>9.7315436241610737E-2</v>
      </c>
      <c r="V36" s="599">
        <v>28</v>
      </c>
      <c r="W36" s="1112">
        <f t="shared" si="19"/>
        <v>9.1205211726384364E-2</v>
      </c>
      <c r="X36" s="599">
        <v>29</v>
      </c>
      <c r="Y36" s="1112">
        <f t="shared" si="17"/>
        <v>9.4155844155844159E-2</v>
      </c>
      <c r="AB36"/>
    </row>
    <row r="37" spans="1:28" ht="21.2" customHeight="1">
      <c r="A37" s="4877" t="s">
        <v>283</v>
      </c>
      <c r="B37" s="4886"/>
      <c r="C37" s="4886"/>
      <c r="D37" s="4886"/>
      <c r="E37" s="4886"/>
      <c r="F37" s="839">
        <v>54</v>
      </c>
      <c r="G37" s="285">
        <v>18.947368421052634</v>
      </c>
      <c r="H37" s="1005">
        <v>59</v>
      </c>
      <c r="I37" s="1004">
        <f t="shared" si="11"/>
        <v>20.205479452054796</v>
      </c>
      <c r="J37" s="599">
        <v>61</v>
      </c>
      <c r="K37" s="1112">
        <f t="shared" si="10"/>
        <v>0.20065789473684212</v>
      </c>
      <c r="L37" s="599">
        <v>57</v>
      </c>
      <c r="M37" s="1112">
        <f t="shared" si="12"/>
        <v>0.1875</v>
      </c>
      <c r="N37" s="599">
        <v>58</v>
      </c>
      <c r="O37" s="1112">
        <f t="shared" si="13"/>
        <v>0.19661016949152543</v>
      </c>
      <c r="P37" s="599">
        <v>63</v>
      </c>
      <c r="Q37" s="1112">
        <f t="shared" si="18"/>
        <v>0.21951219512195122</v>
      </c>
      <c r="R37" s="599">
        <v>62</v>
      </c>
      <c r="S37" s="1112">
        <f t="shared" si="15"/>
        <v>0.21453287197231835</v>
      </c>
      <c r="T37" s="599">
        <v>65</v>
      </c>
      <c r="U37" s="1112">
        <f t="shared" si="19"/>
        <v>0.21812080536912751</v>
      </c>
      <c r="V37" s="599">
        <v>64</v>
      </c>
      <c r="W37" s="1112">
        <f t="shared" si="19"/>
        <v>0.20846905537459284</v>
      </c>
      <c r="X37" s="599">
        <v>65</v>
      </c>
      <c r="Y37" s="1112">
        <f t="shared" si="17"/>
        <v>0.21103896103896103</v>
      </c>
      <c r="AB37"/>
    </row>
    <row r="38" spans="1:28" ht="21.2" customHeight="1">
      <c r="A38" s="283" t="s">
        <v>562</v>
      </c>
      <c r="B38" s="827"/>
      <c r="C38" s="827"/>
      <c r="D38" s="827"/>
      <c r="E38" s="827"/>
      <c r="F38" s="839">
        <v>5</v>
      </c>
      <c r="G38" s="285">
        <v>1.7543859649122806</v>
      </c>
      <c r="H38" s="1005">
        <v>4</v>
      </c>
      <c r="I38" s="1004">
        <f t="shared" si="11"/>
        <v>1.3698630136986301</v>
      </c>
      <c r="J38" s="599">
        <v>6</v>
      </c>
      <c r="K38" s="1112">
        <f t="shared" si="10"/>
        <v>1.9736842105263157E-2</v>
      </c>
      <c r="L38" s="599">
        <v>7</v>
      </c>
      <c r="M38" s="1112">
        <f t="shared" si="12"/>
        <v>2.3026315789473683E-2</v>
      </c>
      <c r="N38" s="599">
        <v>9</v>
      </c>
      <c r="O38" s="1112">
        <f t="shared" si="13"/>
        <v>3.0508474576271188E-2</v>
      </c>
      <c r="P38" s="599">
        <v>10</v>
      </c>
      <c r="Q38" s="1112">
        <f t="shared" si="18"/>
        <v>3.484320557491289E-2</v>
      </c>
      <c r="R38" s="599">
        <v>11</v>
      </c>
      <c r="S38" s="1112">
        <f t="shared" si="15"/>
        <v>3.8062283737024222E-2</v>
      </c>
      <c r="T38" s="599">
        <v>11</v>
      </c>
      <c r="U38" s="1112">
        <f t="shared" si="19"/>
        <v>3.6912751677852351E-2</v>
      </c>
      <c r="V38" s="599">
        <v>8</v>
      </c>
      <c r="W38" s="1112">
        <f t="shared" si="19"/>
        <v>2.6058631921824105E-2</v>
      </c>
      <c r="X38" s="599">
        <v>8</v>
      </c>
      <c r="Y38" s="1112">
        <f t="shared" si="17"/>
        <v>2.5974025974025976E-2</v>
      </c>
      <c r="AB38"/>
    </row>
    <row r="39" spans="1:28" ht="21.2" customHeight="1">
      <c r="A39" s="283" t="s">
        <v>561</v>
      </c>
      <c r="B39" s="284"/>
      <c r="C39" s="284"/>
      <c r="D39" s="284"/>
      <c r="E39" s="272"/>
      <c r="F39" s="599">
        <v>71</v>
      </c>
      <c r="G39" s="285">
        <v>24.912280701754387</v>
      </c>
      <c r="H39" s="599">
        <v>80</v>
      </c>
      <c r="I39" s="1004">
        <f t="shared" si="11"/>
        <v>27.397260273972602</v>
      </c>
      <c r="J39" s="599">
        <v>89</v>
      </c>
      <c r="K39" s="1112">
        <f t="shared" si="10"/>
        <v>0.29276315789473684</v>
      </c>
      <c r="L39" s="599">
        <v>86</v>
      </c>
      <c r="M39" s="1112">
        <f t="shared" si="12"/>
        <v>0.28289473684210525</v>
      </c>
      <c r="N39" s="599">
        <v>83</v>
      </c>
      <c r="O39" s="1112">
        <f t="shared" si="13"/>
        <v>0.28135593220338984</v>
      </c>
      <c r="P39" s="599">
        <v>79</v>
      </c>
      <c r="Q39" s="1112">
        <f t="shared" si="18"/>
        <v>0.27526132404181186</v>
      </c>
      <c r="R39" s="599">
        <v>74</v>
      </c>
      <c r="S39" s="1112">
        <f t="shared" si="15"/>
        <v>0.25605536332179929</v>
      </c>
      <c r="T39" s="599">
        <v>75</v>
      </c>
      <c r="U39" s="1112">
        <f t="shared" si="19"/>
        <v>0.25167785234899331</v>
      </c>
      <c r="V39" s="599">
        <v>74</v>
      </c>
      <c r="W39" s="1112">
        <f t="shared" si="19"/>
        <v>0.24104234527687296</v>
      </c>
      <c r="X39" s="599">
        <v>74</v>
      </c>
      <c r="Y39" s="1112">
        <f t="shared" si="17"/>
        <v>0.24025974025974026</v>
      </c>
      <c r="AB39"/>
    </row>
    <row r="40" spans="1:28" ht="21.2" customHeight="1">
      <c r="A40" s="835" t="s">
        <v>560</v>
      </c>
      <c r="B40" s="284"/>
      <c r="C40" s="284"/>
      <c r="D40" s="284"/>
      <c r="E40" s="272"/>
      <c r="F40" s="832" t="s">
        <v>601</v>
      </c>
      <c r="G40" s="833" t="s">
        <v>601</v>
      </c>
      <c r="H40" s="599">
        <v>7</v>
      </c>
      <c r="I40" s="1004">
        <f t="shared" si="11"/>
        <v>2.3972602739726026</v>
      </c>
      <c r="J40" s="599">
        <v>5</v>
      </c>
      <c r="K40" s="1112">
        <f t="shared" si="10"/>
        <v>1.6447368421052631E-2</v>
      </c>
      <c r="L40" s="599">
        <v>6</v>
      </c>
      <c r="M40" s="1112">
        <f t="shared" si="12"/>
        <v>1.9736842105263157E-2</v>
      </c>
      <c r="N40" s="599">
        <v>5</v>
      </c>
      <c r="O40" s="1112">
        <f t="shared" si="13"/>
        <v>1.6949152542372881E-2</v>
      </c>
      <c r="P40" s="599">
        <v>4</v>
      </c>
      <c r="Q40" s="1112">
        <f t="shared" si="18"/>
        <v>1.3937282229965157E-2</v>
      </c>
      <c r="R40" s="599">
        <v>4</v>
      </c>
      <c r="S40" s="1112">
        <f t="shared" si="15"/>
        <v>1.384083044982699E-2</v>
      </c>
      <c r="T40" s="599">
        <v>5</v>
      </c>
      <c r="U40" s="1112">
        <f t="shared" si="19"/>
        <v>1.6778523489932886E-2</v>
      </c>
      <c r="V40" s="599">
        <v>6</v>
      </c>
      <c r="W40" s="1112">
        <f t="shared" si="19"/>
        <v>1.9543973941368076E-2</v>
      </c>
      <c r="X40" s="599">
        <v>6</v>
      </c>
      <c r="Y40" s="1112">
        <f t="shared" si="17"/>
        <v>1.948051948051948E-2</v>
      </c>
      <c r="AB40"/>
    </row>
    <row r="41" spans="1:28" ht="21.2" customHeight="1">
      <c r="A41" s="286" t="s">
        <v>556</v>
      </c>
      <c r="B41" s="282"/>
      <c r="C41" s="282"/>
      <c r="D41" s="282"/>
      <c r="E41" s="272"/>
      <c r="F41" s="599">
        <v>1</v>
      </c>
      <c r="G41" s="285">
        <v>0.35087719298245612</v>
      </c>
      <c r="H41" s="599">
        <v>1</v>
      </c>
      <c r="I41" s="1004">
        <f t="shared" si="11"/>
        <v>0.34246575342465752</v>
      </c>
      <c r="J41" s="599">
        <v>4</v>
      </c>
      <c r="K41" s="1112">
        <f t="shared" si="10"/>
        <v>1.3157894736842105E-2</v>
      </c>
      <c r="L41" s="599">
        <v>1</v>
      </c>
      <c r="M41" s="1112">
        <f t="shared" si="12"/>
        <v>3.2894736842105261E-3</v>
      </c>
      <c r="N41" s="599">
        <v>1</v>
      </c>
      <c r="O41" s="1112">
        <f t="shared" si="13"/>
        <v>3.3898305084745762E-3</v>
      </c>
      <c r="P41" s="599">
        <v>1</v>
      </c>
      <c r="Q41" s="1112">
        <f t="shared" si="18"/>
        <v>3.4843205574912892E-3</v>
      </c>
      <c r="R41" s="599">
        <v>1</v>
      </c>
      <c r="S41" s="1112">
        <f t="shared" si="15"/>
        <v>3.4602076124567475E-3</v>
      </c>
      <c r="T41" s="599">
        <v>1</v>
      </c>
      <c r="U41" s="1112">
        <f t="shared" si="19"/>
        <v>3.3557046979865771E-3</v>
      </c>
      <c r="V41" s="599">
        <v>2</v>
      </c>
      <c r="W41" s="1112">
        <f t="shared" si="19"/>
        <v>6.5146579804560263E-3</v>
      </c>
      <c r="X41" s="599">
        <v>2</v>
      </c>
      <c r="Y41" s="1112">
        <f t="shared" si="17"/>
        <v>6.4935064935064939E-3</v>
      </c>
      <c r="AB41"/>
    </row>
    <row r="42" spans="1:28" ht="21.2" customHeight="1">
      <c r="A42" s="835" t="s">
        <v>559</v>
      </c>
      <c r="E42" s="272"/>
      <c r="F42" s="832">
        <v>47</v>
      </c>
      <c r="G42" s="285">
        <v>16.491228070175438</v>
      </c>
      <c r="H42" s="599">
        <v>13</v>
      </c>
      <c r="I42" s="1004">
        <f t="shared" si="11"/>
        <v>4.4520547945205475</v>
      </c>
      <c r="J42" s="599">
        <v>14</v>
      </c>
      <c r="K42" s="1112">
        <f t="shared" si="10"/>
        <v>4.6052631578947366E-2</v>
      </c>
      <c r="L42" s="599">
        <v>14</v>
      </c>
      <c r="M42" s="1112">
        <f t="shared" si="12"/>
        <v>4.6052631578947366E-2</v>
      </c>
      <c r="N42" s="599">
        <v>15</v>
      </c>
      <c r="O42" s="1112">
        <f t="shared" si="13"/>
        <v>5.0847457627118647E-2</v>
      </c>
      <c r="P42" s="599">
        <v>15</v>
      </c>
      <c r="Q42" s="1112">
        <f t="shared" si="18"/>
        <v>5.2264808362369339E-2</v>
      </c>
      <c r="R42" s="599">
        <v>16</v>
      </c>
      <c r="S42" s="1112">
        <f t="shared" si="15"/>
        <v>5.536332179930796E-2</v>
      </c>
      <c r="T42" s="599">
        <v>18</v>
      </c>
      <c r="U42" s="1112">
        <f t="shared" si="19"/>
        <v>6.0402684563758392E-2</v>
      </c>
      <c r="V42" s="599">
        <v>18</v>
      </c>
      <c r="W42" s="1112">
        <f t="shared" si="19"/>
        <v>5.8631921824104233E-2</v>
      </c>
      <c r="X42" s="599">
        <v>18</v>
      </c>
      <c r="Y42" s="1112">
        <f t="shared" si="17"/>
        <v>5.844155844155844E-2</v>
      </c>
      <c r="AB42"/>
    </row>
    <row r="43" spans="1:28" ht="21.2" customHeight="1">
      <c r="A43" s="4877" t="s">
        <v>558</v>
      </c>
      <c r="B43" s="4878"/>
      <c r="C43" s="4878"/>
      <c r="D43" s="4878"/>
      <c r="E43" s="272"/>
      <c r="F43" s="832" t="s">
        <v>601</v>
      </c>
      <c r="G43" s="833" t="s">
        <v>601</v>
      </c>
      <c r="H43" s="599">
        <v>14</v>
      </c>
      <c r="I43" s="1004">
        <f t="shared" si="11"/>
        <v>4.7945205479452051</v>
      </c>
      <c r="J43" s="599">
        <v>14</v>
      </c>
      <c r="K43" s="1112">
        <f t="shared" si="10"/>
        <v>4.6052631578947366E-2</v>
      </c>
      <c r="L43" s="599">
        <v>14</v>
      </c>
      <c r="M43" s="1112">
        <f t="shared" si="12"/>
        <v>4.6052631578947366E-2</v>
      </c>
      <c r="N43" s="599">
        <v>13</v>
      </c>
      <c r="O43" s="1112">
        <f t="shared" si="13"/>
        <v>4.4067796610169491E-2</v>
      </c>
      <c r="P43" s="599">
        <v>11</v>
      </c>
      <c r="Q43" s="1112">
        <f t="shared" si="18"/>
        <v>3.8327526132404179E-2</v>
      </c>
      <c r="R43" s="599">
        <v>15</v>
      </c>
      <c r="S43" s="1112">
        <f t="shared" si="15"/>
        <v>5.1903114186851208E-2</v>
      </c>
      <c r="T43" s="599">
        <v>14</v>
      </c>
      <c r="U43" s="1112">
        <f t="shared" si="19"/>
        <v>4.6979865771812082E-2</v>
      </c>
      <c r="V43" s="599">
        <v>13</v>
      </c>
      <c r="W43" s="1112">
        <f t="shared" si="19"/>
        <v>4.2345276872964167E-2</v>
      </c>
      <c r="X43" s="599">
        <v>13</v>
      </c>
      <c r="Y43" s="1112">
        <f t="shared" si="17"/>
        <v>4.2207792207792208E-2</v>
      </c>
      <c r="AB43"/>
    </row>
    <row r="44" spans="1:28" ht="21.2" customHeight="1">
      <c r="A44" s="4877" t="s">
        <v>557</v>
      </c>
      <c r="B44" s="4878"/>
      <c r="C44" s="4878"/>
      <c r="D44" s="4878"/>
      <c r="E44" s="272"/>
      <c r="F44" s="832" t="s">
        <v>601</v>
      </c>
      <c r="G44" s="833" t="s">
        <v>601</v>
      </c>
      <c r="H44" s="599">
        <v>16</v>
      </c>
      <c r="I44" s="1004">
        <f t="shared" si="11"/>
        <v>5.4794520547945202</v>
      </c>
      <c r="J44" s="599">
        <v>15</v>
      </c>
      <c r="K44" s="1112">
        <f t="shared" si="10"/>
        <v>4.9342105263157895E-2</v>
      </c>
      <c r="L44" s="599">
        <v>15</v>
      </c>
      <c r="M44" s="1112">
        <f t="shared" si="12"/>
        <v>4.9342105263157895E-2</v>
      </c>
      <c r="N44" s="599">
        <v>15</v>
      </c>
      <c r="O44" s="1112">
        <f t="shared" si="13"/>
        <v>5.0847457627118647E-2</v>
      </c>
      <c r="P44" s="599">
        <v>14</v>
      </c>
      <c r="Q44" s="1112">
        <f t="shared" si="18"/>
        <v>4.878048780487805E-2</v>
      </c>
      <c r="R44" s="599">
        <v>14</v>
      </c>
      <c r="S44" s="1112">
        <f t="shared" si="15"/>
        <v>4.8442906574394463E-2</v>
      </c>
      <c r="T44" s="599">
        <v>16</v>
      </c>
      <c r="U44" s="1112">
        <f t="shared" si="19"/>
        <v>5.3691275167785234E-2</v>
      </c>
      <c r="V44" s="599">
        <v>14</v>
      </c>
      <c r="W44" s="1112">
        <f t="shared" si="19"/>
        <v>4.5602605863192182E-2</v>
      </c>
      <c r="X44" s="599">
        <v>14</v>
      </c>
      <c r="Y44" s="1112">
        <f t="shared" si="17"/>
        <v>4.5454545454545456E-2</v>
      </c>
      <c r="AB44"/>
    </row>
    <row r="45" spans="1:28" ht="21.2" customHeight="1">
      <c r="A45" s="4877" t="s">
        <v>451</v>
      </c>
      <c r="B45" s="4878"/>
      <c r="C45" s="4878"/>
      <c r="D45" s="4878"/>
      <c r="E45" s="272"/>
      <c r="F45" s="832">
        <v>0</v>
      </c>
      <c r="G45" s="833">
        <v>0</v>
      </c>
      <c r="H45" s="599">
        <v>0</v>
      </c>
      <c r="I45" s="1004">
        <f t="shared" si="11"/>
        <v>0</v>
      </c>
      <c r="J45" s="599">
        <v>0</v>
      </c>
      <c r="K45" s="1112">
        <v>0</v>
      </c>
      <c r="L45" s="599">
        <v>1</v>
      </c>
      <c r="M45" s="1112">
        <f t="shared" si="12"/>
        <v>3.2894736842105261E-3</v>
      </c>
      <c r="N45" s="599">
        <v>1</v>
      </c>
      <c r="O45" s="1112">
        <f t="shared" si="13"/>
        <v>3.3898305084745762E-3</v>
      </c>
      <c r="P45" s="599">
        <v>1</v>
      </c>
      <c r="Q45" s="1112">
        <f t="shared" si="18"/>
        <v>3.4843205574912892E-3</v>
      </c>
      <c r="R45" s="599">
        <v>1</v>
      </c>
      <c r="S45" s="1112">
        <f t="shared" si="15"/>
        <v>3.4602076124567475E-3</v>
      </c>
      <c r="T45" s="599">
        <v>3</v>
      </c>
      <c r="U45" s="1112">
        <f t="shared" si="19"/>
        <v>1.0067114093959731E-2</v>
      </c>
      <c r="V45" s="599">
        <v>3</v>
      </c>
      <c r="W45" s="1112">
        <f t="shared" si="19"/>
        <v>9.7719869706840382E-3</v>
      </c>
      <c r="X45" s="599">
        <v>3</v>
      </c>
      <c r="Y45" s="1112">
        <f t="shared" si="17"/>
        <v>9.74025974025974E-3</v>
      </c>
      <c r="AB45"/>
    </row>
    <row r="46" spans="1:28" ht="21.2" customHeight="1">
      <c r="A46" s="283" t="s">
        <v>563</v>
      </c>
      <c r="B46" s="284"/>
      <c r="C46" s="284"/>
      <c r="D46" s="284"/>
      <c r="E46" s="272"/>
      <c r="F46" s="839">
        <v>0</v>
      </c>
      <c r="G46" s="285">
        <v>0</v>
      </c>
      <c r="H46" s="599">
        <v>3</v>
      </c>
      <c r="I46" s="1004">
        <f t="shared" si="11"/>
        <v>1.0273972602739725</v>
      </c>
      <c r="J46" s="599">
        <v>3</v>
      </c>
      <c r="K46" s="1112">
        <f t="shared" si="10"/>
        <v>9.8684210526315784E-3</v>
      </c>
      <c r="L46" s="599">
        <v>5</v>
      </c>
      <c r="M46" s="1112">
        <f t="shared" si="12"/>
        <v>1.6447368421052631E-2</v>
      </c>
      <c r="N46" s="599">
        <v>5</v>
      </c>
      <c r="O46" s="1112">
        <f t="shared" si="13"/>
        <v>1.6949152542372881E-2</v>
      </c>
      <c r="P46" s="599">
        <v>4</v>
      </c>
      <c r="Q46" s="1112">
        <f t="shared" si="18"/>
        <v>1.3937282229965157E-2</v>
      </c>
      <c r="R46" s="599">
        <v>4</v>
      </c>
      <c r="S46" s="1112">
        <f t="shared" si="15"/>
        <v>1.384083044982699E-2</v>
      </c>
      <c r="T46" s="599">
        <v>3</v>
      </c>
      <c r="U46" s="1112">
        <f t="shared" si="19"/>
        <v>1.0067114093959731E-2</v>
      </c>
      <c r="V46" s="599">
        <v>6</v>
      </c>
      <c r="W46" s="1112">
        <f t="shared" si="19"/>
        <v>1.9543973941368076E-2</v>
      </c>
      <c r="X46" s="599">
        <v>6</v>
      </c>
      <c r="Y46" s="1112">
        <f t="shared" si="17"/>
        <v>1.948051948051948E-2</v>
      </c>
      <c r="AB46"/>
    </row>
    <row r="47" spans="1:28" ht="21.2" customHeight="1">
      <c r="A47" s="4877" t="s">
        <v>564</v>
      </c>
      <c r="B47" s="4879"/>
      <c r="C47" s="4879"/>
      <c r="D47" s="4879"/>
      <c r="E47" s="272"/>
      <c r="F47" s="832" t="s">
        <v>601</v>
      </c>
      <c r="G47" s="833" t="s">
        <v>601</v>
      </c>
      <c r="H47" s="599">
        <v>3</v>
      </c>
      <c r="I47" s="1004">
        <f t="shared" si="11"/>
        <v>1.0273972602739725</v>
      </c>
      <c r="J47" s="599">
        <v>6</v>
      </c>
      <c r="K47" s="1112">
        <f t="shared" si="10"/>
        <v>1.9736842105263157E-2</v>
      </c>
      <c r="L47" s="599">
        <v>8</v>
      </c>
      <c r="M47" s="1112">
        <f t="shared" si="12"/>
        <v>2.6315789473684209E-2</v>
      </c>
      <c r="N47" s="599">
        <v>7</v>
      </c>
      <c r="O47" s="1112">
        <f t="shared" si="13"/>
        <v>2.3728813559322035E-2</v>
      </c>
      <c r="P47" s="599">
        <v>8</v>
      </c>
      <c r="Q47" s="1112">
        <f t="shared" si="18"/>
        <v>2.7874564459930314E-2</v>
      </c>
      <c r="R47" s="599">
        <v>9</v>
      </c>
      <c r="S47" s="1112">
        <f t="shared" si="15"/>
        <v>3.1141868512110725E-2</v>
      </c>
      <c r="T47" s="599">
        <v>10</v>
      </c>
      <c r="U47" s="1112">
        <f t="shared" si="19"/>
        <v>3.3557046979865772E-2</v>
      </c>
      <c r="V47" s="599">
        <v>12</v>
      </c>
      <c r="W47" s="1112">
        <f t="shared" si="19"/>
        <v>3.9087947882736153E-2</v>
      </c>
      <c r="X47" s="599">
        <v>12</v>
      </c>
      <c r="Y47" s="1112">
        <f t="shared" si="17"/>
        <v>3.896103896103896E-2</v>
      </c>
      <c r="AB47"/>
    </row>
    <row r="48" spans="1:28" ht="21.2" customHeight="1">
      <c r="A48" s="283" t="s">
        <v>565</v>
      </c>
      <c r="B48" s="284"/>
      <c r="C48" s="284"/>
      <c r="D48" s="284"/>
      <c r="E48" s="272"/>
      <c r="F48" s="599">
        <v>11</v>
      </c>
      <c r="G48" s="285">
        <v>3.8596491228070176</v>
      </c>
      <c r="H48" s="599">
        <v>5</v>
      </c>
      <c r="I48" s="1004">
        <f t="shared" si="11"/>
        <v>1.7123287671232876</v>
      </c>
      <c r="J48" s="599">
        <v>4</v>
      </c>
      <c r="K48" s="1112">
        <f t="shared" si="10"/>
        <v>1.3157894736842105E-2</v>
      </c>
      <c r="L48" s="599">
        <v>4</v>
      </c>
      <c r="M48" s="1112">
        <f t="shared" si="12"/>
        <v>1.3157894736842105E-2</v>
      </c>
      <c r="N48" s="599">
        <v>3</v>
      </c>
      <c r="O48" s="1112">
        <f t="shared" si="13"/>
        <v>1.0169491525423728E-2</v>
      </c>
      <c r="P48" s="599">
        <v>3</v>
      </c>
      <c r="Q48" s="1112">
        <f t="shared" si="18"/>
        <v>1.0452961672473868E-2</v>
      </c>
      <c r="R48" s="599">
        <v>5</v>
      </c>
      <c r="S48" s="1112">
        <f t="shared" si="15"/>
        <v>1.7301038062283738E-2</v>
      </c>
      <c r="T48" s="599">
        <v>5</v>
      </c>
      <c r="U48" s="1112">
        <f t="shared" si="19"/>
        <v>1.6778523489932886E-2</v>
      </c>
      <c r="V48" s="599">
        <v>4</v>
      </c>
      <c r="W48" s="1112">
        <f t="shared" si="19"/>
        <v>1.3029315960912053E-2</v>
      </c>
      <c r="X48" s="599">
        <v>5</v>
      </c>
      <c r="Y48" s="1112">
        <f t="shared" si="17"/>
        <v>1.6233766233766232E-2</v>
      </c>
      <c r="AB48"/>
    </row>
    <row r="49" spans="1:28" ht="23.25" customHeight="1">
      <c r="A49" s="983" t="s">
        <v>286</v>
      </c>
      <c r="B49" s="984"/>
      <c r="C49" s="984"/>
      <c r="D49" s="984"/>
      <c r="E49" s="272"/>
      <c r="F49" s="600">
        <v>23</v>
      </c>
      <c r="G49" s="287">
        <v>8.0701754385964914</v>
      </c>
      <c r="H49" s="600">
        <v>26</v>
      </c>
      <c r="I49" s="1006">
        <f t="shared" si="11"/>
        <v>8.9041095890410951</v>
      </c>
      <c r="J49" s="600">
        <v>22</v>
      </c>
      <c r="K49" s="1113">
        <f t="shared" si="10"/>
        <v>7.2368421052631582E-2</v>
      </c>
      <c r="L49" s="600">
        <v>18</v>
      </c>
      <c r="M49" s="1113">
        <f t="shared" si="12"/>
        <v>5.921052631578947E-2</v>
      </c>
      <c r="N49" s="600">
        <v>11</v>
      </c>
      <c r="O49" s="1113">
        <f t="shared" si="13"/>
        <v>3.7288135593220341E-2</v>
      </c>
      <c r="P49" s="600">
        <v>11</v>
      </c>
      <c r="Q49" s="1113">
        <f t="shared" si="18"/>
        <v>3.8327526132404179E-2</v>
      </c>
      <c r="R49" s="600">
        <v>10</v>
      </c>
      <c r="S49" s="1113">
        <f t="shared" si="15"/>
        <v>3.4602076124567477E-2</v>
      </c>
      <c r="T49" s="600">
        <v>8</v>
      </c>
      <c r="U49" s="1113">
        <f t="shared" si="19"/>
        <v>2.6845637583892617E-2</v>
      </c>
      <c r="V49" s="599">
        <v>16</v>
      </c>
      <c r="W49" s="1113">
        <f t="shared" si="19"/>
        <v>5.2117263843648211E-2</v>
      </c>
      <c r="X49" s="599">
        <v>12</v>
      </c>
      <c r="Y49" s="1113">
        <f t="shared" si="17"/>
        <v>3.896103896103896E-2</v>
      </c>
      <c r="AB49"/>
    </row>
    <row r="50" spans="1:28" ht="18" customHeight="1" thickBot="1">
      <c r="A50" s="288" t="s">
        <v>156</v>
      </c>
      <c r="B50" s="289"/>
      <c r="C50" s="289"/>
      <c r="D50" s="290"/>
      <c r="E50" s="291"/>
      <c r="F50" s="601">
        <v>285</v>
      </c>
      <c r="G50" s="814">
        <v>1</v>
      </c>
      <c r="H50" s="601">
        <f>SUM(H32:H49)</f>
        <v>292</v>
      </c>
      <c r="I50" s="814">
        <v>1</v>
      </c>
      <c r="J50" s="601">
        <f>SUM(J32:J49)</f>
        <v>307</v>
      </c>
      <c r="K50" s="814">
        <v>1</v>
      </c>
      <c r="L50" s="601">
        <f t="shared" ref="L50" si="20">SUM(L32:L49)</f>
        <v>304</v>
      </c>
      <c r="M50" s="2024">
        <f>SUM(M32:M49)</f>
        <v>0.99999999999999989</v>
      </c>
      <c r="N50" s="601">
        <f>SUM(N32:N49)</f>
        <v>295</v>
      </c>
      <c r="O50" s="814">
        <f>SUM(O32:O49)</f>
        <v>0.99999999999999967</v>
      </c>
      <c r="P50" s="601">
        <f>SUM(P32:P49)</f>
        <v>287</v>
      </c>
      <c r="Q50" s="814">
        <f>SUM(Q32:Q49)</f>
        <v>1</v>
      </c>
      <c r="R50" s="601">
        <f t="shared" ref="R50" si="21">SUM(R32:R49)</f>
        <v>289</v>
      </c>
      <c r="S50" s="814">
        <f>SUM(S32:S49)</f>
        <v>1.0000000000000002</v>
      </c>
      <c r="T50" s="601">
        <v>298</v>
      </c>
      <c r="U50" s="814">
        <f>SUM(U32:U49)</f>
        <v>1.0000000000000002</v>
      </c>
      <c r="V50" s="2201">
        <f>SUM(V32:V49)</f>
        <v>307</v>
      </c>
      <c r="W50" s="814">
        <f>SUM(W32:W49)</f>
        <v>1</v>
      </c>
      <c r="X50" s="2201">
        <f>SUM(X32:X49)</f>
        <v>308</v>
      </c>
      <c r="Y50" s="814">
        <f>SUM(Y32:Y49)</f>
        <v>0.99999999999999989</v>
      </c>
    </row>
    <row r="51" spans="1:28" s="2" customFormat="1" ht="18.75" customHeight="1">
      <c r="A51" s="3275" t="s">
        <v>254</v>
      </c>
      <c r="B51" s="3267"/>
      <c r="C51" s="3267"/>
      <c r="D51" s="3267"/>
      <c r="E51" s="3267"/>
      <c r="F51" s="3267"/>
      <c r="G51" s="3267"/>
      <c r="H51" s="3267"/>
      <c r="I51" s="3267"/>
      <c r="J51" s="3267"/>
      <c r="K51" s="3267"/>
      <c r="L51"/>
      <c r="M51"/>
      <c r="N51"/>
      <c r="O51"/>
      <c r="P51"/>
      <c r="Q51"/>
      <c r="R51"/>
      <c r="S51"/>
      <c r="X51" s="3691"/>
      <c r="Y51" s="3691"/>
      <c r="AB51" s="4427"/>
    </row>
    <row r="52" spans="1:28" s="2" customFormat="1" ht="22.5" customHeight="1">
      <c r="A52" s="690" t="s">
        <v>64</v>
      </c>
      <c r="B52" s="2682"/>
      <c r="C52" s="2682"/>
      <c r="D52" s="2682"/>
      <c r="E52" s="2682"/>
      <c r="F52" s="2682"/>
      <c r="G52" s="2682"/>
      <c r="H52" s="2682"/>
      <c r="I52" s="2682"/>
      <c r="J52" s="2682"/>
      <c r="K52" s="3267"/>
      <c r="P52"/>
      <c r="X52" s="3691"/>
      <c r="Y52" s="3691"/>
      <c r="AB52" s="4427"/>
    </row>
    <row r="53" spans="1:28" s="2" customFormat="1">
      <c r="B53" s="167"/>
      <c r="C53" s="167"/>
      <c r="D53" s="167"/>
      <c r="E53" s="167"/>
      <c r="F53" s="4895"/>
      <c r="G53" s="4895"/>
      <c r="H53" s="4895"/>
      <c r="I53" s="4895"/>
      <c r="J53" s="4895"/>
      <c r="K53" s="4895"/>
      <c r="P53"/>
      <c r="X53" s="3691"/>
      <c r="Y53" s="3691"/>
      <c r="AB53" s="4427"/>
    </row>
    <row r="54" spans="1:28" s="2" customFormat="1">
      <c r="A54" s="4893"/>
      <c r="B54" s="4894"/>
      <c r="C54" s="4894"/>
      <c r="D54" s="4894"/>
      <c r="E54" s="4894"/>
      <c r="F54" s="841"/>
      <c r="G54" s="841"/>
      <c r="H54" s="841"/>
      <c r="I54" s="841"/>
      <c r="J54" s="841"/>
      <c r="K54" s="841"/>
      <c r="X54" s="3691"/>
      <c r="Y54" s="3691"/>
      <c r="AB54" s="4427"/>
    </row>
    <row r="55" spans="1:28" s="2" customFormat="1">
      <c r="A55" s="12"/>
      <c r="B55" s="12"/>
      <c r="C55" s="12"/>
      <c r="D55" s="12"/>
      <c r="E55" s="840"/>
      <c r="F55" s="840"/>
      <c r="G55" s="836"/>
      <c r="H55" s="840"/>
      <c r="I55" s="836"/>
      <c r="J55" s="840"/>
      <c r="K55" s="836"/>
      <c r="X55" s="3691"/>
      <c r="Y55" s="3691"/>
      <c r="AB55" s="4427"/>
    </row>
    <row r="56" spans="1:28" s="2" customFormat="1">
      <c r="A56" s="12"/>
      <c r="B56" s="12"/>
      <c r="C56" s="12"/>
      <c r="D56" s="12"/>
      <c r="E56" s="840"/>
      <c r="F56" s="840"/>
      <c r="G56" s="836"/>
      <c r="H56" s="840"/>
      <c r="I56" s="836"/>
      <c r="J56" s="840"/>
      <c r="K56" s="836"/>
      <c r="X56" s="3691"/>
      <c r="Y56" s="3691"/>
      <c r="AB56" s="4427"/>
    </row>
    <row r="57" spans="1:28" s="2" customFormat="1">
      <c r="A57" s="12"/>
      <c r="B57" s="12"/>
      <c r="C57" s="12"/>
      <c r="D57" s="12"/>
      <c r="E57" s="840"/>
      <c r="F57" s="840"/>
      <c r="G57" s="836"/>
      <c r="H57" s="840"/>
      <c r="I57" s="836"/>
      <c r="J57" s="840"/>
      <c r="K57" s="836"/>
      <c r="X57" s="3691"/>
      <c r="Y57" s="3691"/>
      <c r="AB57" s="4427"/>
    </row>
    <row r="58" spans="1:28" s="2" customFormat="1">
      <c r="A58" s="12"/>
      <c r="B58" s="12"/>
      <c r="C58" s="12"/>
      <c r="D58" s="12"/>
      <c r="E58" s="840"/>
      <c r="F58" s="840"/>
      <c r="G58" s="836"/>
      <c r="H58" s="840"/>
      <c r="I58" s="836"/>
      <c r="J58" s="840"/>
      <c r="K58" s="836"/>
      <c r="X58" s="3691"/>
      <c r="Y58" s="3691"/>
      <c r="AB58" s="4427"/>
    </row>
    <row r="59" spans="1:28" s="2" customFormat="1">
      <c r="A59" s="12"/>
      <c r="B59" s="12"/>
      <c r="C59" s="12"/>
      <c r="D59" s="12"/>
      <c r="E59" s="840"/>
      <c r="F59" s="840"/>
      <c r="G59" s="836"/>
      <c r="H59" s="840"/>
      <c r="I59" s="836"/>
      <c r="J59" s="840"/>
      <c r="K59" s="836"/>
      <c r="X59" s="3691"/>
      <c r="Y59" s="3691"/>
      <c r="AB59" s="4427"/>
    </row>
    <row r="60" spans="1:28" s="2" customFormat="1">
      <c r="A60" s="4891"/>
      <c r="B60" s="4892"/>
      <c r="C60" s="4892"/>
      <c r="D60" s="4892"/>
      <c r="E60" s="4892"/>
      <c r="F60" s="840"/>
      <c r="G60" s="836"/>
      <c r="H60" s="840"/>
      <c r="I60" s="836"/>
      <c r="J60" s="840"/>
      <c r="K60" s="836"/>
      <c r="X60" s="3691"/>
      <c r="Y60" s="3691"/>
      <c r="AB60" s="4427"/>
    </row>
    <row r="61" spans="1:28" s="2" customFormat="1">
      <c r="A61" s="12"/>
      <c r="B61" s="12"/>
      <c r="C61" s="12"/>
      <c r="D61" s="12"/>
      <c r="E61" s="840"/>
      <c r="F61" s="840"/>
      <c r="G61" s="836"/>
      <c r="H61" s="840"/>
      <c r="I61" s="836"/>
      <c r="J61" s="840"/>
      <c r="K61" s="836"/>
      <c r="X61" s="3691"/>
      <c r="Y61" s="3691"/>
      <c r="AB61" s="4427"/>
    </row>
    <row r="62" spans="1:28" s="2" customFormat="1">
      <c r="A62" s="12"/>
      <c r="B62" s="12"/>
      <c r="C62" s="12"/>
      <c r="D62" s="12"/>
      <c r="E62" s="840"/>
      <c r="F62" s="840"/>
      <c r="G62" s="836"/>
      <c r="H62" s="840"/>
      <c r="I62" s="836"/>
      <c r="J62" s="840"/>
      <c r="K62" s="836"/>
      <c r="X62" s="3691"/>
      <c r="Y62" s="3691"/>
      <c r="AB62" s="4427"/>
    </row>
    <row r="63" spans="1:28" s="2" customFormat="1">
      <c r="A63" s="4"/>
      <c r="B63" s="4"/>
      <c r="C63" s="4"/>
      <c r="D63" s="4"/>
      <c r="E63" s="840"/>
      <c r="F63" s="840"/>
      <c r="G63" s="836"/>
      <c r="H63" s="840"/>
      <c r="I63" s="836"/>
      <c r="J63" s="840"/>
      <c r="K63" s="836"/>
      <c r="X63" s="3691"/>
      <c r="Y63" s="3691"/>
      <c r="AB63" s="4427"/>
    </row>
    <row r="64" spans="1:28" s="2" customFormat="1">
      <c r="A64" s="12"/>
      <c r="B64" s="12"/>
      <c r="C64" s="12"/>
      <c r="D64" s="12"/>
      <c r="E64" s="840"/>
      <c r="F64" s="840"/>
      <c r="G64" s="836"/>
      <c r="H64" s="840"/>
      <c r="I64" s="836"/>
      <c r="J64" s="840"/>
      <c r="K64" s="836"/>
      <c r="X64" s="3691"/>
      <c r="Y64" s="3691"/>
      <c r="AB64" s="4427"/>
    </row>
    <row r="65" spans="1:28" s="2" customFormat="1">
      <c r="A65" s="12"/>
      <c r="B65" s="12"/>
      <c r="C65" s="12"/>
      <c r="D65" s="12"/>
      <c r="E65" s="840"/>
      <c r="F65" s="840"/>
      <c r="G65" s="836"/>
      <c r="H65" s="840"/>
      <c r="I65" s="836"/>
      <c r="J65" s="840"/>
      <c r="K65" s="836"/>
      <c r="X65" s="3691"/>
      <c r="Y65" s="3691"/>
      <c r="AB65" s="4427"/>
    </row>
    <row r="66" spans="1:28" s="2" customFormat="1">
      <c r="A66" s="12"/>
      <c r="B66" s="12"/>
      <c r="C66" s="12"/>
      <c r="D66" s="12"/>
      <c r="E66" s="840"/>
      <c r="F66" s="840"/>
      <c r="G66" s="836"/>
      <c r="H66" s="840"/>
      <c r="I66" s="836"/>
      <c r="J66" s="840"/>
      <c r="K66" s="836"/>
      <c r="X66" s="3691"/>
      <c r="Y66" s="3691"/>
      <c r="AB66" s="4427"/>
    </row>
    <row r="67" spans="1:28" s="2" customFormat="1">
      <c r="A67" s="12"/>
      <c r="B67" s="12"/>
      <c r="C67" s="12"/>
      <c r="D67" s="12"/>
      <c r="E67" s="840"/>
      <c r="F67" s="840"/>
      <c r="G67" s="836"/>
      <c r="H67" s="840"/>
      <c r="I67" s="836"/>
      <c r="J67" s="840"/>
      <c r="K67" s="836"/>
      <c r="X67" s="3691"/>
      <c r="Y67" s="3691"/>
      <c r="AB67" s="4427"/>
    </row>
    <row r="68" spans="1:28" s="2" customFormat="1">
      <c r="A68" s="12"/>
      <c r="B68" s="12"/>
      <c r="C68" s="12"/>
      <c r="D68" s="12"/>
      <c r="E68" s="840"/>
      <c r="F68" s="840"/>
      <c r="G68" s="836"/>
      <c r="H68" s="840"/>
      <c r="I68" s="836"/>
      <c r="J68" s="840"/>
      <c r="K68" s="836"/>
      <c r="X68" s="3691"/>
      <c r="Y68" s="3691"/>
      <c r="AB68" s="4427"/>
    </row>
    <row r="69" spans="1:28" s="2" customFormat="1">
      <c r="A69" s="842"/>
      <c r="B69" s="843"/>
      <c r="C69" s="843"/>
      <c r="D69" s="4"/>
      <c r="E69" s="844"/>
      <c r="F69" s="844"/>
      <c r="G69" s="845"/>
      <c r="H69" s="844"/>
      <c r="I69" s="845"/>
      <c r="J69" s="844"/>
      <c r="K69" s="845"/>
      <c r="X69" s="3691"/>
      <c r="Y69" s="3691"/>
      <c r="AB69" s="4427"/>
    </row>
    <row r="70" spans="1:28" s="2" customFormat="1">
      <c r="B70" s="167"/>
      <c r="C70" s="167"/>
      <c r="D70" s="167"/>
      <c r="E70" s="167"/>
      <c r="F70" s="167"/>
      <c r="G70" s="167"/>
      <c r="H70" s="167"/>
      <c r="I70" s="167"/>
      <c r="J70" s="167"/>
      <c r="K70" s="167"/>
      <c r="X70" s="3691"/>
      <c r="Y70" s="3691"/>
      <c r="AB70" s="4427"/>
    </row>
    <row r="71" spans="1:28" s="2" customFormat="1">
      <c r="B71" s="167"/>
      <c r="C71" s="167"/>
      <c r="D71" s="167"/>
      <c r="E71" s="167"/>
      <c r="F71" s="167"/>
      <c r="G71" s="167"/>
      <c r="H71" s="167"/>
      <c r="I71" s="167"/>
      <c r="J71" s="167"/>
      <c r="K71" s="167"/>
      <c r="X71" s="3691"/>
      <c r="Y71" s="3691"/>
      <c r="AB71" s="4427"/>
    </row>
    <row r="72" spans="1:28" s="2" customFormat="1">
      <c r="B72" s="167"/>
      <c r="C72" s="167"/>
      <c r="D72" s="167"/>
      <c r="E72" s="167"/>
      <c r="F72" s="167"/>
      <c r="G72" s="167"/>
      <c r="H72" s="167"/>
      <c r="I72" s="167"/>
      <c r="J72" s="167"/>
      <c r="K72" s="167"/>
      <c r="X72" s="3691"/>
      <c r="Y72" s="3691"/>
      <c r="AB72" s="4427"/>
    </row>
    <row r="73" spans="1:28" s="2" customFormat="1">
      <c r="B73" s="167"/>
      <c r="C73" s="167"/>
      <c r="D73" s="167"/>
      <c r="E73" s="167"/>
      <c r="F73" s="167"/>
      <c r="G73" s="167"/>
      <c r="H73" s="167"/>
      <c r="I73" s="167"/>
      <c r="J73" s="167"/>
      <c r="K73" s="167"/>
      <c r="X73" s="3691"/>
      <c r="Y73" s="3691"/>
      <c r="AB73" s="4427"/>
    </row>
    <row r="74" spans="1:28" s="2" customFormat="1">
      <c r="B74" s="167"/>
      <c r="C74" s="167"/>
      <c r="D74" s="167"/>
      <c r="E74" s="167"/>
      <c r="F74" s="167"/>
      <c r="G74" s="167"/>
      <c r="H74" s="167"/>
      <c r="I74" s="167"/>
      <c r="J74" s="167"/>
      <c r="K74" s="167"/>
      <c r="X74" s="3691"/>
      <c r="Y74" s="3691"/>
      <c r="AB74" s="4427"/>
    </row>
    <row r="75" spans="1:28" s="2" customFormat="1">
      <c r="B75" s="167"/>
      <c r="C75" s="167"/>
      <c r="D75" s="167"/>
      <c r="E75" s="167"/>
      <c r="F75" s="167"/>
      <c r="G75" s="167"/>
      <c r="H75" s="167"/>
      <c r="I75" s="167"/>
      <c r="J75" s="167"/>
      <c r="K75" s="167"/>
      <c r="X75" s="3691"/>
      <c r="Y75" s="3691"/>
      <c r="AB75" s="4427"/>
    </row>
    <row r="76" spans="1:28">
      <c r="A76" s="2"/>
      <c r="B76" s="167"/>
      <c r="C76" s="167"/>
      <c r="D76" s="167"/>
      <c r="E76" s="167"/>
      <c r="F76" s="167"/>
      <c r="G76" s="167"/>
      <c r="H76" s="167"/>
      <c r="I76" s="167"/>
      <c r="J76" s="167"/>
      <c r="K76" s="167"/>
      <c r="L76" s="2"/>
      <c r="M76" s="2"/>
      <c r="N76" s="2"/>
      <c r="O76" s="2"/>
      <c r="P76" s="2"/>
      <c r="Q76" s="2"/>
      <c r="R76" s="2"/>
      <c r="S76" s="2"/>
    </row>
    <row r="77" spans="1:28">
      <c r="P77" s="2"/>
    </row>
    <row r="78" spans="1:28">
      <c r="P78" s="2"/>
    </row>
    <row r="84" spans="5:5">
      <c r="E84" s="3">
        <v>748108</v>
      </c>
    </row>
  </sheetData>
  <mergeCells count="38">
    <mergeCell ref="A31:E31"/>
    <mergeCell ref="F53:G53"/>
    <mergeCell ref="J30:K30"/>
    <mergeCell ref="J53:K53"/>
    <mergeCell ref="A45:D45"/>
    <mergeCell ref="H53:I53"/>
    <mergeCell ref="H30:I30"/>
    <mergeCell ref="F30:G30"/>
    <mergeCell ref="A60:E60"/>
    <mergeCell ref="A37:E37"/>
    <mergeCell ref="A43:D43"/>
    <mergeCell ref="A44:D44"/>
    <mergeCell ref="A47:D47"/>
    <mergeCell ref="A54:E54"/>
    <mergeCell ref="A17:D17"/>
    <mergeCell ref="A18:D18"/>
    <mergeCell ref="N30:O30"/>
    <mergeCell ref="B1:S2"/>
    <mergeCell ref="B28:Q29"/>
    <mergeCell ref="R3:S3"/>
    <mergeCell ref="L3:M3"/>
    <mergeCell ref="A10:E10"/>
    <mergeCell ref="F3:G3"/>
    <mergeCell ref="H3:I3"/>
    <mergeCell ref="J3:K3"/>
    <mergeCell ref="A4:E4"/>
    <mergeCell ref="N3:O3"/>
    <mergeCell ref="L30:M30"/>
    <mergeCell ref="A16:D16"/>
    <mergeCell ref="R30:S30"/>
    <mergeCell ref="X3:Y3"/>
    <mergeCell ref="X30:Y30"/>
    <mergeCell ref="V3:W3"/>
    <mergeCell ref="T3:U3"/>
    <mergeCell ref="P3:Q3"/>
    <mergeCell ref="P30:Q30"/>
    <mergeCell ref="T30:U30"/>
    <mergeCell ref="V30:W30"/>
  </mergeCells>
  <phoneticPr fontId="0" type="noConversion"/>
  <pageMargins left="0.59055118110236227" right="0.39370078740157483" top="0.98425196850393704" bottom="0.78740157480314965" header="0.51181102362204722" footer="0.51181102362204722"/>
  <pageSetup paperSize="9" fitToHeight="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92D050"/>
  </sheetPr>
  <dimension ref="A1:R105"/>
  <sheetViews>
    <sheetView topLeftCell="A58" workbookViewId="0">
      <selection activeCell="O85" sqref="O85"/>
    </sheetView>
  </sheetViews>
  <sheetFormatPr defaultColWidth="8.85546875" defaultRowHeight="12.75"/>
  <cols>
    <col min="1" max="1" width="6.85546875" customWidth="1"/>
    <col min="2" max="2" width="6.28515625" style="3" customWidth="1"/>
    <col min="3" max="4" width="5.7109375" style="3" customWidth="1"/>
    <col min="5" max="14" width="8.42578125" style="3" customWidth="1"/>
    <col min="15" max="15" width="6.28515625" customWidth="1"/>
    <col min="16" max="16" width="6.42578125" customWidth="1"/>
    <col min="17" max="17" width="4.85546875" customWidth="1"/>
  </cols>
  <sheetData>
    <row r="1" spans="1:17" ht="39.75" customHeight="1" thickBot="1">
      <c r="A1" s="237" t="s">
        <v>45</v>
      </c>
      <c r="B1" s="4552" t="s">
        <v>287</v>
      </c>
      <c r="C1" s="4936"/>
      <c r="D1" s="4936"/>
      <c r="E1" s="4936"/>
      <c r="F1" s="4936"/>
      <c r="G1" s="4936"/>
      <c r="H1" s="4936"/>
      <c r="I1" s="4936"/>
      <c r="J1" s="4936"/>
      <c r="K1" s="4936"/>
      <c r="L1" s="4936"/>
      <c r="M1" s="4936"/>
      <c r="N1" s="4937"/>
    </row>
    <row r="2" spans="1:17" ht="27.75" customHeight="1" thickBot="1">
      <c r="A2" s="458"/>
      <c r="B2" s="293"/>
      <c r="C2" s="294"/>
      <c r="D2" s="294"/>
      <c r="E2" s="4942" t="s">
        <v>288</v>
      </c>
      <c r="F2" s="4943"/>
      <c r="G2" s="4944"/>
      <c r="H2" s="4944"/>
      <c r="I2" s="4944"/>
      <c r="J2" s="4944"/>
      <c r="K2" s="4944"/>
      <c r="L2" s="4944"/>
      <c r="M2" s="4944"/>
      <c r="N2" s="4945"/>
    </row>
    <row r="3" spans="1:17" s="3" customFormat="1" ht="24" customHeight="1" thickBot="1">
      <c r="B3" s="295" t="s">
        <v>289</v>
      </c>
      <c r="C3" s="4946" t="s">
        <v>290</v>
      </c>
      <c r="D3" s="4869"/>
      <c r="E3" s="4938" t="s">
        <v>257</v>
      </c>
      <c r="F3" s="4939"/>
      <c r="G3" s="4938" t="s">
        <v>250</v>
      </c>
      <c r="H3" s="4939"/>
      <c r="I3" s="4940" t="s">
        <v>251</v>
      </c>
      <c r="J3" s="4939"/>
      <c r="K3" s="4938" t="s">
        <v>252</v>
      </c>
      <c r="L3" s="4941"/>
      <c r="M3" s="4947" t="s">
        <v>156</v>
      </c>
      <c r="N3" s="4948"/>
      <c r="O3" s="4"/>
      <c r="P3" s="4"/>
      <c r="Q3" s="296"/>
    </row>
    <row r="4" spans="1:17" ht="11.25" customHeight="1">
      <c r="B4" s="4928" t="s">
        <v>249</v>
      </c>
      <c r="C4" s="4899" t="s">
        <v>291</v>
      </c>
      <c r="D4" s="4656"/>
      <c r="E4" s="1831">
        <v>178</v>
      </c>
      <c r="F4" s="1350" t="s">
        <v>106</v>
      </c>
      <c r="G4" s="1831">
        <v>843</v>
      </c>
      <c r="H4" s="1350" t="s">
        <v>106</v>
      </c>
      <c r="I4" s="1830">
        <v>26141</v>
      </c>
      <c r="J4" s="1350" t="s">
        <v>106</v>
      </c>
      <c r="K4" s="1831">
        <v>146</v>
      </c>
      <c r="L4" s="1350" t="s">
        <v>106</v>
      </c>
      <c r="M4" s="1830">
        <v>27308</v>
      </c>
      <c r="N4" s="1350" t="s">
        <v>106</v>
      </c>
    </row>
    <row r="5" spans="1:17" ht="3" customHeight="1">
      <c r="B5" s="4935"/>
      <c r="C5" s="4922"/>
      <c r="D5" s="4933"/>
      <c r="E5" s="4924"/>
      <c r="F5" s="4925"/>
      <c r="G5" s="4924"/>
      <c r="H5" s="4925"/>
      <c r="I5" s="4924"/>
      <c r="J5" s="4925"/>
      <c r="K5" s="4924"/>
      <c r="L5" s="4925"/>
      <c r="M5" s="4926"/>
      <c r="N5" s="4927"/>
    </row>
    <row r="6" spans="1:17" ht="13.15" customHeight="1">
      <c r="B6" s="4930"/>
      <c r="C6" s="4907" t="s">
        <v>292</v>
      </c>
      <c r="D6" s="4915"/>
      <c r="E6" s="1856">
        <v>0</v>
      </c>
      <c r="F6" s="298">
        <f>SUM(E6/E4*100)</f>
        <v>0</v>
      </c>
      <c r="G6" s="1856">
        <v>0</v>
      </c>
      <c r="H6" s="298">
        <f>SUM(G6/G4*100)</f>
        <v>0</v>
      </c>
      <c r="I6" s="1856">
        <v>0</v>
      </c>
      <c r="J6" s="298">
        <f>SUM(I6/I4*100)</f>
        <v>0</v>
      </c>
      <c r="K6" s="1856">
        <v>77</v>
      </c>
      <c r="L6" s="298">
        <f>SUM(K6/K4*100)</f>
        <v>52.739726027397261</v>
      </c>
      <c r="M6" s="1824">
        <v>77</v>
      </c>
      <c r="N6" s="299">
        <f>SUM(M6/M4*100)</f>
        <v>0.28196865387432257</v>
      </c>
      <c r="P6" s="3572"/>
    </row>
    <row r="7" spans="1:17" ht="13.15" customHeight="1">
      <c r="B7" s="4930"/>
      <c r="C7" s="4909" t="s">
        <v>293</v>
      </c>
      <c r="D7" s="4915"/>
      <c r="E7" s="1825">
        <v>0</v>
      </c>
      <c r="F7" s="298">
        <f>SUM(E7/E4*100)</f>
        <v>0</v>
      </c>
      <c r="G7" s="1825">
        <v>0</v>
      </c>
      <c r="H7" s="298">
        <f>SUM(G7/G4*100)</f>
        <v>0</v>
      </c>
      <c r="I7" s="1825">
        <v>9</v>
      </c>
      <c r="J7" s="298">
        <f>SUM(I7/I4*100)</f>
        <v>3.4428675261084125E-2</v>
      </c>
      <c r="K7" s="1825">
        <v>0</v>
      </c>
      <c r="L7" s="298">
        <f>SUM(K7/K4*100)</f>
        <v>0</v>
      </c>
      <c r="M7" s="1824">
        <v>9</v>
      </c>
      <c r="N7" s="299">
        <f>SUM(M7/M4*100)</f>
        <v>3.2957375128167571E-2</v>
      </c>
    </row>
    <row r="8" spans="1:17" ht="13.15" customHeight="1">
      <c r="B8" s="4930"/>
      <c r="C8" s="4911" t="s">
        <v>294</v>
      </c>
      <c r="D8" s="4915"/>
      <c r="E8" s="1825">
        <v>10</v>
      </c>
      <c r="F8" s="298">
        <f>SUM(E8/E4*100)</f>
        <v>5.6179775280898872</v>
      </c>
      <c r="G8" s="1825">
        <v>98</v>
      </c>
      <c r="H8" s="298">
        <f>SUM(G8/G4*100)</f>
        <v>11.625148279952551</v>
      </c>
      <c r="I8" s="1825">
        <v>1625</v>
      </c>
      <c r="J8" s="298">
        <f>SUM(I8/I4*100)</f>
        <v>6.2162885888068553</v>
      </c>
      <c r="K8" s="1825">
        <v>0</v>
      </c>
      <c r="L8" s="298">
        <f>SUM(K8/K4*100)</f>
        <v>0</v>
      </c>
      <c r="M8" s="1824">
        <v>1733</v>
      </c>
      <c r="N8" s="299">
        <f>SUM(M8/M4*100)</f>
        <v>6.3461256774571551</v>
      </c>
    </row>
    <row r="9" spans="1:17" ht="13.15" customHeight="1">
      <c r="B9" s="4930"/>
      <c r="C9" s="4909" t="s">
        <v>295</v>
      </c>
      <c r="D9" s="4915"/>
      <c r="E9" s="1825">
        <v>111</v>
      </c>
      <c r="F9" s="298">
        <f>SUM(E9/E4*100)</f>
        <v>62.359550561797747</v>
      </c>
      <c r="G9" s="1825">
        <v>548</v>
      </c>
      <c r="H9" s="298">
        <f>SUM(G9/G4*100)</f>
        <v>65.005931198102019</v>
      </c>
      <c r="I9" s="1825">
        <v>13563</v>
      </c>
      <c r="J9" s="298">
        <f>SUM(I9/I4*100)</f>
        <v>51.884013618453771</v>
      </c>
      <c r="K9" s="1825">
        <v>10</v>
      </c>
      <c r="L9" s="298">
        <f>SUM(K9/K4*100)</f>
        <v>6.8493150684931505</v>
      </c>
      <c r="M9" s="1824">
        <v>14232</v>
      </c>
      <c r="N9" s="299">
        <f>SUM(M9/M4*100)</f>
        <v>52.116595869342319</v>
      </c>
    </row>
    <row r="10" spans="1:17" ht="13.15" customHeight="1">
      <c r="B10" s="4930"/>
      <c r="C10" s="4909" t="s">
        <v>296</v>
      </c>
      <c r="D10" s="4915"/>
      <c r="E10" s="1825">
        <v>55</v>
      </c>
      <c r="F10" s="298">
        <f>SUM(E10/E4*100)</f>
        <v>30.898876404494381</v>
      </c>
      <c r="G10" s="1825">
        <v>187</v>
      </c>
      <c r="H10" s="298">
        <f>SUM(G10/G4*100)</f>
        <v>22.182680901542113</v>
      </c>
      <c r="I10" s="1825">
        <v>9215</v>
      </c>
      <c r="J10" s="298">
        <f>SUM(I10/I4*100)</f>
        <v>35.251138058987799</v>
      </c>
      <c r="K10" s="1825">
        <v>38</v>
      </c>
      <c r="L10" s="298">
        <f>SUM(K10/K4*100)</f>
        <v>26.027397260273972</v>
      </c>
      <c r="M10" s="1824">
        <v>9495</v>
      </c>
      <c r="N10" s="299">
        <f>SUM(M10/M4*100)</f>
        <v>34.770030760216784</v>
      </c>
    </row>
    <row r="11" spans="1:17" ht="13.15" customHeight="1" thickBot="1">
      <c r="B11" s="4931"/>
      <c r="C11" s="4913" t="s">
        <v>297</v>
      </c>
      <c r="D11" s="4934"/>
      <c r="E11" s="1827">
        <v>2</v>
      </c>
      <c r="F11" s="300">
        <f>SUM(E11/E4*100)</f>
        <v>1.1235955056179776</v>
      </c>
      <c r="G11" s="1827">
        <v>10</v>
      </c>
      <c r="H11" s="300">
        <f>SUM(G11/G4*100)</f>
        <v>1.1862396204033214</v>
      </c>
      <c r="I11" s="1827">
        <v>1729</v>
      </c>
      <c r="J11" s="300">
        <f>SUM(I11/I4*100)</f>
        <v>6.6141310584904938</v>
      </c>
      <c r="K11" s="1827">
        <v>21</v>
      </c>
      <c r="L11" s="300">
        <f>SUM(K11/K4*100)</f>
        <v>14.383561643835616</v>
      </c>
      <c r="M11" s="1829">
        <v>1762</v>
      </c>
      <c r="N11" s="301">
        <f>SUM(M11/M4*100)</f>
        <v>6.45232166398125</v>
      </c>
    </row>
    <row r="12" spans="1:17">
      <c r="B12" s="4928" t="s">
        <v>637</v>
      </c>
      <c r="C12" s="4899" t="s">
        <v>291</v>
      </c>
      <c r="D12" s="4921"/>
      <c r="E12" s="1830">
        <f>SUM(E14:E19)</f>
        <v>182</v>
      </c>
      <c r="F12" s="1350" t="s">
        <v>106</v>
      </c>
      <c r="G12" s="1855">
        <f>SUM(G14:G19)</f>
        <v>889</v>
      </c>
      <c r="H12" s="1350" t="s">
        <v>106</v>
      </c>
      <c r="I12" s="1830">
        <f>SUM(I14:I19)</f>
        <v>25779</v>
      </c>
      <c r="J12" s="1350" t="s">
        <v>106</v>
      </c>
      <c r="K12" s="1830">
        <f>SUM(K14:K19)</f>
        <v>140</v>
      </c>
      <c r="L12" s="1350" t="s">
        <v>106</v>
      </c>
      <c r="M12" s="1830">
        <f>SUM(M14:M19)</f>
        <v>26990</v>
      </c>
      <c r="N12" s="1350" t="s">
        <v>106</v>
      </c>
    </row>
    <row r="13" spans="1:17" ht="3" customHeight="1">
      <c r="B13" s="4935"/>
      <c r="C13" s="4922"/>
      <c r="D13" s="4923"/>
      <c r="E13" s="4924"/>
      <c r="F13" s="4925"/>
      <c r="G13" s="4924"/>
      <c r="H13" s="4925"/>
      <c r="I13" s="4924"/>
      <c r="J13" s="4925"/>
      <c r="K13" s="4924"/>
      <c r="L13" s="4925"/>
      <c r="M13" s="4926"/>
      <c r="N13" s="4927"/>
    </row>
    <row r="14" spans="1:17" ht="13.15" customHeight="1">
      <c r="B14" s="4930"/>
      <c r="C14" s="4907" t="s">
        <v>292</v>
      </c>
      <c r="D14" s="4915"/>
      <c r="E14" s="1826">
        <v>0</v>
      </c>
      <c r="F14" s="298">
        <f>SUM(E14/E12*100)</f>
        <v>0</v>
      </c>
      <c r="G14" s="1856">
        <v>0</v>
      </c>
      <c r="H14" s="298">
        <f>SUM(G14/G12*100)</f>
        <v>0</v>
      </c>
      <c r="I14" s="1856">
        <v>0</v>
      </c>
      <c r="J14" s="298">
        <f>SUM(I14/I12*100)</f>
        <v>0</v>
      </c>
      <c r="K14" s="1856">
        <v>72</v>
      </c>
      <c r="L14" s="298">
        <f>SUM(K14/K12*100)</f>
        <v>51.428571428571423</v>
      </c>
      <c r="M14" s="1824">
        <f>SUM(E14+G14+I14+K14)</f>
        <v>72</v>
      </c>
      <c r="N14" s="299">
        <f>SUM(M14/M12*100)</f>
        <v>0.26676546869210821</v>
      </c>
      <c r="P14" s="3572"/>
    </row>
    <row r="15" spans="1:17" ht="13.15" customHeight="1">
      <c r="B15" s="4930"/>
      <c r="C15" s="4909" t="s">
        <v>293</v>
      </c>
      <c r="D15" s="4915"/>
      <c r="E15" s="1826">
        <v>0</v>
      </c>
      <c r="F15" s="298">
        <f>SUM(E15/E12*100)</f>
        <v>0</v>
      </c>
      <c r="G15" s="1825">
        <v>0</v>
      </c>
      <c r="H15" s="298">
        <f>SUM(G15/G12*100)</f>
        <v>0</v>
      </c>
      <c r="I15" s="1825">
        <v>6</v>
      </c>
      <c r="J15" s="298">
        <f>SUM(I15/I12*100)</f>
        <v>2.327475852438031E-2</v>
      </c>
      <c r="K15" s="1825">
        <v>0</v>
      </c>
      <c r="L15" s="298">
        <f>SUM(K15/K12*100)</f>
        <v>0</v>
      </c>
      <c r="M15" s="1824">
        <f t="shared" ref="M15:M19" si="0">SUM(E15+G15+I15+K15)</f>
        <v>6</v>
      </c>
      <c r="N15" s="299">
        <f>SUM(M15/M12*100)</f>
        <v>2.223045572434235E-2</v>
      </c>
    </row>
    <row r="16" spans="1:17" ht="13.15" customHeight="1">
      <c r="B16" s="4930"/>
      <c r="C16" s="4911" t="s">
        <v>294</v>
      </c>
      <c r="D16" s="4915"/>
      <c r="E16" s="1826">
        <v>14</v>
      </c>
      <c r="F16" s="298">
        <f>SUM(E16/E12*100)</f>
        <v>7.6923076923076925</v>
      </c>
      <c r="G16" s="1825">
        <v>113</v>
      </c>
      <c r="H16" s="298">
        <f>SUM(G16/G12*100)</f>
        <v>12.710911136107987</v>
      </c>
      <c r="I16" s="1825">
        <v>1528</v>
      </c>
      <c r="J16" s="298">
        <f>SUM(I16/I12*100)</f>
        <v>5.9273051708755187</v>
      </c>
      <c r="K16" s="1825">
        <v>0</v>
      </c>
      <c r="L16" s="298">
        <f>SUM(K16/K12*100)</f>
        <v>0</v>
      </c>
      <c r="M16" s="1824">
        <f t="shared" si="0"/>
        <v>1655</v>
      </c>
      <c r="N16" s="299">
        <f>SUM(M16/M12*100)</f>
        <v>6.1319007039644307</v>
      </c>
    </row>
    <row r="17" spans="2:16" ht="13.15" customHeight="1">
      <c r="B17" s="4930"/>
      <c r="C17" s="4909" t="s">
        <v>295</v>
      </c>
      <c r="D17" s="4915"/>
      <c r="E17" s="1826">
        <v>109</v>
      </c>
      <c r="F17" s="298">
        <f>SUM(E17/E12*100)</f>
        <v>59.890109890109891</v>
      </c>
      <c r="G17" s="1825">
        <v>568</v>
      </c>
      <c r="H17" s="298">
        <f>SUM(G17/G12*100)</f>
        <v>63.892013498312714</v>
      </c>
      <c r="I17" s="1825">
        <v>13089</v>
      </c>
      <c r="J17" s="298">
        <f>SUM(I17/I12*100)</f>
        <v>50.773885720935638</v>
      </c>
      <c r="K17" s="1825">
        <v>7</v>
      </c>
      <c r="L17" s="298">
        <f>SUM(K17/K12*100)</f>
        <v>5</v>
      </c>
      <c r="M17" s="1824">
        <f t="shared" si="0"/>
        <v>13773</v>
      </c>
      <c r="N17" s="299">
        <f>SUM(M17/M12*100)</f>
        <v>51.030011115227857</v>
      </c>
    </row>
    <row r="18" spans="2:16" ht="13.15" customHeight="1">
      <c r="B18" s="4930"/>
      <c r="C18" s="4909" t="s">
        <v>296</v>
      </c>
      <c r="D18" s="4915"/>
      <c r="E18" s="1826">
        <v>57</v>
      </c>
      <c r="F18" s="298">
        <f>SUM(E18/E12*100)</f>
        <v>31.318681318681318</v>
      </c>
      <c r="G18" s="1825">
        <v>196</v>
      </c>
      <c r="H18" s="298">
        <f>SUM(G18/G12*100)</f>
        <v>22.047244094488189</v>
      </c>
      <c r="I18" s="1825">
        <v>9289</v>
      </c>
      <c r="J18" s="298">
        <f>SUM(I18/I12*100)</f>
        <v>36.03320532216145</v>
      </c>
      <c r="K18" s="1825">
        <v>42</v>
      </c>
      <c r="L18" s="298">
        <f>SUM(K18/K12*100)</f>
        <v>30</v>
      </c>
      <c r="M18" s="1824">
        <f t="shared" si="0"/>
        <v>9584</v>
      </c>
      <c r="N18" s="299">
        <f>SUM(M18/M12*100)</f>
        <v>35.509447943682851</v>
      </c>
    </row>
    <row r="19" spans="2:16" ht="13.15" customHeight="1" thickBot="1">
      <c r="B19" s="4930"/>
      <c r="C19" s="4909" t="s">
        <v>297</v>
      </c>
      <c r="D19" s="4915"/>
      <c r="E19" s="1828">
        <v>2</v>
      </c>
      <c r="F19" s="300">
        <f>SUM(E19/E12*100)</f>
        <v>1.098901098901099</v>
      </c>
      <c r="G19" s="1827">
        <v>12</v>
      </c>
      <c r="H19" s="298">
        <f>SUM(G19/G12*100)</f>
        <v>1.3498312710911136</v>
      </c>
      <c r="I19" s="1827">
        <v>1867</v>
      </c>
      <c r="J19" s="298">
        <f>SUM(I19/I12*100)</f>
        <v>7.2423290275030068</v>
      </c>
      <c r="K19" s="1827">
        <v>19</v>
      </c>
      <c r="L19" s="298">
        <f>SUM(K19/K12*100)</f>
        <v>13.571428571428571</v>
      </c>
      <c r="M19" s="1824">
        <f t="shared" si="0"/>
        <v>1900</v>
      </c>
      <c r="N19" s="299">
        <f>SUM(M19/M12*100)</f>
        <v>7.0396443127084112</v>
      </c>
    </row>
    <row r="20" spans="2:16" ht="12.75" customHeight="1">
      <c r="B20" s="4928" t="s">
        <v>697</v>
      </c>
      <c r="C20" s="4899" t="s">
        <v>291</v>
      </c>
      <c r="D20" s="4656"/>
      <c r="E20" s="1830">
        <f>SUM(E22:E27)</f>
        <v>178</v>
      </c>
      <c r="F20" s="1350" t="s">
        <v>106</v>
      </c>
      <c r="G20" s="1830">
        <f>SUM(G22:G27)</f>
        <v>935</v>
      </c>
      <c r="H20" s="1350" t="s">
        <v>106</v>
      </c>
      <c r="I20" s="1830">
        <f>SUM(I22:I27)</f>
        <v>25452</v>
      </c>
      <c r="J20" s="1350" t="s">
        <v>106</v>
      </c>
      <c r="K20" s="1830">
        <f>SUM(K22:K27)</f>
        <v>133</v>
      </c>
      <c r="L20" s="1351" t="s">
        <v>106</v>
      </c>
      <c r="M20" s="1830">
        <f>SUM(M22:M27)</f>
        <v>26698</v>
      </c>
      <c r="N20" s="1352" t="s">
        <v>106</v>
      </c>
    </row>
    <row r="21" spans="2:16" ht="3" customHeight="1">
      <c r="B21" s="4935"/>
      <c r="C21" s="4922"/>
      <c r="D21" s="4933"/>
      <c r="E21" s="4924"/>
      <c r="F21" s="4925"/>
      <c r="G21" s="4924"/>
      <c r="H21" s="4925"/>
      <c r="I21" s="4924"/>
      <c r="J21" s="4925"/>
      <c r="K21" s="4924"/>
      <c r="L21" s="4925"/>
      <c r="M21" s="4926"/>
      <c r="N21" s="4927"/>
    </row>
    <row r="22" spans="2:16" ht="13.15" customHeight="1">
      <c r="B22" s="4930"/>
      <c r="C22" s="4907" t="s">
        <v>292</v>
      </c>
      <c r="D22" s="4915"/>
      <c r="E22" s="1856">
        <v>0</v>
      </c>
      <c r="F22" s="298">
        <f>SUM(E22/E20*100)</f>
        <v>0</v>
      </c>
      <c r="G22" s="1856">
        <v>0</v>
      </c>
      <c r="H22" s="298">
        <f>SUM(G22/G20*100)</f>
        <v>0</v>
      </c>
      <c r="I22" s="1856">
        <v>0</v>
      </c>
      <c r="J22" s="298">
        <f>SUM(I22/I20*100)</f>
        <v>0</v>
      </c>
      <c r="K22" s="1856">
        <v>65</v>
      </c>
      <c r="L22" s="1302">
        <f>SUM(K22/K20*100)</f>
        <v>48.872180451127818</v>
      </c>
      <c r="M22" s="1824">
        <f t="shared" ref="M22:M28" si="1">SUM(E22+G22+I22+K22)</f>
        <v>65</v>
      </c>
      <c r="N22" s="299">
        <f>SUM(M22/M20*100)</f>
        <v>0.24346392988238821</v>
      </c>
      <c r="P22" s="3572"/>
    </row>
    <row r="23" spans="2:16" ht="13.15" customHeight="1">
      <c r="B23" s="4930"/>
      <c r="C23" s="4909" t="s">
        <v>293</v>
      </c>
      <c r="D23" s="4915"/>
      <c r="E23" s="1825">
        <v>0</v>
      </c>
      <c r="F23" s="298">
        <f>SUM(E23/E20*100)</f>
        <v>0</v>
      </c>
      <c r="G23" s="1825">
        <v>0</v>
      </c>
      <c r="H23" s="298">
        <f>SUM(G23/G20*100)</f>
        <v>0</v>
      </c>
      <c r="I23" s="1825">
        <v>4</v>
      </c>
      <c r="J23" s="298">
        <f>SUM(I23/I20*100)</f>
        <v>1.5715857300015717E-2</v>
      </c>
      <c r="K23" s="1825">
        <v>0</v>
      </c>
      <c r="L23" s="1302">
        <f>SUM(K23/K20*100)</f>
        <v>0</v>
      </c>
      <c r="M23" s="1824">
        <f t="shared" si="1"/>
        <v>4</v>
      </c>
      <c r="N23" s="299">
        <f>SUM(M23/M20*100)</f>
        <v>1.4982395685070041E-2</v>
      </c>
    </row>
    <row r="24" spans="2:16" ht="13.15" customHeight="1">
      <c r="B24" s="4930"/>
      <c r="C24" s="4911" t="s">
        <v>294</v>
      </c>
      <c r="D24" s="4915"/>
      <c r="E24" s="1825">
        <v>11</v>
      </c>
      <c r="F24" s="298">
        <f>SUM(E24/E20*100)</f>
        <v>6.179775280898876</v>
      </c>
      <c r="G24" s="1825">
        <v>117</v>
      </c>
      <c r="H24" s="298">
        <f>SUM(G24/G20*100)</f>
        <v>12.513368983957218</v>
      </c>
      <c r="I24" s="1825">
        <v>1412</v>
      </c>
      <c r="J24" s="298">
        <f>SUM(I24/I20*100)</f>
        <v>5.5476976269055474</v>
      </c>
      <c r="K24" s="1825">
        <v>0</v>
      </c>
      <c r="L24" s="1302">
        <f>SUM(K24/K20*100)</f>
        <v>0</v>
      </c>
      <c r="M24" s="1824">
        <f t="shared" si="1"/>
        <v>1540</v>
      </c>
      <c r="N24" s="299">
        <f>SUM(M24/M20*100)</f>
        <v>5.7682223387519667</v>
      </c>
    </row>
    <row r="25" spans="2:16" ht="13.15" customHeight="1">
      <c r="B25" s="4930"/>
      <c r="C25" s="4909" t="s">
        <v>295</v>
      </c>
      <c r="D25" s="4915"/>
      <c r="E25" s="1825">
        <v>106</v>
      </c>
      <c r="F25" s="298">
        <f>SUM(E25/E20*100)</f>
        <v>59.550561797752813</v>
      </c>
      <c r="G25" s="1825">
        <v>600</v>
      </c>
      <c r="H25" s="298">
        <f>SUM(G25/G20*100)</f>
        <v>64.171122994652407</v>
      </c>
      <c r="I25" s="1825">
        <v>12711</v>
      </c>
      <c r="J25" s="298">
        <f>SUM(I25/I20*100)</f>
        <v>49.941065535124942</v>
      </c>
      <c r="K25" s="1825">
        <v>8</v>
      </c>
      <c r="L25" s="1302">
        <f>SUM(K25/K20*100)</f>
        <v>6.0150375939849621</v>
      </c>
      <c r="M25" s="1824">
        <f t="shared" si="1"/>
        <v>13425</v>
      </c>
      <c r="N25" s="299">
        <f>SUM(M25/M20*100)</f>
        <v>50.28466551801634</v>
      </c>
    </row>
    <row r="26" spans="2:16" ht="13.15" customHeight="1">
      <c r="B26" s="4930"/>
      <c r="C26" s="4909" t="s">
        <v>296</v>
      </c>
      <c r="D26" s="4915"/>
      <c r="E26" s="1825">
        <v>58</v>
      </c>
      <c r="F26" s="298">
        <f>SUM(E26/E20*100)</f>
        <v>32.584269662921351</v>
      </c>
      <c r="G26" s="1825">
        <v>200</v>
      </c>
      <c r="H26" s="298">
        <f>SUM(G26/G20*100)</f>
        <v>21.390374331550802</v>
      </c>
      <c r="I26" s="1825">
        <v>9422</v>
      </c>
      <c r="J26" s="298">
        <f>SUM(I26/I20*100)</f>
        <v>37.018701870187023</v>
      </c>
      <c r="K26" s="1825">
        <v>43</v>
      </c>
      <c r="L26" s="1302">
        <f>SUM(K26/K20*100)</f>
        <v>32.330827067669169</v>
      </c>
      <c r="M26" s="1824">
        <f t="shared" si="1"/>
        <v>9723</v>
      </c>
      <c r="N26" s="299">
        <f>SUM(M26/M20*100)</f>
        <v>36.418458311484009</v>
      </c>
    </row>
    <row r="27" spans="2:16" ht="13.15" customHeight="1" thickBot="1">
      <c r="B27" s="4931"/>
      <c r="C27" s="4913" t="s">
        <v>297</v>
      </c>
      <c r="D27" s="4934"/>
      <c r="E27" s="1827">
        <v>3</v>
      </c>
      <c r="F27" s="300">
        <f>SUM(E27/E20*100)</f>
        <v>1.6853932584269662</v>
      </c>
      <c r="G27" s="1827">
        <v>18</v>
      </c>
      <c r="H27" s="300">
        <f>SUM(G27/G20*100)</f>
        <v>1.9251336898395723</v>
      </c>
      <c r="I27" s="1827">
        <v>1903</v>
      </c>
      <c r="J27" s="300">
        <f>SUM(I27/I20*100)</f>
        <v>7.4768191104824773</v>
      </c>
      <c r="K27" s="1827">
        <v>17</v>
      </c>
      <c r="L27" s="1303">
        <f>SUM(K27/K20*100)</f>
        <v>12.781954887218044</v>
      </c>
      <c r="M27" s="1829">
        <f t="shared" si="1"/>
        <v>1941</v>
      </c>
      <c r="N27" s="301">
        <f>SUM(M27/M20*100)</f>
        <v>7.2702075061802391</v>
      </c>
    </row>
    <row r="28" spans="2:16">
      <c r="B28" s="4928" t="s">
        <v>758</v>
      </c>
      <c r="C28" s="4899" t="s">
        <v>291</v>
      </c>
      <c r="D28" s="4656"/>
      <c r="E28" s="1830">
        <f>SUM(E30:E35)</f>
        <v>190</v>
      </c>
      <c r="F28" s="1350" t="s">
        <v>106</v>
      </c>
      <c r="G28" s="1830">
        <f>SUM(G30:G35)</f>
        <v>973</v>
      </c>
      <c r="H28" s="1350" t="s">
        <v>106</v>
      </c>
      <c r="I28" s="1830">
        <f>SUM(I30:I35)</f>
        <v>24998</v>
      </c>
      <c r="J28" s="1350" t="s">
        <v>106</v>
      </c>
      <c r="K28" s="1830">
        <f>SUM(K30:K35)</f>
        <v>102</v>
      </c>
      <c r="L28" s="1351" t="s">
        <v>106</v>
      </c>
      <c r="M28" s="1830">
        <f t="shared" si="1"/>
        <v>26263</v>
      </c>
      <c r="N28" s="1352" t="s">
        <v>106</v>
      </c>
    </row>
    <row r="29" spans="2:16" ht="3" customHeight="1">
      <c r="B29" s="4935"/>
      <c r="C29" s="4922"/>
      <c r="D29" s="4933"/>
      <c r="E29" s="4924"/>
      <c r="F29" s="4925"/>
      <c r="G29" s="4924"/>
      <c r="H29" s="4925"/>
      <c r="I29" s="4924"/>
      <c r="J29" s="4925"/>
      <c r="K29" s="4924"/>
      <c r="L29" s="4925"/>
      <c r="M29" s="4926"/>
      <c r="N29" s="4927"/>
    </row>
    <row r="30" spans="2:16" ht="13.15" customHeight="1">
      <c r="B30" s="4930"/>
      <c r="C30" s="4907" t="s">
        <v>292</v>
      </c>
      <c r="D30" s="4915"/>
      <c r="E30" s="1856">
        <v>0</v>
      </c>
      <c r="F30" s="298">
        <f>SUM(E30/E28*100)</f>
        <v>0</v>
      </c>
      <c r="G30" s="1856">
        <v>0</v>
      </c>
      <c r="H30" s="298">
        <f>SUM(G30/G28*100)</f>
        <v>0</v>
      </c>
      <c r="I30" s="1856">
        <v>0</v>
      </c>
      <c r="J30" s="298">
        <f>SUM(I30/I28*100)</f>
        <v>0</v>
      </c>
      <c r="K30" s="1856">
        <v>46</v>
      </c>
      <c r="L30" s="1302">
        <f>SUM(K30/K28*100)</f>
        <v>45.098039215686278</v>
      </c>
      <c r="M30" s="1824">
        <f t="shared" ref="M30:M35" si="2">SUM(K30,I30,G30,E30)</f>
        <v>46</v>
      </c>
      <c r="N30" s="299">
        <f>SUM(M30/M28*100)</f>
        <v>0.17515135361535239</v>
      </c>
      <c r="P30" s="3572"/>
    </row>
    <row r="31" spans="2:16" ht="13.15" customHeight="1">
      <c r="B31" s="4930"/>
      <c r="C31" s="4909" t="s">
        <v>293</v>
      </c>
      <c r="D31" s="4915"/>
      <c r="E31" s="1825">
        <v>0</v>
      </c>
      <c r="F31" s="298">
        <f>SUM(E31/E28*100)</f>
        <v>0</v>
      </c>
      <c r="G31" s="1825">
        <v>0</v>
      </c>
      <c r="H31" s="298">
        <f>SUM(G31/G28*100)</f>
        <v>0</v>
      </c>
      <c r="I31" s="1825">
        <v>7</v>
      </c>
      <c r="J31" s="298">
        <f>SUM(I31/I28*100)</f>
        <v>2.8002240179214339E-2</v>
      </c>
      <c r="K31" s="1825">
        <v>0</v>
      </c>
      <c r="L31" s="1302">
        <f>SUM(K31/K28*100)</f>
        <v>0</v>
      </c>
      <c r="M31" s="1824">
        <f t="shared" si="2"/>
        <v>7</v>
      </c>
      <c r="N31" s="299">
        <f>SUM(M31/M28*100)</f>
        <v>2.6653466854510147E-2</v>
      </c>
      <c r="P31" s="242"/>
    </row>
    <row r="32" spans="2:16" ht="13.15" customHeight="1">
      <c r="B32" s="4930"/>
      <c r="C32" s="4911" t="s">
        <v>294</v>
      </c>
      <c r="D32" s="4915"/>
      <c r="E32" s="1825">
        <v>17</v>
      </c>
      <c r="F32" s="298">
        <f>SUM(E32/E28*100)</f>
        <v>8.9473684210526319</v>
      </c>
      <c r="G32" s="1825">
        <v>120</v>
      </c>
      <c r="H32" s="298">
        <f>SUM(G32/G28*100)</f>
        <v>12.332990750256938</v>
      </c>
      <c r="I32" s="1825">
        <v>1352</v>
      </c>
      <c r="J32" s="298">
        <f>SUM(I32/I28*100)</f>
        <v>5.4084326746139695</v>
      </c>
      <c r="K32" s="1825">
        <v>0</v>
      </c>
      <c r="L32" s="1302">
        <f>SUM(K32/K28*100)</f>
        <v>0</v>
      </c>
      <c r="M32" s="1824">
        <f t="shared" si="2"/>
        <v>1489</v>
      </c>
      <c r="N32" s="299">
        <f>SUM(M32/M28*100)</f>
        <v>5.6695731637665157</v>
      </c>
      <c r="P32" s="242"/>
    </row>
    <row r="33" spans="2:16" ht="13.15" customHeight="1">
      <c r="B33" s="4930"/>
      <c r="C33" s="4909" t="s">
        <v>295</v>
      </c>
      <c r="D33" s="4915"/>
      <c r="E33" s="1825">
        <v>106</v>
      </c>
      <c r="F33" s="298">
        <f>SUM(E33/E28*100)</f>
        <v>55.78947368421052</v>
      </c>
      <c r="G33" s="1825">
        <v>597</v>
      </c>
      <c r="H33" s="298">
        <f>SUM(G33/G28*100)</f>
        <v>61.356628982528264</v>
      </c>
      <c r="I33" s="1825">
        <v>12228</v>
      </c>
      <c r="J33" s="298">
        <f>SUM(I33/I28*100)</f>
        <v>48.915913273061847</v>
      </c>
      <c r="K33" s="1825">
        <v>8</v>
      </c>
      <c r="L33" s="1302">
        <f>SUM(K33/K28*100)</f>
        <v>7.8431372549019605</v>
      </c>
      <c r="M33" s="1824">
        <f t="shared" si="2"/>
        <v>12939</v>
      </c>
      <c r="N33" s="299">
        <f>SUM(M33/M28*100)</f>
        <v>49.26702966150097</v>
      </c>
      <c r="P33" s="242"/>
    </row>
    <row r="34" spans="2:16" ht="13.15" customHeight="1">
      <c r="B34" s="4930"/>
      <c r="C34" s="4909" t="s">
        <v>296</v>
      </c>
      <c r="D34" s="4915"/>
      <c r="E34" s="1825">
        <v>65</v>
      </c>
      <c r="F34" s="298">
        <f>SUM(E34/E28*100)</f>
        <v>34.210526315789473</v>
      </c>
      <c r="G34" s="1825">
        <v>237</v>
      </c>
      <c r="H34" s="298">
        <f>SUM(G34/G28*100)</f>
        <v>24.357656731757451</v>
      </c>
      <c r="I34" s="1825">
        <v>9458</v>
      </c>
      <c r="J34" s="298">
        <f>SUM(I34/I28*100)</f>
        <v>37.835026802144171</v>
      </c>
      <c r="K34" s="1825">
        <v>31</v>
      </c>
      <c r="L34" s="1302">
        <f>SUM(K34/K28*100)</f>
        <v>30.392156862745097</v>
      </c>
      <c r="M34" s="1824">
        <f t="shared" si="2"/>
        <v>9791</v>
      </c>
      <c r="N34" s="299">
        <f>SUM(M34/M28*100)</f>
        <v>37.280584853215551</v>
      </c>
      <c r="P34" s="242"/>
    </row>
    <row r="35" spans="2:16" ht="13.15" customHeight="1" thickBot="1">
      <c r="B35" s="4931"/>
      <c r="C35" s="4913" t="s">
        <v>297</v>
      </c>
      <c r="D35" s="4934"/>
      <c r="E35" s="1827">
        <v>2</v>
      </c>
      <c r="F35" s="300">
        <f>SUM(E35/E28*100)</f>
        <v>1.0526315789473684</v>
      </c>
      <c r="G35" s="1827">
        <v>19</v>
      </c>
      <c r="H35" s="300">
        <f>SUM(G35/G28*100)</f>
        <v>1.9527235354573484</v>
      </c>
      <c r="I35" s="1827">
        <v>1953</v>
      </c>
      <c r="J35" s="300">
        <f>SUM(I35/I28*100)</f>
        <v>7.8126250100007999</v>
      </c>
      <c r="K35" s="1827">
        <v>17</v>
      </c>
      <c r="L35" s="1303">
        <f>SUM(K35/K28*100)</f>
        <v>16.666666666666664</v>
      </c>
      <c r="M35" s="1829">
        <f t="shared" si="2"/>
        <v>1991</v>
      </c>
      <c r="N35" s="301">
        <f>SUM(M35/M28*100)</f>
        <v>7.5810075010471003</v>
      </c>
      <c r="P35" s="242"/>
    </row>
    <row r="36" spans="2:16" ht="13.15" customHeight="1">
      <c r="B36" s="4896" t="s">
        <v>812</v>
      </c>
      <c r="C36" s="4899" t="s">
        <v>291</v>
      </c>
      <c r="D36" s="4921"/>
      <c r="E36" s="1830">
        <v>188</v>
      </c>
      <c r="F36" s="1350" t="s">
        <v>106</v>
      </c>
      <c r="G36" s="1830">
        <v>930</v>
      </c>
      <c r="H36" s="1350" t="s">
        <v>106</v>
      </c>
      <c r="I36" s="1830">
        <v>24454</v>
      </c>
      <c r="J36" s="1350" t="s">
        <v>106</v>
      </c>
      <c r="K36" s="1830">
        <v>92</v>
      </c>
      <c r="L36" s="1351" t="s">
        <v>106</v>
      </c>
      <c r="M36" s="1830">
        <v>25664</v>
      </c>
      <c r="N36" s="1352" t="s">
        <v>106</v>
      </c>
      <c r="P36" s="242"/>
    </row>
    <row r="37" spans="2:16" ht="3" customHeight="1">
      <c r="B37" s="4918"/>
      <c r="C37" s="4922"/>
      <c r="D37" s="4923"/>
      <c r="E37" s="4924"/>
      <c r="F37" s="4925"/>
      <c r="G37" s="4924"/>
      <c r="H37" s="4925"/>
      <c r="I37" s="4924"/>
      <c r="J37" s="4925"/>
      <c r="K37" s="4924"/>
      <c r="L37" s="4925"/>
      <c r="M37" s="4926"/>
      <c r="N37" s="4927"/>
      <c r="P37" s="242"/>
    </row>
    <row r="38" spans="2:16" ht="13.15" customHeight="1">
      <c r="B38" s="4919"/>
      <c r="C38" s="4907" t="s">
        <v>292</v>
      </c>
      <c r="D38" s="4915"/>
      <c r="E38" s="1856">
        <v>0</v>
      </c>
      <c r="F38" s="285">
        <v>0</v>
      </c>
      <c r="G38" s="1856">
        <v>0</v>
      </c>
      <c r="H38" s="298">
        <v>0</v>
      </c>
      <c r="I38" s="1856">
        <v>0</v>
      </c>
      <c r="J38" s="298">
        <v>0</v>
      </c>
      <c r="K38" s="1856">
        <v>42</v>
      </c>
      <c r="L38" s="1302">
        <v>45.652173913043477</v>
      </c>
      <c r="M38" s="1824">
        <v>42</v>
      </c>
      <c r="N38" s="299">
        <v>0.16365336658354115</v>
      </c>
      <c r="P38" s="3572"/>
    </row>
    <row r="39" spans="2:16" ht="13.15" customHeight="1">
      <c r="B39" s="4919"/>
      <c r="C39" s="4909" t="s">
        <v>293</v>
      </c>
      <c r="D39" s="4915"/>
      <c r="E39" s="1825">
        <v>0</v>
      </c>
      <c r="F39" s="298">
        <v>0</v>
      </c>
      <c r="G39" s="1856">
        <v>0</v>
      </c>
      <c r="H39" s="298">
        <v>0</v>
      </c>
      <c r="I39" s="1825">
        <v>5</v>
      </c>
      <c r="J39" s="298">
        <v>2.044655271121289E-2</v>
      </c>
      <c r="K39" s="1825">
        <v>0</v>
      </c>
      <c r="L39" s="1302">
        <v>0</v>
      </c>
      <c r="M39" s="1824">
        <v>5</v>
      </c>
      <c r="N39" s="299">
        <v>1.9482543640897756E-2</v>
      </c>
      <c r="P39" s="242"/>
    </row>
    <row r="40" spans="2:16" ht="13.15" customHeight="1">
      <c r="B40" s="4919"/>
      <c r="C40" s="4911" t="s">
        <v>294</v>
      </c>
      <c r="D40" s="4915"/>
      <c r="E40" s="1825">
        <v>19</v>
      </c>
      <c r="F40" s="298">
        <v>10.106382978723403</v>
      </c>
      <c r="G40" s="1826">
        <v>120</v>
      </c>
      <c r="H40" s="298">
        <v>12.903225806451612</v>
      </c>
      <c r="I40" s="1825">
        <v>1258</v>
      </c>
      <c r="J40" s="298">
        <v>5.1443526621411628</v>
      </c>
      <c r="K40" s="1825">
        <v>0</v>
      </c>
      <c r="L40" s="1302">
        <v>0</v>
      </c>
      <c r="M40" s="1824">
        <v>1397</v>
      </c>
      <c r="N40" s="299">
        <v>5.4434226932668324</v>
      </c>
      <c r="P40" s="242"/>
    </row>
    <row r="41" spans="2:16" ht="13.15" customHeight="1">
      <c r="B41" s="4919"/>
      <c r="C41" s="4909" t="s">
        <v>295</v>
      </c>
      <c r="D41" s="4915"/>
      <c r="E41" s="1825">
        <v>106</v>
      </c>
      <c r="F41" s="298">
        <v>56.38297872340425</v>
      </c>
      <c r="G41" s="1826">
        <v>553</v>
      </c>
      <c r="H41" s="298">
        <v>59.462365591397848</v>
      </c>
      <c r="I41" s="1825">
        <v>11708</v>
      </c>
      <c r="J41" s="298">
        <v>47.877647828576102</v>
      </c>
      <c r="K41" s="1825">
        <v>6</v>
      </c>
      <c r="L41" s="1302">
        <v>6.5217391304347823</v>
      </c>
      <c r="M41" s="1824">
        <v>12373</v>
      </c>
      <c r="N41" s="299">
        <v>48.211502493765586</v>
      </c>
      <c r="P41" s="242"/>
    </row>
    <row r="42" spans="2:16" ht="13.15" customHeight="1">
      <c r="B42" s="4919"/>
      <c r="C42" s="4909" t="s">
        <v>296</v>
      </c>
      <c r="D42" s="4915"/>
      <c r="E42" s="1825">
        <v>59</v>
      </c>
      <c r="F42" s="298">
        <v>31.382978723404253</v>
      </c>
      <c r="G42" s="1826">
        <v>239</v>
      </c>
      <c r="H42" s="298">
        <v>25.6989247311828</v>
      </c>
      <c r="I42" s="1825">
        <v>9508</v>
      </c>
      <c r="J42" s="298">
        <v>38.881164635642428</v>
      </c>
      <c r="K42" s="1825">
        <v>27</v>
      </c>
      <c r="L42" s="1302">
        <v>29.347826086956523</v>
      </c>
      <c r="M42" s="1824">
        <v>9833</v>
      </c>
      <c r="N42" s="299">
        <v>38.314370324189525</v>
      </c>
      <c r="P42" s="242"/>
    </row>
    <row r="43" spans="2:16" ht="13.15" customHeight="1" thickBot="1">
      <c r="B43" s="4920"/>
      <c r="C43" s="4913" t="s">
        <v>297</v>
      </c>
      <c r="D43" s="4916"/>
      <c r="E43" s="1827">
        <v>4</v>
      </c>
      <c r="F43" s="300">
        <v>2.1276595744680851</v>
      </c>
      <c r="G43" s="1828">
        <v>18</v>
      </c>
      <c r="H43" s="300">
        <v>1.935483870967742</v>
      </c>
      <c r="I43" s="1827">
        <v>1975</v>
      </c>
      <c r="J43" s="300">
        <v>8.076388320929091</v>
      </c>
      <c r="K43" s="1827">
        <v>17</v>
      </c>
      <c r="L43" s="1303">
        <v>18.478260869565215</v>
      </c>
      <c r="M43" s="1829">
        <v>2014</v>
      </c>
      <c r="N43" s="301">
        <v>7.8475685785536156</v>
      </c>
      <c r="P43" s="242"/>
    </row>
    <row r="44" spans="2:16">
      <c r="B44" s="4928" t="s">
        <v>872</v>
      </c>
      <c r="C44" s="4899" t="s">
        <v>291</v>
      </c>
      <c r="D44" s="4921"/>
      <c r="E44" s="1830">
        <f>SUM(E46:E51)</f>
        <v>190</v>
      </c>
      <c r="F44" s="1350" t="s">
        <v>106</v>
      </c>
      <c r="G44" s="1830">
        <f>SUM(G46:G51)</f>
        <v>960</v>
      </c>
      <c r="H44" s="1350" t="s">
        <v>106</v>
      </c>
      <c r="I44" s="1830">
        <f>SUM(I46:I51)</f>
        <v>23819</v>
      </c>
      <c r="J44" s="1350" t="s">
        <v>106</v>
      </c>
      <c r="K44" s="1830">
        <f>SUM(K46:K51)</f>
        <v>83</v>
      </c>
      <c r="L44" s="1351" t="s">
        <v>106</v>
      </c>
      <c r="M44" s="1830">
        <f>SUM(E44+G44+I44+K44)</f>
        <v>25052</v>
      </c>
      <c r="N44" s="1352" t="s">
        <v>106</v>
      </c>
    </row>
    <row r="45" spans="2:16" ht="3" customHeight="1">
      <c r="B45" s="4929"/>
      <c r="C45" s="4922"/>
      <c r="D45" s="4923"/>
      <c r="E45" s="4924"/>
      <c r="F45" s="4925"/>
      <c r="G45" s="4924"/>
      <c r="H45" s="4925"/>
      <c r="I45" s="4924"/>
      <c r="J45" s="4925"/>
      <c r="K45" s="4924"/>
      <c r="L45" s="4925"/>
      <c r="M45" s="4926"/>
      <c r="N45" s="4927"/>
    </row>
    <row r="46" spans="2:16" ht="13.15" customHeight="1">
      <c r="B46" s="4930"/>
      <c r="C46" s="4907" t="s">
        <v>292</v>
      </c>
      <c r="D46" s="4915"/>
      <c r="E46" s="1856">
        <v>0</v>
      </c>
      <c r="F46" s="285">
        <f>SUM(E46/E44*100)</f>
        <v>0</v>
      </c>
      <c r="G46" s="1856">
        <v>0</v>
      </c>
      <c r="H46" s="298">
        <f>SUM(G46/G44*100)</f>
        <v>0</v>
      </c>
      <c r="I46" s="1856">
        <v>0</v>
      </c>
      <c r="J46" s="298">
        <f>SUM(I46/I44*100)</f>
        <v>0</v>
      </c>
      <c r="K46" s="1856">
        <v>39</v>
      </c>
      <c r="L46" s="1302">
        <f>SUM(K46/K44*100)</f>
        <v>46.987951807228917</v>
      </c>
      <c r="M46" s="1824">
        <f>SUM(E46+G46+I46+K46)</f>
        <v>39</v>
      </c>
      <c r="N46" s="299">
        <f>SUM(M46/M44*100)</f>
        <v>0.15567619351748363</v>
      </c>
      <c r="P46" s="3572"/>
    </row>
    <row r="47" spans="2:16" ht="13.15" customHeight="1">
      <c r="B47" s="4930"/>
      <c r="C47" s="4909" t="s">
        <v>293</v>
      </c>
      <c r="D47" s="4915"/>
      <c r="E47" s="1825">
        <v>0</v>
      </c>
      <c r="F47" s="298">
        <f>SUM(E47/E44*100)</f>
        <v>0</v>
      </c>
      <c r="G47" s="1856">
        <v>0</v>
      </c>
      <c r="H47" s="298">
        <f>SUM(G47/G44*100)</f>
        <v>0</v>
      </c>
      <c r="I47" s="1825">
        <v>6</v>
      </c>
      <c r="J47" s="298">
        <f>SUM(I47/I44*100)</f>
        <v>2.5189974390192701E-2</v>
      </c>
      <c r="K47" s="1825">
        <v>0</v>
      </c>
      <c r="L47" s="1302">
        <f>SUM(K47/K44*100)</f>
        <v>0</v>
      </c>
      <c r="M47" s="1824">
        <f t="shared" ref="M47:M51" si="3">SUM(E47+G47+I47+K47)</f>
        <v>6</v>
      </c>
      <c r="N47" s="299">
        <f>SUM(M47/M44*100)</f>
        <v>2.3950183618074404E-2</v>
      </c>
    </row>
    <row r="48" spans="2:16" ht="13.15" customHeight="1">
      <c r="B48" s="4930"/>
      <c r="C48" s="4911" t="s">
        <v>824</v>
      </c>
      <c r="D48" s="4915"/>
      <c r="E48" s="1825">
        <v>18</v>
      </c>
      <c r="F48" s="298">
        <f>SUM(E48/E44*100)</f>
        <v>9.4736842105263168</v>
      </c>
      <c r="G48" s="1826">
        <v>119</v>
      </c>
      <c r="H48" s="298">
        <f>SUM(G48/G44*100)</f>
        <v>12.395833333333334</v>
      </c>
      <c r="I48" s="1825">
        <v>1198</v>
      </c>
      <c r="J48" s="298">
        <f>SUM(I48/I44*100)</f>
        <v>5.0295982199084763</v>
      </c>
      <c r="K48" s="1825">
        <v>0</v>
      </c>
      <c r="L48" s="1302">
        <f>SUM(K48/K44*100)</f>
        <v>0</v>
      </c>
      <c r="M48" s="1824">
        <f t="shared" si="3"/>
        <v>1335</v>
      </c>
      <c r="N48" s="299">
        <f>SUM(M48/M44*100)</f>
        <v>5.3289158550215552</v>
      </c>
    </row>
    <row r="49" spans="2:16" ht="13.15" customHeight="1">
      <c r="B49" s="4930"/>
      <c r="C49" s="4909" t="s">
        <v>825</v>
      </c>
      <c r="D49" s="4915"/>
      <c r="E49" s="1825">
        <v>105</v>
      </c>
      <c r="F49" s="298">
        <f>SUM(E49/E44*100)</f>
        <v>55.26315789473685</v>
      </c>
      <c r="G49" s="1826">
        <v>577</v>
      </c>
      <c r="H49" s="298">
        <f>SUM(G49/G44*100)</f>
        <v>60.104166666666671</v>
      </c>
      <c r="I49" s="1825">
        <v>11120</v>
      </c>
      <c r="J49" s="298">
        <f>SUM(I49/I44*100)</f>
        <v>46.685419203157139</v>
      </c>
      <c r="K49" s="1825">
        <v>5</v>
      </c>
      <c r="L49" s="1302">
        <f>SUM(K49/K44*100)</f>
        <v>6.024096385542169</v>
      </c>
      <c r="M49" s="1824">
        <f t="shared" si="3"/>
        <v>11807</v>
      </c>
      <c r="N49" s="299">
        <f>SUM(M49/M44*100)</f>
        <v>47.129969663100752</v>
      </c>
    </row>
    <row r="50" spans="2:16" ht="13.15" customHeight="1">
      <c r="B50" s="4930"/>
      <c r="C50" s="4909" t="s">
        <v>826</v>
      </c>
      <c r="D50" s="4915"/>
      <c r="E50" s="1825">
        <v>63</v>
      </c>
      <c r="F50" s="298">
        <f>SUM(E50/E44*100)</f>
        <v>33.157894736842103</v>
      </c>
      <c r="G50" s="1826">
        <v>246</v>
      </c>
      <c r="H50" s="298">
        <f>SUM(G50/G44*100)</f>
        <v>25.624999999999996</v>
      </c>
      <c r="I50" s="1825">
        <v>9542</v>
      </c>
      <c r="J50" s="298">
        <f>SUM(I50/I44*100)</f>
        <v>40.060455938536457</v>
      </c>
      <c r="K50" s="1825">
        <v>22</v>
      </c>
      <c r="L50" s="1302">
        <f>SUM(K50/K44*100)</f>
        <v>26.506024096385545</v>
      </c>
      <c r="M50" s="1824">
        <f t="shared" si="3"/>
        <v>9873</v>
      </c>
      <c r="N50" s="299">
        <f>SUM(M50/M44*100)</f>
        <v>39.410027143541434</v>
      </c>
    </row>
    <row r="51" spans="2:16" ht="13.15" customHeight="1" thickBot="1">
      <c r="B51" s="4931"/>
      <c r="C51" s="4913" t="s">
        <v>297</v>
      </c>
      <c r="D51" s="4916"/>
      <c r="E51" s="1827">
        <v>4</v>
      </c>
      <c r="F51" s="300">
        <f>SUM(E51/E44*100)</f>
        <v>2.1052631578947367</v>
      </c>
      <c r="G51" s="1828">
        <v>18</v>
      </c>
      <c r="H51" s="300">
        <f>SUM(G51/G44*100)</f>
        <v>1.875</v>
      </c>
      <c r="I51" s="1827">
        <v>1953</v>
      </c>
      <c r="J51" s="300">
        <f>SUM(I51/I44*100)</f>
        <v>8.1993366640077259</v>
      </c>
      <c r="K51" s="1827">
        <v>17</v>
      </c>
      <c r="L51" s="1303">
        <f>SUM(K51/K44*100)</f>
        <v>20.481927710843372</v>
      </c>
      <c r="M51" s="1829">
        <f t="shared" si="3"/>
        <v>1992</v>
      </c>
      <c r="N51" s="301">
        <f>SUM(M51/M44*100)</f>
        <v>7.951460961200703</v>
      </c>
      <c r="P51" s="242"/>
    </row>
    <row r="52" spans="2:16" ht="13.15" customHeight="1">
      <c r="B52" s="4896">
        <v>2014</v>
      </c>
      <c r="C52" s="4899" t="s">
        <v>291</v>
      </c>
      <c r="D52" s="4921"/>
      <c r="E52" s="1830">
        <f>SUM(E54:E59)</f>
        <v>194</v>
      </c>
      <c r="F52" s="1350" t="s">
        <v>106</v>
      </c>
      <c r="G52" s="1830">
        <f>SUM(G54:G59)</f>
        <v>966</v>
      </c>
      <c r="H52" s="1350" t="s">
        <v>106</v>
      </c>
      <c r="I52" s="1830">
        <f>SUM(I54:I59)</f>
        <v>23238</v>
      </c>
      <c r="J52" s="1350" t="s">
        <v>106</v>
      </c>
      <c r="K52" s="1830">
        <f>SUM(K54:K59)</f>
        <v>59</v>
      </c>
      <c r="L52" s="1351" t="s">
        <v>106</v>
      </c>
      <c r="M52" s="1830">
        <f>SUM(E52+G52+I52+K52)</f>
        <v>24457</v>
      </c>
      <c r="N52" s="1352" t="s">
        <v>106</v>
      </c>
    </row>
    <row r="53" spans="2:16" ht="4.5" customHeight="1">
      <c r="B53" s="4918"/>
      <c r="C53" s="4922"/>
      <c r="D53" s="4923"/>
      <c r="E53" s="4924"/>
      <c r="F53" s="4925"/>
      <c r="G53" s="4924"/>
      <c r="H53" s="4925"/>
      <c r="I53" s="4924"/>
      <c r="J53" s="4925"/>
      <c r="K53" s="4924"/>
      <c r="L53" s="4925"/>
      <c r="M53" s="4926"/>
      <c r="N53" s="4927"/>
    </row>
    <row r="54" spans="2:16" ht="13.15" customHeight="1">
      <c r="B54" s="4919"/>
      <c r="C54" s="4907" t="s">
        <v>292</v>
      </c>
      <c r="D54" s="4915"/>
      <c r="E54" s="1856">
        <v>0</v>
      </c>
      <c r="F54" s="285">
        <f>SUM(E54/E52*100)</f>
        <v>0</v>
      </c>
      <c r="G54" s="1856">
        <v>0</v>
      </c>
      <c r="H54" s="298">
        <f>SUM(G54/G52*100)</f>
        <v>0</v>
      </c>
      <c r="I54" s="1856">
        <v>0</v>
      </c>
      <c r="J54" s="298">
        <f>SUM(I54/I52*100)</f>
        <v>0</v>
      </c>
      <c r="K54" s="1856">
        <v>23</v>
      </c>
      <c r="L54" s="1302">
        <f>SUM(K54/K52*100)</f>
        <v>38.983050847457626</v>
      </c>
      <c r="M54" s="1824">
        <f>SUM(E54+G54+I54+K54)</f>
        <v>23</v>
      </c>
      <c r="N54" s="299">
        <f>SUM(M54/M52*100)</f>
        <v>9.4042605389050168E-2</v>
      </c>
      <c r="P54" s="3572"/>
    </row>
    <row r="55" spans="2:16" ht="13.15" customHeight="1">
      <c r="B55" s="4919"/>
      <c r="C55" s="4909" t="s">
        <v>293</v>
      </c>
      <c r="D55" s="4915"/>
      <c r="E55" s="1825">
        <v>0</v>
      </c>
      <c r="F55" s="298">
        <f>SUM(E55/E52*100)</f>
        <v>0</v>
      </c>
      <c r="G55" s="1856">
        <v>0</v>
      </c>
      <c r="H55" s="298">
        <f>SUM(G55/G52*100)</f>
        <v>0</v>
      </c>
      <c r="I55" s="1825">
        <v>4</v>
      </c>
      <c r="J55" s="298">
        <f>SUM(I55/I52*100)</f>
        <v>1.7213185299939756E-2</v>
      </c>
      <c r="K55" s="1825">
        <v>0</v>
      </c>
      <c r="L55" s="1302">
        <f>SUM(K55/K52*100)</f>
        <v>0</v>
      </c>
      <c r="M55" s="1824">
        <f t="shared" ref="M55:M59" si="4">SUM(E55+G55+I55+K55)</f>
        <v>4</v>
      </c>
      <c r="N55" s="299">
        <f>SUM(M55/M52*100)</f>
        <v>1.6355235719834813E-2</v>
      </c>
    </row>
    <row r="56" spans="2:16" ht="13.15" customHeight="1">
      <c r="B56" s="4919"/>
      <c r="C56" s="4911" t="s">
        <v>294</v>
      </c>
      <c r="D56" s="4915"/>
      <c r="E56" s="1825">
        <v>18</v>
      </c>
      <c r="F56" s="298">
        <f>SUM(E56/E52*100)</f>
        <v>9.2783505154639183</v>
      </c>
      <c r="G56" s="1826">
        <v>110</v>
      </c>
      <c r="H56" s="298">
        <f>SUM(G56/G52*100)</f>
        <v>11.387163561076605</v>
      </c>
      <c r="I56" s="1825">
        <v>1142</v>
      </c>
      <c r="J56" s="298">
        <f>SUM(I56/I52*100)</f>
        <v>4.9143644031328</v>
      </c>
      <c r="K56" s="1825">
        <v>0</v>
      </c>
      <c r="L56" s="1302">
        <f>SUM(K56/K52*100)</f>
        <v>0</v>
      </c>
      <c r="M56" s="1824">
        <f t="shared" si="4"/>
        <v>1270</v>
      </c>
      <c r="N56" s="299">
        <f>SUM(M56/M52*100)</f>
        <v>5.1927873410475529</v>
      </c>
    </row>
    <row r="57" spans="2:16" ht="13.15" customHeight="1">
      <c r="B57" s="4919"/>
      <c r="C57" s="4909" t="s">
        <v>295</v>
      </c>
      <c r="D57" s="4915"/>
      <c r="E57" s="1825">
        <v>106</v>
      </c>
      <c r="F57" s="298">
        <f>SUM(E57/E52*100)</f>
        <v>54.639175257731956</v>
      </c>
      <c r="G57" s="1826">
        <v>563</v>
      </c>
      <c r="H57" s="298">
        <f>SUM(G57/G52*100)</f>
        <v>58.281573498964804</v>
      </c>
      <c r="I57" s="1825">
        <v>10453</v>
      </c>
      <c r="J57" s="298">
        <f>SUM(I57/I52*100)</f>
        <v>44.982356485067562</v>
      </c>
      <c r="K57" s="1825">
        <v>3</v>
      </c>
      <c r="L57" s="1302">
        <f>SUM(K57/K52*100)</f>
        <v>5.0847457627118651</v>
      </c>
      <c r="M57" s="1824">
        <f t="shared" si="4"/>
        <v>11125</v>
      </c>
      <c r="N57" s="299">
        <f>SUM(M57/M52*100)</f>
        <v>45.48799934579057</v>
      </c>
    </row>
    <row r="58" spans="2:16" ht="13.15" customHeight="1">
      <c r="B58" s="4919"/>
      <c r="C58" s="4909" t="s">
        <v>296</v>
      </c>
      <c r="D58" s="4915"/>
      <c r="E58" s="1825">
        <v>65</v>
      </c>
      <c r="F58" s="298">
        <f>SUM(E58/E52*100)</f>
        <v>33.505154639175252</v>
      </c>
      <c r="G58" s="1826">
        <v>269</v>
      </c>
      <c r="H58" s="298">
        <f>SUM(G58/G52*100)</f>
        <v>27.846790890269151</v>
      </c>
      <c r="I58" s="1825">
        <v>9701</v>
      </c>
      <c r="J58" s="298">
        <f>SUM(I58/I52*100)</f>
        <v>41.746277648678884</v>
      </c>
      <c r="K58" s="1825">
        <v>17</v>
      </c>
      <c r="L58" s="1302">
        <f>SUM(K58/K52*100)</f>
        <v>28.8135593220339</v>
      </c>
      <c r="M58" s="1824">
        <f t="shared" si="4"/>
        <v>10052</v>
      </c>
      <c r="N58" s="299">
        <f>SUM(M58/M52*100)</f>
        <v>41.100707363944885</v>
      </c>
    </row>
    <row r="59" spans="2:16" ht="13.15" customHeight="1" thickBot="1">
      <c r="B59" s="4920"/>
      <c r="C59" s="4913" t="s">
        <v>297</v>
      </c>
      <c r="D59" s="4916"/>
      <c r="E59" s="1827">
        <v>5</v>
      </c>
      <c r="F59" s="300">
        <f>SUM(E59/E52*100)</f>
        <v>2.5773195876288657</v>
      </c>
      <c r="G59" s="1828">
        <v>24</v>
      </c>
      <c r="H59" s="300">
        <f>SUM(G59/G52*100)</f>
        <v>2.4844720496894408</v>
      </c>
      <c r="I59" s="1827">
        <v>1938</v>
      </c>
      <c r="J59" s="300">
        <f>SUM(I59/I52*100)</f>
        <v>8.3397882778208103</v>
      </c>
      <c r="K59" s="1827">
        <v>16</v>
      </c>
      <c r="L59" s="1303">
        <f>SUM(K59/K52*100)</f>
        <v>27.118644067796609</v>
      </c>
      <c r="M59" s="1829">
        <f t="shared" si="4"/>
        <v>1983</v>
      </c>
      <c r="N59" s="301">
        <f>SUM(M59/M52*100)</f>
        <v>8.1081081081081088</v>
      </c>
      <c r="P59" s="242"/>
    </row>
    <row r="60" spans="2:16" ht="21" customHeight="1">
      <c r="B60" s="4917" t="s">
        <v>956</v>
      </c>
      <c r="C60" s="4899" t="s">
        <v>291</v>
      </c>
      <c r="D60" s="4921"/>
      <c r="E60" s="1830">
        <f>SUM(E62:E67)</f>
        <v>201</v>
      </c>
      <c r="F60" s="1350" t="s">
        <v>106</v>
      </c>
      <c r="G60" s="1830">
        <f>SUM(G62:G67)</f>
        <v>994</v>
      </c>
      <c r="H60" s="1350" t="s">
        <v>106</v>
      </c>
      <c r="I60" s="1830">
        <f>SUM(I62:I67)</f>
        <v>23004</v>
      </c>
      <c r="J60" s="1350" t="s">
        <v>106</v>
      </c>
      <c r="K60" s="1830">
        <f>SUM(K62:K67)</f>
        <v>53</v>
      </c>
      <c r="L60" s="1351" t="s">
        <v>106</v>
      </c>
      <c r="M60" s="1830">
        <f>SUM(E60+G60+I60+K60)</f>
        <v>24252</v>
      </c>
      <c r="N60" s="1352" t="s">
        <v>106</v>
      </c>
    </row>
    <row r="61" spans="2:16">
      <c r="B61" s="4918"/>
      <c r="C61" s="4922"/>
      <c r="D61" s="4923"/>
      <c r="E61" s="4924"/>
      <c r="F61" s="4925"/>
      <c r="G61" s="4924"/>
      <c r="H61" s="4925"/>
      <c r="I61" s="4924"/>
      <c r="J61" s="4925"/>
      <c r="K61" s="4924"/>
      <c r="L61" s="4925"/>
      <c r="M61" s="4926"/>
      <c r="N61" s="4927"/>
    </row>
    <row r="62" spans="2:16">
      <c r="B62" s="4919"/>
      <c r="C62" s="4907" t="s">
        <v>292</v>
      </c>
      <c r="D62" s="4915"/>
      <c r="E62" s="1856">
        <v>0</v>
      </c>
      <c r="F62" s="285">
        <f>SUM(E62/E60*100)</f>
        <v>0</v>
      </c>
      <c r="G62" s="1856">
        <v>0</v>
      </c>
      <c r="H62" s="298">
        <f>SUM(G62/G60*100)</f>
        <v>0</v>
      </c>
      <c r="I62" s="1856">
        <v>0</v>
      </c>
      <c r="J62" s="298">
        <f>SUM(I62/I60*100)</f>
        <v>0</v>
      </c>
      <c r="K62" s="1856">
        <v>19</v>
      </c>
      <c r="L62" s="1302">
        <f>SUM(K62/K60*100)</f>
        <v>35.849056603773583</v>
      </c>
      <c r="M62" s="1824">
        <f>SUM(E62+G62+I62+K62)</f>
        <v>19</v>
      </c>
      <c r="N62" s="299">
        <f>SUM(M62/M60*100)</f>
        <v>7.8344054098631044E-2</v>
      </c>
      <c r="P62" s="3572"/>
    </row>
    <row r="63" spans="2:16">
      <c r="B63" s="4919"/>
      <c r="C63" s="4909" t="s">
        <v>293</v>
      </c>
      <c r="D63" s="4915"/>
      <c r="E63" s="1825">
        <v>0</v>
      </c>
      <c r="F63" s="298">
        <f>SUM(E63/E60*100)</f>
        <v>0</v>
      </c>
      <c r="G63" s="1856">
        <v>0</v>
      </c>
      <c r="H63" s="298">
        <f>SUM(G63/G60*100)</f>
        <v>0</v>
      </c>
      <c r="I63" s="1825">
        <v>4</v>
      </c>
      <c r="J63" s="298">
        <f>SUM(I63/I60*100)</f>
        <v>1.7388280299078421E-2</v>
      </c>
      <c r="K63" s="1825">
        <v>0</v>
      </c>
      <c r="L63" s="1302">
        <f>SUM(K63/K60*100)</f>
        <v>0</v>
      </c>
      <c r="M63" s="1824">
        <f t="shared" ref="M63:M67" si="5">SUM(E63+G63+I63+K63)</f>
        <v>4</v>
      </c>
      <c r="N63" s="299">
        <f>SUM(M63/M60*100)</f>
        <v>1.6493485073396007E-2</v>
      </c>
    </row>
    <row r="64" spans="2:16" ht="12.75" customHeight="1">
      <c r="B64" s="4919"/>
      <c r="C64" s="4911" t="s">
        <v>294</v>
      </c>
      <c r="D64" s="4915"/>
      <c r="E64" s="1825">
        <v>16</v>
      </c>
      <c r="F64" s="298">
        <f>SUM(E64/E60*100)</f>
        <v>7.9601990049751246</v>
      </c>
      <c r="G64" s="1826">
        <v>100</v>
      </c>
      <c r="H64" s="298">
        <f>SUM(G64/G60*100)</f>
        <v>10.06036217303823</v>
      </c>
      <c r="I64" s="1825">
        <v>1081</v>
      </c>
      <c r="J64" s="298">
        <f>SUM(I64/I60*100)</f>
        <v>4.6991827508259432</v>
      </c>
      <c r="K64" s="1825">
        <v>0</v>
      </c>
      <c r="L64" s="1302">
        <f>SUM(K64/K60*100)</f>
        <v>0</v>
      </c>
      <c r="M64" s="1824">
        <f t="shared" si="5"/>
        <v>1197</v>
      </c>
      <c r="N64" s="299">
        <f>SUM(M64/M60*100)</f>
        <v>4.9356754082137559</v>
      </c>
    </row>
    <row r="65" spans="2:18">
      <c r="B65" s="4919"/>
      <c r="C65" s="4909" t="s">
        <v>295</v>
      </c>
      <c r="D65" s="4915"/>
      <c r="E65" s="1825">
        <v>110</v>
      </c>
      <c r="F65" s="298">
        <f>SUM(E65/E60*100)</f>
        <v>54.726368159203972</v>
      </c>
      <c r="G65" s="1826">
        <v>572</v>
      </c>
      <c r="H65" s="298">
        <f>SUM(G65/G60*100)</f>
        <v>57.545271629778668</v>
      </c>
      <c r="I65" s="1825">
        <v>10000</v>
      </c>
      <c r="J65" s="298">
        <f>SUM(I65/I60*100)</f>
        <v>43.47070074769605</v>
      </c>
      <c r="K65" s="1825">
        <v>2</v>
      </c>
      <c r="L65" s="1302">
        <f>SUM(K65/K60*100)</f>
        <v>3.7735849056603774</v>
      </c>
      <c r="M65" s="1824">
        <f t="shared" si="5"/>
        <v>10684</v>
      </c>
      <c r="N65" s="299">
        <f>SUM(M65/M60*100)</f>
        <v>44.054098631040738</v>
      </c>
    </row>
    <row r="66" spans="2:18">
      <c r="B66" s="4919"/>
      <c r="C66" s="4909" t="s">
        <v>296</v>
      </c>
      <c r="D66" s="4915"/>
      <c r="E66" s="1825">
        <v>69</v>
      </c>
      <c r="F66" s="298">
        <f>SUM(E66/E60*100)</f>
        <v>34.328358208955223</v>
      </c>
      <c r="G66" s="1826">
        <v>299</v>
      </c>
      <c r="H66" s="298">
        <f>SUM(G66/G60*100)</f>
        <v>30.080482897384307</v>
      </c>
      <c r="I66" s="1825">
        <v>9909</v>
      </c>
      <c r="J66" s="298">
        <f>SUM(I66/I60*100)</f>
        <v>43.075117370892016</v>
      </c>
      <c r="K66" s="1825">
        <v>14</v>
      </c>
      <c r="L66" s="1302">
        <f>SUM(K66/K60*100)</f>
        <v>26.415094339622641</v>
      </c>
      <c r="M66" s="1824">
        <f t="shared" si="5"/>
        <v>10291</v>
      </c>
      <c r="N66" s="299">
        <f>SUM(M66/M60*100)</f>
        <v>42.43361372257958</v>
      </c>
      <c r="Q66" s="242"/>
      <c r="R66" s="242"/>
    </row>
    <row r="67" spans="2:18" ht="13.5" thickBot="1">
      <c r="B67" s="4920"/>
      <c r="C67" s="4913" t="s">
        <v>297</v>
      </c>
      <c r="D67" s="4916"/>
      <c r="E67" s="1827">
        <v>6</v>
      </c>
      <c r="F67" s="300">
        <f>SUM(E67/E60*100)</f>
        <v>2.9850746268656714</v>
      </c>
      <c r="G67" s="1828">
        <v>23</v>
      </c>
      <c r="H67" s="300">
        <f>SUM(G67/G60*100)</f>
        <v>2.3138832997987926</v>
      </c>
      <c r="I67" s="1827">
        <v>2010</v>
      </c>
      <c r="J67" s="300">
        <f>SUM(I67/I60*100)</f>
        <v>8.7376108502869059</v>
      </c>
      <c r="K67" s="1827">
        <v>18</v>
      </c>
      <c r="L67" s="1303">
        <f>SUM(K67/K60*100)</f>
        <v>33.962264150943398</v>
      </c>
      <c r="M67" s="1829">
        <f t="shared" si="5"/>
        <v>2057</v>
      </c>
      <c r="N67" s="301">
        <f>SUM(M67/M60*100)</f>
        <v>8.4817746989938971</v>
      </c>
      <c r="O67" s="242"/>
    </row>
    <row r="68" spans="2:18" s="1874" customFormat="1" ht="24.75" customHeight="1">
      <c r="B68" s="4917" t="s">
        <v>1017</v>
      </c>
      <c r="C68" s="4899" t="s">
        <v>291</v>
      </c>
      <c r="D68" s="4900"/>
      <c r="E68" s="1830">
        <f>SUM(E70:E75)</f>
        <v>215</v>
      </c>
      <c r="F68" s="1350" t="s">
        <v>106</v>
      </c>
      <c r="G68" s="1830">
        <f>SUM(G70:G75)</f>
        <v>1046</v>
      </c>
      <c r="H68" s="1350" t="s">
        <v>106</v>
      </c>
      <c r="I68" s="1830">
        <f>SUM(I70:I75)</f>
        <v>22966</v>
      </c>
      <c r="J68" s="1350" t="s">
        <v>106</v>
      </c>
      <c r="K68" s="1830">
        <f>SUM(K70:K75)</f>
        <v>50</v>
      </c>
      <c r="L68" s="1350" t="s">
        <v>106</v>
      </c>
      <c r="M68" s="1830">
        <f>SUM(M70:M75)</f>
        <v>24277</v>
      </c>
      <c r="N68" s="1350" t="s">
        <v>106</v>
      </c>
      <c r="P68" s="1873"/>
    </row>
    <row r="69" spans="2:18" s="1874" customFormat="1">
      <c r="B69" s="4897"/>
      <c r="C69" s="4901"/>
      <c r="D69" s="4902"/>
      <c r="E69" s="4903"/>
      <c r="F69" s="4904"/>
      <c r="G69" s="4903"/>
      <c r="H69" s="4904"/>
      <c r="I69" s="4903"/>
      <c r="J69" s="4904"/>
      <c r="K69" s="4903"/>
      <c r="L69" s="4904"/>
      <c r="M69" s="4905"/>
      <c r="N69" s="4906"/>
      <c r="P69" s="1873"/>
    </row>
    <row r="70" spans="2:18" s="1874" customFormat="1">
      <c r="B70" s="4897"/>
      <c r="C70" s="4907" t="s">
        <v>292</v>
      </c>
      <c r="D70" s="4908"/>
      <c r="E70" s="1856">
        <v>0</v>
      </c>
      <c r="F70" s="285">
        <f>SUM(E70/E68*100)</f>
        <v>0</v>
      </c>
      <c r="G70" s="1856">
        <v>0</v>
      </c>
      <c r="H70" s="298">
        <f>SUM(G70/G68*100)</f>
        <v>0</v>
      </c>
      <c r="I70" s="1856">
        <v>0</v>
      </c>
      <c r="J70" s="298">
        <f>SUM(I70/I68*100)</f>
        <v>0</v>
      </c>
      <c r="K70" s="1856">
        <v>19</v>
      </c>
      <c r="L70" s="298">
        <f>SUM(K70/K68*100)</f>
        <v>38</v>
      </c>
      <c r="M70" s="1824">
        <f>E70+G70+I70+K70</f>
        <v>19</v>
      </c>
      <c r="N70" s="299">
        <f>SUM(M70/M68*100)</f>
        <v>7.8263376858755201E-2</v>
      </c>
      <c r="P70" s="3573"/>
    </row>
    <row r="71" spans="2:18" s="1874" customFormat="1">
      <c r="B71" s="4897"/>
      <c r="C71" s="4909" t="s">
        <v>293</v>
      </c>
      <c r="D71" s="4910"/>
      <c r="E71" s="1856">
        <v>0</v>
      </c>
      <c r="F71" s="285">
        <f>SUM(E71/E68*100)</f>
        <v>0</v>
      </c>
      <c r="G71" s="1856">
        <v>0</v>
      </c>
      <c r="H71" s="298">
        <f>SUM(G71/G68*100)</f>
        <v>0</v>
      </c>
      <c r="I71" s="1825">
        <v>4</v>
      </c>
      <c r="J71" s="298">
        <f>SUM(I71/I68*100)</f>
        <v>1.7417051293216058E-2</v>
      </c>
      <c r="K71" s="1825">
        <v>0</v>
      </c>
      <c r="L71" s="298">
        <f>SUM(K71/K68*100)</f>
        <v>0</v>
      </c>
      <c r="M71" s="1824">
        <f t="shared" ref="M71:M75" si="6">E71+G71+I71+K71</f>
        <v>4</v>
      </c>
      <c r="N71" s="299">
        <f>SUM(M71/M68*100)</f>
        <v>1.6476500391316883E-2</v>
      </c>
      <c r="P71" s="1873"/>
    </row>
    <row r="72" spans="2:18" s="1874" customFormat="1">
      <c r="B72" s="4897"/>
      <c r="C72" s="4911" t="s">
        <v>294</v>
      </c>
      <c r="D72" s="4912"/>
      <c r="E72" s="1856">
        <v>14</v>
      </c>
      <c r="F72" s="285">
        <f>SUM(E72/E68*100)</f>
        <v>6.5116279069767442</v>
      </c>
      <c r="G72" s="1826">
        <v>108</v>
      </c>
      <c r="H72" s="298">
        <f>SUM(G72/G68*100)</f>
        <v>10.325047801147228</v>
      </c>
      <c r="I72" s="1825">
        <v>1114</v>
      </c>
      <c r="J72" s="298">
        <f>SUM(I72/I68*100)</f>
        <v>4.8506487851606721</v>
      </c>
      <c r="K72" s="1825">
        <v>0</v>
      </c>
      <c r="L72" s="298">
        <f>SUM(K72/K68*100)</f>
        <v>0</v>
      </c>
      <c r="M72" s="1824">
        <f t="shared" si="6"/>
        <v>1236</v>
      </c>
      <c r="N72" s="299">
        <f>SUM(M72/M68*100)</f>
        <v>5.0912386209169176</v>
      </c>
      <c r="P72" s="1873"/>
    </row>
    <row r="73" spans="2:18" s="1874" customFormat="1">
      <c r="B73" s="4897"/>
      <c r="C73" s="4909" t="s">
        <v>295</v>
      </c>
      <c r="D73" s="4910"/>
      <c r="E73" s="1856">
        <v>118</v>
      </c>
      <c r="F73" s="285">
        <f>SUM(E73/E68*100)</f>
        <v>54.883720930232563</v>
      </c>
      <c r="G73" s="1826">
        <v>596</v>
      </c>
      <c r="H73" s="298">
        <f>SUM(G73/G68*100)</f>
        <v>56.978967495219891</v>
      </c>
      <c r="I73" s="1825">
        <v>9596</v>
      </c>
      <c r="J73" s="298">
        <f>SUM(I73/I68*100)</f>
        <v>41.783506052425324</v>
      </c>
      <c r="K73" s="1825">
        <v>2</v>
      </c>
      <c r="L73" s="298">
        <f>SUM(K73/K68*100)</f>
        <v>4</v>
      </c>
      <c r="M73" s="1824">
        <f t="shared" si="6"/>
        <v>10312</v>
      </c>
      <c r="N73" s="299">
        <f>SUM(M73/M68*100)</f>
        <v>42.476418008814925</v>
      </c>
      <c r="P73" s="1873"/>
    </row>
    <row r="74" spans="2:18" s="1874" customFormat="1">
      <c r="B74" s="4897"/>
      <c r="C74" s="4909" t="s">
        <v>296</v>
      </c>
      <c r="D74" s="4910"/>
      <c r="E74" s="1856">
        <v>76</v>
      </c>
      <c r="F74" s="285">
        <f>SUM(E74/E68*100)</f>
        <v>35.348837209302324</v>
      </c>
      <c r="G74" s="1826">
        <v>319</v>
      </c>
      <c r="H74" s="298">
        <f>SUM(G74/G68*100)</f>
        <v>30.497131931166351</v>
      </c>
      <c r="I74" s="1825">
        <v>10139</v>
      </c>
      <c r="J74" s="298">
        <f>SUM(I74/I68*100)</f>
        <v>44.147870765479404</v>
      </c>
      <c r="K74" s="1825">
        <v>11</v>
      </c>
      <c r="L74" s="298">
        <f>SUM(K74/K68*100)</f>
        <v>22</v>
      </c>
      <c r="M74" s="1824">
        <f t="shared" si="6"/>
        <v>10545</v>
      </c>
      <c r="N74" s="299">
        <f>SUM(M74/M68*100)</f>
        <v>43.436174156609134</v>
      </c>
      <c r="P74" s="1873"/>
    </row>
    <row r="75" spans="2:18" s="1874" customFormat="1" ht="13.5" thickBot="1">
      <c r="B75" s="4898"/>
      <c r="C75" s="4913" t="s">
        <v>297</v>
      </c>
      <c r="D75" s="4914"/>
      <c r="E75" s="3574">
        <v>7</v>
      </c>
      <c r="F75" s="300">
        <f>SUM(E75/E68*100)</f>
        <v>3.2558139534883721</v>
      </c>
      <c r="G75" s="1828">
        <v>23</v>
      </c>
      <c r="H75" s="300">
        <f>SUM(G75/G68*100)</f>
        <v>2.1988527724665392</v>
      </c>
      <c r="I75" s="1827">
        <v>2113</v>
      </c>
      <c r="J75" s="300">
        <f>SUM(I75/I68*100)</f>
        <v>9.2005573456413838</v>
      </c>
      <c r="K75" s="1827">
        <v>18</v>
      </c>
      <c r="L75" s="300">
        <f>SUM(K75/K68*100)</f>
        <v>36</v>
      </c>
      <c r="M75" s="3575">
        <f t="shared" si="6"/>
        <v>2161</v>
      </c>
      <c r="N75" s="301">
        <f>SUM(M75/M68*100)</f>
        <v>8.9014293364089454</v>
      </c>
      <c r="O75" s="1873"/>
      <c r="P75" s="1873"/>
    </row>
    <row r="76" spans="2:18" s="1874" customFormat="1" ht="24.75" customHeight="1">
      <c r="B76" s="4896" t="s">
        <v>1014</v>
      </c>
      <c r="C76" s="4899" t="s">
        <v>291</v>
      </c>
      <c r="D76" s="4900"/>
      <c r="E76" s="1830">
        <f>SUM(E78:E83)</f>
        <v>220</v>
      </c>
      <c r="F76" s="1350" t="s">
        <v>106</v>
      </c>
      <c r="G76" s="1830">
        <f>SUM(G78:G83)</f>
        <v>1053</v>
      </c>
      <c r="H76" s="1350" t="s">
        <v>106</v>
      </c>
      <c r="I76" s="1830">
        <f>SUM(I78:I83)</f>
        <v>22865</v>
      </c>
      <c r="J76" s="1350" t="s">
        <v>106</v>
      </c>
      <c r="K76" s="1830">
        <f>SUM(K78:K83)</f>
        <v>48</v>
      </c>
      <c r="L76" s="1350" t="s">
        <v>106</v>
      </c>
      <c r="M76" s="1830">
        <f>SUM(M78:M83)</f>
        <v>24186</v>
      </c>
      <c r="N76" s="1350" t="s">
        <v>106</v>
      </c>
      <c r="P76" s="1873"/>
    </row>
    <row r="77" spans="2:18" s="1874" customFormat="1">
      <c r="B77" s="4897"/>
      <c r="C77" s="4901"/>
      <c r="D77" s="4902"/>
      <c r="E77" s="4903"/>
      <c r="F77" s="4904"/>
      <c r="G77" s="4903"/>
      <c r="H77" s="4904"/>
      <c r="I77" s="4903"/>
      <c r="J77" s="4904"/>
      <c r="K77" s="4903"/>
      <c r="L77" s="4904"/>
      <c r="M77" s="4905"/>
      <c r="N77" s="4906"/>
      <c r="P77" s="1873"/>
    </row>
    <row r="78" spans="2:18" s="1874" customFormat="1">
      <c r="B78" s="4897"/>
      <c r="C78" s="4907" t="s">
        <v>292</v>
      </c>
      <c r="D78" s="4908"/>
      <c r="E78" s="1856">
        <v>0</v>
      </c>
      <c r="F78" s="285">
        <f>SUM(E78/E76*100)</f>
        <v>0</v>
      </c>
      <c r="G78" s="1856">
        <v>0</v>
      </c>
      <c r="H78" s="298">
        <f>SUM(G78/G76*100)</f>
        <v>0</v>
      </c>
      <c r="I78" s="1856">
        <v>0</v>
      </c>
      <c r="J78" s="298">
        <f>SUM(I78/I76*100)</f>
        <v>0</v>
      </c>
      <c r="K78" s="1856">
        <v>19</v>
      </c>
      <c r="L78" s="298">
        <f>SUM(K78/K76*100)</f>
        <v>39.583333333333329</v>
      </c>
      <c r="M78" s="1824">
        <f>E78+G78+I78+K78</f>
        <v>19</v>
      </c>
      <c r="N78" s="299">
        <f>SUM(M78/M76*100)</f>
        <v>7.8557843380468048E-2</v>
      </c>
      <c r="P78" s="3573"/>
    </row>
    <row r="79" spans="2:18" s="1874" customFormat="1">
      <c r="B79" s="4897"/>
      <c r="C79" s="4909" t="s">
        <v>293</v>
      </c>
      <c r="D79" s="4910"/>
      <c r="E79" s="1856">
        <v>0</v>
      </c>
      <c r="F79" s="285">
        <f>SUM(E79/E76*100)</f>
        <v>0</v>
      </c>
      <c r="G79" s="1856">
        <v>0</v>
      </c>
      <c r="H79" s="298">
        <f>SUM(G79/G76*100)</f>
        <v>0</v>
      </c>
      <c r="I79" s="1825">
        <v>4</v>
      </c>
      <c r="J79" s="298">
        <f>SUM(I79/I76*100)</f>
        <v>1.7493986442160509E-2</v>
      </c>
      <c r="K79" s="1825">
        <v>0</v>
      </c>
      <c r="L79" s="298">
        <f>SUM(K79/K76*100)</f>
        <v>0</v>
      </c>
      <c r="M79" s="1824">
        <f t="shared" ref="M79:M83" si="7">E79+G79+I79+K79</f>
        <v>4</v>
      </c>
      <c r="N79" s="299">
        <f>SUM(M79/M76*100)</f>
        <v>1.6538493343256428E-2</v>
      </c>
      <c r="P79" s="1873"/>
    </row>
    <row r="80" spans="2:18" s="1874" customFormat="1">
      <c r="B80" s="4897"/>
      <c r="C80" s="4911" t="s">
        <v>294</v>
      </c>
      <c r="D80" s="4912"/>
      <c r="E80" s="1856">
        <v>11</v>
      </c>
      <c r="F80" s="285">
        <f>SUM(E80/E76*100)</f>
        <v>5</v>
      </c>
      <c r="G80" s="1826">
        <v>100</v>
      </c>
      <c r="H80" s="298">
        <f>SUM(G80/G76*100)</f>
        <v>9.4966761633428298</v>
      </c>
      <c r="I80" s="1825">
        <v>1020</v>
      </c>
      <c r="J80" s="298">
        <f>SUM(I80/I76*100)</f>
        <v>4.4609665427509295</v>
      </c>
      <c r="K80" s="1825">
        <v>0</v>
      </c>
      <c r="L80" s="298">
        <f>SUM(K80/K76*100)</f>
        <v>0</v>
      </c>
      <c r="M80" s="1824">
        <f t="shared" si="7"/>
        <v>1131</v>
      </c>
      <c r="N80" s="299">
        <f>SUM(M80/M76*100)</f>
        <v>4.6762589928057556</v>
      </c>
      <c r="P80" s="1873"/>
    </row>
    <row r="81" spans="2:16" s="1874" customFormat="1">
      <c r="B81" s="4897"/>
      <c r="C81" s="4909" t="s">
        <v>295</v>
      </c>
      <c r="D81" s="4910"/>
      <c r="E81" s="1856">
        <v>118</v>
      </c>
      <c r="F81" s="285">
        <f>SUM(E81/E76*100)</f>
        <v>53.63636363636364</v>
      </c>
      <c r="G81" s="1826">
        <v>571</v>
      </c>
      <c r="H81" s="298">
        <f>SUM(G81/G76*100)</f>
        <v>54.226020892687558</v>
      </c>
      <c r="I81" s="1825">
        <v>8956</v>
      </c>
      <c r="J81" s="298">
        <f>SUM(I81/I76*100)</f>
        <v>39.169035643997375</v>
      </c>
      <c r="K81" s="1825">
        <v>2</v>
      </c>
      <c r="L81" s="298">
        <f>SUM(K81/K76*100)</f>
        <v>4.1666666666666661</v>
      </c>
      <c r="M81" s="1824">
        <f t="shared" si="7"/>
        <v>9647</v>
      </c>
      <c r="N81" s="299">
        <f>SUM(M81/M76*100)</f>
        <v>39.886711320598693</v>
      </c>
      <c r="P81" s="1873"/>
    </row>
    <row r="82" spans="2:16" s="1874" customFormat="1">
      <c r="B82" s="4897"/>
      <c r="C82" s="4909" t="s">
        <v>296</v>
      </c>
      <c r="D82" s="4910"/>
      <c r="E82" s="1856">
        <v>83</v>
      </c>
      <c r="F82" s="285">
        <f>SUM(E82/E76*100)</f>
        <v>37.727272727272727</v>
      </c>
      <c r="G82" s="1826">
        <v>357</v>
      </c>
      <c r="H82" s="298">
        <f>SUM(G82/G76*100)</f>
        <v>33.903133903133906</v>
      </c>
      <c r="I82" s="1825">
        <v>10582</v>
      </c>
      <c r="J82" s="298">
        <f>SUM(I82/I76*100)</f>
        <v>46.280341132735622</v>
      </c>
      <c r="K82" s="1825">
        <v>8</v>
      </c>
      <c r="L82" s="298">
        <f>SUM(K82/K76*100)</f>
        <v>16.666666666666664</v>
      </c>
      <c r="M82" s="1824">
        <f t="shared" si="7"/>
        <v>11030</v>
      </c>
      <c r="N82" s="299">
        <f>SUM(M82/M76*100)</f>
        <v>45.604895394029604</v>
      </c>
      <c r="P82" s="1873"/>
    </row>
    <row r="83" spans="2:16" s="1874" customFormat="1" ht="13.5" thickBot="1">
      <c r="B83" s="4898"/>
      <c r="C83" s="4913" t="s">
        <v>297</v>
      </c>
      <c r="D83" s="4914"/>
      <c r="E83" s="3574">
        <v>8</v>
      </c>
      <c r="F83" s="300">
        <f>SUM(E83/E76*100)</f>
        <v>3.6363636363636362</v>
      </c>
      <c r="G83" s="1828">
        <v>25</v>
      </c>
      <c r="H83" s="300">
        <f>SUM(G83/G76*100)</f>
        <v>2.3741690408357075</v>
      </c>
      <c r="I83" s="1827">
        <v>2303</v>
      </c>
      <c r="J83" s="300">
        <f>SUM(I83/I76*100)</f>
        <v>10.072162694073912</v>
      </c>
      <c r="K83" s="1827">
        <v>19</v>
      </c>
      <c r="L83" s="300">
        <f>SUM(K83/K76*100)</f>
        <v>39.583333333333329</v>
      </c>
      <c r="M83" s="3575">
        <f t="shared" si="7"/>
        <v>2355</v>
      </c>
      <c r="N83" s="301">
        <f>SUM(M83/M76*100)</f>
        <v>9.737037955842224</v>
      </c>
      <c r="O83" s="1873"/>
      <c r="P83" s="1873"/>
    </row>
    <row r="84" spans="2:16" ht="22.5" customHeight="1">
      <c r="B84" s="4932" t="s">
        <v>729</v>
      </c>
      <c r="C84" s="4932"/>
      <c r="D84" s="4932"/>
      <c r="E84" s="4932"/>
      <c r="F84" s="4932"/>
      <c r="G84" s="4932"/>
      <c r="H84" s="4932"/>
      <c r="I84" s="4932"/>
      <c r="J84" s="4932"/>
      <c r="K84" s="4932"/>
      <c r="L84" s="4932"/>
      <c r="M84" s="4932"/>
    </row>
    <row r="85" spans="2:16" ht="15" customHeight="1">
      <c r="B85" s="4501" t="s">
        <v>64</v>
      </c>
      <c r="C85" s="4501"/>
      <c r="D85" s="4501"/>
      <c r="E85" s="4501"/>
      <c r="F85" s="4501"/>
      <c r="G85" s="4501"/>
      <c r="H85" s="4501"/>
      <c r="I85" s="4501"/>
      <c r="J85" s="4501"/>
      <c r="K85" s="4501"/>
      <c r="L85" s="4501"/>
      <c r="M85" s="4501"/>
    </row>
    <row r="86" spans="2:16" ht="20.25" customHeight="1"/>
    <row r="87" spans="2:16" ht="12.75" customHeight="1"/>
    <row r="101" spans="13:14">
      <c r="M101"/>
      <c r="N101"/>
    </row>
    <row r="102" spans="13:14">
      <c r="M102"/>
      <c r="N102"/>
    </row>
    <row r="103" spans="13:14">
      <c r="M103"/>
      <c r="N103"/>
    </row>
    <row r="104" spans="13:14">
      <c r="M104"/>
      <c r="N104"/>
    </row>
    <row r="105" spans="13:14">
      <c r="M105"/>
      <c r="N105"/>
    </row>
  </sheetData>
  <mergeCells count="150">
    <mergeCell ref="B1:N1"/>
    <mergeCell ref="B4:B11"/>
    <mergeCell ref="C4:D4"/>
    <mergeCell ref="C7:D7"/>
    <mergeCell ref="C9:D9"/>
    <mergeCell ref="C6:D6"/>
    <mergeCell ref="E5:F5"/>
    <mergeCell ref="K5:L5"/>
    <mergeCell ref="C8:D8"/>
    <mergeCell ref="G5:H5"/>
    <mergeCell ref="I5:J5"/>
    <mergeCell ref="M5:N5"/>
    <mergeCell ref="C10:D10"/>
    <mergeCell ref="C11:D11"/>
    <mergeCell ref="G3:H3"/>
    <mergeCell ref="I3:J3"/>
    <mergeCell ref="K3:L3"/>
    <mergeCell ref="E2:N2"/>
    <mergeCell ref="C3:D3"/>
    <mergeCell ref="E3:F3"/>
    <mergeCell ref="M3:N3"/>
    <mergeCell ref="C5:D5"/>
    <mergeCell ref="C12:D12"/>
    <mergeCell ref="C15:D15"/>
    <mergeCell ref="E13:F13"/>
    <mergeCell ref="C17:D17"/>
    <mergeCell ref="C14:D14"/>
    <mergeCell ref="C18:D18"/>
    <mergeCell ref="C19:D19"/>
    <mergeCell ref="K13:L13"/>
    <mergeCell ref="C16:D16"/>
    <mergeCell ref="I13:J13"/>
    <mergeCell ref="C13:D13"/>
    <mergeCell ref="B12:B19"/>
    <mergeCell ref="E53:F53"/>
    <mergeCell ref="K53:L53"/>
    <mergeCell ref="C53:D53"/>
    <mergeCell ref="G53:H53"/>
    <mergeCell ref="I53:J53"/>
    <mergeCell ref="C52:D52"/>
    <mergeCell ref="B28:B35"/>
    <mergeCell ref="E29:F29"/>
    <mergeCell ref="K29:L29"/>
    <mergeCell ref="B52:B59"/>
    <mergeCell ref="B20:B27"/>
    <mergeCell ref="C27:D27"/>
    <mergeCell ref="C20:D20"/>
    <mergeCell ref="C25:D25"/>
    <mergeCell ref="C24:D24"/>
    <mergeCell ref="G13:H13"/>
    <mergeCell ref="E21:F21"/>
    <mergeCell ref="G29:H29"/>
    <mergeCell ref="I29:J29"/>
    <mergeCell ref="B36:B43"/>
    <mergeCell ref="C55:D55"/>
    <mergeCell ref="K21:L21"/>
    <mergeCell ref="G21:H21"/>
    <mergeCell ref="C38:D38"/>
    <mergeCell ref="I45:J45"/>
    <mergeCell ref="K45:L45"/>
    <mergeCell ref="M45:N45"/>
    <mergeCell ref="C46:D46"/>
    <mergeCell ref="C47:D47"/>
    <mergeCell ref="C48:D48"/>
    <mergeCell ref="C49:D49"/>
    <mergeCell ref="C39:D39"/>
    <mergeCell ref="C40:D40"/>
    <mergeCell ref="C41:D41"/>
    <mergeCell ref="C42:D42"/>
    <mergeCell ref="C43:D43"/>
    <mergeCell ref="C44:D44"/>
    <mergeCell ref="C45:D45"/>
    <mergeCell ref="E45:F45"/>
    <mergeCell ref="G45:H45"/>
    <mergeCell ref="I21:J21"/>
    <mergeCell ref="M13:N13"/>
    <mergeCell ref="M21:N21"/>
    <mergeCell ref="C26:D26"/>
    <mergeCell ref="C29:D29"/>
    <mergeCell ref="C36:D36"/>
    <mergeCell ref="C37:D37"/>
    <mergeCell ref="E37:F37"/>
    <mergeCell ref="G37:H37"/>
    <mergeCell ref="C34:D34"/>
    <mergeCell ref="C35:D35"/>
    <mergeCell ref="I37:J37"/>
    <mergeCell ref="K37:L37"/>
    <mergeCell ref="M37:N37"/>
    <mergeCell ref="M29:N29"/>
    <mergeCell ref="C33:D33"/>
    <mergeCell ref="C23:D23"/>
    <mergeCell ref="C22:D22"/>
    <mergeCell ref="C28:D28"/>
    <mergeCell ref="C30:D30"/>
    <mergeCell ref="C31:D31"/>
    <mergeCell ref="C32:D32"/>
    <mergeCell ref="C21:D21"/>
    <mergeCell ref="C54:D54"/>
    <mergeCell ref="B68:B75"/>
    <mergeCell ref="C68:D68"/>
    <mergeCell ref="C69:D69"/>
    <mergeCell ref="E69:F69"/>
    <mergeCell ref="G69:H69"/>
    <mergeCell ref="I69:J69"/>
    <mergeCell ref="K69:L69"/>
    <mergeCell ref="M69:N69"/>
    <mergeCell ref="C70:D70"/>
    <mergeCell ref="C71:D71"/>
    <mergeCell ref="C72:D72"/>
    <mergeCell ref="C73:D73"/>
    <mergeCell ref="C74:D74"/>
    <mergeCell ref="C75:D75"/>
    <mergeCell ref="B85:M85"/>
    <mergeCell ref="C50:D50"/>
    <mergeCell ref="C51:D51"/>
    <mergeCell ref="C64:D64"/>
    <mergeCell ref="C65:D65"/>
    <mergeCell ref="C66:D66"/>
    <mergeCell ref="C67:D67"/>
    <mergeCell ref="B60:B67"/>
    <mergeCell ref="C60:D60"/>
    <mergeCell ref="C61:D61"/>
    <mergeCell ref="E61:F61"/>
    <mergeCell ref="G61:H61"/>
    <mergeCell ref="I61:J61"/>
    <mergeCell ref="K61:L61"/>
    <mergeCell ref="M61:N61"/>
    <mergeCell ref="C59:D59"/>
    <mergeCell ref="C58:D58"/>
    <mergeCell ref="C62:D62"/>
    <mergeCell ref="C63:D63"/>
    <mergeCell ref="B44:B51"/>
    <mergeCell ref="M53:N53"/>
    <mergeCell ref="C57:D57"/>
    <mergeCell ref="C56:D56"/>
    <mergeCell ref="B84:M84"/>
    <mergeCell ref="B76:B83"/>
    <mergeCell ref="C76:D76"/>
    <mergeCell ref="C77:D77"/>
    <mergeCell ref="E77:F77"/>
    <mergeCell ref="G77:H77"/>
    <mergeCell ref="I77:J77"/>
    <mergeCell ref="K77:L77"/>
    <mergeCell ref="M77:N77"/>
    <mergeCell ref="C78:D78"/>
    <mergeCell ref="C79:D79"/>
    <mergeCell ref="C80:D80"/>
    <mergeCell ref="C81:D81"/>
    <mergeCell ref="C82:D82"/>
    <mergeCell ref="C83:D83"/>
  </mergeCells>
  <phoneticPr fontId="0" type="noConversion"/>
  <pageMargins left="0.59055118110236227" right="0.39370078740157483" top="0.59055118110236227" bottom="0.39370078740157483"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rgb="FF92D050"/>
  </sheetPr>
  <dimension ref="A1:CN103"/>
  <sheetViews>
    <sheetView topLeftCell="A30" zoomScale="120" zoomScaleNormal="120" workbookViewId="0">
      <selection activeCell="Q56" sqref="Q56"/>
    </sheetView>
  </sheetViews>
  <sheetFormatPr defaultColWidth="8.85546875" defaultRowHeight="12.75"/>
  <cols>
    <col min="1" max="1" width="8" customWidth="1"/>
    <col min="2" max="2" width="6.85546875" style="3" customWidth="1"/>
    <col min="3" max="3" width="7.140625" style="3" customWidth="1"/>
    <col min="4" max="4" width="4.28515625" style="3" customWidth="1"/>
    <col min="5" max="5" width="5" style="3" customWidth="1"/>
    <col min="6" max="6" width="4.7109375" style="3" customWidth="1"/>
    <col min="7" max="7" width="5" style="3" customWidth="1"/>
    <col min="8" max="8" width="6.42578125" style="56" customWidth="1"/>
    <col min="9" max="10" width="4.7109375" style="3" customWidth="1"/>
    <col min="11" max="11" width="4.42578125" style="3" customWidth="1"/>
    <col min="12" max="12" width="4.7109375" style="3" customWidth="1"/>
    <col min="13" max="13" width="6.42578125" style="56" customWidth="1"/>
    <col min="14" max="17" width="4.7109375" style="3" customWidth="1"/>
    <col min="18" max="18" width="6.42578125" style="56" customWidth="1"/>
    <col min="19" max="22" width="4.7109375" customWidth="1"/>
    <col min="23" max="23" width="6.42578125" style="56" customWidth="1"/>
    <col min="24" max="27" width="4.7109375" customWidth="1"/>
  </cols>
  <sheetData>
    <row r="1" spans="1:27">
      <c r="A1" s="20"/>
      <c r="B1" s="23"/>
      <c r="C1" s="23"/>
      <c r="D1" s="23"/>
      <c r="E1" s="23"/>
      <c r="F1" s="23"/>
      <c r="G1" s="23"/>
      <c r="H1" s="50"/>
      <c r="I1" s="23"/>
      <c r="J1" s="23"/>
      <c r="K1" s="23"/>
      <c r="L1" s="23"/>
      <c r="M1" s="50"/>
      <c r="N1" s="23"/>
      <c r="O1" s="23"/>
      <c r="P1" s="23"/>
      <c r="Q1" s="23"/>
      <c r="R1" s="50"/>
      <c r="S1" s="20"/>
      <c r="T1" s="20"/>
      <c r="U1" s="20"/>
      <c r="V1" s="20"/>
      <c r="W1" s="50"/>
      <c r="X1" s="20"/>
      <c r="Y1" s="20"/>
      <c r="Z1" s="20"/>
      <c r="AA1" s="20"/>
    </row>
    <row r="2" spans="1:27" ht="16.5" customHeight="1" thickBot="1">
      <c r="A2" s="237" t="s">
        <v>46</v>
      </c>
      <c r="B2" s="4950" t="s">
        <v>299</v>
      </c>
      <c r="C2" s="4951"/>
      <c r="D2" s="4951"/>
      <c r="E2" s="4951"/>
      <c r="F2" s="4951"/>
      <c r="G2" s="4951"/>
      <c r="H2" s="4951"/>
      <c r="I2" s="4951"/>
      <c r="J2" s="4951"/>
      <c r="K2" s="4951"/>
      <c r="L2" s="4951"/>
      <c r="M2" s="4951"/>
      <c r="N2" s="4951"/>
      <c r="O2" s="4951"/>
      <c r="P2" s="4951"/>
      <c r="Q2" s="4951"/>
      <c r="R2" s="4952"/>
    </row>
    <row r="3" spans="1:27" ht="21.75" customHeight="1" thickBot="1">
      <c r="B3" s="57"/>
      <c r="C3" s="4843" t="s">
        <v>300</v>
      </c>
      <c r="D3" s="4844"/>
      <c r="E3" s="4844"/>
      <c r="F3" s="4844"/>
      <c r="G3" s="4844"/>
      <c r="H3" s="4953"/>
      <c r="I3" s="4953"/>
      <c r="J3" s="4953"/>
      <c r="K3" s="4953"/>
      <c r="L3" s="4953"/>
      <c r="M3" s="4953"/>
      <c r="N3" s="4953"/>
      <c r="O3" s="4953"/>
      <c r="P3" s="4953"/>
      <c r="Q3" s="4953"/>
      <c r="R3" s="4953"/>
      <c r="S3" s="4869"/>
      <c r="T3" s="4869"/>
      <c r="U3" s="4869"/>
      <c r="V3" s="4869"/>
      <c r="W3" s="4869"/>
      <c r="X3" s="4869"/>
      <c r="Y3" s="4869"/>
      <c r="Z3" s="4869"/>
      <c r="AA3" s="4608"/>
    </row>
    <row r="4" spans="1:27" ht="22.7" customHeight="1" thickBot="1">
      <c r="B4" s="2604" t="s">
        <v>104</v>
      </c>
      <c r="C4" s="4957" t="s">
        <v>301</v>
      </c>
      <c r="D4" s="4954" t="s">
        <v>156</v>
      </c>
      <c r="E4" s="4954"/>
      <c r="F4" s="4954"/>
      <c r="G4" s="4756"/>
      <c r="H4" s="4865" t="s">
        <v>257</v>
      </c>
      <c r="I4" s="4954"/>
      <c r="J4" s="4954"/>
      <c r="K4" s="4956"/>
      <c r="L4" s="303"/>
      <c r="M4" s="4955" t="s">
        <v>250</v>
      </c>
      <c r="N4" s="4866"/>
      <c r="O4" s="4866"/>
      <c r="P4" s="4866"/>
      <c r="Q4" s="4867"/>
      <c r="R4" s="4938" t="s">
        <v>251</v>
      </c>
      <c r="S4" s="4866"/>
      <c r="T4" s="4866"/>
      <c r="U4" s="4866"/>
      <c r="V4" s="4867"/>
      <c r="W4" s="4865" t="s">
        <v>252</v>
      </c>
      <c r="X4" s="4866"/>
      <c r="Y4" s="4866"/>
      <c r="Z4" s="4866"/>
      <c r="AA4" s="4867"/>
    </row>
    <row r="5" spans="1:27" ht="14.25" customHeight="1" thickBot="1">
      <c r="B5" s="2605"/>
      <c r="C5" s="4958"/>
      <c r="D5" s="988" t="s">
        <v>302</v>
      </c>
      <c r="E5" s="985" t="s">
        <v>106</v>
      </c>
      <c r="F5" s="986" t="s">
        <v>303</v>
      </c>
      <c r="G5" s="987" t="s">
        <v>106</v>
      </c>
      <c r="H5" s="239" t="s">
        <v>156</v>
      </c>
      <c r="I5" s="988" t="s">
        <v>302</v>
      </c>
      <c r="J5" s="985" t="s">
        <v>106</v>
      </c>
      <c r="K5" s="986" t="s">
        <v>303</v>
      </c>
      <c r="L5" s="987" t="s">
        <v>106</v>
      </c>
      <c r="M5" s="239" t="s">
        <v>156</v>
      </c>
      <c r="N5" s="988" t="s">
        <v>302</v>
      </c>
      <c r="O5" s="985" t="s">
        <v>106</v>
      </c>
      <c r="P5" s="986" t="s">
        <v>303</v>
      </c>
      <c r="Q5" s="987" t="s">
        <v>106</v>
      </c>
      <c r="R5" s="239" t="s">
        <v>156</v>
      </c>
      <c r="S5" s="988" t="s">
        <v>302</v>
      </c>
      <c r="T5" s="985" t="s">
        <v>106</v>
      </c>
      <c r="U5" s="986" t="s">
        <v>303</v>
      </c>
      <c r="V5" s="987" t="s">
        <v>106</v>
      </c>
      <c r="W5" s="239" t="s">
        <v>156</v>
      </c>
      <c r="X5" s="988" t="s">
        <v>302</v>
      </c>
      <c r="Y5" s="985" t="s">
        <v>106</v>
      </c>
      <c r="Z5" s="986" t="s">
        <v>303</v>
      </c>
      <c r="AA5" s="987" t="s">
        <v>106</v>
      </c>
    </row>
    <row r="6" spans="1:27">
      <c r="B6" s="240" t="s">
        <v>116</v>
      </c>
      <c r="C6" s="775">
        <v>28129</v>
      </c>
      <c r="D6" s="437">
        <v>8143</v>
      </c>
      <c r="E6" s="2025">
        <v>28.948771730242811</v>
      </c>
      <c r="F6" s="725">
        <v>19986</v>
      </c>
      <c r="G6" s="2026">
        <v>71.051228269757189</v>
      </c>
      <c r="H6" s="1640">
        <v>103</v>
      </c>
      <c r="I6" s="2027">
        <v>44</v>
      </c>
      <c r="J6" s="2028">
        <v>42.718446601941743</v>
      </c>
      <c r="K6" s="725">
        <v>59</v>
      </c>
      <c r="L6" s="2026">
        <v>57.28155339805825</v>
      </c>
      <c r="M6" s="1640">
        <v>606</v>
      </c>
      <c r="N6" s="2027">
        <v>175</v>
      </c>
      <c r="O6" s="2028">
        <v>28.877887788778878</v>
      </c>
      <c r="P6" s="725">
        <v>431</v>
      </c>
      <c r="Q6" s="2026">
        <v>71.122112211221122</v>
      </c>
      <c r="R6" s="437">
        <v>27163</v>
      </c>
      <c r="S6" s="2027">
        <v>7886</v>
      </c>
      <c r="T6" s="2028">
        <v>29.032139307145748</v>
      </c>
      <c r="U6" s="725">
        <v>19277</v>
      </c>
      <c r="V6" s="2026">
        <v>70.967860692854245</v>
      </c>
      <c r="W6" s="1640">
        <v>257</v>
      </c>
      <c r="X6" s="2027">
        <v>38</v>
      </c>
      <c r="Y6" s="2028">
        <v>14.785992217898833</v>
      </c>
      <c r="Z6" s="725">
        <v>219</v>
      </c>
      <c r="AA6" s="2026">
        <v>85.214007782101163</v>
      </c>
    </row>
    <row r="7" spans="1:27">
      <c r="B7" s="240" t="s">
        <v>117</v>
      </c>
      <c r="C7" s="775">
        <v>28150</v>
      </c>
      <c r="D7" s="2577">
        <v>8178</v>
      </c>
      <c r="E7" s="253">
        <v>29.051509769094135</v>
      </c>
      <c r="F7" s="2574">
        <v>19972</v>
      </c>
      <c r="G7" s="305">
        <v>70.948490230905861</v>
      </c>
      <c r="H7" s="306">
        <v>106</v>
      </c>
      <c r="I7" s="2573">
        <v>44</v>
      </c>
      <c r="J7" s="307">
        <v>41.509433962264154</v>
      </c>
      <c r="K7" s="2574">
        <v>62</v>
      </c>
      <c r="L7" s="305">
        <v>58.490566037735846</v>
      </c>
      <c r="M7" s="306">
        <v>621</v>
      </c>
      <c r="N7" s="2573">
        <v>178</v>
      </c>
      <c r="O7" s="307">
        <v>28.663446054750402</v>
      </c>
      <c r="P7" s="2574">
        <v>443</v>
      </c>
      <c r="Q7" s="305">
        <v>71.336553945249591</v>
      </c>
      <c r="R7" s="2577">
        <v>27175</v>
      </c>
      <c r="S7" s="2573">
        <v>7918</v>
      </c>
      <c r="T7" s="307">
        <v>29.137074517019318</v>
      </c>
      <c r="U7" s="2574">
        <v>19257</v>
      </c>
      <c r="V7" s="305">
        <v>70.862925482980671</v>
      </c>
      <c r="W7" s="306">
        <v>248</v>
      </c>
      <c r="X7" s="2573">
        <v>38</v>
      </c>
      <c r="Y7" s="307">
        <v>15.32258064516129</v>
      </c>
      <c r="Z7" s="2574">
        <v>210</v>
      </c>
      <c r="AA7" s="305">
        <v>84.677419354838719</v>
      </c>
    </row>
    <row r="8" spans="1:27">
      <c r="B8" s="240" t="s">
        <v>118</v>
      </c>
      <c r="C8" s="775">
        <v>28186</v>
      </c>
      <c r="D8" s="2577">
        <v>8166</v>
      </c>
      <c r="E8" s="253">
        <v>28.971829986518127</v>
      </c>
      <c r="F8" s="2574">
        <v>20020</v>
      </c>
      <c r="G8" s="305">
        <v>71.028170013481869</v>
      </c>
      <c r="H8" s="306">
        <v>108</v>
      </c>
      <c r="I8" s="2573">
        <v>45</v>
      </c>
      <c r="J8" s="307">
        <v>41.666666666666671</v>
      </c>
      <c r="K8" s="2574">
        <v>63</v>
      </c>
      <c r="L8" s="305">
        <v>58.333333333333336</v>
      </c>
      <c r="M8" s="306">
        <v>640</v>
      </c>
      <c r="N8" s="2573">
        <v>181</v>
      </c>
      <c r="O8" s="307">
        <v>28.281250000000004</v>
      </c>
      <c r="P8" s="2574">
        <v>459</v>
      </c>
      <c r="Q8" s="305">
        <v>71.71875</v>
      </c>
      <c r="R8" s="2577">
        <v>27202</v>
      </c>
      <c r="S8" s="2573">
        <v>7906</v>
      </c>
      <c r="T8" s="307">
        <v>29.064039408866993</v>
      </c>
      <c r="U8" s="2574">
        <v>19296</v>
      </c>
      <c r="V8" s="305">
        <v>70.935960591133011</v>
      </c>
      <c r="W8" s="306">
        <v>238</v>
      </c>
      <c r="X8" s="2573">
        <v>34</v>
      </c>
      <c r="Y8" s="307">
        <v>14.285714285714285</v>
      </c>
      <c r="Z8" s="2574">
        <v>202</v>
      </c>
      <c r="AA8" s="305">
        <v>84.87394957983193</v>
      </c>
    </row>
    <row r="9" spans="1:27">
      <c r="B9" s="2606" t="s">
        <v>119</v>
      </c>
      <c r="C9" s="776">
        <v>28246</v>
      </c>
      <c r="D9" s="2578">
        <v>8191</v>
      </c>
      <c r="E9" s="2609">
        <v>28.998796289740142</v>
      </c>
      <c r="F9" s="2575">
        <v>20055</v>
      </c>
      <c r="G9" s="2610">
        <v>71.001203710259858</v>
      </c>
      <c r="H9" s="308">
        <v>109</v>
      </c>
      <c r="I9" s="2611">
        <v>44</v>
      </c>
      <c r="J9" s="2612">
        <v>40.366972477064223</v>
      </c>
      <c r="K9" s="2575">
        <v>65</v>
      </c>
      <c r="L9" s="2610">
        <v>59.633027522935777</v>
      </c>
      <c r="M9" s="308">
        <v>649</v>
      </c>
      <c r="N9" s="2611">
        <v>189</v>
      </c>
      <c r="O9" s="2612">
        <v>29.121725731895225</v>
      </c>
      <c r="P9" s="2575">
        <v>460</v>
      </c>
      <c r="Q9" s="2610">
        <v>70.878274268104775</v>
      </c>
      <c r="R9" s="2578">
        <v>27254</v>
      </c>
      <c r="S9" s="2611">
        <v>7924</v>
      </c>
      <c r="T9" s="2612">
        <v>29.074631246789462</v>
      </c>
      <c r="U9" s="2575">
        <v>19330</v>
      </c>
      <c r="V9" s="2610">
        <v>70.925368753210535</v>
      </c>
      <c r="W9" s="308">
        <v>234</v>
      </c>
      <c r="X9" s="2611">
        <v>34</v>
      </c>
      <c r="Y9" s="2612">
        <v>14.529914529914532</v>
      </c>
      <c r="Z9" s="2575">
        <v>200</v>
      </c>
      <c r="AA9" s="2610">
        <v>85.470085470085465</v>
      </c>
    </row>
    <row r="10" spans="1:27">
      <c r="A10" s="242"/>
      <c r="B10" s="240" t="s">
        <v>120</v>
      </c>
      <c r="C10" s="775">
        <v>28101</v>
      </c>
      <c r="D10" s="2577">
        <v>8108</v>
      </c>
      <c r="E10" s="253">
        <f t="shared" ref="E10:E22" si="0">SUM(D10/C10*100)</f>
        <v>28.853065727198317</v>
      </c>
      <c r="F10" s="2574">
        <v>19993</v>
      </c>
      <c r="G10" s="305">
        <f t="shared" ref="G10:G22" si="1">SUM(F10/C10*100)</f>
        <v>71.146934272801673</v>
      </c>
      <c r="H10" s="306">
        <v>105</v>
      </c>
      <c r="I10" s="2573">
        <v>43</v>
      </c>
      <c r="J10" s="307">
        <f t="shared" ref="J10:J22" si="2">SUM(I10/H10*100)</f>
        <v>40.952380952380949</v>
      </c>
      <c r="K10" s="2574">
        <v>62</v>
      </c>
      <c r="L10" s="305">
        <f t="shared" ref="L10:L22" si="3">SUM(K10/H10*100)</f>
        <v>59.047619047619051</v>
      </c>
      <c r="M10" s="306">
        <v>657</v>
      </c>
      <c r="N10" s="2573">
        <v>190</v>
      </c>
      <c r="O10" s="307">
        <f t="shared" ref="O10:O22" si="4">SUM(N10/M10*100)</f>
        <v>28.919330289193301</v>
      </c>
      <c r="P10" s="2574">
        <v>467</v>
      </c>
      <c r="Q10" s="305">
        <f t="shared" ref="Q10:Q22" si="5">SUM(P10/M10*100)</f>
        <v>71.080669710806703</v>
      </c>
      <c r="R10" s="2577">
        <v>27116</v>
      </c>
      <c r="S10" s="2573">
        <v>7843</v>
      </c>
      <c r="T10" s="307">
        <f t="shared" ref="T10:T22" si="6">SUM(S10/R10*100)</f>
        <v>28.923882578551407</v>
      </c>
      <c r="U10" s="2574">
        <v>19273</v>
      </c>
      <c r="V10" s="305">
        <f t="shared" ref="V10:V22" si="7">SUM(U10/R10*100)</f>
        <v>71.076117421448586</v>
      </c>
      <c r="W10" s="306">
        <v>223</v>
      </c>
      <c r="X10" s="2573">
        <v>32</v>
      </c>
      <c r="Y10" s="307">
        <f t="shared" ref="Y10:Y22" si="8">SUM(X10/W10*100)</f>
        <v>14.349775784753364</v>
      </c>
      <c r="Z10" s="2574">
        <v>191</v>
      </c>
      <c r="AA10" s="305">
        <f t="shared" ref="AA10:AA22" si="9">SUM(Z10/W10*100)</f>
        <v>85.650224215246638</v>
      </c>
    </row>
    <row r="11" spans="1:27">
      <c r="A11" s="242"/>
      <c r="B11" s="2607" t="s">
        <v>121</v>
      </c>
      <c r="C11" s="775">
        <v>28285</v>
      </c>
      <c r="D11" s="2577">
        <v>8166</v>
      </c>
      <c r="E11" s="253">
        <f t="shared" si="0"/>
        <v>28.870426020859114</v>
      </c>
      <c r="F11" s="2574">
        <v>20119</v>
      </c>
      <c r="G11" s="305">
        <f t="shared" si="1"/>
        <v>71.129573979140886</v>
      </c>
      <c r="H11" s="306">
        <v>119</v>
      </c>
      <c r="I11" s="2573">
        <v>52</v>
      </c>
      <c r="J11" s="307">
        <f t="shared" si="2"/>
        <v>43.69747899159664</v>
      </c>
      <c r="K11" s="2574">
        <v>67</v>
      </c>
      <c r="L11" s="305">
        <f t="shared" si="3"/>
        <v>56.30252100840336</v>
      </c>
      <c r="M11" s="306">
        <v>661</v>
      </c>
      <c r="N11" s="2573">
        <v>182</v>
      </c>
      <c r="O11" s="307">
        <f t="shared" si="4"/>
        <v>27.534039334341909</v>
      </c>
      <c r="P11" s="2574">
        <v>479</v>
      </c>
      <c r="Q11" s="305">
        <f t="shared" si="5"/>
        <v>72.465960665658088</v>
      </c>
      <c r="R11" s="2577">
        <v>27287</v>
      </c>
      <c r="S11" s="2573">
        <v>7901</v>
      </c>
      <c r="T11" s="307">
        <f t="shared" si="6"/>
        <v>28.955180122402606</v>
      </c>
      <c r="U11" s="2574">
        <v>19386</v>
      </c>
      <c r="V11" s="305">
        <f t="shared" si="7"/>
        <v>71.044819877597391</v>
      </c>
      <c r="W11" s="306">
        <v>218</v>
      </c>
      <c r="X11" s="2573">
        <v>31</v>
      </c>
      <c r="Y11" s="307">
        <f t="shared" si="8"/>
        <v>14.220183486238533</v>
      </c>
      <c r="Z11" s="2574">
        <v>187</v>
      </c>
      <c r="AA11" s="305">
        <f t="shared" si="9"/>
        <v>85.77981651376146</v>
      </c>
    </row>
    <row r="12" spans="1:27">
      <c r="B12" s="244" t="s">
        <v>122</v>
      </c>
      <c r="C12" s="775">
        <v>28407</v>
      </c>
      <c r="D12" s="2577">
        <v>8201</v>
      </c>
      <c r="E12" s="253">
        <f t="shared" si="0"/>
        <v>28.869644805857714</v>
      </c>
      <c r="F12" s="2574">
        <v>20206</v>
      </c>
      <c r="G12" s="305">
        <f t="shared" si="1"/>
        <v>71.130355194142297</v>
      </c>
      <c r="H12" s="306">
        <v>127</v>
      </c>
      <c r="I12" s="2573">
        <v>53</v>
      </c>
      <c r="J12" s="307">
        <f t="shared" si="2"/>
        <v>41.732283464566926</v>
      </c>
      <c r="K12" s="2574">
        <v>74</v>
      </c>
      <c r="L12" s="305">
        <f t="shared" si="3"/>
        <v>58.267716535433067</v>
      </c>
      <c r="M12" s="306">
        <v>666</v>
      </c>
      <c r="N12" s="2573">
        <v>182</v>
      </c>
      <c r="O12" s="307">
        <f t="shared" si="4"/>
        <v>27.327327327327328</v>
      </c>
      <c r="P12" s="2574">
        <v>484</v>
      </c>
      <c r="Q12" s="305">
        <f t="shared" si="5"/>
        <v>72.672672672672675</v>
      </c>
      <c r="R12" s="2577">
        <v>27398</v>
      </c>
      <c r="S12" s="2573">
        <v>7935</v>
      </c>
      <c r="T12" s="307">
        <f t="shared" si="6"/>
        <v>28.961968026863278</v>
      </c>
      <c r="U12" s="2574">
        <v>19463</v>
      </c>
      <c r="V12" s="305">
        <f t="shared" si="7"/>
        <v>71.038031973136725</v>
      </c>
      <c r="W12" s="306">
        <v>216</v>
      </c>
      <c r="X12" s="2573">
        <v>31</v>
      </c>
      <c r="Y12" s="307">
        <f t="shared" si="8"/>
        <v>14.351851851851851</v>
      </c>
      <c r="Z12" s="2574">
        <v>185</v>
      </c>
      <c r="AA12" s="305">
        <f t="shared" si="9"/>
        <v>85.648148148148152</v>
      </c>
    </row>
    <row r="13" spans="1:27">
      <c r="B13" s="1348" t="s">
        <v>123</v>
      </c>
      <c r="C13" s="776">
        <v>28376</v>
      </c>
      <c r="D13" s="2578">
        <v>8205</v>
      </c>
      <c r="E13" s="2609">
        <f t="shared" si="0"/>
        <v>28.915280518748236</v>
      </c>
      <c r="F13" s="2575">
        <v>20171</v>
      </c>
      <c r="G13" s="2610">
        <f t="shared" si="1"/>
        <v>71.084719481251753</v>
      </c>
      <c r="H13" s="308">
        <v>128</v>
      </c>
      <c r="I13" s="2611">
        <v>55</v>
      </c>
      <c r="J13" s="2612">
        <f t="shared" si="2"/>
        <v>42.96875</v>
      </c>
      <c r="K13" s="2575">
        <v>73</v>
      </c>
      <c r="L13" s="2610">
        <f t="shared" si="3"/>
        <v>57.03125</v>
      </c>
      <c r="M13" s="308">
        <v>668</v>
      </c>
      <c r="N13" s="2611">
        <v>183</v>
      </c>
      <c r="O13" s="2612">
        <f t="shared" si="4"/>
        <v>27.395209580838326</v>
      </c>
      <c r="P13" s="2575">
        <v>485</v>
      </c>
      <c r="Q13" s="2610">
        <f t="shared" si="5"/>
        <v>72.604790419161674</v>
      </c>
      <c r="R13" s="2578">
        <v>27370</v>
      </c>
      <c r="S13" s="2611">
        <v>7936</v>
      </c>
      <c r="T13" s="2612">
        <f t="shared" si="6"/>
        <v>28.995250274022656</v>
      </c>
      <c r="U13" s="2575">
        <v>19434</v>
      </c>
      <c r="V13" s="2610">
        <f t="shared" si="7"/>
        <v>71.004749725977348</v>
      </c>
      <c r="W13" s="308">
        <v>210</v>
      </c>
      <c r="X13" s="2611">
        <v>31</v>
      </c>
      <c r="Y13" s="2612">
        <f t="shared" si="8"/>
        <v>14.761904761904763</v>
      </c>
      <c r="Z13" s="2575">
        <v>179</v>
      </c>
      <c r="AA13" s="2610">
        <f t="shared" si="9"/>
        <v>85.238095238095241</v>
      </c>
    </row>
    <row r="14" spans="1:27">
      <c r="B14" s="244" t="s">
        <v>124</v>
      </c>
      <c r="C14" s="775">
        <v>28037</v>
      </c>
      <c r="D14" s="2577">
        <v>8110</v>
      </c>
      <c r="E14" s="253">
        <f t="shared" si="0"/>
        <v>28.926061989513858</v>
      </c>
      <c r="F14" s="2574">
        <v>19927</v>
      </c>
      <c r="G14" s="305">
        <f t="shared" si="1"/>
        <v>71.073938010486145</v>
      </c>
      <c r="H14" s="306">
        <v>129</v>
      </c>
      <c r="I14" s="2573">
        <v>56</v>
      </c>
      <c r="J14" s="307">
        <f t="shared" si="2"/>
        <v>43.410852713178294</v>
      </c>
      <c r="K14" s="2487">
        <v>73</v>
      </c>
      <c r="L14" s="305">
        <f t="shared" si="3"/>
        <v>56.589147286821706</v>
      </c>
      <c r="M14" s="306">
        <v>683</v>
      </c>
      <c r="N14" s="2573">
        <v>191</v>
      </c>
      <c r="O14" s="307">
        <f t="shared" si="4"/>
        <v>27.964860907759881</v>
      </c>
      <c r="P14" s="2574">
        <v>492</v>
      </c>
      <c r="Q14" s="305">
        <f t="shared" si="5"/>
        <v>72.035139092240115</v>
      </c>
      <c r="R14" s="2577">
        <v>27026</v>
      </c>
      <c r="S14" s="2573">
        <v>7834</v>
      </c>
      <c r="T14" s="307">
        <f t="shared" si="6"/>
        <v>28.986901502257084</v>
      </c>
      <c r="U14" s="2574">
        <v>19192</v>
      </c>
      <c r="V14" s="305">
        <f t="shared" si="7"/>
        <v>71.013098497742916</v>
      </c>
      <c r="W14" s="306">
        <v>199</v>
      </c>
      <c r="X14" s="2573">
        <v>29</v>
      </c>
      <c r="Y14" s="307">
        <f t="shared" si="8"/>
        <v>14.572864321608039</v>
      </c>
      <c r="Z14" s="2574">
        <v>170</v>
      </c>
      <c r="AA14" s="305">
        <f t="shared" si="9"/>
        <v>85.427135678391963</v>
      </c>
    </row>
    <row r="15" spans="1:27">
      <c r="B15" s="244" t="s">
        <v>125</v>
      </c>
      <c r="C15" s="777">
        <v>28041</v>
      </c>
      <c r="D15" s="2577">
        <v>8118</v>
      </c>
      <c r="E15" s="253">
        <f t="shared" si="0"/>
        <v>28.950465389964698</v>
      </c>
      <c r="F15" s="2574">
        <v>19923</v>
      </c>
      <c r="G15" s="305">
        <f t="shared" si="1"/>
        <v>71.049534610035309</v>
      </c>
      <c r="H15" s="306">
        <v>123</v>
      </c>
      <c r="I15" s="2573">
        <v>54</v>
      </c>
      <c r="J15" s="307">
        <f t="shared" si="2"/>
        <v>43.902439024390247</v>
      </c>
      <c r="K15" s="2574">
        <v>69</v>
      </c>
      <c r="L15" s="305">
        <f t="shared" si="3"/>
        <v>56.09756097560976</v>
      </c>
      <c r="M15" s="306">
        <v>708</v>
      </c>
      <c r="N15" s="2573">
        <v>199</v>
      </c>
      <c r="O15" s="307">
        <f t="shared" si="4"/>
        <v>28.10734463276836</v>
      </c>
      <c r="P15" s="2574">
        <v>509</v>
      </c>
      <c r="Q15" s="305">
        <f t="shared" si="5"/>
        <v>71.89265536723164</v>
      </c>
      <c r="R15" s="2577">
        <v>27073</v>
      </c>
      <c r="S15" s="2573">
        <v>7835</v>
      </c>
      <c r="T15" s="307">
        <f t="shared" si="6"/>
        <v>28.940272596313672</v>
      </c>
      <c r="U15" s="2574">
        <v>19178</v>
      </c>
      <c r="V15" s="305">
        <f t="shared" si="7"/>
        <v>70.838104384442062</v>
      </c>
      <c r="W15" s="306">
        <v>197</v>
      </c>
      <c r="X15" s="2573">
        <v>30</v>
      </c>
      <c r="Y15" s="307">
        <f t="shared" si="8"/>
        <v>15.228426395939088</v>
      </c>
      <c r="Z15" s="2574">
        <v>167</v>
      </c>
      <c r="AA15" s="305">
        <f t="shared" si="9"/>
        <v>84.771573604060919</v>
      </c>
    </row>
    <row r="16" spans="1:27">
      <c r="B16" s="240" t="s">
        <v>126</v>
      </c>
      <c r="C16" s="777">
        <v>28132</v>
      </c>
      <c r="D16" s="2577">
        <v>8144</v>
      </c>
      <c r="E16" s="263">
        <f t="shared" si="0"/>
        <v>28.949239300440777</v>
      </c>
      <c r="F16" s="2573">
        <v>19988</v>
      </c>
      <c r="G16" s="305">
        <f t="shared" si="1"/>
        <v>71.05076069955922</v>
      </c>
      <c r="H16" s="306">
        <v>128</v>
      </c>
      <c r="I16" s="2573">
        <v>56</v>
      </c>
      <c r="J16" s="307">
        <f t="shared" si="2"/>
        <v>43.75</v>
      </c>
      <c r="K16" s="2574">
        <v>72</v>
      </c>
      <c r="L16" s="305">
        <f t="shared" si="3"/>
        <v>56.25</v>
      </c>
      <c r="M16" s="309">
        <v>721</v>
      </c>
      <c r="N16" s="2574">
        <v>206</v>
      </c>
      <c r="O16" s="307">
        <f t="shared" si="4"/>
        <v>28.571428571428569</v>
      </c>
      <c r="P16" s="2574">
        <v>515</v>
      </c>
      <c r="Q16" s="305">
        <f t="shared" si="5"/>
        <v>71.428571428571431</v>
      </c>
      <c r="R16" s="126">
        <v>27089</v>
      </c>
      <c r="S16" s="2574">
        <v>7852</v>
      </c>
      <c r="T16" s="307">
        <f t="shared" si="6"/>
        <v>28.985935250470668</v>
      </c>
      <c r="U16" s="2574">
        <v>19237</v>
      </c>
      <c r="V16" s="305">
        <f t="shared" si="7"/>
        <v>71.014064749529325</v>
      </c>
      <c r="W16" s="306">
        <v>194</v>
      </c>
      <c r="X16" s="2573">
        <v>30</v>
      </c>
      <c r="Y16" s="307">
        <f t="shared" si="8"/>
        <v>15.463917525773196</v>
      </c>
      <c r="Z16" s="2574">
        <v>164</v>
      </c>
      <c r="AA16" s="305">
        <f t="shared" si="9"/>
        <v>84.536082474226802</v>
      </c>
    </row>
    <row r="17" spans="2:92">
      <c r="B17" s="2606" t="s">
        <v>127</v>
      </c>
      <c r="C17" s="778">
        <v>28250</v>
      </c>
      <c r="D17" s="2578">
        <v>8125</v>
      </c>
      <c r="E17" s="2613">
        <f t="shared" si="0"/>
        <v>28.761061946902654</v>
      </c>
      <c r="F17" s="2611">
        <v>20025</v>
      </c>
      <c r="G17" s="2610">
        <f t="shared" si="1"/>
        <v>70.884955752212392</v>
      </c>
      <c r="H17" s="308">
        <v>129</v>
      </c>
      <c r="I17" s="2611">
        <v>56</v>
      </c>
      <c r="J17" s="2612">
        <f t="shared" si="2"/>
        <v>43.410852713178294</v>
      </c>
      <c r="K17" s="2575">
        <v>73</v>
      </c>
      <c r="L17" s="2610">
        <f t="shared" si="3"/>
        <v>56.589147286821706</v>
      </c>
      <c r="M17" s="311">
        <v>744</v>
      </c>
      <c r="N17" s="2575">
        <v>209</v>
      </c>
      <c r="O17" s="2612">
        <f t="shared" si="4"/>
        <v>28.091397849462364</v>
      </c>
      <c r="P17" s="2575">
        <v>535</v>
      </c>
      <c r="Q17" s="2610">
        <f t="shared" si="5"/>
        <v>71.908602150537632</v>
      </c>
      <c r="R17" s="132">
        <v>27084</v>
      </c>
      <c r="S17" s="2575">
        <v>7831</v>
      </c>
      <c r="T17" s="2612">
        <f t="shared" si="6"/>
        <v>28.91374981538916</v>
      </c>
      <c r="U17" s="2575">
        <v>19253</v>
      </c>
      <c r="V17" s="2610">
        <f t="shared" si="7"/>
        <v>71.086250184610847</v>
      </c>
      <c r="W17" s="308">
        <v>193</v>
      </c>
      <c r="X17" s="2611">
        <v>29</v>
      </c>
      <c r="Y17" s="2612">
        <f t="shared" si="8"/>
        <v>15.025906735751295</v>
      </c>
      <c r="Z17" s="2575">
        <v>164</v>
      </c>
      <c r="AA17" s="2610">
        <f t="shared" si="9"/>
        <v>84.974093264248708</v>
      </c>
    </row>
    <row r="18" spans="2:92">
      <c r="B18" s="240" t="s">
        <v>128</v>
      </c>
      <c r="C18" s="777">
        <v>28064</v>
      </c>
      <c r="D18" s="2577">
        <v>8020</v>
      </c>
      <c r="E18" s="263">
        <f t="shared" si="0"/>
        <v>28.577537058152792</v>
      </c>
      <c r="F18" s="2573">
        <v>19982</v>
      </c>
      <c r="G18" s="305">
        <f t="shared" si="1"/>
        <v>71.201539338654513</v>
      </c>
      <c r="H18" s="306">
        <v>130</v>
      </c>
      <c r="I18" s="2573">
        <v>58</v>
      </c>
      <c r="J18" s="307">
        <f t="shared" si="2"/>
        <v>44.61538461538462</v>
      </c>
      <c r="K18" s="2574">
        <v>72</v>
      </c>
      <c r="L18" s="305">
        <f t="shared" si="3"/>
        <v>55.384615384615387</v>
      </c>
      <c r="M18" s="309">
        <v>762</v>
      </c>
      <c r="N18" s="2574">
        <v>215</v>
      </c>
      <c r="O18" s="307">
        <f t="shared" si="4"/>
        <v>28.215223097112862</v>
      </c>
      <c r="P18" s="2574">
        <v>547</v>
      </c>
      <c r="Q18" s="305">
        <f t="shared" si="5"/>
        <v>71.784776902887131</v>
      </c>
      <c r="R18" s="126">
        <v>26981</v>
      </c>
      <c r="S18" s="2574">
        <v>7780</v>
      </c>
      <c r="T18" s="307">
        <f t="shared" si="6"/>
        <v>28.835106185834476</v>
      </c>
      <c r="U18" s="2574">
        <v>19201</v>
      </c>
      <c r="V18" s="305">
        <f t="shared" si="7"/>
        <v>71.164893814165524</v>
      </c>
      <c r="W18" s="306">
        <v>191</v>
      </c>
      <c r="X18" s="2573">
        <v>29</v>
      </c>
      <c r="Y18" s="307">
        <f t="shared" si="8"/>
        <v>15.183246073298429</v>
      </c>
      <c r="Z18" s="2574">
        <v>162</v>
      </c>
      <c r="AA18" s="305">
        <f t="shared" si="9"/>
        <v>84.816753926701566</v>
      </c>
    </row>
    <row r="19" spans="2:92">
      <c r="B19" s="240" t="s">
        <v>129</v>
      </c>
      <c r="C19" s="777">
        <v>28292</v>
      </c>
      <c r="D19" s="2577">
        <v>8150</v>
      </c>
      <c r="E19" s="263">
        <f t="shared" si="0"/>
        <v>28.80672981761629</v>
      </c>
      <c r="F19" s="2573">
        <v>20142</v>
      </c>
      <c r="G19" s="305">
        <f t="shared" si="1"/>
        <v>71.193270182383714</v>
      </c>
      <c r="H19" s="306">
        <v>130</v>
      </c>
      <c r="I19" s="2573">
        <v>60</v>
      </c>
      <c r="J19" s="307">
        <f t="shared" si="2"/>
        <v>46.153846153846153</v>
      </c>
      <c r="K19" s="2574">
        <v>70</v>
      </c>
      <c r="L19" s="305">
        <f t="shared" si="3"/>
        <v>53.846153846153847</v>
      </c>
      <c r="M19" s="309">
        <v>797</v>
      </c>
      <c r="N19" s="2574">
        <v>226</v>
      </c>
      <c r="O19" s="307">
        <f t="shared" si="4"/>
        <v>28.356336260978672</v>
      </c>
      <c r="P19" s="2574">
        <v>571</v>
      </c>
      <c r="Q19" s="305">
        <f t="shared" si="5"/>
        <v>71.643663739021335</v>
      </c>
      <c r="R19" s="126">
        <v>27176</v>
      </c>
      <c r="S19" s="2574">
        <v>7836</v>
      </c>
      <c r="T19" s="307">
        <f t="shared" si="6"/>
        <v>28.834265528407414</v>
      </c>
      <c r="U19" s="2574">
        <v>19340</v>
      </c>
      <c r="V19" s="305">
        <f t="shared" si="7"/>
        <v>71.165734471592572</v>
      </c>
      <c r="W19" s="306">
        <v>189</v>
      </c>
      <c r="X19" s="2573">
        <v>28</v>
      </c>
      <c r="Y19" s="307">
        <f t="shared" si="8"/>
        <v>14.814814814814813</v>
      </c>
      <c r="Z19" s="2574">
        <v>161</v>
      </c>
      <c r="AA19" s="305">
        <f t="shared" si="9"/>
        <v>85.18518518518519</v>
      </c>
    </row>
    <row r="20" spans="2:92" ht="13.7" customHeight="1">
      <c r="B20" s="240" t="s">
        <v>130</v>
      </c>
      <c r="C20" s="777">
        <v>28235</v>
      </c>
      <c r="D20" s="2577">
        <v>8137</v>
      </c>
      <c r="E20" s="263">
        <f t="shared" si="0"/>
        <v>28.818841862936072</v>
      </c>
      <c r="F20" s="2573">
        <v>20098</v>
      </c>
      <c r="G20" s="305">
        <f t="shared" si="1"/>
        <v>71.181158137063932</v>
      </c>
      <c r="H20" s="306">
        <v>132</v>
      </c>
      <c r="I20" s="2573">
        <v>63</v>
      </c>
      <c r="J20" s="307">
        <f t="shared" si="2"/>
        <v>47.727272727272727</v>
      </c>
      <c r="K20" s="2574">
        <v>69</v>
      </c>
      <c r="L20" s="305">
        <f t="shared" si="3"/>
        <v>52.272727272727273</v>
      </c>
      <c r="M20" s="309">
        <v>804</v>
      </c>
      <c r="N20" s="2574">
        <v>222</v>
      </c>
      <c r="O20" s="307">
        <f t="shared" si="4"/>
        <v>27.611940298507463</v>
      </c>
      <c r="P20" s="2574">
        <v>582</v>
      </c>
      <c r="Q20" s="305">
        <f t="shared" si="5"/>
        <v>72.388059701492537</v>
      </c>
      <c r="R20" s="126">
        <v>27116</v>
      </c>
      <c r="S20" s="2574">
        <v>7824</v>
      </c>
      <c r="T20" s="307">
        <f t="shared" si="6"/>
        <v>28.85381324679156</v>
      </c>
      <c r="U20" s="2574">
        <v>19292</v>
      </c>
      <c r="V20" s="305">
        <f t="shared" si="7"/>
        <v>71.14618675320844</v>
      </c>
      <c r="W20" s="306">
        <v>183</v>
      </c>
      <c r="X20" s="2573">
        <v>28</v>
      </c>
      <c r="Y20" s="307">
        <f t="shared" si="8"/>
        <v>15.300546448087433</v>
      </c>
      <c r="Z20" s="2574">
        <v>155</v>
      </c>
      <c r="AA20" s="305">
        <f t="shared" si="9"/>
        <v>84.699453551912569</v>
      </c>
    </row>
    <row r="21" spans="2:92" ht="13.7" customHeight="1">
      <c r="B21" s="2606" t="s">
        <v>405</v>
      </c>
      <c r="C21" s="778">
        <v>28255</v>
      </c>
      <c r="D21" s="2578">
        <v>8148</v>
      </c>
      <c r="E21" s="2613">
        <f>SUM(D21/C21*100)</f>
        <v>28.837373916121038</v>
      </c>
      <c r="F21" s="2611">
        <v>20107</v>
      </c>
      <c r="G21" s="2610">
        <f>SUM(F21/C21*100)</f>
        <v>71.162626083878962</v>
      </c>
      <c r="H21" s="308">
        <v>134</v>
      </c>
      <c r="I21" s="2611">
        <v>63</v>
      </c>
      <c r="J21" s="2612">
        <f>SUM(I21/H21*100)</f>
        <v>47.014925373134332</v>
      </c>
      <c r="K21" s="2575">
        <v>71</v>
      </c>
      <c r="L21" s="2610">
        <f>SUM(K21/H21*100)</f>
        <v>52.985074626865668</v>
      </c>
      <c r="M21" s="311">
        <v>826</v>
      </c>
      <c r="N21" s="2575">
        <v>228</v>
      </c>
      <c r="O21" s="2612">
        <f>SUM(N21/M21*100)</f>
        <v>27.602905569007262</v>
      </c>
      <c r="P21" s="2575">
        <v>598</v>
      </c>
      <c r="Q21" s="2610">
        <f>SUM(P21/M21*100)</f>
        <v>72.397094430992738</v>
      </c>
      <c r="R21" s="132">
        <v>27114</v>
      </c>
      <c r="S21" s="2575">
        <v>7829</v>
      </c>
      <c r="T21" s="2612">
        <f>SUM(S21/R21*100)</f>
        <v>28.874382237958251</v>
      </c>
      <c r="U21" s="2575">
        <v>19285</v>
      </c>
      <c r="V21" s="2610">
        <f>SUM(U21/R21*100)</f>
        <v>71.125617762041742</v>
      </c>
      <c r="W21" s="308">
        <v>181</v>
      </c>
      <c r="X21" s="2611">
        <v>28</v>
      </c>
      <c r="Y21" s="2612">
        <f>SUM(X21/W21*100)</f>
        <v>15.469613259668508</v>
      </c>
      <c r="Z21" s="2575">
        <v>153</v>
      </c>
      <c r="AA21" s="2610">
        <f>SUM(Z21/W21*100)</f>
        <v>84.530386740331494</v>
      </c>
    </row>
    <row r="22" spans="2:92">
      <c r="B22" s="244" t="s">
        <v>425</v>
      </c>
      <c r="C22" s="777">
        <v>28155</v>
      </c>
      <c r="D22" s="2577">
        <v>8076</v>
      </c>
      <c r="E22" s="263">
        <f t="shared" si="0"/>
        <v>28.684070324986681</v>
      </c>
      <c r="F22" s="2482">
        <v>20079</v>
      </c>
      <c r="G22" s="305">
        <f t="shared" si="1"/>
        <v>71.315929675013322</v>
      </c>
      <c r="H22" s="306">
        <v>169</v>
      </c>
      <c r="I22" s="2482">
        <v>81</v>
      </c>
      <c r="J22" s="2614">
        <f t="shared" si="2"/>
        <v>47.928994082840234</v>
      </c>
      <c r="K22" s="2574">
        <v>88</v>
      </c>
      <c r="L22" s="305">
        <f t="shared" si="3"/>
        <v>52.071005917159766</v>
      </c>
      <c r="M22" s="581">
        <v>808</v>
      </c>
      <c r="N22" s="2482">
        <v>221</v>
      </c>
      <c r="O22" s="2614">
        <f t="shared" si="4"/>
        <v>27.351485148514854</v>
      </c>
      <c r="P22" s="2574">
        <v>587</v>
      </c>
      <c r="Q22" s="305">
        <f t="shared" si="5"/>
        <v>72.648514851485146</v>
      </c>
      <c r="R22" s="2577">
        <v>27001</v>
      </c>
      <c r="S22" s="2482">
        <v>7749</v>
      </c>
      <c r="T22" s="2614">
        <f t="shared" si="6"/>
        <v>28.698937076404579</v>
      </c>
      <c r="U22" s="2574">
        <v>19252</v>
      </c>
      <c r="V22" s="305">
        <f t="shared" si="7"/>
        <v>71.301062923595424</v>
      </c>
      <c r="W22" s="306">
        <v>177</v>
      </c>
      <c r="X22" s="2482">
        <v>25</v>
      </c>
      <c r="Y22" s="2614">
        <f t="shared" si="8"/>
        <v>14.124293785310735</v>
      </c>
      <c r="Z22" s="2574">
        <v>152</v>
      </c>
      <c r="AA22" s="305">
        <f t="shared" si="9"/>
        <v>85.875706214689259</v>
      </c>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row>
    <row r="23" spans="2:92">
      <c r="B23" s="244" t="s">
        <v>575</v>
      </c>
      <c r="C23" s="777">
        <v>28167</v>
      </c>
      <c r="D23" s="2577">
        <v>8062</v>
      </c>
      <c r="E23" s="263">
        <f t="shared" ref="E23:E32" si="10">SUM(D23/C23*100)</f>
        <v>28.622146483473571</v>
      </c>
      <c r="F23" s="2573">
        <v>20105</v>
      </c>
      <c r="G23" s="305">
        <f t="shared" ref="G23:G33" si="11">SUM(F23/C23*100)</f>
        <v>71.377853516526429</v>
      </c>
      <c r="H23" s="306">
        <v>171</v>
      </c>
      <c r="I23" s="2573">
        <v>79</v>
      </c>
      <c r="J23" s="307">
        <f t="shared" ref="J23:J39" si="12">SUM(I23/H23*100)</f>
        <v>46.198830409356724</v>
      </c>
      <c r="K23" s="2574">
        <v>92</v>
      </c>
      <c r="L23" s="305">
        <f t="shared" ref="L23:L39" si="13">SUM(K23/H23*100)</f>
        <v>53.801169590643269</v>
      </c>
      <c r="M23" s="581">
        <v>828</v>
      </c>
      <c r="N23" s="2573">
        <v>225</v>
      </c>
      <c r="O23" s="307">
        <f t="shared" ref="O23:O39" si="14">SUM(N23/M23*100)</f>
        <v>27.173913043478258</v>
      </c>
      <c r="P23" s="2574">
        <v>603</v>
      </c>
      <c r="Q23" s="305">
        <f t="shared" ref="Q23:Q39" si="15">SUM(P23/M23*100)</f>
        <v>72.826086956521735</v>
      </c>
      <c r="R23" s="2577">
        <v>26994</v>
      </c>
      <c r="S23" s="2573">
        <v>7733</v>
      </c>
      <c r="T23" s="307">
        <f t="shared" ref="T23:T37" si="16">SUM(S23/R23*100)</f>
        <v>28.64710676446618</v>
      </c>
      <c r="U23" s="2574">
        <v>19261</v>
      </c>
      <c r="V23" s="305">
        <f t="shared" ref="V23:V39" si="17">SUM(U23/R23*100)</f>
        <v>71.352893235533827</v>
      </c>
      <c r="W23" s="306">
        <v>174</v>
      </c>
      <c r="X23" s="2573">
        <v>25</v>
      </c>
      <c r="Y23" s="307">
        <f t="shared" ref="Y23:Y39" si="18">SUM(X23/W23*100)</f>
        <v>14.367816091954023</v>
      </c>
      <c r="Z23" s="2574">
        <v>149</v>
      </c>
      <c r="AA23" s="305">
        <f t="shared" ref="AA23:AA39" si="19">SUM(Z23/W23*100)</f>
        <v>85.632183908045974</v>
      </c>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row>
    <row r="24" spans="2:92" ht="12.2" customHeight="1">
      <c r="B24" s="244" t="s">
        <v>426</v>
      </c>
      <c r="C24" s="777">
        <v>28144</v>
      </c>
      <c r="D24" s="2577">
        <v>8067</v>
      </c>
      <c r="E24" s="263">
        <f t="shared" si="10"/>
        <v>28.663303013075613</v>
      </c>
      <c r="F24" s="2573">
        <v>20077</v>
      </c>
      <c r="G24" s="305">
        <f t="shared" si="11"/>
        <v>71.33669698692438</v>
      </c>
      <c r="H24" s="306">
        <v>172</v>
      </c>
      <c r="I24" s="2573">
        <v>81</v>
      </c>
      <c r="J24" s="307">
        <f t="shared" si="12"/>
        <v>47.093023255813954</v>
      </c>
      <c r="K24" s="2574">
        <v>91</v>
      </c>
      <c r="L24" s="305">
        <f t="shared" si="13"/>
        <v>52.906976744186053</v>
      </c>
      <c r="M24" s="581">
        <v>830</v>
      </c>
      <c r="N24" s="2573">
        <v>228</v>
      </c>
      <c r="O24" s="307">
        <f t="shared" si="14"/>
        <v>27.469879518072286</v>
      </c>
      <c r="P24" s="2574">
        <v>602</v>
      </c>
      <c r="Q24" s="305">
        <f t="shared" si="15"/>
        <v>72.53012048192771</v>
      </c>
      <c r="R24" s="2577">
        <v>26968</v>
      </c>
      <c r="S24" s="2573">
        <v>7733</v>
      </c>
      <c r="T24" s="307">
        <f t="shared" si="16"/>
        <v>28.674725600711952</v>
      </c>
      <c r="U24" s="2574">
        <v>19235</v>
      </c>
      <c r="V24" s="305">
        <f t="shared" si="17"/>
        <v>71.325274399288048</v>
      </c>
      <c r="W24" s="306">
        <v>174</v>
      </c>
      <c r="X24" s="2573">
        <v>25</v>
      </c>
      <c r="Y24" s="307">
        <f t="shared" si="18"/>
        <v>14.367816091954023</v>
      </c>
      <c r="Z24" s="2574">
        <v>149</v>
      </c>
      <c r="AA24" s="305">
        <f t="shared" si="19"/>
        <v>85.632183908045974</v>
      </c>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row>
    <row r="25" spans="2:92" ht="12.2" customHeight="1">
      <c r="B25" s="1348" t="s">
        <v>479</v>
      </c>
      <c r="C25" s="778">
        <v>27870</v>
      </c>
      <c r="D25" s="2578">
        <v>8014</v>
      </c>
      <c r="E25" s="2613">
        <f t="shared" si="10"/>
        <v>28.754933620380335</v>
      </c>
      <c r="F25" s="2611">
        <v>19856</v>
      </c>
      <c r="G25" s="2610">
        <f t="shared" si="11"/>
        <v>71.245066379619658</v>
      </c>
      <c r="H25" s="308">
        <v>179</v>
      </c>
      <c r="I25" s="2611">
        <v>82</v>
      </c>
      <c r="J25" s="2612">
        <f t="shared" si="12"/>
        <v>45.81005586592179</v>
      </c>
      <c r="K25" s="2575">
        <v>97</v>
      </c>
      <c r="L25" s="2610">
        <f t="shared" si="13"/>
        <v>54.189944134078218</v>
      </c>
      <c r="M25" s="597">
        <v>819</v>
      </c>
      <c r="N25" s="2611">
        <v>220</v>
      </c>
      <c r="O25" s="2612">
        <f t="shared" si="14"/>
        <v>26.862026862026863</v>
      </c>
      <c r="P25" s="2575">
        <v>599</v>
      </c>
      <c r="Q25" s="2610">
        <f t="shared" si="15"/>
        <v>73.137973137973134</v>
      </c>
      <c r="R25" s="2578">
        <v>26699</v>
      </c>
      <c r="S25" s="2611">
        <v>7688</v>
      </c>
      <c r="T25" s="2612">
        <f t="shared" si="16"/>
        <v>28.795085958275589</v>
      </c>
      <c r="U25" s="2575">
        <v>19011</v>
      </c>
      <c r="V25" s="2610">
        <f t="shared" si="17"/>
        <v>71.204914041724408</v>
      </c>
      <c r="W25" s="308">
        <v>173</v>
      </c>
      <c r="X25" s="2611">
        <v>24</v>
      </c>
      <c r="Y25" s="2612">
        <f t="shared" si="18"/>
        <v>13.872832369942195</v>
      </c>
      <c r="Z25" s="2575">
        <v>149</v>
      </c>
      <c r="AA25" s="2610">
        <f t="shared" si="19"/>
        <v>86.127167630057798</v>
      </c>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row>
    <row r="26" spans="2:92" ht="12.2" customHeight="1">
      <c r="B26" s="244" t="s">
        <v>526</v>
      </c>
      <c r="C26" s="2599">
        <v>27351</v>
      </c>
      <c r="D26" s="2577">
        <v>7838</v>
      </c>
      <c r="E26" s="263">
        <f t="shared" si="10"/>
        <v>28.65708749223063</v>
      </c>
      <c r="F26" s="2573">
        <v>19513</v>
      </c>
      <c r="G26" s="305">
        <f t="shared" si="11"/>
        <v>71.34291250776937</v>
      </c>
      <c r="H26" s="306">
        <v>180</v>
      </c>
      <c r="I26" s="2573">
        <v>80</v>
      </c>
      <c r="J26" s="307">
        <f t="shared" si="12"/>
        <v>44.444444444444443</v>
      </c>
      <c r="K26" s="2574">
        <v>100</v>
      </c>
      <c r="L26" s="305">
        <f t="shared" si="13"/>
        <v>55.555555555555557</v>
      </c>
      <c r="M26" s="581">
        <v>813</v>
      </c>
      <c r="N26" s="2573">
        <v>217</v>
      </c>
      <c r="O26" s="307">
        <f t="shared" si="14"/>
        <v>26.691266912669125</v>
      </c>
      <c r="P26" s="2574">
        <v>596</v>
      </c>
      <c r="Q26" s="305">
        <f t="shared" si="15"/>
        <v>73.308733087330864</v>
      </c>
      <c r="R26" s="2577">
        <v>26205</v>
      </c>
      <c r="S26" s="2573">
        <v>7521</v>
      </c>
      <c r="T26" s="307">
        <f t="shared" si="16"/>
        <v>28.700629650829995</v>
      </c>
      <c r="U26" s="2574">
        <v>18684</v>
      </c>
      <c r="V26" s="305">
        <f t="shared" si="17"/>
        <v>71.299370349170005</v>
      </c>
      <c r="W26" s="306">
        <v>153</v>
      </c>
      <c r="X26" s="2573">
        <v>20</v>
      </c>
      <c r="Y26" s="307">
        <f t="shared" si="18"/>
        <v>13.071895424836603</v>
      </c>
      <c r="Z26" s="2574">
        <v>133</v>
      </c>
      <c r="AA26" s="305">
        <f t="shared" si="19"/>
        <v>86.928104575163403</v>
      </c>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row>
    <row r="27" spans="2:92" ht="12.2" customHeight="1">
      <c r="B27" s="244" t="s">
        <v>484</v>
      </c>
      <c r="C27" s="777">
        <v>27400</v>
      </c>
      <c r="D27" s="2577">
        <v>7857</v>
      </c>
      <c r="E27" s="263">
        <f t="shared" si="10"/>
        <v>28.675182481751825</v>
      </c>
      <c r="F27" s="2573">
        <v>19543</v>
      </c>
      <c r="G27" s="305">
        <f t="shared" si="11"/>
        <v>71.324817518248167</v>
      </c>
      <c r="H27" s="306">
        <v>180</v>
      </c>
      <c r="I27" s="2573">
        <v>80</v>
      </c>
      <c r="J27" s="307">
        <f t="shared" si="12"/>
        <v>44.444444444444443</v>
      </c>
      <c r="K27" s="2574">
        <v>100</v>
      </c>
      <c r="L27" s="305">
        <f t="shared" si="13"/>
        <v>55.555555555555557</v>
      </c>
      <c r="M27" s="581">
        <v>824</v>
      </c>
      <c r="N27" s="2573">
        <v>224</v>
      </c>
      <c r="O27" s="307">
        <f t="shared" si="14"/>
        <v>27.184466019417474</v>
      </c>
      <c r="P27" s="2574">
        <v>600</v>
      </c>
      <c r="Q27" s="305">
        <f t="shared" si="15"/>
        <v>72.815533980582529</v>
      </c>
      <c r="R27" s="2577">
        <v>26248</v>
      </c>
      <c r="S27" s="2573">
        <v>7534</v>
      </c>
      <c r="T27" s="307">
        <f t="shared" si="16"/>
        <v>28.703139286802802</v>
      </c>
      <c r="U27" s="2574">
        <v>18714</v>
      </c>
      <c r="V27" s="305">
        <f t="shared" si="17"/>
        <v>71.296860713197191</v>
      </c>
      <c r="W27" s="306">
        <v>148</v>
      </c>
      <c r="X27" s="2573">
        <v>19</v>
      </c>
      <c r="Y27" s="307">
        <f t="shared" si="18"/>
        <v>12.837837837837837</v>
      </c>
      <c r="Z27" s="2574">
        <v>129</v>
      </c>
      <c r="AA27" s="305">
        <f t="shared" si="19"/>
        <v>87.162162162162161</v>
      </c>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row>
    <row r="28" spans="2:92" ht="12.2" customHeight="1">
      <c r="B28" s="244" t="s">
        <v>498</v>
      </c>
      <c r="C28" s="777">
        <v>27387</v>
      </c>
      <c r="D28" s="2577">
        <v>7859</v>
      </c>
      <c r="E28" s="263">
        <f t="shared" si="10"/>
        <v>28.696096688209732</v>
      </c>
      <c r="F28" s="2573">
        <v>19528</v>
      </c>
      <c r="G28" s="305">
        <f t="shared" si="11"/>
        <v>71.303903311790265</v>
      </c>
      <c r="H28" s="306">
        <v>180</v>
      </c>
      <c r="I28" s="2573">
        <v>84</v>
      </c>
      <c r="J28" s="307">
        <f t="shared" si="12"/>
        <v>46.666666666666664</v>
      </c>
      <c r="K28" s="2574">
        <v>96</v>
      </c>
      <c r="L28" s="305">
        <f t="shared" si="13"/>
        <v>53.333333333333336</v>
      </c>
      <c r="M28" s="581">
        <v>839</v>
      </c>
      <c r="N28" s="2573">
        <v>228</v>
      </c>
      <c r="O28" s="307">
        <f t="shared" si="14"/>
        <v>27.175208581644817</v>
      </c>
      <c r="P28" s="2574">
        <v>611</v>
      </c>
      <c r="Q28" s="305">
        <f t="shared" si="15"/>
        <v>72.82479141835519</v>
      </c>
      <c r="R28" s="2577">
        <v>26221</v>
      </c>
      <c r="S28" s="2573">
        <v>7528</v>
      </c>
      <c r="T28" s="307">
        <f t="shared" si="16"/>
        <v>28.709812745509321</v>
      </c>
      <c r="U28" s="2574">
        <v>18693</v>
      </c>
      <c r="V28" s="305">
        <f t="shared" si="17"/>
        <v>71.290187254490675</v>
      </c>
      <c r="W28" s="306">
        <v>147</v>
      </c>
      <c r="X28" s="2573">
        <v>19</v>
      </c>
      <c r="Y28" s="307">
        <f t="shared" si="18"/>
        <v>12.925170068027212</v>
      </c>
      <c r="Z28" s="2574">
        <v>128</v>
      </c>
      <c r="AA28" s="305">
        <f t="shared" si="19"/>
        <v>87.074829931972786</v>
      </c>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row>
    <row r="29" spans="2:92" ht="12.2" customHeight="1">
      <c r="B29" s="1348" t="s">
        <v>428</v>
      </c>
      <c r="C29" s="778">
        <v>27308</v>
      </c>
      <c r="D29" s="2578">
        <v>7851</v>
      </c>
      <c r="E29" s="2613">
        <f t="shared" si="10"/>
        <v>28.749816903471508</v>
      </c>
      <c r="F29" s="2611">
        <v>19457</v>
      </c>
      <c r="G29" s="2610">
        <f t="shared" si="11"/>
        <v>71.250183096528488</v>
      </c>
      <c r="H29" s="308">
        <v>178</v>
      </c>
      <c r="I29" s="2611">
        <v>84</v>
      </c>
      <c r="J29" s="2612">
        <f t="shared" si="12"/>
        <v>47.191011235955052</v>
      </c>
      <c r="K29" s="2575">
        <v>94</v>
      </c>
      <c r="L29" s="2610">
        <f t="shared" si="13"/>
        <v>52.80898876404494</v>
      </c>
      <c r="M29" s="597">
        <v>843</v>
      </c>
      <c r="N29" s="2611">
        <v>230</v>
      </c>
      <c r="O29" s="2612">
        <f t="shared" si="14"/>
        <v>27.283511269276396</v>
      </c>
      <c r="P29" s="2575">
        <v>613</v>
      </c>
      <c r="Q29" s="2610">
        <f t="shared" si="15"/>
        <v>72.716488730723611</v>
      </c>
      <c r="R29" s="2578">
        <v>26141</v>
      </c>
      <c r="S29" s="2611">
        <v>7518</v>
      </c>
      <c r="T29" s="2612">
        <f t="shared" si="16"/>
        <v>28.759420068092268</v>
      </c>
      <c r="U29" s="2575">
        <v>18623</v>
      </c>
      <c r="V29" s="2610">
        <f t="shared" si="17"/>
        <v>71.240579931907732</v>
      </c>
      <c r="W29" s="308">
        <v>146</v>
      </c>
      <c r="X29" s="2611">
        <v>19</v>
      </c>
      <c r="Y29" s="2612">
        <f t="shared" si="18"/>
        <v>13.013698630136986</v>
      </c>
      <c r="Z29" s="2575">
        <v>127</v>
      </c>
      <c r="AA29" s="2610">
        <f t="shared" si="19"/>
        <v>86.986301369863014</v>
      </c>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row>
    <row r="30" spans="2:92" ht="12.2" customHeight="1">
      <c r="B30" s="244" t="s">
        <v>416</v>
      </c>
      <c r="C30" s="2599">
        <v>27030</v>
      </c>
      <c r="D30" s="2577">
        <v>7753</v>
      </c>
      <c r="E30" s="263">
        <f t="shared" si="10"/>
        <v>28.682944876063633</v>
      </c>
      <c r="F30" s="2573">
        <v>19277</v>
      </c>
      <c r="G30" s="305">
        <f t="shared" si="11"/>
        <v>71.31705512393637</v>
      </c>
      <c r="H30" s="306">
        <v>174</v>
      </c>
      <c r="I30" s="2573">
        <v>79</v>
      </c>
      <c r="J30" s="307">
        <f t="shared" si="12"/>
        <v>45.402298850574709</v>
      </c>
      <c r="K30" s="2574">
        <v>95</v>
      </c>
      <c r="L30" s="305">
        <f t="shared" si="13"/>
        <v>54.597701149425291</v>
      </c>
      <c r="M30" s="581">
        <v>840</v>
      </c>
      <c r="N30" s="2573">
        <v>232</v>
      </c>
      <c r="O30" s="307">
        <f t="shared" si="14"/>
        <v>27.61904761904762</v>
      </c>
      <c r="P30" s="2574">
        <v>608</v>
      </c>
      <c r="Q30" s="305">
        <f t="shared" si="15"/>
        <v>72.38095238095238</v>
      </c>
      <c r="R30" s="2577">
        <v>25870</v>
      </c>
      <c r="S30" s="2573">
        <v>7423</v>
      </c>
      <c r="T30" s="307">
        <f t="shared" si="16"/>
        <v>28.693467336683415</v>
      </c>
      <c r="U30" s="2574">
        <v>18447</v>
      </c>
      <c r="V30" s="305">
        <f t="shared" si="17"/>
        <v>71.306532663316574</v>
      </c>
      <c r="W30" s="306">
        <v>146</v>
      </c>
      <c r="X30" s="2573">
        <v>19</v>
      </c>
      <c r="Y30" s="307">
        <f t="shared" si="18"/>
        <v>13.013698630136986</v>
      </c>
      <c r="Z30" s="2574">
        <v>127</v>
      </c>
      <c r="AA30" s="305">
        <f t="shared" si="19"/>
        <v>86.986301369863014</v>
      </c>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row>
    <row r="31" spans="2:92" ht="12.2" customHeight="1">
      <c r="B31" s="244" t="s">
        <v>211</v>
      </c>
      <c r="C31" s="777">
        <v>27046</v>
      </c>
      <c r="D31" s="2577">
        <v>7797</v>
      </c>
      <c r="E31" s="263">
        <f t="shared" si="10"/>
        <v>28.828662279080085</v>
      </c>
      <c r="F31" s="2573">
        <v>19249</v>
      </c>
      <c r="G31" s="305">
        <f t="shared" si="11"/>
        <v>71.171337720919908</v>
      </c>
      <c r="H31" s="306">
        <v>183</v>
      </c>
      <c r="I31" s="2573">
        <v>82</v>
      </c>
      <c r="J31" s="307">
        <f t="shared" si="12"/>
        <v>44.808743169398909</v>
      </c>
      <c r="K31" s="2574">
        <v>101</v>
      </c>
      <c r="L31" s="305">
        <f t="shared" si="13"/>
        <v>55.191256830601091</v>
      </c>
      <c r="M31" s="581">
        <v>862</v>
      </c>
      <c r="N31" s="2573">
        <v>240</v>
      </c>
      <c r="O31" s="307">
        <f t="shared" si="14"/>
        <v>27.842227378190255</v>
      </c>
      <c r="P31" s="2574">
        <v>622</v>
      </c>
      <c r="Q31" s="305">
        <f t="shared" si="15"/>
        <v>72.157772621809741</v>
      </c>
      <c r="R31" s="2577">
        <v>25853</v>
      </c>
      <c r="S31" s="2573">
        <v>7455</v>
      </c>
      <c r="T31" s="307">
        <f t="shared" si="16"/>
        <v>28.836111863226705</v>
      </c>
      <c r="U31" s="2574">
        <v>18398</v>
      </c>
      <c r="V31" s="305">
        <f t="shared" si="17"/>
        <v>71.163888136773295</v>
      </c>
      <c r="W31" s="306">
        <v>148</v>
      </c>
      <c r="X31" s="2573">
        <v>20</v>
      </c>
      <c r="Y31" s="307">
        <f t="shared" si="18"/>
        <v>13.513513513513514</v>
      </c>
      <c r="Z31" s="2574">
        <v>128</v>
      </c>
      <c r="AA31" s="305">
        <f t="shared" si="19"/>
        <v>86.486486486486484</v>
      </c>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row>
    <row r="32" spans="2:92" ht="12.2" customHeight="1">
      <c r="B32" s="244" t="s">
        <v>332</v>
      </c>
      <c r="C32" s="777">
        <v>27106</v>
      </c>
      <c r="D32" s="2577">
        <v>7812</v>
      </c>
      <c r="E32" s="263">
        <f t="shared" si="10"/>
        <v>28.820187412381021</v>
      </c>
      <c r="F32" s="2573">
        <v>19294</v>
      </c>
      <c r="G32" s="305">
        <f t="shared" si="11"/>
        <v>71.179812587618969</v>
      </c>
      <c r="H32" s="306">
        <v>184</v>
      </c>
      <c r="I32" s="2573">
        <v>82</v>
      </c>
      <c r="J32" s="307">
        <f t="shared" si="12"/>
        <v>44.565217391304344</v>
      </c>
      <c r="K32" s="2574">
        <v>102</v>
      </c>
      <c r="L32" s="305">
        <f t="shared" si="13"/>
        <v>55.434782608695656</v>
      </c>
      <c r="M32" s="581">
        <v>882</v>
      </c>
      <c r="N32" s="2573">
        <v>247</v>
      </c>
      <c r="O32" s="307">
        <f t="shared" si="14"/>
        <v>28.004535147392289</v>
      </c>
      <c r="P32" s="2574">
        <v>635</v>
      </c>
      <c r="Q32" s="305">
        <f t="shared" si="15"/>
        <v>71.995464852607711</v>
      </c>
      <c r="R32" s="2577">
        <v>25894</v>
      </c>
      <c r="S32" s="2573">
        <v>7464</v>
      </c>
      <c r="T32" s="1114">
        <f t="shared" si="16"/>
        <v>28.825210473468761</v>
      </c>
      <c r="U32" s="2573">
        <v>18430</v>
      </c>
      <c r="V32" s="305">
        <f t="shared" si="17"/>
        <v>71.174789526531242</v>
      </c>
      <c r="W32" s="306">
        <v>146</v>
      </c>
      <c r="X32" s="2573">
        <v>19</v>
      </c>
      <c r="Y32" s="1114">
        <f t="shared" si="18"/>
        <v>13.013698630136986</v>
      </c>
      <c r="Z32" s="2573">
        <v>127</v>
      </c>
      <c r="AA32" s="305">
        <f t="shared" si="19"/>
        <v>86.986301369863014</v>
      </c>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row>
    <row r="33" spans="1:92" ht="12.2" customHeight="1">
      <c r="B33" s="1348" t="s">
        <v>551</v>
      </c>
      <c r="C33" s="778">
        <v>26990</v>
      </c>
      <c r="D33" s="2578">
        <v>7779</v>
      </c>
      <c r="E33" s="2613">
        <f t="shared" ref="E33:E41" si="20">SUM(D33/C33*100)</f>
        <v>28.821785846609853</v>
      </c>
      <c r="F33" s="2611">
        <v>19211</v>
      </c>
      <c r="G33" s="2610">
        <f t="shared" si="11"/>
        <v>71.178214153390144</v>
      </c>
      <c r="H33" s="308">
        <v>182</v>
      </c>
      <c r="I33" s="2611">
        <v>83</v>
      </c>
      <c r="J33" s="2615">
        <f t="shared" si="12"/>
        <v>45.604395604395606</v>
      </c>
      <c r="K33" s="2611">
        <v>99</v>
      </c>
      <c r="L33" s="2610">
        <f t="shared" si="13"/>
        <v>54.395604395604394</v>
      </c>
      <c r="M33" s="597">
        <v>889</v>
      </c>
      <c r="N33" s="2611">
        <v>249</v>
      </c>
      <c r="O33" s="2615">
        <f t="shared" si="14"/>
        <v>28.008998875140605</v>
      </c>
      <c r="P33" s="2611">
        <v>640</v>
      </c>
      <c r="Q33" s="2610">
        <f t="shared" si="15"/>
        <v>71.991001124859395</v>
      </c>
      <c r="R33" s="2578">
        <v>24779</v>
      </c>
      <c r="S33" s="2611">
        <v>7428</v>
      </c>
      <c r="T33" s="2615">
        <f t="shared" si="16"/>
        <v>29.976996650389442</v>
      </c>
      <c r="U33" s="2611">
        <v>18351</v>
      </c>
      <c r="V33" s="2610">
        <f t="shared" si="17"/>
        <v>74.058678719883773</v>
      </c>
      <c r="W33" s="308">
        <v>140</v>
      </c>
      <c r="X33" s="2611">
        <v>19</v>
      </c>
      <c r="Y33" s="2615">
        <f t="shared" si="18"/>
        <v>13.571428571428571</v>
      </c>
      <c r="Z33" s="2611">
        <v>121</v>
      </c>
      <c r="AA33" s="2610">
        <f t="shared" si="19"/>
        <v>86.428571428571431</v>
      </c>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row>
    <row r="34" spans="1:92" s="20" customFormat="1" ht="12.2" customHeight="1">
      <c r="B34" s="244" t="s">
        <v>603</v>
      </c>
      <c r="C34" s="777">
        <f>D34+F34</f>
        <v>26761</v>
      </c>
      <c r="D34" s="2577">
        <f>I34+N34+S34+X34</f>
        <v>7735</v>
      </c>
      <c r="E34" s="263">
        <f>SUM(D34/C34*100)</f>
        <v>28.904002092597437</v>
      </c>
      <c r="F34" s="2573">
        <f>K34+P34+U34+Z34</f>
        <v>19026</v>
      </c>
      <c r="G34" s="305">
        <f t="shared" ref="G34:G39" si="21">SUM(F34/C34*100)</f>
        <v>71.095997907402563</v>
      </c>
      <c r="H34" s="2577">
        <f>I34+K34</f>
        <v>185</v>
      </c>
      <c r="I34" s="2573">
        <v>85</v>
      </c>
      <c r="J34" s="1114">
        <f t="shared" si="12"/>
        <v>45.945945945945951</v>
      </c>
      <c r="K34" s="2573">
        <v>100</v>
      </c>
      <c r="L34" s="305">
        <f t="shared" si="13"/>
        <v>54.054054054054056</v>
      </c>
      <c r="M34" s="2577">
        <f>N34+P34</f>
        <v>893</v>
      </c>
      <c r="N34" s="2573">
        <v>248</v>
      </c>
      <c r="O34" s="1114">
        <f t="shared" si="14"/>
        <v>27.77155655095185</v>
      </c>
      <c r="P34" s="2573">
        <v>645</v>
      </c>
      <c r="Q34" s="305">
        <f t="shared" si="15"/>
        <v>72.228443449048157</v>
      </c>
      <c r="R34" s="2577">
        <f>S34+U34</f>
        <v>25549</v>
      </c>
      <c r="S34" s="2573">
        <v>7382</v>
      </c>
      <c r="T34" s="1114">
        <f t="shared" si="16"/>
        <v>28.89349876707503</v>
      </c>
      <c r="U34" s="2573">
        <v>18167</v>
      </c>
      <c r="V34" s="305">
        <f t="shared" si="17"/>
        <v>71.10650123292497</v>
      </c>
      <c r="W34" s="2577">
        <f>X34+Z34</f>
        <v>134</v>
      </c>
      <c r="X34" s="2573">
        <v>20</v>
      </c>
      <c r="Y34" s="1114">
        <f t="shared" si="18"/>
        <v>14.925373134328357</v>
      </c>
      <c r="Z34" s="2573">
        <v>114</v>
      </c>
      <c r="AA34" s="305">
        <f t="shared" si="19"/>
        <v>85.074626865671647</v>
      </c>
    </row>
    <row r="35" spans="1:92" ht="12.2" customHeight="1">
      <c r="B35" s="244" t="s">
        <v>641</v>
      </c>
      <c r="C35" s="777">
        <v>26815</v>
      </c>
      <c r="D35" s="2577">
        <v>7756</v>
      </c>
      <c r="E35" s="263">
        <f>SUM(D35/C35*100)</f>
        <v>28.924109640126794</v>
      </c>
      <c r="F35" s="2573">
        <v>19059</v>
      </c>
      <c r="G35" s="305">
        <f t="shared" si="21"/>
        <v>71.075890359873199</v>
      </c>
      <c r="H35" s="2577">
        <v>184</v>
      </c>
      <c r="I35" s="2573">
        <v>85</v>
      </c>
      <c r="J35" s="1114">
        <f t="shared" si="12"/>
        <v>46.195652173913047</v>
      </c>
      <c r="K35" s="2573">
        <v>99</v>
      </c>
      <c r="L35" s="305">
        <f t="shared" si="13"/>
        <v>53.804347826086953</v>
      </c>
      <c r="M35" s="2577">
        <v>914</v>
      </c>
      <c r="N35" s="2573">
        <v>249</v>
      </c>
      <c r="O35" s="1114">
        <f t="shared" si="14"/>
        <v>27.24288840262582</v>
      </c>
      <c r="P35" s="2573">
        <v>665</v>
      </c>
      <c r="Q35" s="305">
        <f t="shared" si="15"/>
        <v>72.757111597374177</v>
      </c>
      <c r="R35" s="2577">
        <v>25584</v>
      </c>
      <c r="S35" s="2573">
        <v>7402</v>
      </c>
      <c r="T35" s="1114">
        <f t="shared" si="16"/>
        <v>28.932145090681676</v>
      </c>
      <c r="U35" s="2573">
        <v>18182</v>
      </c>
      <c r="V35" s="305">
        <f t="shared" si="17"/>
        <v>71.067854909318328</v>
      </c>
      <c r="W35" s="2577">
        <v>133</v>
      </c>
      <c r="X35" s="2573">
        <v>20</v>
      </c>
      <c r="Y35" s="1114">
        <f t="shared" si="18"/>
        <v>15.037593984962406</v>
      </c>
      <c r="Z35" s="2573">
        <v>113</v>
      </c>
      <c r="AA35" s="305">
        <f t="shared" si="19"/>
        <v>84.962406015037601</v>
      </c>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row>
    <row r="36" spans="1:92" ht="12.2" customHeight="1">
      <c r="A36" s="242"/>
      <c r="B36" s="244" t="s">
        <v>654</v>
      </c>
      <c r="C36" s="777">
        <v>26829</v>
      </c>
      <c r="D36" s="2577">
        <v>7763</v>
      </c>
      <c r="E36" s="263">
        <f t="shared" si="20"/>
        <v>28.935107532893511</v>
      </c>
      <c r="F36" s="2573">
        <v>19066</v>
      </c>
      <c r="G36" s="305">
        <f t="shared" si="21"/>
        <v>71.064892467106489</v>
      </c>
      <c r="H36" s="2577">
        <v>181</v>
      </c>
      <c r="I36" s="2573">
        <v>78</v>
      </c>
      <c r="J36" s="1114">
        <f t="shared" si="12"/>
        <v>43.093922651933703</v>
      </c>
      <c r="K36" s="2573">
        <v>103</v>
      </c>
      <c r="L36" s="305">
        <f t="shared" si="13"/>
        <v>56.906077348066297</v>
      </c>
      <c r="M36" s="2577">
        <v>918</v>
      </c>
      <c r="N36" s="2573">
        <v>253</v>
      </c>
      <c r="O36" s="1114">
        <f t="shared" si="14"/>
        <v>27.5599128540305</v>
      </c>
      <c r="P36" s="2573">
        <v>665</v>
      </c>
      <c r="Q36" s="305">
        <f t="shared" si="15"/>
        <v>72.4400871459695</v>
      </c>
      <c r="R36" s="2577">
        <v>25597</v>
      </c>
      <c r="S36" s="2573">
        <v>7411</v>
      </c>
      <c r="T36" s="1114">
        <f t="shared" si="16"/>
        <v>28.952611634175877</v>
      </c>
      <c r="U36" s="2573">
        <v>18186</v>
      </c>
      <c r="V36" s="305">
        <f t="shared" si="17"/>
        <v>71.047388365824119</v>
      </c>
      <c r="W36" s="2577">
        <v>133</v>
      </c>
      <c r="X36" s="2573">
        <v>21</v>
      </c>
      <c r="Y36" s="1114">
        <f t="shared" si="18"/>
        <v>15.789473684210526</v>
      </c>
      <c r="Z36" s="2573">
        <v>112</v>
      </c>
      <c r="AA36" s="305">
        <f t="shared" si="19"/>
        <v>84.210526315789465</v>
      </c>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row>
    <row r="37" spans="1:92" ht="12.2" customHeight="1">
      <c r="A37" s="242"/>
      <c r="B37" s="1348" t="s">
        <v>655</v>
      </c>
      <c r="C37" s="778">
        <v>26698</v>
      </c>
      <c r="D37" s="2578">
        <v>7754</v>
      </c>
      <c r="E37" s="2613">
        <f t="shared" si="20"/>
        <v>29.043374035508279</v>
      </c>
      <c r="F37" s="2611">
        <f>SUM(K37+P37+U37+Z37)</f>
        <v>18944</v>
      </c>
      <c r="G37" s="2610">
        <f t="shared" si="21"/>
        <v>70.956625964491721</v>
      </c>
      <c r="H37" s="2578">
        <v>178</v>
      </c>
      <c r="I37" s="2611">
        <v>79</v>
      </c>
      <c r="J37" s="2615">
        <f t="shared" si="12"/>
        <v>44.382022471910112</v>
      </c>
      <c r="K37" s="2611">
        <v>99</v>
      </c>
      <c r="L37" s="2610">
        <f t="shared" si="13"/>
        <v>55.617977528089888</v>
      </c>
      <c r="M37" s="2578">
        <v>935</v>
      </c>
      <c r="N37" s="2611">
        <v>262</v>
      </c>
      <c r="O37" s="2615">
        <f t="shared" si="14"/>
        <v>28.021390374331549</v>
      </c>
      <c r="P37" s="2611">
        <v>673</v>
      </c>
      <c r="Q37" s="2610">
        <f t="shared" si="15"/>
        <v>71.97860962566844</v>
      </c>
      <c r="R37" s="2578">
        <v>25452</v>
      </c>
      <c r="S37" s="2611">
        <v>7392</v>
      </c>
      <c r="T37" s="2615">
        <f t="shared" si="16"/>
        <v>29.042904290429046</v>
      </c>
      <c r="U37" s="2611">
        <v>18060</v>
      </c>
      <c r="V37" s="2610">
        <f t="shared" si="17"/>
        <v>70.957095709570964</v>
      </c>
      <c r="W37" s="2578">
        <v>133</v>
      </c>
      <c r="X37" s="2611">
        <v>21</v>
      </c>
      <c r="Y37" s="2615">
        <f t="shared" si="18"/>
        <v>15.789473684210526</v>
      </c>
      <c r="Z37" s="2611">
        <v>112</v>
      </c>
      <c r="AA37" s="2610">
        <f t="shared" si="19"/>
        <v>84.210526315789465</v>
      </c>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row>
    <row r="38" spans="1:92" ht="12.2" customHeight="1">
      <c r="A38" s="242"/>
      <c r="B38" s="2608" t="s">
        <v>705</v>
      </c>
      <c r="C38" s="2599">
        <v>26496</v>
      </c>
      <c r="D38" s="2600">
        <v>7699</v>
      </c>
      <c r="E38" s="2616">
        <f t="shared" si="20"/>
        <v>29.05721618357488</v>
      </c>
      <c r="F38" s="2487">
        <v>18797</v>
      </c>
      <c r="G38" s="305">
        <f t="shared" si="21"/>
        <v>70.94278381642512</v>
      </c>
      <c r="H38" s="2479">
        <f>I38+K38</f>
        <v>177</v>
      </c>
      <c r="I38" s="2573">
        <v>79</v>
      </c>
      <c r="J38" s="1114">
        <f>SUM(I38/H38*100)</f>
        <v>44.632768361581924</v>
      </c>
      <c r="K38" s="2573">
        <v>98</v>
      </c>
      <c r="L38" s="305">
        <f>SUM(K38/H38*100)</f>
        <v>55.367231638418076</v>
      </c>
      <c r="M38" s="2577">
        <f>N38+P38</f>
        <v>937</v>
      </c>
      <c r="N38" s="2573">
        <v>266</v>
      </c>
      <c r="O38" s="2614">
        <f>SUM(N38/M38*100)</f>
        <v>28.388473852721454</v>
      </c>
      <c r="P38" s="2573">
        <v>671</v>
      </c>
      <c r="Q38" s="305">
        <f>SUM(P38/M38*100)</f>
        <v>71.611526147278553</v>
      </c>
      <c r="R38" s="2479">
        <f>S38+U38</f>
        <v>25251</v>
      </c>
      <c r="S38" s="2482">
        <v>7333</v>
      </c>
      <c r="T38" s="2614">
        <f t="shared" ref="T38:T45" si="22">SUM(S38/R38*100)</f>
        <v>29.040434042216152</v>
      </c>
      <c r="U38" s="2573">
        <v>17918</v>
      </c>
      <c r="V38" s="305">
        <f>SUM(U38/R38*100)</f>
        <v>70.959565957783852</v>
      </c>
      <c r="W38" s="2577">
        <f>X38+Z38</f>
        <v>131</v>
      </c>
      <c r="X38" s="2482">
        <v>21</v>
      </c>
      <c r="Y38" s="1114">
        <f>SUM(X38/W38*100)</f>
        <v>16.030534351145036</v>
      </c>
      <c r="Z38" s="2573">
        <v>110</v>
      </c>
      <c r="AA38" s="2617">
        <f>SUM(Z38/W38*100)</f>
        <v>83.969465648854964</v>
      </c>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row>
    <row r="39" spans="1:92" ht="12.2" customHeight="1">
      <c r="A39" s="242"/>
      <c r="B39" s="244" t="s">
        <v>723</v>
      </c>
      <c r="C39" s="777">
        <v>26620</v>
      </c>
      <c r="D39" s="2577">
        <f>SUM(I39,N39,S39,X39)</f>
        <v>7767</v>
      </c>
      <c r="E39" s="253">
        <f t="shared" si="20"/>
        <v>29.17731029301277</v>
      </c>
      <c r="F39" s="2574">
        <f>SUM(K39,P39,U39,Z39)</f>
        <v>18853</v>
      </c>
      <c r="G39" s="305">
        <f t="shared" si="21"/>
        <v>70.822689706987234</v>
      </c>
      <c r="H39" s="2577">
        <f>SUM(I39,K39)</f>
        <v>185</v>
      </c>
      <c r="I39" s="2573">
        <v>82</v>
      </c>
      <c r="J39" s="307">
        <f t="shared" si="12"/>
        <v>44.32432432432433</v>
      </c>
      <c r="K39" s="2573">
        <v>103</v>
      </c>
      <c r="L39" s="305">
        <f t="shared" si="13"/>
        <v>55.67567567567567</v>
      </c>
      <c r="M39" s="2577">
        <f>SUM(N39,P39)</f>
        <v>954</v>
      </c>
      <c r="N39" s="2573">
        <v>265</v>
      </c>
      <c r="O39" s="1114">
        <f t="shared" si="14"/>
        <v>27.777777777777779</v>
      </c>
      <c r="P39" s="2573">
        <v>689</v>
      </c>
      <c r="Q39" s="305">
        <f t="shared" si="15"/>
        <v>72.222222222222214</v>
      </c>
      <c r="R39" s="2577">
        <f>SUM(S39,U39)</f>
        <v>25350</v>
      </c>
      <c r="S39" s="2573">
        <v>7399</v>
      </c>
      <c r="T39" s="1114">
        <f t="shared" si="22"/>
        <v>29.187376725838266</v>
      </c>
      <c r="U39" s="2573">
        <v>17951</v>
      </c>
      <c r="V39" s="305">
        <f t="shared" si="17"/>
        <v>70.812623274161737</v>
      </c>
      <c r="W39" s="2577">
        <f>SUM(X39,Z39)</f>
        <v>131</v>
      </c>
      <c r="X39" s="2573">
        <v>21</v>
      </c>
      <c r="Y39" s="307">
        <f t="shared" si="18"/>
        <v>16.030534351145036</v>
      </c>
      <c r="Z39" s="2573">
        <v>110</v>
      </c>
      <c r="AA39" s="305">
        <f t="shared" si="19"/>
        <v>83.969465648854964</v>
      </c>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row>
    <row r="40" spans="1:92" ht="12.2" customHeight="1">
      <c r="A40" s="242"/>
      <c r="B40" s="244" t="s">
        <v>724</v>
      </c>
      <c r="C40" s="777">
        <v>26630</v>
      </c>
      <c r="D40" s="2577">
        <f>SUM(I40,N40,S40,X40)</f>
        <v>7798</v>
      </c>
      <c r="E40" s="253">
        <f t="shared" si="20"/>
        <v>29.282763800225307</v>
      </c>
      <c r="F40" s="2574">
        <f>SUM(K40,P40,U40,Z40)</f>
        <v>18832</v>
      </c>
      <c r="G40" s="305">
        <f t="shared" ref="G40:G45" si="23">SUM(F40/C40*100)</f>
        <v>70.717236199774689</v>
      </c>
      <c r="H40" s="2577">
        <f>SUM(I40,K40)</f>
        <v>185</v>
      </c>
      <c r="I40" s="2573">
        <v>83</v>
      </c>
      <c r="J40" s="1114">
        <f t="shared" ref="J40:J45" si="24">SUM(I40/H40*100)</f>
        <v>44.86486486486487</v>
      </c>
      <c r="K40" s="2573">
        <v>102</v>
      </c>
      <c r="L40" s="305">
        <f t="shared" ref="L40:L45" si="25">SUM(K40/H40*100)</f>
        <v>55.135135135135137</v>
      </c>
      <c r="M40" s="2577">
        <f>SUM(N40,P40)</f>
        <v>969</v>
      </c>
      <c r="N40" s="2573">
        <v>270</v>
      </c>
      <c r="O40" s="307">
        <f t="shared" ref="O40:O45" si="26">SUM(N40/M40*100)</f>
        <v>27.86377708978328</v>
      </c>
      <c r="P40" s="2573">
        <v>699</v>
      </c>
      <c r="Q40" s="305">
        <f t="shared" ref="Q40:Q45" si="27">SUM(P40/M40*100)</f>
        <v>72.136222910216716</v>
      </c>
      <c r="R40" s="2577">
        <f>SUM(S40,U40)</f>
        <v>25366</v>
      </c>
      <c r="S40" s="2573">
        <v>7429</v>
      </c>
      <c r="T40" s="307">
        <f t="shared" si="22"/>
        <v>29.28723488133722</v>
      </c>
      <c r="U40" s="2573">
        <v>17937</v>
      </c>
      <c r="V40" s="305">
        <f t="shared" ref="V40:V45" si="28">SUM(U40/R40*100)</f>
        <v>70.712765118662773</v>
      </c>
      <c r="W40" s="2577">
        <f>SUM(X40,Z40)</f>
        <v>110</v>
      </c>
      <c r="X40" s="2573">
        <v>16</v>
      </c>
      <c r="Y40" s="1114">
        <f t="shared" ref="Y40:Y45" si="29">SUM(X40/W40*100)</f>
        <v>14.545454545454545</v>
      </c>
      <c r="Z40" s="2573">
        <v>94</v>
      </c>
      <c r="AA40" s="305">
        <f t="shared" ref="AA40:AA45" si="30">SUM(Z40/W40*100)</f>
        <v>85.454545454545453</v>
      </c>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row>
    <row r="41" spans="1:92" ht="12.2" customHeight="1">
      <c r="A41" s="242"/>
      <c r="B41" s="1348" t="s">
        <v>725</v>
      </c>
      <c r="C41" s="778">
        <v>26263</v>
      </c>
      <c r="D41" s="2578">
        <f>SUM(I41,N41,S41,X41)</f>
        <v>7688</v>
      </c>
      <c r="E41" s="2609">
        <f t="shared" si="20"/>
        <v>29.273121882496291</v>
      </c>
      <c r="F41" s="2575">
        <f>SUM(K41,P41,U41,Z41)</f>
        <v>18575</v>
      </c>
      <c r="G41" s="2610">
        <f t="shared" si="23"/>
        <v>70.726878117503716</v>
      </c>
      <c r="H41" s="2578">
        <f>SUM(I41,K41)</f>
        <v>190</v>
      </c>
      <c r="I41" s="2611">
        <v>84</v>
      </c>
      <c r="J41" s="2615">
        <f t="shared" si="24"/>
        <v>44.210526315789473</v>
      </c>
      <c r="K41" s="2611">
        <v>106</v>
      </c>
      <c r="L41" s="2610">
        <f t="shared" si="25"/>
        <v>55.78947368421052</v>
      </c>
      <c r="M41" s="2578">
        <f>SUM(N41,P41)</f>
        <v>973</v>
      </c>
      <c r="N41" s="2611">
        <v>271</v>
      </c>
      <c r="O41" s="2612">
        <f t="shared" si="26"/>
        <v>27.852004110996916</v>
      </c>
      <c r="P41" s="2611">
        <v>702</v>
      </c>
      <c r="Q41" s="2610">
        <f t="shared" si="27"/>
        <v>72.147995889003084</v>
      </c>
      <c r="R41" s="2578">
        <f>SUM(S41,U41)</f>
        <v>24998</v>
      </c>
      <c r="S41" s="2611">
        <v>7318</v>
      </c>
      <c r="T41" s="2612">
        <f t="shared" si="22"/>
        <v>29.274341947355786</v>
      </c>
      <c r="U41" s="2611">
        <v>17680</v>
      </c>
      <c r="V41" s="2610">
        <f t="shared" si="28"/>
        <v>70.725658052644206</v>
      </c>
      <c r="W41" s="2578">
        <f>SUM(X41,Z41)</f>
        <v>102</v>
      </c>
      <c r="X41" s="2611">
        <v>15</v>
      </c>
      <c r="Y41" s="2615">
        <f t="shared" si="29"/>
        <v>14.705882352941178</v>
      </c>
      <c r="Z41" s="2611">
        <v>87</v>
      </c>
      <c r="AA41" s="2610">
        <f t="shared" si="30"/>
        <v>85.294117647058826</v>
      </c>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row>
    <row r="42" spans="1:92" ht="12.2" customHeight="1">
      <c r="A42" s="242"/>
      <c r="B42" s="2608" t="s">
        <v>746</v>
      </c>
      <c r="C42" s="2599">
        <v>25964</v>
      </c>
      <c r="D42" s="2600">
        <f>SUM(I42,N42,S42,X42)</f>
        <v>7616</v>
      </c>
      <c r="E42" s="2616">
        <f t="shared" ref="E42:E47" si="31">SUM(D42/C42*100)</f>
        <v>29.332922508088121</v>
      </c>
      <c r="F42" s="2487">
        <f>SUM(K42,P42,U42,Z42)</f>
        <v>18348</v>
      </c>
      <c r="G42" s="305">
        <f t="shared" si="23"/>
        <v>70.667077491911883</v>
      </c>
      <c r="H42" s="2479">
        <f>SUM(I42,K42)</f>
        <v>191</v>
      </c>
      <c r="I42" s="2573">
        <v>86</v>
      </c>
      <c r="J42" s="1114">
        <f t="shared" si="24"/>
        <v>45.026178010471199</v>
      </c>
      <c r="K42" s="2573">
        <v>105</v>
      </c>
      <c r="L42" s="305">
        <f t="shared" si="25"/>
        <v>54.973821989528794</v>
      </c>
      <c r="M42" s="2577">
        <f>SUM(N42,P42)</f>
        <v>967</v>
      </c>
      <c r="N42" s="2573">
        <v>266</v>
      </c>
      <c r="O42" s="2614">
        <f t="shared" si="26"/>
        <v>27.507755946225437</v>
      </c>
      <c r="P42" s="2573">
        <v>701</v>
      </c>
      <c r="Q42" s="305">
        <f t="shared" si="27"/>
        <v>72.492244053774556</v>
      </c>
      <c r="R42" s="2479">
        <f>SUM(S42,U42)</f>
        <v>24708</v>
      </c>
      <c r="S42" s="2482">
        <v>7249</v>
      </c>
      <c r="T42" s="2614">
        <f t="shared" si="22"/>
        <v>29.338675732556258</v>
      </c>
      <c r="U42" s="2573">
        <v>17459</v>
      </c>
      <c r="V42" s="305">
        <f t="shared" si="28"/>
        <v>70.661324267443746</v>
      </c>
      <c r="W42" s="2577">
        <f>SUM(X42,Z42)</f>
        <v>98</v>
      </c>
      <c r="X42" s="2482">
        <v>15</v>
      </c>
      <c r="Y42" s="1114">
        <f t="shared" si="29"/>
        <v>15.306122448979592</v>
      </c>
      <c r="Z42" s="2573">
        <v>83</v>
      </c>
      <c r="AA42" s="2617">
        <f t="shared" si="30"/>
        <v>84.693877551020407</v>
      </c>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row>
    <row r="43" spans="1:92" ht="12.2" customHeight="1">
      <c r="A43" s="242"/>
      <c r="B43" s="244" t="s">
        <v>747</v>
      </c>
      <c r="C43" s="777">
        <v>25995</v>
      </c>
      <c r="D43" s="2577">
        <f>SUM(I43,N43,S43,X43)</f>
        <v>7662</v>
      </c>
      <c r="E43" s="253">
        <f>SUM(D43/C43*100)</f>
        <v>29.474899019042123</v>
      </c>
      <c r="F43" s="2574">
        <f>SUM(K43,P43,U43,Z43)</f>
        <v>18333</v>
      </c>
      <c r="G43" s="305">
        <f t="shared" si="23"/>
        <v>70.525100980957873</v>
      </c>
      <c r="H43" s="2577">
        <f>SUM(I43,K43)</f>
        <v>192</v>
      </c>
      <c r="I43" s="2573">
        <v>87</v>
      </c>
      <c r="J43" s="307">
        <f t="shared" si="24"/>
        <v>45.3125</v>
      </c>
      <c r="K43" s="2573">
        <v>105</v>
      </c>
      <c r="L43" s="305">
        <f t="shared" si="25"/>
        <v>54.6875</v>
      </c>
      <c r="M43" s="2577">
        <f>SUM(N43,P43)</f>
        <v>974</v>
      </c>
      <c r="N43" s="2573">
        <v>269</v>
      </c>
      <c r="O43" s="1114">
        <f t="shared" si="26"/>
        <v>27.618069815195074</v>
      </c>
      <c r="P43" s="2573">
        <v>705</v>
      </c>
      <c r="Q43" s="305">
        <f t="shared" si="27"/>
        <v>72.381930184804929</v>
      </c>
      <c r="R43" s="2577">
        <f>SUM(S43,U43)</f>
        <v>24733</v>
      </c>
      <c r="S43" s="2573">
        <v>7291</v>
      </c>
      <c r="T43" s="1114">
        <f t="shared" si="22"/>
        <v>29.478833946549145</v>
      </c>
      <c r="U43" s="2573">
        <v>17442</v>
      </c>
      <c r="V43" s="305">
        <f t="shared" si="28"/>
        <v>70.521166053450855</v>
      </c>
      <c r="W43" s="2577">
        <f>SUM(X43,Z43)</f>
        <v>96</v>
      </c>
      <c r="X43" s="2573">
        <v>15</v>
      </c>
      <c r="Y43" s="307">
        <f t="shared" si="29"/>
        <v>15.625</v>
      </c>
      <c r="Z43" s="2573">
        <v>81</v>
      </c>
      <c r="AA43" s="305">
        <f t="shared" si="30"/>
        <v>84.375</v>
      </c>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row>
    <row r="44" spans="1:92" s="20" customFormat="1" ht="13.5" customHeight="1">
      <c r="B44" s="244" t="s">
        <v>748</v>
      </c>
      <c r="C44" s="777">
        <v>26023</v>
      </c>
      <c r="D44" s="2577">
        <v>7677</v>
      </c>
      <c r="E44" s="253">
        <f t="shared" si="31"/>
        <v>29.500826192214578</v>
      </c>
      <c r="F44" s="2574">
        <v>18346</v>
      </c>
      <c r="G44" s="305">
        <f t="shared" si="23"/>
        <v>70.499173807785425</v>
      </c>
      <c r="H44" s="2577">
        <v>191</v>
      </c>
      <c r="I44" s="2573">
        <v>85</v>
      </c>
      <c r="J44" s="1114">
        <f t="shared" si="24"/>
        <v>44.502617801047123</v>
      </c>
      <c r="K44" s="2573">
        <v>106</v>
      </c>
      <c r="L44" s="305">
        <f t="shared" si="25"/>
        <v>55.497382198952884</v>
      </c>
      <c r="M44" s="2577">
        <v>969</v>
      </c>
      <c r="N44" s="2573">
        <v>267</v>
      </c>
      <c r="O44" s="307">
        <f t="shared" si="26"/>
        <v>27.554179566563469</v>
      </c>
      <c r="P44" s="2573">
        <v>702</v>
      </c>
      <c r="Q44" s="305">
        <f t="shared" si="27"/>
        <v>72.445820433436538</v>
      </c>
      <c r="R44" s="2577">
        <v>24769</v>
      </c>
      <c r="S44" s="2573">
        <v>7310</v>
      </c>
      <c r="T44" s="307">
        <f t="shared" si="22"/>
        <v>29.512697323266984</v>
      </c>
      <c r="U44" s="2573">
        <v>17459</v>
      </c>
      <c r="V44" s="305">
        <f t="shared" si="28"/>
        <v>70.487302676733009</v>
      </c>
      <c r="W44" s="2577">
        <v>94</v>
      </c>
      <c r="X44" s="2573">
        <v>15</v>
      </c>
      <c r="Y44" s="1114">
        <f t="shared" si="29"/>
        <v>15.957446808510639</v>
      </c>
      <c r="Z44" s="2573">
        <v>79</v>
      </c>
      <c r="AA44" s="305">
        <f t="shared" si="30"/>
        <v>84.042553191489361</v>
      </c>
    </row>
    <row r="45" spans="1:92" s="20" customFormat="1" ht="13.5" customHeight="1">
      <c r="B45" s="1348" t="s">
        <v>749</v>
      </c>
      <c r="C45" s="778">
        <v>25664</v>
      </c>
      <c r="D45" s="2578">
        <v>7580</v>
      </c>
      <c r="E45" s="2609">
        <f t="shared" si="31"/>
        <v>29.535536159601001</v>
      </c>
      <c r="F45" s="2575">
        <v>18084</v>
      </c>
      <c r="G45" s="2610">
        <f t="shared" si="23"/>
        <v>70.464463840399006</v>
      </c>
      <c r="H45" s="2578">
        <v>188</v>
      </c>
      <c r="I45" s="2611">
        <v>85</v>
      </c>
      <c r="J45" s="2615">
        <f t="shared" si="24"/>
        <v>45.212765957446813</v>
      </c>
      <c r="K45" s="2611">
        <v>103</v>
      </c>
      <c r="L45" s="2610">
        <f t="shared" si="25"/>
        <v>54.787234042553187</v>
      </c>
      <c r="M45" s="2578">
        <v>930</v>
      </c>
      <c r="N45" s="2611">
        <v>268</v>
      </c>
      <c r="O45" s="2612">
        <f t="shared" si="26"/>
        <v>28.817204301075268</v>
      </c>
      <c r="P45" s="2611">
        <v>662</v>
      </c>
      <c r="Q45" s="2610">
        <f t="shared" si="27"/>
        <v>71.182795698924721</v>
      </c>
      <c r="R45" s="2578">
        <v>24454</v>
      </c>
      <c r="S45" s="2611">
        <v>7212</v>
      </c>
      <c r="T45" s="2612">
        <f t="shared" si="22"/>
        <v>29.492107630653468</v>
      </c>
      <c r="U45" s="2611">
        <v>17242</v>
      </c>
      <c r="V45" s="2610">
        <f t="shared" si="28"/>
        <v>70.507892369346521</v>
      </c>
      <c r="W45" s="2578">
        <v>92</v>
      </c>
      <c r="X45" s="2611">
        <v>15</v>
      </c>
      <c r="Y45" s="2615">
        <f t="shared" si="29"/>
        <v>16.304347826086957</v>
      </c>
      <c r="Z45" s="2611">
        <v>77</v>
      </c>
      <c r="AA45" s="2610">
        <f t="shared" si="30"/>
        <v>83.695652173913047</v>
      </c>
    </row>
    <row r="46" spans="1:92" s="20" customFormat="1" ht="13.5" customHeight="1">
      <c r="B46" s="2608" t="s">
        <v>810</v>
      </c>
      <c r="C46" s="245">
        <f>SUM(D46,F46)</f>
        <v>25279</v>
      </c>
      <c r="D46" s="2577">
        <f t="shared" ref="D46:D53" si="32">SUM(I46,N46,S46,X46)</f>
        <v>7472</v>
      </c>
      <c r="E46" s="253">
        <f t="shared" si="31"/>
        <v>29.558131255192055</v>
      </c>
      <c r="F46" s="2574">
        <f t="shared" ref="F46:F52" si="33">SUM(K46,P46,U46,Z46)</f>
        <v>17807</v>
      </c>
      <c r="G46" s="305">
        <f t="shared" ref="G46" si="34">SUM(F46/C46*100)</f>
        <v>70.441868744807948</v>
      </c>
      <c r="H46" s="2577">
        <f t="shared" ref="H46:H53" si="35">SUM(I46,K46)</f>
        <v>186</v>
      </c>
      <c r="I46" s="2573">
        <v>85</v>
      </c>
      <c r="J46" s="1114">
        <f t="shared" ref="J46" si="36">SUM(I46/H46*100)</f>
        <v>45.698924731182792</v>
      </c>
      <c r="K46" s="2573">
        <v>101</v>
      </c>
      <c r="L46" s="305">
        <f t="shared" ref="L46" si="37">SUM(K46/H46*100)</f>
        <v>54.3010752688172</v>
      </c>
      <c r="M46" s="2577">
        <f t="shared" ref="M46:M53" si="38">SUM(N46,P46)</f>
        <v>921</v>
      </c>
      <c r="N46" s="2573">
        <v>264</v>
      </c>
      <c r="O46" s="307">
        <f t="shared" ref="O46" si="39">SUM(N46/M46*100)</f>
        <v>28.664495114006517</v>
      </c>
      <c r="P46" s="2573">
        <v>657</v>
      </c>
      <c r="Q46" s="305">
        <f t="shared" ref="Q46" si="40">SUM(P46/M46*100)</f>
        <v>71.335504885993487</v>
      </c>
      <c r="R46" s="2577">
        <f t="shared" ref="R46:R53" si="41">SUM(S46,U46)</f>
        <v>24085</v>
      </c>
      <c r="S46" s="2573">
        <v>7111</v>
      </c>
      <c r="T46" s="307">
        <f t="shared" ref="T46" si="42">SUM(S46/R46*100)</f>
        <v>29.524600373676563</v>
      </c>
      <c r="U46" s="2573">
        <v>16974</v>
      </c>
      <c r="V46" s="305">
        <f t="shared" ref="V46" si="43">SUM(U46/R46*100)</f>
        <v>70.475399626323437</v>
      </c>
      <c r="W46" s="2577">
        <f t="shared" ref="W46:W53" si="44">SUM(X46,Z46)</f>
        <v>87</v>
      </c>
      <c r="X46" s="2573">
        <v>12</v>
      </c>
      <c r="Y46" s="1114">
        <f t="shared" ref="Y46" si="45">SUM(X46/W46*100)</f>
        <v>13.793103448275861</v>
      </c>
      <c r="Z46" s="2573">
        <v>75</v>
      </c>
      <c r="AA46" s="305">
        <f t="shared" ref="AA46" si="46">SUM(Z46/W46*100)</f>
        <v>86.206896551724128</v>
      </c>
    </row>
    <row r="47" spans="1:92" s="20" customFormat="1" ht="13.5" customHeight="1">
      <c r="B47" s="244" t="s">
        <v>818</v>
      </c>
      <c r="C47" s="245">
        <f>SUM(D47,F47)</f>
        <v>25226</v>
      </c>
      <c r="D47" s="2577">
        <f t="shared" si="32"/>
        <v>7490</v>
      </c>
      <c r="E47" s="253">
        <f t="shared" si="31"/>
        <v>29.691588044081502</v>
      </c>
      <c r="F47" s="2574">
        <f t="shared" si="33"/>
        <v>17736</v>
      </c>
      <c r="G47" s="305">
        <f t="shared" ref="G47" si="47">SUM(F47/C47*100)</f>
        <v>70.308411955918487</v>
      </c>
      <c r="H47" s="2577">
        <f t="shared" si="35"/>
        <v>188</v>
      </c>
      <c r="I47" s="2573">
        <v>89</v>
      </c>
      <c r="J47" s="1114">
        <f t="shared" ref="J47" si="48">SUM(I47/H47*100)</f>
        <v>47.340425531914896</v>
      </c>
      <c r="K47" s="2573">
        <v>99</v>
      </c>
      <c r="L47" s="305">
        <f t="shared" ref="L47" si="49">SUM(K47/H47*100)</f>
        <v>52.659574468085104</v>
      </c>
      <c r="M47" s="2577">
        <f t="shared" si="38"/>
        <v>936</v>
      </c>
      <c r="N47" s="2573">
        <v>271</v>
      </c>
      <c r="O47" s="307">
        <f t="shared" ref="O47" si="50">SUM(N47/M47*100)</f>
        <v>28.952991452991455</v>
      </c>
      <c r="P47" s="2573">
        <v>665</v>
      </c>
      <c r="Q47" s="305">
        <f t="shared" ref="Q47" si="51">SUM(P47/M47*100)</f>
        <v>71.047008547008545</v>
      </c>
      <c r="R47" s="2577">
        <f t="shared" si="41"/>
        <v>24015</v>
      </c>
      <c r="S47" s="2573">
        <v>7118</v>
      </c>
      <c r="T47" s="307">
        <f t="shared" ref="T47" si="52">SUM(S47/R47*100)</f>
        <v>29.639808453050176</v>
      </c>
      <c r="U47" s="2573">
        <v>16897</v>
      </c>
      <c r="V47" s="305">
        <f t="shared" ref="V47" si="53">SUM(U47/R47*100)</f>
        <v>70.360191546949821</v>
      </c>
      <c r="W47" s="2577">
        <f t="shared" si="44"/>
        <v>87</v>
      </c>
      <c r="X47" s="2573">
        <v>12</v>
      </c>
      <c r="Y47" s="1114">
        <f t="shared" ref="Y47" si="54">SUM(X47/W47*100)</f>
        <v>13.793103448275861</v>
      </c>
      <c r="Z47" s="2573">
        <v>75</v>
      </c>
      <c r="AA47" s="305">
        <f t="shared" ref="AA47" si="55">SUM(Z47/W47*100)</f>
        <v>86.206896551724128</v>
      </c>
    </row>
    <row r="48" spans="1:92" s="20" customFormat="1" ht="13.5" customHeight="1">
      <c r="B48" s="244" t="s">
        <v>797</v>
      </c>
      <c r="C48" s="245">
        <f>SUM(D48,F48)</f>
        <v>25258</v>
      </c>
      <c r="D48" s="2577">
        <f t="shared" si="32"/>
        <v>7505</v>
      </c>
      <c r="E48" s="253">
        <f t="shared" ref="E48" si="56">SUM(D48/C48*100)</f>
        <v>29.713358143954387</v>
      </c>
      <c r="F48" s="2574">
        <f t="shared" si="33"/>
        <v>17753</v>
      </c>
      <c r="G48" s="305">
        <f t="shared" ref="G48" si="57">SUM(F48/C48*100)</f>
        <v>70.286641856045605</v>
      </c>
      <c r="H48" s="2577">
        <f t="shared" si="35"/>
        <v>188</v>
      </c>
      <c r="I48" s="2573">
        <v>90</v>
      </c>
      <c r="J48" s="1114">
        <f t="shared" ref="J48" si="58">SUM(I48/H48*100)</f>
        <v>47.872340425531917</v>
      </c>
      <c r="K48" s="2573">
        <v>98</v>
      </c>
      <c r="L48" s="305">
        <f t="shared" ref="L48" si="59">SUM(K48/H48*100)</f>
        <v>52.12765957446809</v>
      </c>
      <c r="M48" s="2577">
        <f t="shared" si="38"/>
        <v>956</v>
      </c>
      <c r="N48" s="2573">
        <v>282</v>
      </c>
      <c r="O48" s="307">
        <f t="shared" ref="O48" si="60">SUM(N48/M48*100)</f>
        <v>29.497907949790797</v>
      </c>
      <c r="P48" s="2573">
        <v>674</v>
      </c>
      <c r="Q48" s="305">
        <f t="shared" ref="Q48" si="61">SUM(P48/M48*100)</f>
        <v>70.502092050209214</v>
      </c>
      <c r="R48" s="2577">
        <f t="shared" si="41"/>
        <v>24027</v>
      </c>
      <c r="S48" s="2573">
        <v>7121</v>
      </c>
      <c r="T48" s="307">
        <f t="shared" ref="T48" si="62">SUM(S48/R48*100)</f>
        <v>29.637491155783081</v>
      </c>
      <c r="U48" s="2573">
        <v>16906</v>
      </c>
      <c r="V48" s="305">
        <f t="shared" ref="V48" si="63">SUM(U48/R48*100)</f>
        <v>70.362508844216919</v>
      </c>
      <c r="W48" s="2577">
        <f t="shared" si="44"/>
        <v>87</v>
      </c>
      <c r="X48" s="2573">
        <v>12</v>
      </c>
      <c r="Y48" s="1114">
        <f t="shared" ref="Y48" si="64">SUM(X48/W48*100)</f>
        <v>13.793103448275861</v>
      </c>
      <c r="Z48" s="2573">
        <v>75</v>
      </c>
      <c r="AA48" s="305">
        <f t="shared" ref="AA48" si="65">SUM(Z48/W48*100)</f>
        <v>86.206896551724128</v>
      </c>
    </row>
    <row r="49" spans="1:30" s="20" customFormat="1" ht="13.5" customHeight="1">
      <c r="B49" s="1348" t="s">
        <v>819</v>
      </c>
      <c r="C49" s="2618">
        <v>25052</v>
      </c>
      <c r="D49" s="2578">
        <f t="shared" si="32"/>
        <v>7442</v>
      </c>
      <c r="E49" s="2609">
        <f t="shared" ref="E49" si="66">SUM(D49/C49*100)</f>
        <v>29.706211080951622</v>
      </c>
      <c r="F49" s="2575">
        <f t="shared" si="33"/>
        <v>17610</v>
      </c>
      <c r="G49" s="2610">
        <f t="shared" ref="G49" si="67">SUM(F49/C49*100)</f>
        <v>70.293788919048382</v>
      </c>
      <c r="H49" s="2578">
        <f t="shared" si="35"/>
        <v>190</v>
      </c>
      <c r="I49" s="2611">
        <v>89</v>
      </c>
      <c r="J49" s="2615">
        <f t="shared" ref="J49:J53" si="68">SUM(I49/H49*100)</f>
        <v>46.842105263157897</v>
      </c>
      <c r="K49" s="2611">
        <v>101</v>
      </c>
      <c r="L49" s="2610">
        <f t="shared" ref="L49:L53" si="69">SUM(K49/H49*100)</f>
        <v>53.157894736842103</v>
      </c>
      <c r="M49" s="2578">
        <f t="shared" si="38"/>
        <v>960</v>
      </c>
      <c r="N49" s="2611">
        <v>281</v>
      </c>
      <c r="O49" s="2612">
        <f t="shared" ref="O49:O53" si="70">SUM(N49/M49*100)</f>
        <v>29.270833333333336</v>
      </c>
      <c r="P49" s="2611">
        <v>679</v>
      </c>
      <c r="Q49" s="2610">
        <f t="shared" ref="Q49:Q53" si="71">SUM(P49/M49*100)</f>
        <v>70.729166666666671</v>
      </c>
      <c r="R49" s="2578">
        <f t="shared" si="41"/>
        <v>23819</v>
      </c>
      <c r="S49" s="2611">
        <v>7060</v>
      </c>
      <c r="T49" s="2612">
        <f t="shared" ref="T49:T53" si="72">SUM(S49/R49*100)</f>
        <v>29.640203199126745</v>
      </c>
      <c r="U49" s="2611">
        <v>16759</v>
      </c>
      <c r="V49" s="2610">
        <f t="shared" ref="V49:V53" si="73">SUM(U49/R49*100)</f>
        <v>70.359796800873255</v>
      </c>
      <c r="W49" s="2578">
        <f t="shared" si="44"/>
        <v>83</v>
      </c>
      <c r="X49" s="2611">
        <v>12</v>
      </c>
      <c r="Y49" s="2615">
        <f t="shared" ref="Y49:Y53" si="74">SUM(X49/W49*100)</f>
        <v>14.457831325301203</v>
      </c>
      <c r="Z49" s="2611">
        <v>71</v>
      </c>
      <c r="AA49" s="2610">
        <f t="shared" ref="AA49:AA53" si="75">SUM(Z49/W49*100)</f>
        <v>85.542168674698786</v>
      </c>
    </row>
    <row r="50" spans="1:30" s="20" customFormat="1" ht="13.5" customHeight="1">
      <c r="B50" s="244" t="s">
        <v>867</v>
      </c>
      <c r="C50" s="245">
        <f>SUM(D50,F50)</f>
        <v>24842</v>
      </c>
      <c r="D50" s="2577">
        <f t="shared" si="32"/>
        <v>7376</v>
      </c>
      <c r="E50" s="253">
        <f t="shared" ref="E50:E53" si="76">SUM(D50/C50*100)</f>
        <v>29.691651235810323</v>
      </c>
      <c r="F50" s="2574">
        <f t="shared" si="33"/>
        <v>17466</v>
      </c>
      <c r="G50" s="305">
        <f t="shared" ref="G50:G53" si="77">SUM(F50/C50*100)</f>
        <v>70.308348764189674</v>
      </c>
      <c r="H50" s="2577">
        <f t="shared" si="35"/>
        <v>194</v>
      </c>
      <c r="I50" s="2573">
        <v>92</v>
      </c>
      <c r="J50" s="1114">
        <f t="shared" si="68"/>
        <v>47.422680412371129</v>
      </c>
      <c r="K50" s="2573">
        <v>102</v>
      </c>
      <c r="L50" s="305">
        <f t="shared" si="69"/>
        <v>52.577319587628871</v>
      </c>
      <c r="M50" s="2577">
        <f t="shared" si="38"/>
        <v>961</v>
      </c>
      <c r="N50" s="2573">
        <v>280</v>
      </c>
      <c r="O50" s="307">
        <f t="shared" si="70"/>
        <v>29.136316337148806</v>
      </c>
      <c r="P50" s="2573">
        <v>681</v>
      </c>
      <c r="Q50" s="305">
        <f t="shared" si="71"/>
        <v>70.863683662851201</v>
      </c>
      <c r="R50" s="2577">
        <f t="shared" si="41"/>
        <v>23607</v>
      </c>
      <c r="S50" s="2573">
        <v>6993</v>
      </c>
      <c r="T50" s="307">
        <f t="shared" si="72"/>
        <v>29.622569576820435</v>
      </c>
      <c r="U50" s="2573">
        <v>16614</v>
      </c>
      <c r="V50" s="305">
        <f t="shared" si="73"/>
        <v>70.377430423179561</v>
      </c>
      <c r="W50" s="2577">
        <f t="shared" si="44"/>
        <v>80</v>
      </c>
      <c r="X50" s="2573">
        <v>11</v>
      </c>
      <c r="Y50" s="1114">
        <f t="shared" si="74"/>
        <v>13.750000000000002</v>
      </c>
      <c r="Z50" s="2573">
        <v>69</v>
      </c>
      <c r="AA50" s="305">
        <f t="shared" si="75"/>
        <v>86.25</v>
      </c>
    </row>
    <row r="51" spans="1:30" s="20" customFormat="1" ht="13.5" customHeight="1">
      <c r="B51" s="244" t="s">
        <v>874</v>
      </c>
      <c r="C51" s="245">
        <f>SUM(D51,F51)</f>
        <v>24839</v>
      </c>
      <c r="D51" s="2577">
        <f t="shared" si="32"/>
        <v>7397</v>
      </c>
      <c r="E51" s="253">
        <f t="shared" si="76"/>
        <v>29.779781794758243</v>
      </c>
      <c r="F51" s="2574">
        <f t="shared" si="33"/>
        <v>17442</v>
      </c>
      <c r="G51" s="305">
        <f t="shared" si="77"/>
        <v>70.220218205241764</v>
      </c>
      <c r="H51" s="2577">
        <f t="shared" si="35"/>
        <v>192</v>
      </c>
      <c r="I51" s="2573">
        <v>91</v>
      </c>
      <c r="J51" s="1114">
        <f t="shared" si="68"/>
        <v>47.395833333333329</v>
      </c>
      <c r="K51" s="2573">
        <v>101</v>
      </c>
      <c r="L51" s="305">
        <f t="shared" si="69"/>
        <v>52.604166666666664</v>
      </c>
      <c r="M51" s="2577">
        <f t="shared" si="38"/>
        <v>974</v>
      </c>
      <c r="N51" s="2573">
        <v>279</v>
      </c>
      <c r="O51" s="307">
        <f t="shared" si="70"/>
        <v>28.644763860369611</v>
      </c>
      <c r="P51" s="2573">
        <v>695</v>
      </c>
      <c r="Q51" s="305">
        <f t="shared" si="71"/>
        <v>71.355236139630378</v>
      </c>
      <c r="R51" s="2577">
        <f t="shared" si="41"/>
        <v>23603</v>
      </c>
      <c r="S51" s="2573">
        <v>7016</v>
      </c>
      <c r="T51" s="307">
        <f t="shared" si="72"/>
        <v>29.725034953183915</v>
      </c>
      <c r="U51" s="2573">
        <v>16587</v>
      </c>
      <c r="V51" s="305">
        <f t="shared" si="73"/>
        <v>70.274965046816078</v>
      </c>
      <c r="W51" s="2577">
        <f t="shared" si="44"/>
        <v>70</v>
      </c>
      <c r="X51" s="2573">
        <v>11</v>
      </c>
      <c r="Y51" s="1114">
        <f t="shared" si="74"/>
        <v>15.714285714285714</v>
      </c>
      <c r="Z51" s="2573">
        <v>59</v>
      </c>
      <c r="AA51" s="305">
        <f t="shared" si="75"/>
        <v>84.285714285714292</v>
      </c>
    </row>
    <row r="52" spans="1:30" s="20" customFormat="1" ht="13.5" customHeight="1">
      <c r="B52" s="244" t="s">
        <v>861</v>
      </c>
      <c r="C52" s="245">
        <f>SUM(D52,F52)</f>
        <v>24782</v>
      </c>
      <c r="D52" s="2577">
        <f t="shared" si="32"/>
        <v>7405</v>
      </c>
      <c r="E52" s="253">
        <f t="shared" si="76"/>
        <v>29.880558469857156</v>
      </c>
      <c r="F52" s="2574">
        <f t="shared" si="33"/>
        <v>17377</v>
      </c>
      <c r="G52" s="305">
        <f t="shared" si="77"/>
        <v>70.119441530142851</v>
      </c>
      <c r="H52" s="2577">
        <f t="shared" si="35"/>
        <v>196</v>
      </c>
      <c r="I52" s="2573">
        <v>94</v>
      </c>
      <c r="J52" s="307">
        <f t="shared" si="68"/>
        <v>47.959183673469383</v>
      </c>
      <c r="K52" s="2573">
        <v>102</v>
      </c>
      <c r="L52" s="305">
        <f t="shared" si="69"/>
        <v>52.040816326530617</v>
      </c>
      <c r="M52" s="126">
        <f t="shared" si="38"/>
        <v>974</v>
      </c>
      <c r="N52" s="2573">
        <v>281</v>
      </c>
      <c r="O52" s="307">
        <f t="shared" si="70"/>
        <v>28.850102669404514</v>
      </c>
      <c r="P52" s="2573">
        <v>693</v>
      </c>
      <c r="Q52" s="305">
        <f t="shared" si="71"/>
        <v>71.149897330595479</v>
      </c>
      <c r="R52" s="126">
        <f t="shared" si="41"/>
        <v>23546</v>
      </c>
      <c r="S52" s="2573">
        <v>7019</v>
      </c>
      <c r="T52" s="307">
        <f t="shared" si="72"/>
        <v>29.809734137433107</v>
      </c>
      <c r="U52" s="2573">
        <v>16527</v>
      </c>
      <c r="V52" s="305">
        <f t="shared" si="73"/>
        <v>70.190265862566889</v>
      </c>
      <c r="W52" s="126">
        <f t="shared" si="44"/>
        <v>66</v>
      </c>
      <c r="X52" s="2573">
        <v>11</v>
      </c>
      <c r="Y52" s="307">
        <f t="shared" si="74"/>
        <v>16.666666666666664</v>
      </c>
      <c r="Z52" s="2573">
        <v>55</v>
      </c>
      <c r="AA52" s="305">
        <f t="shared" si="75"/>
        <v>83.333333333333343</v>
      </c>
    </row>
    <row r="53" spans="1:30" s="20" customFormat="1" ht="13.5" customHeight="1">
      <c r="B53" s="1348" t="s">
        <v>875</v>
      </c>
      <c r="C53" s="778">
        <f>SUM(D53,F53)</f>
        <v>24457</v>
      </c>
      <c r="D53" s="2823">
        <f t="shared" si="32"/>
        <v>7291</v>
      </c>
      <c r="E53" s="2609">
        <f t="shared" si="76"/>
        <v>29.811505908328904</v>
      </c>
      <c r="F53" s="2822">
        <f>SUM(K53,P53,U53,Z53)</f>
        <v>17166</v>
      </c>
      <c r="G53" s="2610">
        <f t="shared" si="77"/>
        <v>70.188494091671089</v>
      </c>
      <c r="H53" s="2823">
        <f t="shared" si="35"/>
        <v>194</v>
      </c>
      <c r="I53" s="2611">
        <v>93</v>
      </c>
      <c r="J53" s="2615">
        <f t="shared" si="68"/>
        <v>47.938144329896907</v>
      </c>
      <c r="K53" s="2611">
        <v>101</v>
      </c>
      <c r="L53" s="2610">
        <f t="shared" si="69"/>
        <v>52.0618556701031</v>
      </c>
      <c r="M53" s="2823">
        <f t="shared" si="38"/>
        <v>966</v>
      </c>
      <c r="N53" s="2611">
        <v>278</v>
      </c>
      <c r="O53" s="2612">
        <f t="shared" si="70"/>
        <v>28.778467908902694</v>
      </c>
      <c r="P53" s="2611">
        <v>688</v>
      </c>
      <c r="Q53" s="2610">
        <f t="shared" si="71"/>
        <v>71.221532091097302</v>
      </c>
      <c r="R53" s="2823">
        <f t="shared" si="41"/>
        <v>23238</v>
      </c>
      <c r="S53" s="2611">
        <v>6909</v>
      </c>
      <c r="T53" s="2612">
        <f t="shared" si="72"/>
        <v>29.731474309320937</v>
      </c>
      <c r="U53" s="2611">
        <v>16329</v>
      </c>
      <c r="V53" s="2610">
        <f t="shared" si="73"/>
        <v>70.268525690679056</v>
      </c>
      <c r="W53" s="2823">
        <f t="shared" si="44"/>
        <v>59</v>
      </c>
      <c r="X53" s="2611">
        <v>11</v>
      </c>
      <c r="Y53" s="2615">
        <f t="shared" si="74"/>
        <v>18.64406779661017</v>
      </c>
      <c r="Z53" s="2611">
        <v>48</v>
      </c>
      <c r="AA53" s="2610">
        <f t="shared" si="75"/>
        <v>81.355932203389841</v>
      </c>
    </row>
    <row r="54" spans="1:30" s="20" customFormat="1">
      <c r="B54" s="563" t="s">
        <v>914</v>
      </c>
      <c r="C54" s="245">
        <v>24329</v>
      </c>
      <c r="D54" s="2600">
        <f t="shared" ref="D54:D59" si="78">SUM(I54,N54,S54,X54)</f>
        <v>7239</v>
      </c>
      <c r="E54" s="3030">
        <f t="shared" ref="E54:E57" si="79">SUM(D54/C54*100)</f>
        <v>29.754613835340539</v>
      </c>
      <c r="F54" s="2482">
        <f t="shared" ref="F54:F59" si="80">SUM(K54,P54,U54,Z54)</f>
        <v>17090</v>
      </c>
      <c r="G54" s="2617">
        <f t="shared" ref="G54:G58" si="81">SUM(F54/C54*100)</f>
        <v>70.245386164659465</v>
      </c>
      <c r="H54" s="2479">
        <f t="shared" ref="H54:H59" si="82">I54+K54</f>
        <v>193</v>
      </c>
      <c r="I54" s="2482">
        <v>90</v>
      </c>
      <c r="J54" s="3031">
        <f t="shared" ref="J54:J59" si="83">SUM(I54/H54*100)</f>
        <v>46.632124352331608</v>
      </c>
      <c r="K54" s="2482">
        <v>103</v>
      </c>
      <c r="L54" s="2617">
        <f t="shared" ref="L54:L59" si="84">SUM(K54/H54*100)</f>
        <v>53.367875647668392</v>
      </c>
      <c r="M54" s="2600">
        <f t="shared" ref="M54:M59" si="85">SUM(N54,P54)</f>
        <v>973</v>
      </c>
      <c r="N54" s="2482">
        <v>279</v>
      </c>
      <c r="O54" s="3032">
        <f t="shared" ref="O54:O59" si="86">SUM(N54/M54*100)</f>
        <v>28.674203494347378</v>
      </c>
      <c r="P54" s="2482">
        <v>694</v>
      </c>
      <c r="Q54" s="2617">
        <f t="shared" ref="Q54:Q59" si="87">SUM(P54/M54*100)</f>
        <v>71.325796505652619</v>
      </c>
      <c r="R54" s="2600">
        <f t="shared" ref="R54:R59" si="88">SUM(S54,U54)</f>
        <v>23106</v>
      </c>
      <c r="S54" s="2482">
        <v>6859</v>
      </c>
      <c r="T54" s="3032">
        <f t="shared" ref="T54:T59" si="89">SUM(S54/R54*100)</f>
        <v>29.684930321128711</v>
      </c>
      <c r="U54" s="2482">
        <v>16247</v>
      </c>
      <c r="V54" s="2617">
        <f t="shared" ref="V54:V59" si="90">SUM(U54/R54*100)</f>
        <v>70.315069678871282</v>
      </c>
      <c r="W54" s="2600">
        <f t="shared" ref="W54:W59" si="91">SUM(X54,Z54)</f>
        <v>57</v>
      </c>
      <c r="X54" s="2482">
        <v>11</v>
      </c>
      <c r="Y54" s="3031">
        <f t="shared" ref="Y54:Y59" si="92">SUM(X54/W54*100)</f>
        <v>19.298245614035086</v>
      </c>
      <c r="Z54" s="2482">
        <v>46</v>
      </c>
      <c r="AA54" s="2617">
        <f t="shared" ref="AA54:AA59" si="93">SUM(Z54/W54*100)</f>
        <v>80.701754385964904</v>
      </c>
    </row>
    <row r="55" spans="1:30" s="20" customFormat="1">
      <c r="B55" s="563" t="s">
        <v>918</v>
      </c>
      <c r="C55" s="245">
        <v>24370</v>
      </c>
      <c r="D55" s="3024">
        <f t="shared" si="78"/>
        <v>7258</v>
      </c>
      <c r="E55" s="253">
        <f t="shared" si="79"/>
        <v>29.782519491177677</v>
      </c>
      <c r="F55" s="3020">
        <f t="shared" si="80"/>
        <v>17112</v>
      </c>
      <c r="G55" s="305">
        <f t="shared" si="81"/>
        <v>70.217480508822334</v>
      </c>
      <c r="H55" s="3024">
        <f t="shared" si="82"/>
        <v>201</v>
      </c>
      <c r="I55" s="3019">
        <v>94</v>
      </c>
      <c r="J55" s="1114">
        <f t="shared" si="83"/>
        <v>46.766169154228855</v>
      </c>
      <c r="K55" s="3019">
        <v>107</v>
      </c>
      <c r="L55" s="305">
        <f t="shared" si="84"/>
        <v>53.233830845771145</v>
      </c>
      <c r="M55" s="3024">
        <f t="shared" si="85"/>
        <v>975</v>
      </c>
      <c r="N55" s="3019">
        <v>280</v>
      </c>
      <c r="O55" s="307">
        <f t="shared" si="86"/>
        <v>28.717948717948715</v>
      </c>
      <c r="P55" s="3019">
        <v>695</v>
      </c>
      <c r="Q55" s="305">
        <f t="shared" si="87"/>
        <v>71.282051282051285</v>
      </c>
      <c r="R55" s="3024">
        <f t="shared" si="88"/>
        <v>23141</v>
      </c>
      <c r="S55" s="3019">
        <v>6873</v>
      </c>
      <c r="T55" s="307">
        <f t="shared" si="89"/>
        <v>29.700531524134654</v>
      </c>
      <c r="U55" s="3019">
        <v>16268</v>
      </c>
      <c r="V55" s="305">
        <f t="shared" si="90"/>
        <v>70.299468475865339</v>
      </c>
      <c r="W55" s="3024">
        <f t="shared" si="91"/>
        <v>53</v>
      </c>
      <c r="X55" s="3019">
        <v>11</v>
      </c>
      <c r="Y55" s="1114">
        <f t="shared" si="92"/>
        <v>20.754716981132077</v>
      </c>
      <c r="Z55" s="3019">
        <v>42</v>
      </c>
      <c r="AA55" s="305">
        <f t="shared" si="93"/>
        <v>79.245283018867923</v>
      </c>
    </row>
    <row r="56" spans="1:30" s="20" customFormat="1">
      <c r="B56" s="563" t="s">
        <v>936</v>
      </c>
      <c r="C56" s="245">
        <v>24364</v>
      </c>
      <c r="D56" s="3024">
        <f t="shared" si="78"/>
        <v>7272</v>
      </c>
      <c r="E56" s="253">
        <f>SUM(D56/C56*100)</f>
        <v>29.847315711705797</v>
      </c>
      <c r="F56" s="3020">
        <f>SUM(K56,P56,U56,Z56)</f>
        <v>17092</v>
      </c>
      <c r="G56" s="305">
        <f t="shared" si="81"/>
        <v>70.152684288294211</v>
      </c>
      <c r="H56" s="3024">
        <f t="shared" si="82"/>
        <v>201</v>
      </c>
      <c r="I56" s="3019">
        <v>95</v>
      </c>
      <c r="J56" s="1114">
        <f t="shared" si="83"/>
        <v>47.263681592039802</v>
      </c>
      <c r="K56" s="3019">
        <v>106</v>
      </c>
      <c r="L56" s="305">
        <f t="shared" si="84"/>
        <v>52.736318407960205</v>
      </c>
      <c r="M56" s="126">
        <f t="shared" si="85"/>
        <v>986</v>
      </c>
      <c r="N56" s="3019">
        <v>283</v>
      </c>
      <c r="O56" s="307">
        <f t="shared" si="86"/>
        <v>28.701825557809329</v>
      </c>
      <c r="P56" s="3019">
        <v>703</v>
      </c>
      <c r="Q56" s="305">
        <f t="shared" si="87"/>
        <v>71.298174442190671</v>
      </c>
      <c r="R56" s="126">
        <f t="shared" si="88"/>
        <v>23124</v>
      </c>
      <c r="S56" s="3019">
        <v>6883</v>
      </c>
      <c r="T56" s="307">
        <f t="shared" si="89"/>
        <v>29.765611485902095</v>
      </c>
      <c r="U56" s="3019">
        <v>16241</v>
      </c>
      <c r="V56" s="305">
        <f t="shared" si="90"/>
        <v>70.234388514097915</v>
      </c>
      <c r="W56" s="126">
        <f t="shared" si="91"/>
        <v>53</v>
      </c>
      <c r="X56" s="3019">
        <v>11</v>
      </c>
      <c r="Y56" s="307">
        <f t="shared" si="92"/>
        <v>20.754716981132077</v>
      </c>
      <c r="Z56" s="3019">
        <v>42</v>
      </c>
      <c r="AA56" s="305">
        <f t="shared" si="93"/>
        <v>79.245283018867923</v>
      </c>
    </row>
    <row r="57" spans="1:30" s="20" customFormat="1">
      <c r="B57" s="1348" t="s">
        <v>937</v>
      </c>
      <c r="C57" s="2618">
        <v>24252</v>
      </c>
      <c r="D57" s="3025">
        <f t="shared" si="78"/>
        <v>7262</v>
      </c>
      <c r="E57" s="2609">
        <f t="shared" si="79"/>
        <v>29.943922150750453</v>
      </c>
      <c r="F57" s="3021">
        <f t="shared" si="80"/>
        <v>16990</v>
      </c>
      <c r="G57" s="2610">
        <f t="shared" si="81"/>
        <v>70.056077849249547</v>
      </c>
      <c r="H57" s="3025">
        <f t="shared" si="82"/>
        <v>201</v>
      </c>
      <c r="I57" s="2611">
        <v>96</v>
      </c>
      <c r="J57" s="2615">
        <f t="shared" si="83"/>
        <v>47.761194029850742</v>
      </c>
      <c r="K57" s="3412">
        <v>105</v>
      </c>
      <c r="L57" s="2610">
        <f t="shared" si="84"/>
        <v>52.238805970149251</v>
      </c>
      <c r="M57" s="132">
        <f t="shared" si="85"/>
        <v>994</v>
      </c>
      <c r="N57" s="2611">
        <v>287</v>
      </c>
      <c r="O57" s="2612">
        <f t="shared" si="86"/>
        <v>28.87323943661972</v>
      </c>
      <c r="P57" s="2611">
        <v>707</v>
      </c>
      <c r="Q57" s="2610">
        <f t="shared" si="87"/>
        <v>71.126760563380287</v>
      </c>
      <c r="R57" s="132">
        <f t="shared" si="88"/>
        <v>23004</v>
      </c>
      <c r="S57" s="2611">
        <v>6868</v>
      </c>
      <c r="T57" s="2612">
        <f t="shared" si="89"/>
        <v>29.855677273517649</v>
      </c>
      <c r="U57" s="2611">
        <v>16136</v>
      </c>
      <c r="V57" s="2610">
        <f t="shared" si="90"/>
        <v>70.144322726482358</v>
      </c>
      <c r="W57" s="132">
        <f t="shared" si="91"/>
        <v>53</v>
      </c>
      <c r="X57" s="2611">
        <v>11</v>
      </c>
      <c r="Y57" s="2612">
        <f t="shared" si="92"/>
        <v>20.754716981132077</v>
      </c>
      <c r="Z57" s="2611">
        <v>42</v>
      </c>
      <c r="AA57" s="2610">
        <f t="shared" si="93"/>
        <v>79.245283018867923</v>
      </c>
    </row>
    <row r="58" spans="1:30" s="20" customFormat="1">
      <c r="B58" s="563" t="s">
        <v>938</v>
      </c>
      <c r="C58" s="245">
        <v>24255</v>
      </c>
      <c r="D58" s="3024">
        <f t="shared" si="78"/>
        <v>7262</v>
      </c>
      <c r="E58" s="253">
        <f>SUM(D58/C58*100)</f>
        <v>29.940218511647082</v>
      </c>
      <c r="F58" s="3020">
        <f t="shared" si="80"/>
        <v>16993</v>
      </c>
      <c r="G58" s="305">
        <f t="shared" si="81"/>
        <v>70.059781488352911</v>
      </c>
      <c r="H58" s="3024">
        <f t="shared" si="82"/>
        <v>206</v>
      </c>
      <c r="I58" s="3457">
        <v>98</v>
      </c>
      <c r="J58" s="3478">
        <f t="shared" si="83"/>
        <v>47.572815533980581</v>
      </c>
      <c r="K58" s="3411">
        <v>108</v>
      </c>
      <c r="L58" s="305">
        <f t="shared" si="84"/>
        <v>52.427184466019419</v>
      </c>
      <c r="M58" s="126">
        <f t="shared" si="85"/>
        <v>1009</v>
      </c>
      <c r="N58" s="3019">
        <v>296</v>
      </c>
      <c r="O58" s="307">
        <f t="shared" si="86"/>
        <v>29.335976214073341</v>
      </c>
      <c r="P58" s="3019">
        <v>713</v>
      </c>
      <c r="Q58" s="305">
        <f t="shared" si="87"/>
        <v>70.664023785926659</v>
      </c>
      <c r="R58" s="126">
        <f t="shared" si="88"/>
        <v>22988</v>
      </c>
      <c r="S58" s="3019">
        <v>6857</v>
      </c>
      <c r="T58" s="307">
        <f t="shared" si="89"/>
        <v>29.828606229337044</v>
      </c>
      <c r="U58" s="3019">
        <v>16131</v>
      </c>
      <c r="V58" s="305">
        <f t="shared" si="90"/>
        <v>70.171393770662959</v>
      </c>
      <c r="W58" s="126">
        <f t="shared" si="91"/>
        <v>52</v>
      </c>
      <c r="X58" s="3019">
        <v>11</v>
      </c>
      <c r="Y58" s="307">
        <f t="shared" si="92"/>
        <v>21.153846153846153</v>
      </c>
      <c r="Z58" s="3019">
        <v>41</v>
      </c>
      <c r="AA58" s="305">
        <f t="shared" si="93"/>
        <v>78.84615384615384</v>
      </c>
    </row>
    <row r="59" spans="1:30" s="20" customFormat="1">
      <c r="B59" s="563" t="s">
        <v>964</v>
      </c>
      <c r="C59" s="245">
        <v>24348</v>
      </c>
      <c r="D59" s="3272">
        <f t="shared" si="78"/>
        <v>7297</v>
      </c>
      <c r="E59" s="253">
        <f>SUM(D59/C59*100)</f>
        <v>29.969607359947432</v>
      </c>
      <c r="F59" s="3269">
        <f t="shared" si="80"/>
        <v>17051</v>
      </c>
      <c r="G59" s="305">
        <f>SUM(F59/C59*100)</f>
        <v>70.030392640052568</v>
      </c>
      <c r="H59" s="3272">
        <f t="shared" si="82"/>
        <v>205</v>
      </c>
      <c r="I59" s="3410">
        <v>96</v>
      </c>
      <c r="J59" s="307">
        <f t="shared" si="83"/>
        <v>46.829268292682933</v>
      </c>
      <c r="K59" s="3411">
        <v>109</v>
      </c>
      <c r="L59" s="305">
        <f t="shared" si="84"/>
        <v>53.170731707317074</v>
      </c>
      <c r="M59" s="3272">
        <f t="shared" si="85"/>
        <v>1031</v>
      </c>
      <c r="N59" s="3268">
        <v>300</v>
      </c>
      <c r="O59" s="307">
        <f t="shared" si="86"/>
        <v>29.097963142580021</v>
      </c>
      <c r="P59" s="3268">
        <v>731</v>
      </c>
      <c r="Q59" s="305">
        <f t="shared" si="87"/>
        <v>70.902036857419986</v>
      </c>
      <c r="R59" s="3272">
        <f t="shared" si="88"/>
        <v>23060</v>
      </c>
      <c r="S59" s="3268">
        <v>6890</v>
      </c>
      <c r="T59" s="307">
        <f t="shared" si="89"/>
        <v>29.878577623590637</v>
      </c>
      <c r="U59" s="3268">
        <v>16170</v>
      </c>
      <c r="V59" s="305">
        <f t="shared" si="90"/>
        <v>70.12142237640937</v>
      </c>
      <c r="W59" s="3272">
        <f t="shared" si="91"/>
        <v>52</v>
      </c>
      <c r="X59" s="3268">
        <v>11</v>
      </c>
      <c r="Y59" s="1114">
        <f t="shared" si="92"/>
        <v>21.153846153846153</v>
      </c>
      <c r="Z59" s="3268">
        <v>41</v>
      </c>
      <c r="AA59" s="305">
        <f t="shared" si="93"/>
        <v>78.84615384615384</v>
      </c>
    </row>
    <row r="60" spans="1:30" s="20" customFormat="1">
      <c r="B60" s="563" t="s">
        <v>983</v>
      </c>
      <c r="C60" s="245">
        <v>24366</v>
      </c>
      <c r="D60" s="3556">
        <v>7314</v>
      </c>
      <c r="E60" s="3557">
        <f>SUM(D60/C60*100)</f>
        <v>30.017237133710911</v>
      </c>
      <c r="F60" s="3411">
        <v>17052</v>
      </c>
      <c r="G60" s="305">
        <f>SUM(F60/C60*100)</f>
        <v>69.982762866289093</v>
      </c>
      <c r="H60" s="3419">
        <v>209</v>
      </c>
      <c r="I60" s="3410">
        <v>98</v>
      </c>
      <c r="J60" s="307">
        <f t="shared" ref="J60:J61" si="94">SUM(I60/H60*100)</f>
        <v>46.889952153110045</v>
      </c>
      <c r="K60" s="3411">
        <v>111</v>
      </c>
      <c r="L60" s="305">
        <f t="shared" ref="L60:L61" si="95">SUM(K60/H60*100)</f>
        <v>53.110047846889955</v>
      </c>
      <c r="M60" s="126">
        <v>1044</v>
      </c>
      <c r="N60" s="3410">
        <v>307</v>
      </c>
      <c r="O60" s="307">
        <f t="shared" ref="O60:O61" si="96">SUM(N60/M60*100)</f>
        <v>29.406130268199231</v>
      </c>
      <c r="P60" s="3410">
        <v>737</v>
      </c>
      <c r="Q60" s="305">
        <f t="shared" ref="Q60:Q61" si="97">SUM(P60/M60*100)</f>
        <v>70.593869731800766</v>
      </c>
      <c r="R60" s="126">
        <v>23062</v>
      </c>
      <c r="S60" s="3410">
        <v>6898</v>
      </c>
      <c r="T60" s="307">
        <f t="shared" ref="T60:T61" si="98">SUM(S60/R60*100)</f>
        <v>29.910675570202066</v>
      </c>
      <c r="U60" s="3410">
        <v>16164</v>
      </c>
      <c r="V60" s="305">
        <f t="shared" ref="V60:V61" si="99">SUM(U60/R60*100)</f>
        <v>70.089324429797941</v>
      </c>
      <c r="W60" s="126">
        <v>51</v>
      </c>
      <c r="X60" s="3410">
        <v>11</v>
      </c>
      <c r="Y60" s="307">
        <f t="shared" ref="Y60:Y61" si="100">SUM(X60/W60*100)</f>
        <v>21.568627450980394</v>
      </c>
      <c r="Z60" s="3410">
        <v>40</v>
      </c>
      <c r="AA60" s="305">
        <f t="shared" ref="AA60:AA61" si="101">SUM(Z60/W60*100)</f>
        <v>78.431372549019613</v>
      </c>
      <c r="AC60" s="243"/>
      <c r="AD60" s="243"/>
    </row>
    <row r="61" spans="1:30" s="20" customFormat="1">
      <c r="B61" s="1348" t="s">
        <v>1005</v>
      </c>
      <c r="C61" s="2618">
        <v>24277</v>
      </c>
      <c r="D61" s="3599">
        <v>7293</v>
      </c>
      <c r="E61" s="2609">
        <f>SUM(D61/C61*100)</f>
        <v>30.040779338468511</v>
      </c>
      <c r="F61" s="3594">
        <v>16984</v>
      </c>
      <c r="G61" s="2610">
        <f>SUM(F61/C61*100)</f>
        <v>69.959220661531489</v>
      </c>
      <c r="H61" s="3599">
        <v>215</v>
      </c>
      <c r="I61" s="2611">
        <v>102</v>
      </c>
      <c r="J61" s="2615">
        <f t="shared" si="94"/>
        <v>47.441860465116278</v>
      </c>
      <c r="K61" s="3593">
        <v>113</v>
      </c>
      <c r="L61" s="2610">
        <f t="shared" si="95"/>
        <v>52.558139534883722</v>
      </c>
      <c r="M61" s="132">
        <v>1046</v>
      </c>
      <c r="N61" s="2611">
        <v>307</v>
      </c>
      <c r="O61" s="2612">
        <f t="shared" si="96"/>
        <v>29.349904397705544</v>
      </c>
      <c r="P61" s="2611">
        <v>739</v>
      </c>
      <c r="Q61" s="2610">
        <f t="shared" si="97"/>
        <v>70.650095602294456</v>
      </c>
      <c r="R61" s="132">
        <v>22966</v>
      </c>
      <c r="S61" s="2611">
        <v>6873</v>
      </c>
      <c r="T61" s="2612">
        <f t="shared" si="98"/>
        <v>29.926848384568494</v>
      </c>
      <c r="U61" s="2611">
        <v>16093</v>
      </c>
      <c r="V61" s="2610">
        <f t="shared" si="99"/>
        <v>70.073151615431499</v>
      </c>
      <c r="W61" s="132">
        <v>50</v>
      </c>
      <c r="X61" s="2611">
        <v>11</v>
      </c>
      <c r="Y61" s="2612">
        <f t="shared" si="100"/>
        <v>22</v>
      </c>
      <c r="Z61" s="2611">
        <v>39</v>
      </c>
      <c r="AA61" s="2610">
        <f t="shared" si="101"/>
        <v>78</v>
      </c>
    </row>
    <row r="62" spans="1:30" s="2212" customFormat="1" ht="13.5" thickBot="1">
      <c r="B62" s="563" t="s">
        <v>1014</v>
      </c>
      <c r="C62" s="245">
        <v>24186</v>
      </c>
      <c r="D62" s="3556">
        <v>7251</v>
      </c>
      <c r="E62" s="3557">
        <f>SUM(D62/C62*100)</f>
        <v>29.980153807988092</v>
      </c>
      <c r="F62" s="4391">
        <v>16953</v>
      </c>
      <c r="G62" s="305">
        <f>SUM(F62/C62*100)</f>
        <v>70.094269412056562</v>
      </c>
      <c r="H62" s="4394">
        <v>220</v>
      </c>
      <c r="I62" s="4390">
        <v>104</v>
      </c>
      <c r="J62" s="307">
        <f t="shared" ref="J62" si="102">SUM(I62/H62*100)</f>
        <v>47.272727272727273</v>
      </c>
      <c r="K62" s="4391">
        <v>116</v>
      </c>
      <c r="L62" s="305">
        <f t="shared" ref="L62" si="103">SUM(K62/H62*100)</f>
        <v>52.72727272727272</v>
      </c>
      <c r="M62" s="126">
        <v>1053</v>
      </c>
      <c r="N62" s="4390">
        <v>306</v>
      </c>
      <c r="O62" s="307">
        <f t="shared" ref="O62" si="104">SUM(N62/M62*100)</f>
        <v>29.059829059829063</v>
      </c>
      <c r="P62" s="4390">
        <v>747</v>
      </c>
      <c r="Q62" s="305">
        <f t="shared" ref="Q62" si="105">SUM(P62/M62*100)</f>
        <v>70.940170940170944</v>
      </c>
      <c r="R62" s="126">
        <v>22865</v>
      </c>
      <c r="S62" s="4390">
        <v>6832</v>
      </c>
      <c r="T62" s="307">
        <f t="shared" ref="T62" si="106">SUM(S62/R62*100)</f>
        <v>29.879728843210145</v>
      </c>
      <c r="U62" s="4390">
        <v>16033</v>
      </c>
      <c r="V62" s="305">
        <f t="shared" ref="V62" si="107">SUM(U62/R62*100)</f>
        <v>70.120271156789855</v>
      </c>
      <c r="W62" s="126">
        <v>48</v>
      </c>
      <c r="X62" s="4390">
        <v>9</v>
      </c>
      <c r="Y62" s="307">
        <f t="shared" ref="Y62" si="108">SUM(X62/W62*100)</f>
        <v>18.75</v>
      </c>
      <c r="Z62" s="4390">
        <v>39</v>
      </c>
      <c r="AA62" s="305">
        <f t="shared" ref="AA62" si="109">SUM(Z62/W62*100)</f>
        <v>81.25</v>
      </c>
      <c r="AB62" s="4335"/>
      <c r="AC62" s="3190"/>
      <c r="AD62" s="3190"/>
    </row>
    <row r="63" spans="1:30" ht="22.7" customHeight="1">
      <c r="A63" s="3239"/>
      <c r="B63" s="4949" t="s">
        <v>254</v>
      </c>
      <c r="C63" s="4863"/>
      <c r="D63" s="4863"/>
      <c r="E63" s="4863"/>
      <c r="F63" s="4863"/>
      <c r="G63" s="4863"/>
      <c r="H63" s="4863"/>
      <c r="I63" s="4863"/>
      <c r="J63" s="4863"/>
      <c r="K63" s="4863"/>
      <c r="L63" s="4863"/>
      <c r="M63" s="4863"/>
      <c r="N63" s="4863"/>
      <c r="O63" s="4863"/>
      <c r="P63" s="4863"/>
      <c r="Q63" s="4863"/>
      <c r="R63" s="4863"/>
      <c r="S63" s="4863"/>
      <c r="T63" s="4863"/>
      <c r="U63" s="4863"/>
      <c r="V63" s="4863"/>
      <c r="W63" s="4863"/>
      <c r="X63" s="4863"/>
      <c r="Y63" s="4863"/>
      <c r="Z63" s="4863"/>
      <c r="AA63" s="3452"/>
      <c r="AB63" s="20"/>
    </row>
    <row r="64" spans="1:30">
      <c r="B64" s="391"/>
      <c r="C64" s="3476"/>
      <c r="D64" s="3476"/>
      <c r="E64" s="3476"/>
      <c r="F64" s="3476"/>
      <c r="G64" s="24"/>
      <c r="H64" s="275"/>
      <c r="I64" s="24"/>
      <c r="J64" s="24"/>
      <c r="K64" s="23"/>
      <c r="L64" s="23"/>
      <c r="M64" s="50"/>
      <c r="N64" s="282"/>
      <c r="O64" s="282"/>
      <c r="P64" s="282"/>
      <c r="Q64" s="282"/>
      <c r="R64" s="3425"/>
      <c r="S64" s="20"/>
      <c r="T64" s="20"/>
      <c r="U64" s="20"/>
      <c r="V64" s="20"/>
      <c r="W64" s="50"/>
      <c r="X64" s="20"/>
      <c r="Y64" s="20"/>
      <c r="Z64" s="20"/>
      <c r="AA64" s="20"/>
    </row>
    <row r="65" spans="2:27">
      <c r="B65" s="23"/>
      <c r="C65" s="24"/>
      <c r="D65" s="24"/>
      <c r="E65" s="24"/>
      <c r="F65" s="24"/>
      <c r="G65" s="24"/>
      <c r="H65" s="3477"/>
      <c r="I65" s="24"/>
      <c r="J65" s="24"/>
      <c r="K65" s="23"/>
      <c r="L65" s="23"/>
      <c r="M65" s="50"/>
      <c r="N65" s="282"/>
      <c r="O65" s="282"/>
      <c r="P65" s="282"/>
      <c r="Q65" s="282"/>
      <c r="R65" s="3425"/>
      <c r="S65" s="20"/>
      <c r="T65" s="20"/>
      <c r="U65" s="20"/>
      <c r="V65" s="20"/>
      <c r="W65" s="50"/>
      <c r="X65" s="20"/>
      <c r="Y65" s="20"/>
      <c r="Z65" s="20"/>
      <c r="AA65" s="20"/>
    </row>
    <row r="66" spans="2:27">
      <c r="B66" s="23"/>
      <c r="C66" s="24"/>
      <c r="D66" s="24"/>
      <c r="E66" s="24"/>
      <c r="F66" s="24"/>
      <c r="G66" s="3476"/>
      <c r="H66" s="3477"/>
      <c r="I66" s="24"/>
      <c r="J66" s="24"/>
      <c r="K66" s="23"/>
      <c r="L66" s="23"/>
      <c r="M66" s="50"/>
      <c r="N66" s="282"/>
      <c r="O66" s="282"/>
      <c r="P66" s="282"/>
      <c r="Q66" s="282"/>
      <c r="R66" s="3425"/>
      <c r="S66" s="20"/>
      <c r="T66" s="20"/>
      <c r="U66" s="20"/>
      <c r="V66" s="20"/>
      <c r="W66" s="50"/>
      <c r="X66" s="20"/>
      <c r="Y66" s="20"/>
      <c r="Z66" s="20"/>
      <c r="AA66" s="20"/>
    </row>
    <row r="67" spans="2:27">
      <c r="C67" s="145"/>
      <c r="D67" s="145"/>
      <c r="E67" s="145"/>
      <c r="F67" s="145"/>
      <c r="G67" s="145"/>
      <c r="H67" s="302"/>
      <c r="I67" s="145"/>
      <c r="J67" s="145"/>
      <c r="K67" s="23"/>
      <c r="N67" s="5"/>
      <c r="O67" s="5"/>
      <c r="P67" s="5"/>
      <c r="Q67" s="5"/>
      <c r="R67" s="8"/>
    </row>
    <row r="68" spans="2:27">
      <c r="C68" s="145"/>
      <c r="D68" s="145"/>
      <c r="E68" s="145"/>
      <c r="F68" s="145"/>
      <c r="G68" s="145"/>
      <c r="H68" s="302"/>
      <c r="I68" s="145"/>
      <c r="J68" s="145"/>
      <c r="N68" s="5"/>
      <c r="O68" s="5"/>
      <c r="P68" s="5"/>
      <c r="Q68" s="5"/>
      <c r="R68" s="8"/>
    </row>
    <row r="69" spans="2:27" ht="12.75" customHeight="1">
      <c r="C69" s="145"/>
      <c r="D69" s="145"/>
      <c r="E69" s="145"/>
      <c r="F69" s="145"/>
      <c r="G69" s="145"/>
      <c r="H69" s="302"/>
      <c r="I69" s="145"/>
      <c r="J69" s="145"/>
      <c r="N69" s="5"/>
      <c r="O69" s="5"/>
      <c r="P69" s="5"/>
      <c r="Q69" s="5"/>
      <c r="R69" s="8"/>
    </row>
    <row r="70" spans="2:27">
      <c r="C70" s="145"/>
      <c r="D70" s="145"/>
      <c r="E70" s="145"/>
      <c r="F70" s="145"/>
      <c r="G70" s="145"/>
      <c r="H70" s="302"/>
      <c r="I70" s="145"/>
      <c r="J70" s="145"/>
      <c r="N70" s="5"/>
      <c r="O70" s="5"/>
      <c r="P70" s="5"/>
      <c r="Q70" s="5"/>
      <c r="R70" s="8"/>
    </row>
    <row r="71" spans="2:27">
      <c r="C71" s="145"/>
      <c r="D71" s="145"/>
      <c r="E71" s="145"/>
      <c r="F71" s="145"/>
      <c r="G71" s="145"/>
      <c r="H71" s="302"/>
      <c r="I71" s="145"/>
      <c r="J71" s="145"/>
      <c r="N71" s="5"/>
      <c r="O71" s="5"/>
      <c r="P71" s="5"/>
      <c r="Q71" s="5"/>
      <c r="R71" s="8"/>
    </row>
    <row r="72" spans="2:27">
      <c r="C72" s="145"/>
      <c r="D72" s="145"/>
      <c r="E72" s="145"/>
      <c r="F72" s="145"/>
      <c r="G72" s="145"/>
      <c r="H72" s="302"/>
      <c r="I72" s="145"/>
      <c r="J72" s="145"/>
      <c r="N72" s="5"/>
      <c r="O72" s="5"/>
      <c r="P72" s="5"/>
      <c r="Q72" s="5"/>
      <c r="R72" s="8"/>
    </row>
    <row r="73" spans="2:27">
      <c r="C73" s="145"/>
      <c r="D73" s="145"/>
      <c r="E73" s="145"/>
      <c r="F73" s="145"/>
      <c r="G73" s="145"/>
      <c r="H73" s="302"/>
      <c r="I73" s="145"/>
      <c r="J73" s="145"/>
      <c r="N73" s="5"/>
      <c r="O73" s="5"/>
      <c r="P73" s="5"/>
      <c r="Q73" s="5"/>
      <c r="R73" s="8"/>
    </row>
    <row r="74" spans="2:27">
      <c r="C74" s="145"/>
      <c r="D74" s="145"/>
      <c r="E74" s="145"/>
      <c r="F74" s="145"/>
      <c r="G74" s="145"/>
      <c r="H74" s="302"/>
      <c r="I74" s="145"/>
      <c r="J74" s="145"/>
      <c r="N74" s="5"/>
      <c r="O74" s="5"/>
      <c r="P74" s="5"/>
      <c r="Q74" s="5"/>
      <c r="R74" s="8"/>
    </row>
    <row r="75" spans="2:27">
      <c r="C75" s="145"/>
      <c r="D75" s="145"/>
      <c r="E75" s="145"/>
      <c r="F75" s="145"/>
      <c r="G75" s="145"/>
      <c r="H75" s="302"/>
      <c r="I75" s="145"/>
      <c r="J75" s="145"/>
      <c r="N75" s="5"/>
      <c r="O75" s="5"/>
      <c r="P75" s="5"/>
      <c r="Q75" s="5"/>
      <c r="R75" s="8"/>
    </row>
    <row r="76" spans="2:27">
      <c r="C76" s="145"/>
      <c r="D76" s="145"/>
      <c r="E76" s="145"/>
      <c r="F76" s="145"/>
      <c r="G76" s="145"/>
      <c r="H76" s="302"/>
      <c r="I76" s="145"/>
      <c r="J76" s="145"/>
      <c r="N76" s="5"/>
      <c r="O76" s="5"/>
      <c r="P76" s="5"/>
      <c r="Q76" s="5"/>
      <c r="R76" s="8"/>
    </row>
    <row r="77" spans="2:27">
      <c r="C77" s="145"/>
      <c r="D77" s="145"/>
      <c r="E77" s="145"/>
      <c r="F77" s="145"/>
      <c r="G77" s="145"/>
      <c r="H77" s="302"/>
      <c r="I77" s="145"/>
      <c r="J77" s="145"/>
      <c r="N77" s="5"/>
      <c r="O77" s="5"/>
      <c r="P77" s="5"/>
      <c r="Q77" s="5"/>
      <c r="R77" s="8"/>
    </row>
    <row r="78" spans="2:27">
      <c r="C78" s="145"/>
      <c r="D78" s="145"/>
      <c r="E78" s="145"/>
      <c r="F78" s="145"/>
      <c r="G78" s="145"/>
      <c r="H78" s="302"/>
      <c r="I78" s="145"/>
      <c r="J78" s="145"/>
      <c r="N78" s="5"/>
      <c r="O78" s="5"/>
      <c r="P78" s="5"/>
      <c r="Q78" s="5"/>
      <c r="R78" s="8"/>
    </row>
    <row r="79" spans="2:27">
      <c r="C79" s="145"/>
      <c r="D79" s="145"/>
      <c r="E79" s="145"/>
      <c r="F79" s="145"/>
      <c r="G79" s="145"/>
      <c r="H79" s="302"/>
      <c r="I79" s="145"/>
      <c r="J79" s="145"/>
      <c r="N79" s="5"/>
      <c r="O79" s="5"/>
      <c r="P79" s="5"/>
      <c r="Q79" s="5"/>
      <c r="R79" s="8"/>
    </row>
    <row r="80" spans="2:27">
      <c r="C80" s="145"/>
      <c r="D80" s="145"/>
      <c r="E80" s="145"/>
      <c r="F80" s="145"/>
      <c r="G80" s="145"/>
      <c r="H80" s="302"/>
      <c r="I80" s="145"/>
      <c r="J80" s="145"/>
      <c r="N80" s="5"/>
      <c r="O80" s="5"/>
      <c r="P80" s="5"/>
      <c r="Q80" s="5"/>
      <c r="R80" s="8"/>
    </row>
    <row r="81" spans="3:18">
      <c r="C81" s="145"/>
      <c r="D81" s="145"/>
      <c r="E81" s="145"/>
      <c r="F81" s="145"/>
      <c r="G81" s="145"/>
      <c r="H81" s="302"/>
      <c r="I81" s="145"/>
      <c r="J81" s="145"/>
      <c r="N81" s="5"/>
      <c r="O81" s="5"/>
      <c r="P81" s="5"/>
      <c r="Q81" s="5"/>
      <c r="R81" s="8"/>
    </row>
    <row r="82" spans="3:18">
      <c r="C82" s="145"/>
      <c r="D82" s="145"/>
      <c r="E82" s="145"/>
      <c r="F82" s="145"/>
      <c r="G82" s="145"/>
      <c r="H82" s="302"/>
      <c r="I82" s="145"/>
      <c r="J82" s="145"/>
      <c r="N82" s="5"/>
      <c r="O82" s="5"/>
      <c r="P82" s="5"/>
      <c r="Q82" s="5"/>
      <c r="R82" s="8"/>
    </row>
    <row r="83" spans="3:18">
      <c r="C83" s="145"/>
      <c r="D83" s="145"/>
      <c r="E83" s="145"/>
      <c r="F83" s="145"/>
      <c r="G83" s="145"/>
      <c r="H83" s="302"/>
      <c r="I83" s="145"/>
      <c r="J83" s="145"/>
      <c r="N83" s="5"/>
      <c r="O83" s="5"/>
      <c r="P83" s="5"/>
      <c r="Q83" s="5"/>
      <c r="R83" s="8"/>
    </row>
    <row r="84" spans="3:18">
      <c r="C84" s="145"/>
      <c r="D84" s="145"/>
      <c r="E84" s="145"/>
      <c r="F84" s="145"/>
      <c r="G84" s="145"/>
      <c r="H84" s="302"/>
      <c r="I84" s="145"/>
      <c r="J84" s="145"/>
      <c r="N84" s="5"/>
      <c r="O84" s="5"/>
      <c r="P84" s="5"/>
      <c r="Q84" s="5"/>
      <c r="R84" s="8"/>
    </row>
    <row r="85" spans="3:18">
      <c r="C85" s="145"/>
      <c r="D85" s="145"/>
      <c r="E85" s="145"/>
      <c r="F85" s="145"/>
      <c r="G85" s="145"/>
      <c r="H85" s="302"/>
      <c r="I85" s="145"/>
      <c r="J85" s="145"/>
      <c r="N85" s="5"/>
      <c r="O85" s="5"/>
      <c r="P85" s="5"/>
      <c r="Q85" s="5"/>
      <c r="R85" s="8"/>
    </row>
    <row r="86" spans="3:18">
      <c r="N86" s="5"/>
      <c r="O86" s="5"/>
      <c r="P86" s="5"/>
      <c r="Q86" s="5"/>
      <c r="R86" s="8"/>
    </row>
    <row r="87" spans="3:18">
      <c r="N87" s="5"/>
      <c r="O87" s="5"/>
      <c r="P87" s="5"/>
      <c r="Q87" s="5"/>
      <c r="R87" s="8"/>
    </row>
    <row r="88" spans="3:18">
      <c r="N88" s="5"/>
      <c r="O88" s="5"/>
      <c r="P88" s="5"/>
      <c r="Q88" s="5"/>
      <c r="R88" s="8"/>
    </row>
    <row r="89" spans="3:18">
      <c r="N89" s="5"/>
      <c r="O89" s="5"/>
      <c r="P89" s="5"/>
      <c r="Q89" s="5"/>
      <c r="R89" s="8"/>
    </row>
    <row r="90" spans="3:18">
      <c r="N90" s="5"/>
      <c r="O90" s="5"/>
      <c r="P90" s="5"/>
      <c r="Q90" s="5"/>
      <c r="R90" s="8"/>
    </row>
    <row r="91" spans="3:18">
      <c r="N91" s="5"/>
      <c r="O91" s="5"/>
      <c r="P91" s="5"/>
      <c r="Q91" s="5"/>
      <c r="R91" s="8"/>
    </row>
    <row r="92" spans="3:18">
      <c r="N92" s="5"/>
      <c r="O92" s="5"/>
      <c r="P92" s="5"/>
      <c r="Q92" s="5"/>
      <c r="R92" s="8"/>
    </row>
    <row r="93" spans="3:18">
      <c r="N93" s="5"/>
      <c r="O93" s="5"/>
      <c r="P93" s="5"/>
      <c r="Q93" s="5"/>
      <c r="R93" s="8"/>
    </row>
    <row r="94" spans="3:18">
      <c r="N94" s="5"/>
      <c r="O94" s="5"/>
      <c r="P94" s="5"/>
      <c r="Q94" s="5"/>
      <c r="R94" s="8"/>
    </row>
    <row r="95" spans="3:18">
      <c r="N95" s="5"/>
      <c r="O95" s="5"/>
      <c r="P95" s="5"/>
      <c r="Q95" s="5"/>
      <c r="R95" s="8"/>
    </row>
    <row r="96" spans="3:18">
      <c r="N96" s="5"/>
      <c r="O96" s="5"/>
      <c r="P96" s="5"/>
      <c r="Q96" s="5"/>
      <c r="R96" s="8"/>
    </row>
    <row r="97" spans="5:18">
      <c r="N97" s="5"/>
      <c r="O97" s="5"/>
      <c r="P97" s="5"/>
      <c r="Q97" s="5"/>
      <c r="R97" s="8"/>
    </row>
    <row r="98" spans="5:18">
      <c r="N98" s="5"/>
      <c r="O98" s="5"/>
      <c r="P98" s="5"/>
      <c r="Q98" s="5"/>
      <c r="R98" s="8"/>
    </row>
    <row r="103" spans="5:18">
      <c r="E103" s="3">
        <v>748108</v>
      </c>
    </row>
  </sheetData>
  <mergeCells count="9">
    <mergeCell ref="B63:Z63"/>
    <mergeCell ref="B2:R2"/>
    <mergeCell ref="W4:AA4"/>
    <mergeCell ref="C3:AA3"/>
    <mergeCell ref="D4:G4"/>
    <mergeCell ref="M4:Q4"/>
    <mergeCell ref="R4:V4"/>
    <mergeCell ref="H4:K4"/>
    <mergeCell ref="C4:C5"/>
  </mergeCells>
  <phoneticPr fontId="0" type="noConversion"/>
  <pageMargins left="0.78740157480314965" right="0.78740157480314965" top="0.98425196850393704" bottom="0.78740157480314965" header="0.51181102362204722" footer="0.51181102362204722"/>
  <pageSetup paperSize="9" scale="85" orientation="landscape" r:id="rId1"/>
  <headerFooter alignWithMargins="0"/>
  <ignoredErrors>
    <ignoredError sqref="E40:E41 E39" formula="1"/>
  </ignoredErrors>
</worksheet>
</file>

<file path=xl/worksheets/sheet2.xml><?xml version="1.0" encoding="utf-8"?>
<worksheet xmlns="http://schemas.openxmlformats.org/spreadsheetml/2006/main" xmlns:r="http://schemas.openxmlformats.org/officeDocument/2006/relationships">
  <sheetPr>
    <pageSetUpPr fitToPage="1"/>
  </sheetPr>
  <dimension ref="A1:I75"/>
  <sheetViews>
    <sheetView topLeftCell="A49" workbookViewId="0">
      <selection activeCell="H78" sqref="H78"/>
    </sheetView>
  </sheetViews>
  <sheetFormatPr defaultColWidth="9.140625" defaultRowHeight="12.75"/>
  <cols>
    <col min="1" max="1" width="8.7109375" style="7" customWidth="1"/>
    <col min="2" max="5" width="9.140625" style="7"/>
    <col min="6" max="6" width="6.28515625" style="7" customWidth="1"/>
    <col min="7" max="9" width="9.140625" style="7"/>
    <col min="10" max="16384" width="9.140625" style="20"/>
  </cols>
  <sheetData>
    <row r="1" spans="1:9" s="2" customFormat="1" ht="24.75" customHeight="1">
      <c r="A1" s="6"/>
      <c r="B1" s="4451" t="s">
        <v>97</v>
      </c>
      <c r="C1" s="4451"/>
      <c r="D1" s="4451"/>
      <c r="E1" s="4451"/>
      <c r="F1" s="4451"/>
      <c r="G1" s="4451"/>
      <c r="H1" s="4451"/>
      <c r="I1" s="7"/>
    </row>
    <row r="2" spans="1:9" s="11" customFormat="1" ht="20.100000000000001" customHeight="1">
      <c r="A2" s="457" t="s">
        <v>7</v>
      </c>
      <c r="B2" s="4" t="s">
        <v>96</v>
      </c>
      <c r="C2" s="4"/>
      <c r="D2" s="4"/>
      <c r="E2" s="4"/>
      <c r="F2" s="4"/>
      <c r="G2" s="4"/>
      <c r="H2" s="4"/>
      <c r="I2" s="4"/>
    </row>
    <row r="3" spans="1:9" s="11" customFormat="1" ht="20.100000000000001" customHeight="1">
      <c r="A3" s="457" t="s">
        <v>9</v>
      </c>
      <c r="B3" s="12" t="s">
        <v>11</v>
      </c>
      <c r="C3" s="4"/>
      <c r="D3" s="4"/>
      <c r="E3" s="4"/>
      <c r="F3" s="4"/>
      <c r="G3" s="4"/>
      <c r="H3" s="4"/>
      <c r="I3" s="4"/>
    </row>
    <row r="4" spans="1:9" s="11" customFormat="1" ht="20.100000000000001" customHeight="1">
      <c r="A4" s="457" t="s">
        <v>8</v>
      </c>
      <c r="B4" s="4" t="s">
        <v>10</v>
      </c>
      <c r="C4" s="4"/>
      <c r="D4" s="4"/>
      <c r="E4" s="4"/>
      <c r="F4" s="4"/>
      <c r="G4" s="4"/>
      <c r="H4" s="4"/>
      <c r="I4" s="4"/>
    </row>
    <row r="5" spans="1:9" s="11" customFormat="1" ht="20.100000000000001" customHeight="1">
      <c r="A5" s="457" t="s">
        <v>12</v>
      </c>
      <c r="B5" s="4" t="s">
        <v>13</v>
      </c>
      <c r="C5" s="4"/>
      <c r="D5" s="4"/>
      <c r="E5" s="4"/>
      <c r="F5" s="4"/>
      <c r="G5" s="4"/>
      <c r="H5" s="4"/>
      <c r="I5" s="4"/>
    </row>
    <row r="6" spans="1:9" s="10" customFormat="1" ht="20.100000000000001" customHeight="1">
      <c r="A6" s="457" t="s">
        <v>14</v>
      </c>
      <c r="B6" s="4" t="s">
        <v>18</v>
      </c>
      <c r="C6" s="4"/>
      <c r="D6" s="4"/>
      <c r="E6" s="4"/>
      <c r="F6" s="4"/>
      <c r="G6" s="4"/>
      <c r="H6" s="4"/>
      <c r="I6" s="4"/>
    </row>
    <row r="7" spans="1:9" s="10" customFormat="1" ht="20.100000000000001" customHeight="1">
      <c r="A7" s="457" t="s">
        <v>15</v>
      </c>
      <c r="B7" s="4" t="s">
        <v>19</v>
      </c>
      <c r="C7" s="4"/>
      <c r="D7" s="4"/>
      <c r="E7" s="4"/>
      <c r="F7" s="4"/>
      <c r="G7" s="4"/>
      <c r="H7" s="4"/>
      <c r="I7" s="4"/>
    </row>
    <row r="8" spans="1:9" s="10" customFormat="1" ht="20.100000000000001" customHeight="1">
      <c r="A8" s="457" t="s">
        <v>16</v>
      </c>
      <c r="B8" s="4" t="s">
        <v>70</v>
      </c>
      <c r="C8" s="4"/>
      <c r="D8" s="4"/>
      <c r="E8" s="4"/>
      <c r="F8" s="4"/>
      <c r="G8" s="4"/>
      <c r="H8" s="4"/>
      <c r="I8" s="4"/>
    </row>
    <row r="9" spans="1:9" s="10" customFormat="1" ht="20.100000000000001" customHeight="1">
      <c r="A9" s="457" t="s">
        <v>17</v>
      </c>
      <c r="B9" s="4" t="s">
        <v>20</v>
      </c>
      <c r="C9" s="4"/>
      <c r="D9" s="4"/>
      <c r="E9" s="4"/>
      <c r="F9" s="4"/>
      <c r="G9" s="4"/>
      <c r="H9" s="4"/>
      <c r="I9" s="4"/>
    </row>
    <row r="10" spans="1:9" s="13" customFormat="1" ht="20.100000000000001" customHeight="1">
      <c r="A10" s="457" t="s">
        <v>21</v>
      </c>
      <c r="B10" s="4" t="s">
        <v>67</v>
      </c>
      <c r="C10" s="4"/>
      <c r="D10" s="4"/>
      <c r="E10" s="4"/>
      <c r="F10" s="4"/>
      <c r="G10" s="4"/>
      <c r="H10" s="4"/>
      <c r="I10" s="4"/>
    </row>
    <row r="11" spans="1:9" s="13" customFormat="1" ht="20.100000000000001" customHeight="1">
      <c r="A11" s="457" t="s">
        <v>22</v>
      </c>
      <c r="B11" s="4" t="s">
        <v>68</v>
      </c>
      <c r="C11" s="4"/>
      <c r="D11" s="4"/>
      <c r="E11" s="4"/>
      <c r="F11" s="4"/>
      <c r="G11" s="4"/>
      <c r="H11" s="4"/>
      <c r="I11" s="4"/>
    </row>
    <row r="12" spans="1:9" s="13" customFormat="1" ht="20.100000000000001" customHeight="1">
      <c r="A12" s="457" t="s">
        <v>23</v>
      </c>
      <c r="B12" s="4" t="s">
        <v>69</v>
      </c>
      <c r="C12" s="4"/>
      <c r="D12" s="4"/>
      <c r="E12" s="4"/>
      <c r="F12" s="4"/>
      <c r="G12" s="4"/>
      <c r="H12" s="4"/>
      <c r="I12" s="4"/>
    </row>
    <row r="13" spans="1:9" s="13" customFormat="1" ht="15.75" customHeight="1">
      <c r="A13" s="9"/>
      <c r="B13" s="4" t="s">
        <v>391</v>
      </c>
      <c r="C13" s="4"/>
      <c r="D13" s="4"/>
      <c r="E13" s="4"/>
      <c r="F13" s="4"/>
      <c r="G13" s="4"/>
      <c r="H13" s="4"/>
      <c r="I13" s="4"/>
    </row>
    <row r="14" spans="1:9" s="13" customFormat="1" ht="20.100000000000001" customHeight="1">
      <c r="A14" s="459" t="s">
        <v>24</v>
      </c>
      <c r="B14" s="4" t="s">
        <v>71</v>
      </c>
      <c r="C14" s="4"/>
      <c r="D14" s="4"/>
      <c r="E14" s="4"/>
      <c r="F14" s="4"/>
      <c r="G14" s="4"/>
      <c r="H14" s="4"/>
      <c r="I14" s="4"/>
    </row>
    <row r="15" spans="1:9" s="13" customFormat="1" ht="15" customHeight="1">
      <c r="A15" s="9"/>
      <c r="B15" s="4" t="s">
        <v>567</v>
      </c>
      <c r="C15" s="4"/>
      <c r="D15" s="4"/>
      <c r="E15" s="4"/>
      <c r="F15" s="4"/>
      <c r="G15" s="4"/>
      <c r="H15" s="4"/>
      <c r="I15" s="4"/>
    </row>
    <row r="16" spans="1:9" s="13" customFormat="1" ht="20.100000000000001" customHeight="1">
      <c r="A16" s="457" t="s">
        <v>25</v>
      </c>
      <c r="B16" s="4" t="s">
        <v>10</v>
      </c>
      <c r="C16" s="4"/>
      <c r="D16" s="4"/>
      <c r="E16" s="4"/>
      <c r="F16" s="4"/>
      <c r="G16" s="4"/>
      <c r="H16" s="4"/>
      <c r="I16" s="4"/>
    </row>
    <row r="17" spans="1:9" s="13" customFormat="1" ht="17.45" customHeight="1">
      <c r="A17" s="4"/>
      <c r="B17" s="4" t="s">
        <v>81</v>
      </c>
      <c r="C17" s="4"/>
      <c r="D17" s="4"/>
      <c r="E17" s="4"/>
      <c r="F17" s="4"/>
      <c r="G17" s="4"/>
      <c r="H17" s="4"/>
      <c r="I17" s="4"/>
    </row>
    <row r="18" spans="1:9" s="13" customFormat="1" ht="20.100000000000001" customHeight="1">
      <c r="A18" s="457" t="s">
        <v>26</v>
      </c>
      <c r="B18" s="4" t="s">
        <v>10</v>
      </c>
      <c r="C18" s="4"/>
      <c r="D18" s="4"/>
      <c r="E18" s="4"/>
      <c r="F18" s="4"/>
      <c r="G18" s="4"/>
      <c r="H18" s="4"/>
      <c r="I18" s="4"/>
    </row>
    <row r="19" spans="1:9" s="13" customFormat="1" ht="18.75" customHeight="1">
      <c r="A19" s="4"/>
      <c r="B19" s="4" t="s">
        <v>567</v>
      </c>
      <c r="C19" s="4"/>
      <c r="D19" s="4"/>
      <c r="E19" s="4"/>
      <c r="F19" s="4"/>
      <c r="G19" s="4"/>
      <c r="H19" s="4"/>
      <c r="I19" s="4"/>
    </row>
    <row r="20" spans="1:9" s="13" customFormat="1" ht="20.100000000000001" customHeight="1">
      <c r="A20" s="457" t="s">
        <v>27</v>
      </c>
      <c r="B20" s="4" t="s">
        <v>72</v>
      </c>
      <c r="C20" s="4"/>
      <c r="D20" s="4"/>
      <c r="E20" s="4"/>
      <c r="F20" s="4"/>
      <c r="G20" s="4"/>
      <c r="H20" s="4"/>
      <c r="I20" s="4"/>
    </row>
    <row r="21" spans="1:9" s="13" customFormat="1" ht="18" customHeight="1">
      <c r="A21" s="4"/>
      <c r="B21" s="4" t="s">
        <v>81</v>
      </c>
      <c r="C21" s="4"/>
      <c r="D21" s="4"/>
      <c r="E21" s="4"/>
      <c r="F21" s="4"/>
      <c r="G21" s="4"/>
      <c r="H21" s="4"/>
      <c r="I21" s="4"/>
    </row>
    <row r="22" spans="1:9" s="13" customFormat="1" ht="20.100000000000001" customHeight="1">
      <c r="A22" s="457" t="s">
        <v>28</v>
      </c>
      <c r="B22" s="4" t="s">
        <v>18</v>
      </c>
      <c r="C22" s="4"/>
      <c r="D22" s="4"/>
      <c r="E22" s="4"/>
      <c r="F22" s="4"/>
      <c r="G22" s="4"/>
      <c r="H22" s="4"/>
      <c r="I22" s="4"/>
    </row>
    <row r="23" spans="1:9" s="13" customFormat="1" ht="20.100000000000001" customHeight="1">
      <c r="A23" s="457" t="s">
        <v>29</v>
      </c>
      <c r="B23" s="4" t="s">
        <v>70</v>
      </c>
      <c r="C23" s="4"/>
      <c r="D23" s="4"/>
      <c r="E23" s="4"/>
      <c r="F23" s="4"/>
      <c r="G23" s="4"/>
      <c r="H23" s="4"/>
      <c r="I23" s="4"/>
    </row>
    <row r="24" spans="1:9" s="13" customFormat="1" ht="17.45" customHeight="1">
      <c r="A24" s="4"/>
      <c r="B24" s="4" t="s">
        <v>80</v>
      </c>
      <c r="C24" s="4"/>
      <c r="D24" s="4"/>
      <c r="E24" s="4"/>
      <c r="F24" s="4"/>
      <c r="G24" s="4"/>
      <c r="H24" s="4"/>
      <c r="I24" s="4"/>
    </row>
    <row r="25" spans="1:9" s="13" customFormat="1" ht="20.100000000000001" customHeight="1">
      <c r="A25" s="457" t="s">
        <v>30</v>
      </c>
      <c r="B25" s="4" t="s">
        <v>70</v>
      </c>
      <c r="C25" s="4"/>
      <c r="D25" s="4"/>
      <c r="E25" s="4"/>
      <c r="F25" s="4"/>
      <c r="G25" s="4"/>
      <c r="H25" s="4"/>
      <c r="I25" s="4"/>
    </row>
    <row r="26" spans="1:9" s="13" customFormat="1" ht="18" customHeight="1">
      <c r="A26" s="4"/>
      <c r="B26" s="4" t="s">
        <v>566</v>
      </c>
      <c r="C26" s="4"/>
      <c r="D26" s="4"/>
      <c r="E26" s="4"/>
      <c r="F26" s="4"/>
      <c r="G26" s="4"/>
      <c r="H26" s="4"/>
      <c r="I26" s="4"/>
    </row>
    <row r="27" spans="1:9" s="13" customFormat="1" ht="20.100000000000001" customHeight="1">
      <c r="A27" s="457" t="s">
        <v>31</v>
      </c>
      <c r="B27" s="4" t="s">
        <v>79</v>
      </c>
      <c r="C27" s="4"/>
      <c r="D27" s="4"/>
      <c r="E27" s="4"/>
      <c r="F27" s="4"/>
      <c r="G27" s="4"/>
      <c r="H27" s="4"/>
      <c r="I27" s="4"/>
    </row>
    <row r="28" spans="1:9" s="13" customFormat="1" ht="20.100000000000001" customHeight="1">
      <c r="A28" s="457" t="s">
        <v>32</v>
      </c>
      <c r="B28" s="4" t="s">
        <v>69</v>
      </c>
      <c r="C28" s="4"/>
      <c r="D28" s="4"/>
      <c r="E28" s="4"/>
      <c r="F28" s="4"/>
      <c r="G28" s="4"/>
      <c r="H28" s="4"/>
      <c r="I28" s="4"/>
    </row>
    <row r="29" spans="1:9" s="13" customFormat="1" ht="18" customHeight="1">
      <c r="A29" s="9"/>
      <c r="B29" s="12" t="s">
        <v>86</v>
      </c>
      <c r="C29" s="4"/>
      <c r="D29" s="4"/>
      <c r="E29" s="4"/>
      <c r="F29" s="4"/>
      <c r="G29" s="4"/>
      <c r="H29" s="4"/>
      <c r="I29" s="4"/>
    </row>
    <row r="30" spans="1:9" s="13" customFormat="1" ht="20.100000000000001" customHeight="1">
      <c r="A30" s="457" t="s">
        <v>34</v>
      </c>
      <c r="B30" s="4" t="s">
        <v>69</v>
      </c>
      <c r="C30" s="4"/>
      <c r="D30" s="4"/>
      <c r="E30" s="4"/>
      <c r="F30" s="4"/>
      <c r="G30" s="4"/>
      <c r="H30" s="4"/>
      <c r="I30" s="4"/>
    </row>
    <row r="31" spans="1:9" s="13" customFormat="1" ht="15.75" customHeight="1">
      <c r="A31" s="9"/>
      <c r="B31" s="4" t="s">
        <v>549</v>
      </c>
      <c r="C31" s="4"/>
      <c r="D31" s="4"/>
      <c r="E31" s="4"/>
      <c r="F31" s="4"/>
      <c r="G31" s="4"/>
      <c r="H31" s="4"/>
      <c r="I31" s="4"/>
    </row>
    <row r="32" spans="1:9" s="13" customFormat="1" ht="20.100000000000001" customHeight="1">
      <c r="A32" s="457" t="s">
        <v>33</v>
      </c>
      <c r="B32" s="4" t="s">
        <v>69</v>
      </c>
      <c r="C32" s="4"/>
      <c r="D32" s="4"/>
      <c r="E32" s="4"/>
      <c r="F32" s="4"/>
      <c r="G32" s="4"/>
      <c r="H32" s="4"/>
      <c r="I32" s="4"/>
    </row>
    <row r="33" spans="1:9" s="13" customFormat="1" ht="15.75" customHeight="1">
      <c r="A33" s="9"/>
      <c r="B33" s="4" t="s">
        <v>87</v>
      </c>
      <c r="C33" s="4"/>
      <c r="D33" s="4"/>
      <c r="E33" s="4"/>
      <c r="F33" s="4"/>
      <c r="G33" s="4"/>
      <c r="H33" s="4"/>
      <c r="I33" s="4"/>
    </row>
    <row r="34" spans="1:9" s="13" customFormat="1" ht="20.100000000000001" customHeight="1">
      <c r="A34" s="457" t="s">
        <v>35</v>
      </c>
      <c r="B34" s="4" t="s">
        <v>71</v>
      </c>
      <c r="C34" s="4"/>
      <c r="D34" s="4"/>
      <c r="E34" s="4"/>
      <c r="F34" s="4"/>
      <c r="G34" s="4"/>
      <c r="H34" s="4"/>
      <c r="I34" s="4"/>
    </row>
    <row r="35" spans="1:9" s="13" customFormat="1" ht="16.5" customHeight="1">
      <c r="A35" s="9"/>
      <c r="B35" s="4" t="s">
        <v>548</v>
      </c>
      <c r="C35" s="4"/>
      <c r="D35" s="4"/>
      <c r="E35" s="4"/>
      <c r="F35" s="4"/>
      <c r="G35" s="4"/>
      <c r="H35" s="4"/>
      <c r="I35" s="4"/>
    </row>
    <row r="36" spans="1:9" s="13" customFormat="1" ht="20.100000000000001" customHeight="1">
      <c r="A36" s="457" t="s">
        <v>82</v>
      </c>
      <c r="B36" s="4" t="s">
        <v>69</v>
      </c>
      <c r="C36" s="4"/>
      <c r="D36" s="4"/>
      <c r="E36" s="4"/>
      <c r="F36" s="4"/>
      <c r="G36" s="4"/>
      <c r="H36" s="4"/>
      <c r="I36" s="4"/>
    </row>
    <row r="37" spans="1:9" s="13" customFormat="1" ht="17.45" customHeight="1">
      <c r="A37" s="9"/>
      <c r="B37" s="4" t="s">
        <v>37</v>
      </c>
      <c r="C37" s="4"/>
      <c r="D37" s="4"/>
      <c r="E37" s="4"/>
      <c r="F37" s="4"/>
      <c r="G37" s="4"/>
      <c r="H37" s="4"/>
      <c r="I37" s="4"/>
    </row>
    <row r="38" spans="1:9" s="13" customFormat="1" ht="20.100000000000001" customHeight="1">
      <c r="A38" s="457" t="s">
        <v>83</v>
      </c>
      <c r="B38" s="4" t="s">
        <v>69</v>
      </c>
      <c r="C38" s="4"/>
      <c r="D38" s="4"/>
      <c r="E38" s="4"/>
      <c r="F38" s="4"/>
      <c r="G38" s="4"/>
      <c r="H38" s="4"/>
      <c r="I38" s="4"/>
    </row>
    <row r="39" spans="1:9" s="13" customFormat="1" ht="15.75" customHeight="1">
      <c r="A39" s="9"/>
      <c r="B39" s="4" t="s">
        <v>85</v>
      </c>
      <c r="C39" s="4"/>
      <c r="D39" s="4"/>
      <c r="E39" s="4" t="s">
        <v>84</v>
      </c>
      <c r="F39" s="4"/>
      <c r="G39" s="4"/>
      <c r="H39" s="4"/>
      <c r="I39" s="4"/>
    </row>
    <row r="40" spans="1:9" s="13" customFormat="1" ht="20.100000000000001" customHeight="1">
      <c r="A40" s="460" t="s">
        <v>401</v>
      </c>
      <c r="B40" s="4" t="s">
        <v>10</v>
      </c>
      <c r="C40" s="4"/>
      <c r="D40" s="4"/>
      <c r="E40" s="4"/>
      <c r="F40" s="4"/>
      <c r="G40" s="4"/>
      <c r="H40" s="4"/>
      <c r="I40" s="4"/>
    </row>
    <row r="41" spans="1:9" s="13" customFormat="1" ht="16.5" customHeight="1">
      <c r="A41" s="9"/>
      <c r="B41" s="4" t="s">
        <v>37</v>
      </c>
      <c r="C41" s="4"/>
      <c r="D41" s="4"/>
      <c r="E41" s="4"/>
      <c r="F41" s="4"/>
      <c r="G41" s="4"/>
      <c r="H41" s="4"/>
      <c r="I41" s="4"/>
    </row>
    <row r="42" spans="1:9" s="13" customFormat="1" ht="20.100000000000001" customHeight="1">
      <c r="A42" s="460" t="s">
        <v>402</v>
      </c>
      <c r="B42" s="4" t="s">
        <v>10</v>
      </c>
      <c r="C42" s="4"/>
      <c r="D42" s="4"/>
      <c r="E42" s="4"/>
      <c r="F42" s="4"/>
      <c r="G42" s="4"/>
      <c r="H42" s="4"/>
      <c r="I42" s="4"/>
    </row>
    <row r="43" spans="1:9" s="13" customFormat="1" ht="13.7" customHeight="1">
      <c r="A43" s="9"/>
      <c r="B43" s="4" t="s">
        <v>547</v>
      </c>
      <c r="C43" s="4"/>
      <c r="D43" s="4"/>
      <c r="E43" s="4"/>
      <c r="F43" s="4"/>
      <c r="G43" s="4"/>
      <c r="H43" s="4"/>
      <c r="I43" s="4"/>
    </row>
    <row r="44" spans="1:9" s="13" customFormat="1" ht="17.45" customHeight="1">
      <c r="A44" s="460" t="s">
        <v>403</v>
      </c>
      <c r="B44" s="4" t="s">
        <v>78</v>
      </c>
      <c r="C44" s="4"/>
      <c r="D44" s="4"/>
      <c r="E44" s="4"/>
      <c r="F44" s="4"/>
      <c r="G44" s="4"/>
      <c r="H44" s="4"/>
      <c r="I44" s="4"/>
    </row>
    <row r="45" spans="1:9" s="13" customFormat="1" ht="20.100000000000001" customHeight="1">
      <c r="A45" s="460" t="s">
        <v>400</v>
      </c>
      <c r="B45" s="4" t="s">
        <v>91</v>
      </c>
      <c r="C45" s="4"/>
      <c r="D45" s="4"/>
      <c r="E45" s="4"/>
      <c r="F45" s="4"/>
      <c r="G45" s="4"/>
      <c r="H45" s="4"/>
      <c r="I45" s="4"/>
    </row>
    <row r="46" spans="1:9" s="13" customFormat="1" ht="20.100000000000001" customHeight="1">
      <c r="A46" s="460" t="s">
        <v>399</v>
      </c>
      <c r="B46" s="4" t="s">
        <v>92</v>
      </c>
      <c r="C46" s="4"/>
      <c r="D46" s="4"/>
      <c r="E46" s="4"/>
      <c r="F46" s="4"/>
      <c r="G46" s="4"/>
      <c r="H46" s="4"/>
      <c r="I46" s="4"/>
    </row>
    <row r="47" spans="1:9" s="13" customFormat="1" ht="20.100000000000001" customHeight="1">
      <c r="A47" s="457" t="s">
        <v>42</v>
      </c>
      <c r="B47" s="4" t="s">
        <v>92</v>
      </c>
      <c r="C47" s="4"/>
      <c r="D47" s="4"/>
      <c r="E47" s="4"/>
      <c r="F47" s="4"/>
      <c r="G47" s="4"/>
      <c r="H47" s="4"/>
      <c r="I47" s="4"/>
    </row>
    <row r="48" spans="1:9" s="13" customFormat="1" ht="20.100000000000001" customHeight="1">
      <c r="A48" s="457" t="s">
        <v>43</v>
      </c>
      <c r="B48" s="4" t="s">
        <v>73</v>
      </c>
      <c r="C48" s="4"/>
      <c r="D48" s="4"/>
      <c r="E48" s="4"/>
      <c r="F48" s="4"/>
      <c r="G48" s="4"/>
      <c r="H48" s="4"/>
      <c r="I48" s="4"/>
    </row>
    <row r="49" spans="1:9" s="13" customFormat="1" ht="20.100000000000001" customHeight="1">
      <c r="A49" s="457" t="s">
        <v>44</v>
      </c>
      <c r="B49" s="4" t="s">
        <v>74</v>
      </c>
      <c r="C49" s="4"/>
      <c r="D49" s="4"/>
      <c r="E49" s="4"/>
      <c r="F49" s="4"/>
      <c r="G49" s="4"/>
      <c r="H49" s="4"/>
      <c r="I49" s="4"/>
    </row>
    <row r="50" spans="1:9" s="13" customFormat="1" ht="18.75" customHeight="1">
      <c r="A50" s="457" t="s">
        <v>45</v>
      </c>
      <c r="B50" s="4" t="s">
        <v>90</v>
      </c>
      <c r="C50" s="4"/>
      <c r="D50" s="4"/>
      <c r="E50" s="4"/>
      <c r="F50" s="4"/>
      <c r="G50" s="4"/>
      <c r="H50" s="4"/>
      <c r="I50" s="4"/>
    </row>
    <row r="51" spans="1:9" s="13" customFormat="1" ht="20.100000000000001" customHeight="1">
      <c r="A51" s="457" t="s">
        <v>46</v>
      </c>
      <c r="B51" s="4" t="s">
        <v>89</v>
      </c>
      <c r="C51" s="4"/>
      <c r="D51" s="4"/>
      <c r="E51" s="4"/>
      <c r="F51" s="4"/>
      <c r="G51" s="4"/>
      <c r="H51" s="4"/>
      <c r="I51" s="4"/>
    </row>
    <row r="52" spans="1:9" s="13" customFormat="1" ht="20.100000000000001" customHeight="1">
      <c r="A52" s="457" t="s">
        <v>397</v>
      </c>
      <c r="B52" s="4" t="s">
        <v>48</v>
      </c>
      <c r="C52" s="4"/>
      <c r="D52" s="4"/>
      <c r="E52" s="4"/>
      <c r="F52" s="4"/>
      <c r="G52" s="4" t="s">
        <v>568</v>
      </c>
      <c r="H52" s="4"/>
      <c r="I52" s="4"/>
    </row>
    <row r="53" spans="1:9" s="13" customFormat="1" ht="20.100000000000001" customHeight="1">
      <c r="A53" s="457" t="s">
        <v>398</v>
      </c>
      <c r="B53" s="4" t="s">
        <v>48</v>
      </c>
      <c r="C53" s="4"/>
      <c r="D53" s="4"/>
      <c r="E53" s="4"/>
      <c r="F53" s="4"/>
      <c r="G53" s="4" t="s">
        <v>88</v>
      </c>
      <c r="H53" s="4"/>
      <c r="I53" s="4"/>
    </row>
    <row r="54" spans="1:9" s="13" customFormat="1" ht="20.100000000000001" customHeight="1">
      <c r="A54" s="457" t="s">
        <v>394</v>
      </c>
      <c r="B54" s="4" t="s">
        <v>93</v>
      </c>
      <c r="C54" s="4"/>
      <c r="D54" s="4"/>
      <c r="E54" s="4"/>
      <c r="F54" s="4"/>
      <c r="G54" s="4" t="s">
        <v>539</v>
      </c>
      <c r="H54" s="4"/>
      <c r="I54" s="4"/>
    </row>
    <row r="55" spans="1:9" s="13" customFormat="1" ht="18.75" customHeight="1">
      <c r="A55" s="457" t="s">
        <v>396</v>
      </c>
      <c r="B55" s="4" t="s">
        <v>94</v>
      </c>
      <c r="C55" s="4"/>
      <c r="D55" s="4"/>
      <c r="E55" s="4"/>
      <c r="F55" s="4"/>
      <c r="G55" s="4" t="s">
        <v>542</v>
      </c>
      <c r="H55" s="4"/>
      <c r="I55" s="4"/>
    </row>
    <row r="56" spans="1:9" s="13" customFormat="1" ht="20.100000000000001" customHeight="1">
      <c r="A56" s="457" t="s">
        <v>395</v>
      </c>
      <c r="B56" s="4" t="s">
        <v>95</v>
      </c>
      <c r="C56" s="4"/>
      <c r="D56" s="4"/>
      <c r="E56" s="4"/>
      <c r="F56" s="4"/>
      <c r="G56" s="4" t="s">
        <v>540</v>
      </c>
      <c r="H56" s="4"/>
      <c r="I56" s="4"/>
    </row>
    <row r="57" spans="1:9" s="13" customFormat="1" ht="20.100000000000001" customHeight="1">
      <c r="A57" s="457" t="s">
        <v>569</v>
      </c>
      <c r="B57" s="4" t="s">
        <v>541</v>
      </c>
      <c r="C57" s="4"/>
      <c r="D57" s="4"/>
      <c r="E57" s="4"/>
      <c r="F57" s="4"/>
      <c r="G57" s="4" t="s">
        <v>543</v>
      </c>
      <c r="H57" s="4"/>
      <c r="I57" s="4"/>
    </row>
    <row r="58" spans="1:9" s="13" customFormat="1" ht="20.100000000000001" customHeight="1">
      <c r="A58" s="457" t="s">
        <v>570</v>
      </c>
      <c r="B58" s="4" t="s">
        <v>541</v>
      </c>
      <c r="C58" s="4"/>
      <c r="D58" s="4"/>
      <c r="E58" s="4"/>
      <c r="F58" s="4"/>
      <c r="G58" s="4" t="s">
        <v>88</v>
      </c>
      <c r="H58" s="4"/>
      <c r="I58" s="4"/>
    </row>
    <row r="59" spans="1:9" s="13" customFormat="1" ht="18" customHeight="1">
      <c r="A59" s="457" t="s">
        <v>571</v>
      </c>
      <c r="B59" s="4" t="s">
        <v>541</v>
      </c>
      <c r="C59" s="4"/>
      <c r="D59" s="4"/>
      <c r="E59" s="4"/>
      <c r="F59" s="4"/>
      <c r="G59" s="4" t="s">
        <v>544</v>
      </c>
      <c r="H59" s="4"/>
      <c r="I59" s="4"/>
    </row>
    <row r="60" spans="1:9" s="13" customFormat="1" ht="20.100000000000001" customHeight="1">
      <c r="A60" s="457" t="s">
        <v>572</v>
      </c>
      <c r="B60" s="4" t="s">
        <v>541</v>
      </c>
      <c r="C60" s="4"/>
      <c r="D60" s="4"/>
      <c r="E60" s="4"/>
      <c r="F60" s="4"/>
      <c r="G60" s="4" t="s">
        <v>545</v>
      </c>
      <c r="H60" s="4"/>
      <c r="I60" s="4"/>
    </row>
    <row r="61" spans="1:9" s="13" customFormat="1" ht="20.100000000000001" customHeight="1">
      <c r="A61" s="457" t="s">
        <v>573</v>
      </c>
      <c r="B61" s="4" t="s">
        <v>541</v>
      </c>
      <c r="C61" s="4"/>
      <c r="D61" s="4"/>
      <c r="E61" s="4"/>
      <c r="F61" s="4"/>
      <c r="G61" s="4" t="s">
        <v>546</v>
      </c>
      <c r="H61" s="4"/>
      <c r="I61" s="4"/>
    </row>
    <row r="62" spans="1:9" s="13" customFormat="1" ht="20.100000000000001" customHeight="1">
      <c r="A62" s="457" t="s">
        <v>890</v>
      </c>
      <c r="B62" s="4" t="s">
        <v>66</v>
      </c>
      <c r="C62" s="4"/>
      <c r="D62" s="4"/>
      <c r="E62" s="4"/>
      <c r="F62" s="4"/>
      <c r="G62" s="4"/>
      <c r="H62" s="4"/>
      <c r="I62" s="4"/>
    </row>
    <row r="63" spans="1:9" s="13" customFormat="1" ht="17.45" customHeight="1">
      <c r="A63" s="457" t="s">
        <v>53</v>
      </c>
      <c r="B63" s="4" t="s">
        <v>75</v>
      </c>
      <c r="C63" s="4"/>
      <c r="D63" s="4"/>
      <c r="E63" s="4"/>
      <c r="F63" s="4"/>
      <c r="G63" s="4"/>
      <c r="H63" s="4"/>
      <c r="I63" s="4"/>
    </row>
    <row r="64" spans="1:9" s="13" customFormat="1" ht="17.45" customHeight="1">
      <c r="A64" s="457" t="s">
        <v>54</v>
      </c>
      <c r="B64" s="4" t="s">
        <v>76</v>
      </c>
      <c r="C64" s="4"/>
      <c r="D64" s="4"/>
      <c r="E64" s="4"/>
      <c r="F64" s="4"/>
      <c r="G64" s="4"/>
      <c r="H64" s="4"/>
      <c r="I64" s="4"/>
    </row>
    <row r="65" spans="1:9" s="13" customFormat="1" ht="20.100000000000001" customHeight="1">
      <c r="A65" s="457" t="s">
        <v>56</v>
      </c>
      <c r="B65" s="4" t="s">
        <v>77</v>
      </c>
      <c r="C65" s="4"/>
      <c r="D65" s="4"/>
      <c r="E65" s="4"/>
      <c r="F65" s="4"/>
      <c r="G65" s="4"/>
      <c r="H65" s="4"/>
      <c r="I65" s="4"/>
    </row>
    <row r="66" spans="1:9" s="13" customFormat="1" ht="17.45" customHeight="1">
      <c r="A66" s="457" t="s">
        <v>894</v>
      </c>
      <c r="B66" s="4" t="s">
        <v>3</v>
      </c>
      <c r="C66" s="4"/>
      <c r="D66" s="4"/>
      <c r="E66" s="4"/>
      <c r="F66" s="4"/>
      <c r="G66" s="4"/>
      <c r="H66" s="4"/>
      <c r="I66" s="4"/>
    </row>
    <row r="67" spans="1:9" s="13" customFormat="1" ht="16.5" customHeight="1">
      <c r="A67" s="457" t="s">
        <v>895</v>
      </c>
      <c r="B67" s="4" t="s">
        <v>5</v>
      </c>
      <c r="C67" s="4"/>
      <c r="D67" s="4"/>
      <c r="E67" s="4"/>
      <c r="F67" s="4"/>
      <c r="G67" s="4"/>
      <c r="H67" s="4"/>
      <c r="I67" s="4"/>
    </row>
    <row r="68" spans="1:9" s="13" customFormat="1" ht="16.5" customHeight="1">
      <c r="A68" s="457"/>
      <c r="B68" s="4" t="s">
        <v>4</v>
      </c>
      <c r="C68" s="4"/>
      <c r="D68" s="4"/>
      <c r="E68" s="4"/>
      <c r="F68" s="4"/>
      <c r="G68" s="4"/>
      <c r="H68" s="4"/>
      <c r="I68" s="4"/>
    </row>
    <row r="69" spans="1:9" s="13" customFormat="1" ht="17.45" customHeight="1">
      <c r="A69" s="457" t="s">
        <v>896</v>
      </c>
      <c r="B69" s="4" t="s">
        <v>4</v>
      </c>
      <c r="C69" s="4"/>
      <c r="D69" s="4"/>
      <c r="E69" s="4"/>
      <c r="F69" s="4"/>
      <c r="G69" s="4"/>
      <c r="H69" s="4"/>
      <c r="I69" s="4"/>
    </row>
    <row r="70" spans="1:9" s="13" customFormat="1" ht="18" customHeight="1">
      <c r="A70" s="457" t="s">
        <v>897</v>
      </c>
      <c r="B70" s="4" t="s">
        <v>6</v>
      </c>
      <c r="C70" s="4"/>
      <c r="D70" s="4"/>
      <c r="E70" s="4"/>
      <c r="F70" s="4"/>
      <c r="G70" s="4"/>
      <c r="H70" s="4"/>
      <c r="I70" s="4"/>
    </row>
    <row r="71" spans="1:9" s="13" customFormat="1" ht="19.899999999999999" customHeight="1">
      <c r="A71" s="457" t="s">
        <v>904</v>
      </c>
      <c r="B71" s="4" t="s">
        <v>412</v>
      </c>
      <c r="C71" s="4"/>
      <c r="D71" s="4"/>
      <c r="E71" s="4"/>
      <c r="F71" s="4"/>
      <c r="G71" s="4"/>
      <c r="H71" s="4"/>
      <c r="I71" s="4"/>
    </row>
    <row r="72" spans="1:9" ht="19.899999999999999" customHeight="1">
      <c r="A72" s="457" t="s">
        <v>906</v>
      </c>
      <c r="B72" s="3" t="s">
        <v>792</v>
      </c>
      <c r="C72" s="4"/>
      <c r="D72" s="4"/>
      <c r="E72" s="4"/>
      <c r="F72" s="4"/>
      <c r="G72" s="4"/>
      <c r="H72" s="4"/>
      <c r="I72" s="4"/>
    </row>
    <row r="73" spans="1:9" ht="19.899999999999999" customHeight="1">
      <c r="A73" s="457" t="s">
        <v>907</v>
      </c>
      <c r="B73" s="3" t="s">
        <v>793</v>
      </c>
      <c r="C73" s="4"/>
      <c r="D73" s="4"/>
      <c r="E73" s="4"/>
      <c r="F73" s="4"/>
      <c r="G73" s="4"/>
      <c r="H73" s="4"/>
      <c r="I73" s="4"/>
    </row>
    <row r="74" spans="1:9" ht="19.899999999999999" customHeight="1">
      <c r="A74" s="457" t="s">
        <v>908</v>
      </c>
      <c r="B74" s="3" t="s">
        <v>794</v>
      </c>
      <c r="C74" s="4"/>
      <c r="D74" s="4"/>
      <c r="E74" s="4"/>
      <c r="F74" s="4"/>
      <c r="G74" s="4"/>
      <c r="H74" s="4"/>
      <c r="I74" s="4"/>
    </row>
    <row r="75" spans="1:9" ht="19.899999999999999" customHeight="1">
      <c r="A75" s="457" t="s">
        <v>909</v>
      </c>
      <c r="B75" s="3" t="s">
        <v>795</v>
      </c>
      <c r="C75" s="4"/>
      <c r="D75" s="4"/>
      <c r="E75" s="4"/>
      <c r="F75" s="4"/>
      <c r="G75" s="4"/>
      <c r="H75" s="4"/>
      <c r="I75" s="4"/>
    </row>
  </sheetData>
  <mergeCells count="1">
    <mergeCell ref="B1:H1"/>
  </mergeCells>
  <phoneticPr fontId="0" type="noConversion"/>
  <hyperlinks>
    <hyperlink ref="A66" location="'13.1 -2 - 3- 4- 5 Import-Export'!A102" display="Tav. 13.2"/>
    <hyperlink ref="A61" location="'7.5----7.9  Apert.- Cess.'!A108" display="Tav. 7.9"/>
    <hyperlink ref="A60" location="'7.5----7.9  Apert.- Cess.'!A77" display="Tav. 7.8"/>
    <hyperlink ref="A59" location="'7.5----7.9  Apert.- Cess.'!A56" display="Tav. 7.7"/>
    <hyperlink ref="A58" location="'7.5----7.9  Apert.- Cess.'!A24" display="Tav. 7.6"/>
    <hyperlink ref="A57" location="'7.5----7.9  Apert.- Cess.'!A2" display="Tav. 7.5"/>
    <hyperlink ref="A71" location="'Tav. 15.1 Pra autovetture'!A2" display="Tav. 15.1"/>
    <hyperlink ref="A65" location="'13.1 -2 - 3- 4- 5 Import-Export'!A2" display="Tav. 13.1"/>
    <hyperlink ref="A64" location="'12.1 - 12.2  Protesti cambiari'!A2" display="Tav. 12.2"/>
    <hyperlink ref="A63" location="'12.1 - 12.2  Protesti cambiari'!A2" display="Tav. 12.1"/>
    <hyperlink ref="A62" location="'11.1  Credito'!A1" display="Tav. 11.1"/>
    <hyperlink ref="A56" location="'7.1-7.2-7.3-7.4 Comm.Consistenz'!A107" display="Tav. 7.4"/>
    <hyperlink ref="A55" location="'7.1-7.2-7.3-7.4 Comm.Consistenz'!A80" display="Tav. 7.3 "/>
    <hyperlink ref="A54" location="'7.1-7.2-7.3-7.4 Comm.Consistenz'!A55" display="Tav. 7.2"/>
    <hyperlink ref="A53" location="'7.1-7.2-7.3-7.4 Comm.Consistenz'!A27" display="Tav. 7.1a"/>
    <hyperlink ref="A52" location="'7.1-7.2-7.3-7.4 Comm.Consistenz'!A1" display="Tav. 7.1 "/>
    <hyperlink ref="A51" location="'6.5 Imprend. Sesso'!A1" display="Tav. 6.5"/>
    <hyperlink ref="A50" location="'6.4 Imprend. Naz. Età'!A1" display="Tav. 6.4"/>
    <hyperlink ref="A49" location="'6.3a - 6.3b Extra Com.'!A25" display="Tav. 6.3b"/>
    <hyperlink ref="A48" location="'6.3a - 6.3b Extra Com.'!A1" display="Tav. 6.3a"/>
    <hyperlink ref="A47" location="'6.2 - 6.3 Imprend. per Carica'!A63" display="Tav. 6.3"/>
    <hyperlink ref="A46" location="'6.2 - 6.3 Imprend. per Carica'!A1" display="Tav.6.2"/>
    <hyperlink ref="A45" location="'6.1 Imprend. Nazionalità'!A1" display="Tav. 6.1"/>
    <hyperlink ref="A44" location="'5.5 Saldo Imp.Femm.'!A1" display="Tav.  5.5 "/>
    <hyperlink ref="A42" location="'5.3 - 5.4 Imp.Femminili Settore'!A17" display="Tav.  5.4"/>
    <hyperlink ref="A40" location="'5.3 - 5.4 Imp.Femminili Settore'!A1" display="Tav.  5.3"/>
    <hyperlink ref="A38" location="'5.1-5.2 Imp. Femminili'!Area_stampa" display="Tav. 5.2"/>
    <hyperlink ref="A36" location="'5.1-5.2 Imp. Femminili'!Area_stampa" display="Tav. 5.1 "/>
    <hyperlink ref="A34" location="'4.1- 4.2 Turismo'!A33" display="Tav. 4.2"/>
    <hyperlink ref="A32" location="'4.1- 4.2 Turismo'!A1" display="Tav. 4.1 "/>
    <hyperlink ref="A30" location="'3.1-3.2  Costruzioni'!A33" display="Tav. 3.2"/>
    <hyperlink ref="A28" location="'3.1-3.2  Costruzioni'!A1" display="Tav. 3.1 "/>
    <hyperlink ref="A27" location="'2.6 Saldo Settore AA'!A1" display="Tav.  2.6"/>
    <hyperlink ref="A25" location="'2.3 -2.4-2.5. Artig. Settore '!A156" display="Tav. 2.5.1"/>
    <hyperlink ref="A23" location="'2.3 -2.4-2.5. Artig. Settore '!A125" display="Tav. 2.5"/>
    <hyperlink ref="A22" location="'2.3 -2.4-2.5. Artig. Settore '!A94" display="Tav. 2.4.1"/>
    <hyperlink ref="A20" location="'2.3 -2.4-2.5. Artig. Settore '!A63" display="Tav. 2.4"/>
    <hyperlink ref="A18" location="'2.3 -2.4-2.5. Artig. Settore '!A32" display="Tav. 2.3.1"/>
    <hyperlink ref="A16" location="'2.3 -2.4-2.5. Artig. Settore '!A1" display="Tav. 2.3"/>
    <hyperlink ref="A14" location="'2.1 - 2.2  Settore Artigianato '!A1" display="Tav. 2.2"/>
    <hyperlink ref="A12" location="'2.1 - 2.2  Settore Artigianato '!A1" display="Tav. 2.1 "/>
    <hyperlink ref="A11" location="'1.6.1 Saldo Nati-mortalità'!A1" display="Tav. 1.6.1"/>
    <hyperlink ref="A9" location="'1.3 - 1.4 - 1.5 Movimp.Settore'!A155" display="Tav. 1.5.1"/>
    <hyperlink ref="A7" location="'1.3 - 1.4 - 1.5 Movimp.Settore'!A94" display="Tav. 1.4.1"/>
    <hyperlink ref="A6" location="'1.3 - 1.4 - 1.5 Movimp.Settore'!A64" display="Tav. 1.4"/>
    <hyperlink ref="A5" location="'1.3 - 1.4 - 1.5 Movimp.Settore'!A31" display="Tav. 1.3.1"/>
    <hyperlink ref="A3" location="'1.2 Movimprese'!A33" display="Tav. 1.2"/>
    <hyperlink ref="A8" location="'1.3 - 1.4 - 1.5 Movimp.Settore'!A125" display="Tav. 1.5"/>
    <hyperlink ref="A4" location="'1.3 - 1.4 - 1.5 Movimp.Settore'!Area_stampa" display="Tav. 1.3"/>
    <hyperlink ref="A10" location="'1.6 Saldo Settore'!A1" display="Tav. 1.6"/>
    <hyperlink ref="A2" location="'1.2 Movimprese'!A1" display="Tav. 1.1"/>
    <hyperlink ref="A67" location="'13.1 -2 - 3- 4- 5 Import-Export'!A165" display="Tav. 13.3"/>
    <hyperlink ref="A69" location="'13.1 -2 - 3- 4- 5 Import-Export'!A222" display="Tav. 13.4"/>
    <hyperlink ref="A70" location="'13.1 -2 - 3- 4- 5 Import-Export'!A280" display="Tav. 13.5"/>
    <hyperlink ref="A72" location="'16,1 - 16,2 - 16,3 Benchmark'!A1" display="Tav. 16.1"/>
    <hyperlink ref="A73" location="'16,1 - 16,2 - 16,3 Benchmark'!A1" display="Tav. 16.2"/>
    <hyperlink ref="A74" location="'16,1 - 16,2 - 16,3 Benchmark'!A1" display="Tav. 16.3"/>
    <hyperlink ref="A75" location="'16,4 Benchmark settori'!A1" display="Tav. 16.4"/>
  </hyperlinks>
  <pageMargins left="0.59055118110236227" right="0.51181102362204722" top="0.33" bottom="0.3" header="0.21" footer="0.17"/>
  <pageSetup paperSize="9" scale="61" orientation="portrait" r:id="rId1"/>
  <headerFooter alignWithMargins="0"/>
</worksheet>
</file>

<file path=xl/worksheets/sheet20.xml><?xml version="1.0" encoding="utf-8"?>
<worksheet xmlns="http://schemas.openxmlformats.org/spreadsheetml/2006/main" xmlns:r="http://schemas.openxmlformats.org/officeDocument/2006/relationships">
  <dimension ref="A1:X197"/>
  <sheetViews>
    <sheetView topLeftCell="A150" zoomScale="130" zoomScaleNormal="130" workbookViewId="0">
      <selection activeCell="J138" sqref="J138:J164"/>
    </sheetView>
  </sheetViews>
  <sheetFormatPr defaultColWidth="11.42578125" defaultRowHeight="15"/>
  <cols>
    <col min="1" max="1" width="0.42578125" style="315" customWidth="1"/>
    <col min="2" max="2" width="7.42578125" style="313" customWidth="1"/>
    <col min="3" max="3" width="6.42578125" style="313" customWidth="1"/>
    <col min="4" max="4" width="6.7109375" style="313" customWidth="1"/>
    <col min="5" max="5" width="5.7109375" style="313" customWidth="1"/>
    <col min="6" max="6" width="5" style="3713" customWidth="1"/>
    <col min="7" max="7" width="7" style="313" customWidth="1"/>
    <col min="8" max="8" width="4.140625" style="3713" customWidth="1"/>
    <col min="9" max="9" width="5.28515625" style="315" customWidth="1"/>
    <col min="10" max="10" width="4.140625" style="315" customWidth="1"/>
    <col min="11" max="11" width="7" style="315" customWidth="1"/>
    <col min="12" max="12" width="4.85546875" style="3720" customWidth="1"/>
    <col min="13" max="13" width="5.140625" style="315" customWidth="1"/>
    <col min="14" max="14" width="4.140625" style="3720" customWidth="1"/>
    <col min="15" max="15" width="6.28515625" style="313" customWidth="1"/>
    <col min="16" max="16" width="5.85546875" style="3720" customWidth="1"/>
    <col min="17" max="17" width="5.28515625" style="315" customWidth="1"/>
    <col min="18" max="18" width="5.140625" style="315" customWidth="1"/>
    <col min="19" max="19" width="6" style="313" customWidth="1"/>
    <col min="20" max="20" width="5.7109375" style="315" customWidth="1"/>
    <col min="21" max="16384" width="11.42578125" style="315"/>
  </cols>
  <sheetData>
    <row r="1" spans="2:24" ht="27" customHeight="1" thickBot="1">
      <c r="B1" s="312" t="s">
        <v>47</v>
      </c>
      <c r="C1" s="312"/>
      <c r="D1" s="5037" t="s">
        <v>48</v>
      </c>
      <c r="E1" s="5038"/>
      <c r="F1" s="5038"/>
      <c r="G1" s="5038"/>
      <c r="H1" s="5038"/>
      <c r="I1" s="5038"/>
      <c r="J1" s="5038"/>
      <c r="K1" s="5038"/>
      <c r="L1" s="5038"/>
      <c r="M1" s="5038"/>
      <c r="N1" s="5038"/>
      <c r="O1" s="5038"/>
      <c r="P1" s="5039"/>
      <c r="Q1" s="314"/>
      <c r="R1" s="314"/>
      <c r="S1" s="314"/>
      <c r="T1" s="314"/>
    </row>
    <row r="2" spans="2:24" ht="30.75" customHeight="1" thickBot="1">
      <c r="B2" s="323"/>
      <c r="C2" s="5029" t="s">
        <v>304</v>
      </c>
      <c r="D2" s="5030"/>
      <c r="E2" s="5010" t="s">
        <v>305</v>
      </c>
      <c r="F2" s="4987"/>
      <c r="G2" s="4987"/>
      <c r="H2" s="4987"/>
      <c r="I2" s="4986" t="s">
        <v>306</v>
      </c>
      <c r="J2" s="4991"/>
      <c r="K2" s="4991"/>
      <c r="L2" s="4992"/>
      <c r="M2" s="5010" t="s">
        <v>307</v>
      </c>
      <c r="N2" s="4991"/>
      <c r="O2" s="4991"/>
      <c r="P2" s="4992"/>
      <c r="Q2" s="5003"/>
      <c r="R2" s="5004"/>
      <c r="S2" s="5004"/>
      <c r="T2" s="5004"/>
    </row>
    <row r="3" spans="2:24" ht="36.75" customHeight="1">
      <c r="B3" s="605" t="s">
        <v>232</v>
      </c>
      <c r="C3" s="1581" t="s">
        <v>308</v>
      </c>
      <c r="D3" s="613" t="s">
        <v>309</v>
      </c>
      <c r="E3" s="327" t="s">
        <v>310</v>
      </c>
      <c r="F3" s="3693" t="s">
        <v>106</v>
      </c>
      <c r="G3" s="325" t="s">
        <v>311</v>
      </c>
      <c r="H3" s="3704" t="s">
        <v>106</v>
      </c>
      <c r="I3" s="327" t="s">
        <v>310</v>
      </c>
      <c r="J3" s="3693" t="s">
        <v>106</v>
      </c>
      <c r="K3" s="325" t="s">
        <v>311</v>
      </c>
      <c r="L3" s="3704" t="s">
        <v>106</v>
      </c>
      <c r="M3" s="326" t="s">
        <v>310</v>
      </c>
      <c r="N3" s="3693" t="s">
        <v>106</v>
      </c>
      <c r="O3" s="325" t="s">
        <v>311</v>
      </c>
      <c r="P3" s="3704" t="s">
        <v>106</v>
      </c>
      <c r="Q3" s="329"/>
      <c r="R3" s="329"/>
      <c r="S3" s="329"/>
      <c r="T3" s="329"/>
    </row>
    <row r="4" spans="2:24">
      <c r="B4" s="606" t="s">
        <v>238</v>
      </c>
      <c r="C4" s="890">
        <v>3439</v>
      </c>
      <c r="D4" s="347">
        <v>226676</v>
      </c>
      <c r="E4" s="335">
        <v>3243</v>
      </c>
      <c r="F4" s="3694">
        <v>94.300668799069499</v>
      </c>
      <c r="G4" s="331">
        <v>124864</v>
      </c>
      <c r="H4" s="3705">
        <v>55.08479062626833</v>
      </c>
      <c r="I4" s="335">
        <v>191</v>
      </c>
      <c r="J4" s="3697">
        <v>5.55394009886595</v>
      </c>
      <c r="K4" s="349">
        <v>77528</v>
      </c>
      <c r="L4" s="3708">
        <v>34.202121089131623</v>
      </c>
      <c r="M4" s="331">
        <v>5</v>
      </c>
      <c r="N4" s="3697">
        <v>0.14539110206455366</v>
      </c>
      <c r="O4" s="331">
        <v>24284</v>
      </c>
      <c r="P4" s="3705">
        <v>10.713088284600046</v>
      </c>
      <c r="Q4" s="331"/>
      <c r="R4" s="334"/>
      <c r="S4" s="619"/>
      <c r="T4" s="334"/>
    </row>
    <row r="5" spans="2:24">
      <c r="B5" s="585" t="s">
        <v>125</v>
      </c>
      <c r="C5" s="891">
        <v>3452</v>
      </c>
      <c r="D5" s="339">
        <v>245589</v>
      </c>
      <c r="E5" s="343">
        <v>3248</v>
      </c>
      <c r="F5" s="3695">
        <v>94.090382387022018</v>
      </c>
      <c r="G5" s="350">
        <v>127582</v>
      </c>
      <c r="H5" s="3706">
        <v>51.949395127631938</v>
      </c>
      <c r="I5" s="343">
        <v>195</v>
      </c>
      <c r="J5" s="3695">
        <v>5.6488991888760136</v>
      </c>
      <c r="K5" s="341">
        <v>78395</v>
      </c>
      <c r="L5" s="3709">
        <v>31.921217969860216</v>
      </c>
      <c r="M5" s="350">
        <v>9</v>
      </c>
      <c r="N5" s="3695">
        <v>0.26071842410196988</v>
      </c>
      <c r="O5" s="350">
        <v>39612</v>
      </c>
      <c r="P5" s="3706">
        <v>16.129386902507846</v>
      </c>
      <c r="Q5" s="331"/>
      <c r="R5" s="334"/>
      <c r="S5" s="619"/>
      <c r="T5" s="334"/>
      <c r="U5" s="464"/>
      <c r="V5" s="464"/>
      <c r="W5" s="464"/>
    </row>
    <row r="6" spans="2:24">
      <c r="B6" s="606" t="s">
        <v>312</v>
      </c>
      <c r="C6" s="890">
        <v>3515</v>
      </c>
      <c r="D6" s="347">
        <v>251713</v>
      </c>
      <c r="E6" s="335">
        <v>3310</v>
      </c>
      <c r="F6" s="3694">
        <v>94.167852062588906</v>
      </c>
      <c r="G6" s="331">
        <v>131468</v>
      </c>
      <c r="H6" s="3705">
        <v>52.229324667379117</v>
      </c>
      <c r="I6" s="335">
        <v>195</v>
      </c>
      <c r="J6" s="3697">
        <v>5.5476529160739689</v>
      </c>
      <c r="K6" s="349">
        <v>78633</v>
      </c>
      <c r="L6" s="3708">
        <v>31.239149348662959</v>
      </c>
      <c r="M6" s="331">
        <v>10</v>
      </c>
      <c r="N6" s="3697">
        <v>0.28449502133712662</v>
      </c>
      <c r="O6" s="331">
        <v>41612</v>
      </c>
      <c r="P6" s="3705">
        <v>16.53152598395792</v>
      </c>
      <c r="Q6" s="331"/>
      <c r="R6" s="334"/>
      <c r="S6" s="619"/>
      <c r="T6" s="618"/>
      <c r="U6" s="621"/>
      <c r="V6" s="621"/>
      <c r="W6" s="621"/>
    </row>
    <row r="7" spans="2:24">
      <c r="B7" s="585" t="s">
        <v>129</v>
      </c>
      <c r="C7" s="892">
        <v>3556</v>
      </c>
      <c r="D7" s="339">
        <v>265592</v>
      </c>
      <c r="E7" s="353">
        <v>3337</v>
      </c>
      <c r="F7" s="3695">
        <v>93.841394825646802</v>
      </c>
      <c r="G7" s="341">
        <v>135127</v>
      </c>
      <c r="H7" s="3706">
        <v>50.877661977770416</v>
      </c>
      <c r="I7" s="353">
        <v>208</v>
      </c>
      <c r="J7" s="3695">
        <v>5.8492688413948262</v>
      </c>
      <c r="K7" s="341">
        <v>85903</v>
      </c>
      <c r="L7" s="3706">
        <v>32.343971203951924</v>
      </c>
      <c r="M7" s="340">
        <v>11</v>
      </c>
      <c r="N7" s="3695">
        <v>0.3093363329583802</v>
      </c>
      <c r="O7" s="340">
        <v>44562</v>
      </c>
      <c r="P7" s="3706">
        <v>16.778366818277661</v>
      </c>
      <c r="Q7" s="331"/>
      <c r="R7" s="334"/>
      <c r="S7" s="619"/>
      <c r="T7" s="620"/>
      <c r="U7" s="623"/>
      <c r="V7" s="624"/>
      <c r="W7" s="622"/>
    </row>
    <row r="8" spans="2:24">
      <c r="B8" s="1660" t="s">
        <v>427</v>
      </c>
      <c r="C8" s="1357">
        <v>3585</v>
      </c>
      <c r="D8" s="603">
        <v>267321</v>
      </c>
      <c r="E8" s="604">
        <v>3364</v>
      </c>
      <c r="F8" s="3694">
        <f t="shared" ref="F8:F15" si="0">SUM(E8/$C8)*100</f>
        <v>93.835425383542542</v>
      </c>
      <c r="G8" s="489">
        <v>136829</v>
      </c>
      <c r="H8" s="3707">
        <f t="shared" ref="H8:H16" si="1">SUM(G8/$D8)*100</f>
        <v>51.185279121355975</v>
      </c>
      <c r="I8" s="604">
        <v>210</v>
      </c>
      <c r="J8" s="3700">
        <f t="shared" ref="J8:J18" si="2">SUM(I8/$C8)*100</f>
        <v>5.8577405857740583</v>
      </c>
      <c r="K8" s="611">
        <v>85930</v>
      </c>
      <c r="L8" s="3707">
        <f t="shared" ref="L8:L18" si="3">SUM(K8/$D8)*100</f>
        <v>32.144874514160875</v>
      </c>
      <c r="M8" s="489">
        <v>11</v>
      </c>
      <c r="N8" s="3700">
        <f t="shared" ref="N8:N16" si="4">SUM(M8/$C8)*100</f>
        <v>0.30683403068340304</v>
      </c>
      <c r="O8" s="611">
        <v>44562</v>
      </c>
      <c r="P8" s="3707">
        <f t="shared" ref="P8:P16" si="5">SUM(O8/$D8)*100</f>
        <v>16.669846364483149</v>
      </c>
      <c r="Q8" s="331"/>
      <c r="R8" s="334"/>
      <c r="S8" s="619"/>
      <c r="T8" s="620"/>
      <c r="U8" s="622"/>
      <c r="V8" s="622"/>
      <c r="W8" s="622"/>
    </row>
    <row r="9" spans="2:24">
      <c r="B9" s="585" t="s">
        <v>575</v>
      </c>
      <c r="C9" s="1358">
        <v>3579</v>
      </c>
      <c r="D9" s="617">
        <v>275292</v>
      </c>
      <c r="E9" s="343">
        <v>3343</v>
      </c>
      <c r="F9" s="3696">
        <f t="shared" si="0"/>
        <v>93.405979323833478</v>
      </c>
      <c r="G9" s="350">
        <v>137861</v>
      </c>
      <c r="H9" s="3706">
        <f t="shared" si="1"/>
        <v>50.078098891358991</v>
      </c>
      <c r="I9" s="343">
        <v>225</v>
      </c>
      <c r="J9" s="3701">
        <f t="shared" si="2"/>
        <v>6.2866722548197824</v>
      </c>
      <c r="K9" s="341">
        <v>92869</v>
      </c>
      <c r="L9" s="3706">
        <f t="shared" si="3"/>
        <v>33.734725309852806</v>
      </c>
      <c r="M9" s="350">
        <v>11</v>
      </c>
      <c r="N9" s="3701">
        <f t="shared" si="4"/>
        <v>0.30734842134674489</v>
      </c>
      <c r="O9" s="365">
        <v>44562</v>
      </c>
      <c r="P9" s="3706">
        <f t="shared" si="5"/>
        <v>16.187175798788196</v>
      </c>
      <c r="Q9" s="331"/>
      <c r="R9" s="334"/>
      <c r="S9" s="619"/>
      <c r="T9" s="620"/>
      <c r="U9" s="624"/>
      <c r="V9" s="624"/>
      <c r="W9" s="622"/>
    </row>
    <row r="10" spans="2:24">
      <c r="B10" s="1660" t="s">
        <v>486</v>
      </c>
      <c r="C10" s="1356">
        <v>3571</v>
      </c>
      <c r="D10" s="651">
        <v>272329</v>
      </c>
      <c r="E10" s="335">
        <v>3339</v>
      </c>
      <c r="F10" s="3697">
        <f t="shared" si="0"/>
        <v>93.503220386446372</v>
      </c>
      <c r="G10" s="610">
        <v>137884</v>
      </c>
      <c r="H10" s="3708">
        <f t="shared" si="1"/>
        <v>50.631405395679487</v>
      </c>
      <c r="I10" s="335">
        <v>221</v>
      </c>
      <c r="J10" s="3702">
        <f t="shared" si="2"/>
        <v>6.1887426491178941</v>
      </c>
      <c r="K10" s="349">
        <v>89883</v>
      </c>
      <c r="L10" s="3705">
        <f t="shared" si="3"/>
        <v>33.005298737923617</v>
      </c>
      <c r="M10" s="331">
        <v>11</v>
      </c>
      <c r="N10" s="3694">
        <f t="shared" si="4"/>
        <v>0.30803696443573231</v>
      </c>
      <c r="O10" s="610">
        <v>44562</v>
      </c>
      <c r="P10" s="3708">
        <f t="shared" si="5"/>
        <v>16.363295866396896</v>
      </c>
      <c r="Q10" s="331"/>
      <c r="R10" s="334"/>
      <c r="S10" s="619"/>
      <c r="T10" s="620"/>
      <c r="U10" s="624"/>
      <c r="V10" s="624"/>
      <c r="W10" s="622"/>
      <c r="X10" s="321"/>
    </row>
    <row r="11" spans="2:24">
      <c r="B11" s="585" t="s">
        <v>484</v>
      </c>
      <c r="C11" s="1358">
        <v>3577</v>
      </c>
      <c r="D11" s="617">
        <v>281322</v>
      </c>
      <c r="E11" s="343">
        <v>3331</v>
      </c>
      <c r="F11" s="3695">
        <f t="shared" si="0"/>
        <v>93.122728543472192</v>
      </c>
      <c r="G11" s="341">
        <v>138664</v>
      </c>
      <c r="H11" s="3709">
        <f t="shared" si="1"/>
        <v>49.29013728041177</v>
      </c>
      <c r="I11" s="343">
        <v>235</v>
      </c>
      <c r="J11" s="3701">
        <f t="shared" si="2"/>
        <v>6.5697511881464914</v>
      </c>
      <c r="K11" s="341">
        <v>98096</v>
      </c>
      <c r="L11" s="3706">
        <f t="shared" si="3"/>
        <v>34.869651147084127</v>
      </c>
      <c r="M11" s="350">
        <v>11</v>
      </c>
      <c r="N11" s="3695">
        <f t="shared" si="4"/>
        <v>0.30752026838132512</v>
      </c>
      <c r="O11" s="340">
        <v>44562</v>
      </c>
      <c r="P11" s="3709">
        <f t="shared" si="5"/>
        <v>15.840211572504106</v>
      </c>
      <c r="Q11" s="331"/>
      <c r="R11" s="334"/>
      <c r="S11" s="619"/>
      <c r="T11" s="620"/>
      <c r="U11" s="624"/>
      <c r="V11" s="624"/>
      <c r="W11" s="622"/>
    </row>
    <row r="12" spans="2:24">
      <c r="B12" s="1660" t="s">
        <v>417</v>
      </c>
      <c r="C12" s="1356">
        <v>3599</v>
      </c>
      <c r="D12" s="651">
        <v>284860</v>
      </c>
      <c r="E12" s="335">
        <v>3346</v>
      </c>
      <c r="F12" s="3697">
        <f t="shared" si="0"/>
        <v>92.970269519310918</v>
      </c>
      <c r="G12" s="349">
        <v>140562</v>
      </c>
      <c r="H12" s="3708">
        <f t="shared" si="1"/>
        <v>49.344239275433551</v>
      </c>
      <c r="I12" s="335">
        <v>242</v>
      </c>
      <c r="J12" s="3702">
        <f t="shared" si="2"/>
        <v>6.7240900250069462</v>
      </c>
      <c r="K12" s="349">
        <v>99736</v>
      </c>
      <c r="L12" s="3705">
        <f t="shared" si="3"/>
        <v>35.01228673734466</v>
      </c>
      <c r="M12" s="331">
        <v>11</v>
      </c>
      <c r="N12" s="3697">
        <f t="shared" si="4"/>
        <v>0.30564045568213394</v>
      </c>
      <c r="O12" s="333">
        <v>44562</v>
      </c>
      <c r="P12" s="3708">
        <f t="shared" si="5"/>
        <v>15.643473987221792</v>
      </c>
      <c r="Q12" s="331"/>
      <c r="R12" s="334"/>
      <c r="S12" s="619"/>
      <c r="T12" s="620"/>
      <c r="U12" s="624"/>
      <c r="V12" s="624"/>
      <c r="W12" s="622"/>
    </row>
    <row r="13" spans="2:24">
      <c r="B13" s="585" t="s">
        <v>211</v>
      </c>
      <c r="C13" s="1358">
        <v>3634</v>
      </c>
      <c r="D13" s="617">
        <v>293456</v>
      </c>
      <c r="E13" s="343">
        <v>3374</v>
      </c>
      <c r="F13" s="3695">
        <f t="shared" si="0"/>
        <v>92.845349477160156</v>
      </c>
      <c r="G13" s="341">
        <v>142181</v>
      </c>
      <c r="H13" s="3709">
        <f t="shared" si="1"/>
        <v>48.450534322010796</v>
      </c>
      <c r="I13" s="343">
        <v>249</v>
      </c>
      <c r="J13" s="3701">
        <f t="shared" si="2"/>
        <v>6.8519537699504678</v>
      </c>
      <c r="K13" s="341">
        <v>106713</v>
      </c>
      <c r="L13" s="3706">
        <f t="shared" si="3"/>
        <v>36.364224960471077</v>
      </c>
      <c r="M13" s="350">
        <v>11</v>
      </c>
      <c r="N13" s="3695">
        <f t="shared" si="4"/>
        <v>0.30269675288937808</v>
      </c>
      <c r="O13" s="340">
        <v>44562</v>
      </c>
      <c r="P13" s="3709">
        <f t="shared" si="5"/>
        <v>15.185240717518129</v>
      </c>
      <c r="Q13" s="331"/>
      <c r="R13" s="334"/>
      <c r="S13" s="619"/>
      <c r="T13" s="620"/>
      <c r="U13" s="624"/>
      <c r="V13" s="624"/>
      <c r="W13" s="622"/>
    </row>
    <row r="14" spans="2:24">
      <c r="B14" s="2029" t="s">
        <v>680</v>
      </c>
      <c r="C14" s="1356">
        <v>3641</v>
      </c>
      <c r="D14" s="651">
        <v>293720</v>
      </c>
      <c r="E14" s="335">
        <v>3381</v>
      </c>
      <c r="F14" s="3694">
        <f t="shared" si="0"/>
        <v>92.859104641581979</v>
      </c>
      <c r="G14" s="610">
        <v>143426</v>
      </c>
      <c r="H14" s="3708">
        <f t="shared" si="1"/>
        <v>48.830859321803075</v>
      </c>
      <c r="I14" s="335">
        <v>249</v>
      </c>
      <c r="J14" s="3694">
        <f t="shared" si="2"/>
        <v>6.8387805547926392</v>
      </c>
      <c r="K14" s="610">
        <v>105732</v>
      </c>
      <c r="L14" s="3708">
        <f t="shared" si="3"/>
        <v>35.997548685823233</v>
      </c>
      <c r="M14" s="331">
        <v>11</v>
      </c>
      <c r="N14" s="3694">
        <f t="shared" si="4"/>
        <v>0.30211480362537763</v>
      </c>
      <c r="O14" s="610">
        <v>44562</v>
      </c>
      <c r="P14" s="3708">
        <f t="shared" si="5"/>
        <v>15.17159199237369</v>
      </c>
      <c r="Q14" s="331"/>
      <c r="R14" s="334"/>
      <c r="S14" s="619"/>
      <c r="T14" s="620"/>
      <c r="U14" s="624"/>
      <c r="V14" s="624"/>
      <c r="W14" s="622"/>
    </row>
    <row r="15" spans="2:24">
      <c r="B15" s="585" t="s">
        <v>641</v>
      </c>
      <c r="C15" s="1358">
        <v>3646</v>
      </c>
      <c r="D15" s="617">
        <v>299019</v>
      </c>
      <c r="E15" s="343">
        <v>3379</v>
      </c>
      <c r="F15" s="3695">
        <f t="shared" si="0"/>
        <v>92.676906198573789</v>
      </c>
      <c r="G15" s="341">
        <v>144292</v>
      </c>
      <c r="H15" s="3709">
        <f t="shared" si="1"/>
        <v>48.255127600587258</v>
      </c>
      <c r="I15" s="343">
        <v>256</v>
      </c>
      <c r="J15" s="3695">
        <f t="shared" si="2"/>
        <v>7.0213933077345043</v>
      </c>
      <c r="K15" s="341">
        <v>110165</v>
      </c>
      <c r="L15" s="3709">
        <f t="shared" si="3"/>
        <v>36.842140465990454</v>
      </c>
      <c r="M15" s="350">
        <v>11</v>
      </c>
      <c r="N15" s="3695">
        <f t="shared" si="4"/>
        <v>0.30170049369171698</v>
      </c>
      <c r="O15" s="341">
        <v>44562</v>
      </c>
      <c r="P15" s="3709">
        <f t="shared" si="5"/>
        <v>14.902731933422292</v>
      </c>
      <c r="Q15" s="331"/>
      <c r="R15" s="334"/>
      <c r="S15" s="619"/>
      <c r="T15" s="620"/>
      <c r="U15" s="624"/>
      <c r="V15" s="624"/>
      <c r="W15" s="622"/>
    </row>
    <row r="16" spans="2:24">
      <c r="B16" s="606" t="s">
        <v>734</v>
      </c>
      <c r="C16" s="1846">
        <v>3663</v>
      </c>
      <c r="D16" s="651">
        <v>298599</v>
      </c>
      <c r="E16" s="1682">
        <v>3392</v>
      </c>
      <c r="F16" s="3697">
        <f t="shared" ref="F16:F25" si="6">SUM(E16/$C16)*100</f>
        <v>92.601692601692605</v>
      </c>
      <c r="G16" s="349">
        <v>144581</v>
      </c>
      <c r="H16" s="3705">
        <f t="shared" si="1"/>
        <v>48.419787072294277</v>
      </c>
      <c r="I16" s="1682">
        <v>261</v>
      </c>
      <c r="J16" s="3697">
        <f t="shared" si="2"/>
        <v>7.1253071253071258</v>
      </c>
      <c r="K16" s="349">
        <v>112406</v>
      </c>
      <c r="L16" s="3705">
        <f t="shared" si="3"/>
        <v>37.64446632440162</v>
      </c>
      <c r="M16" s="1682">
        <v>10</v>
      </c>
      <c r="N16" s="3697">
        <f t="shared" si="4"/>
        <v>0.27300027300027302</v>
      </c>
      <c r="O16" s="349">
        <v>41612</v>
      </c>
      <c r="P16" s="3705">
        <f t="shared" si="5"/>
        <v>13.935746603304096</v>
      </c>
      <c r="Q16" s="331"/>
      <c r="R16" s="334"/>
      <c r="S16" s="619"/>
      <c r="T16" s="620"/>
      <c r="U16" s="624"/>
      <c r="V16" s="624"/>
      <c r="W16" s="622"/>
    </row>
    <row r="17" spans="2:23">
      <c r="B17" s="585" t="s">
        <v>723</v>
      </c>
      <c r="C17" s="1358">
        <v>3622</v>
      </c>
      <c r="D17" s="617">
        <v>297898</v>
      </c>
      <c r="E17" s="353">
        <v>3351</v>
      </c>
      <c r="F17" s="3695">
        <f t="shared" si="6"/>
        <v>92.517945886250686</v>
      </c>
      <c r="G17" s="341">
        <v>143711</v>
      </c>
      <c r="H17" s="3706">
        <f t="shared" ref="H17:H25" si="7">SUM(G17/$D17)*100</f>
        <v>48.241680038133858</v>
      </c>
      <c r="I17" s="340">
        <v>261</v>
      </c>
      <c r="J17" s="3695">
        <f t="shared" si="2"/>
        <v>7.2059635560463837</v>
      </c>
      <c r="K17" s="341">
        <v>112575</v>
      </c>
      <c r="L17" s="3706">
        <f t="shared" si="3"/>
        <v>37.78978039463172</v>
      </c>
      <c r="M17" s="353">
        <v>10</v>
      </c>
      <c r="N17" s="3695">
        <f t="shared" ref="N17:N25" si="8">SUM(M17/$C17)*100</f>
        <v>0.27609055770292656</v>
      </c>
      <c r="O17" s="340">
        <v>41612</v>
      </c>
      <c r="P17" s="3706">
        <f t="shared" ref="P17:P25" si="9">SUM(O17/$D17)*100</f>
        <v>13.968539567234423</v>
      </c>
      <c r="Q17" s="331"/>
      <c r="R17" s="334"/>
      <c r="S17" s="619"/>
      <c r="T17" s="620"/>
      <c r="U17" s="624"/>
      <c r="V17" s="624"/>
      <c r="W17" s="622"/>
    </row>
    <row r="18" spans="2:23" ht="15" customHeight="1">
      <c r="B18" s="606" t="s">
        <v>800</v>
      </c>
      <c r="C18" s="1846">
        <v>3607</v>
      </c>
      <c r="D18" s="651">
        <f>SUM(G18,K18,O18)</f>
        <v>295706</v>
      </c>
      <c r="E18" s="1682">
        <v>3336</v>
      </c>
      <c r="F18" s="3697">
        <f t="shared" si="6"/>
        <v>92.486831161630164</v>
      </c>
      <c r="G18" s="349">
        <v>144315</v>
      </c>
      <c r="H18" s="3705">
        <f t="shared" si="7"/>
        <v>48.803541355265025</v>
      </c>
      <c r="I18" s="1682">
        <v>262</v>
      </c>
      <c r="J18" s="3697">
        <f t="shared" si="2"/>
        <v>7.2636540060992516</v>
      </c>
      <c r="K18" s="349">
        <v>111379</v>
      </c>
      <c r="L18" s="3705">
        <f t="shared" si="3"/>
        <v>37.665451495742388</v>
      </c>
      <c r="M18" s="1682">
        <v>9</v>
      </c>
      <c r="N18" s="3697">
        <f t="shared" si="8"/>
        <v>0.24951483227058499</v>
      </c>
      <c r="O18" s="349">
        <v>40012</v>
      </c>
      <c r="P18" s="3705">
        <f t="shared" si="9"/>
        <v>13.531007148992579</v>
      </c>
      <c r="Q18" s="331"/>
      <c r="R18" s="334"/>
      <c r="S18" s="619"/>
      <c r="T18" s="620"/>
      <c r="U18" s="622"/>
      <c r="V18" s="622"/>
      <c r="W18" s="622"/>
    </row>
    <row r="19" spans="2:23" ht="15" customHeight="1">
      <c r="B19" s="585" t="s">
        <v>747</v>
      </c>
      <c r="C19" s="1358">
        <v>3596</v>
      </c>
      <c r="D19" s="617">
        <v>295473</v>
      </c>
      <c r="E19" s="353">
        <f>C90</f>
        <v>3321</v>
      </c>
      <c r="F19" s="3695">
        <f t="shared" si="6"/>
        <v>92.352614015572854</v>
      </c>
      <c r="G19" s="341">
        <f>D90</f>
        <v>143006</v>
      </c>
      <c r="H19" s="3706">
        <f t="shared" si="7"/>
        <v>48.399007692750267</v>
      </c>
      <c r="I19" s="340">
        <f>C123</f>
        <v>265</v>
      </c>
      <c r="J19" s="3695">
        <f t="shared" ref="J19:J25" si="10">SUM(I19/$C19)*100</f>
        <v>7.3692992213570632</v>
      </c>
      <c r="K19" s="341">
        <f>D123</f>
        <v>110855</v>
      </c>
      <c r="L19" s="3706">
        <f t="shared" ref="L19:L25" si="11">SUM(K19/$D19)*100</f>
        <v>37.517810425994931</v>
      </c>
      <c r="M19" s="353">
        <f>C156</f>
        <v>10</v>
      </c>
      <c r="N19" s="3695">
        <f t="shared" si="8"/>
        <v>0.27808676307007785</v>
      </c>
      <c r="O19" s="340">
        <f>D156</f>
        <v>41612</v>
      </c>
      <c r="P19" s="3706">
        <f t="shared" si="9"/>
        <v>14.083181881254802</v>
      </c>
      <c r="Q19" s="331"/>
      <c r="R19" s="334"/>
      <c r="S19" s="619"/>
      <c r="T19" s="620"/>
      <c r="U19" s="622"/>
      <c r="V19" s="622"/>
      <c r="W19" s="622"/>
    </row>
    <row r="20" spans="2:23" ht="15" customHeight="1">
      <c r="B20" s="606" t="s">
        <v>821</v>
      </c>
      <c r="C20" s="1356">
        <v>3603</v>
      </c>
      <c r="D20" s="651">
        <v>298941</v>
      </c>
      <c r="E20" s="1682">
        <v>3320</v>
      </c>
      <c r="F20" s="3697">
        <f t="shared" si="6"/>
        <v>92.145434360255337</v>
      </c>
      <c r="G20" s="349">
        <v>142036</v>
      </c>
      <c r="H20" s="3705">
        <f t="shared" si="7"/>
        <v>47.513054415419766</v>
      </c>
      <c r="I20" s="333">
        <v>273</v>
      </c>
      <c r="J20" s="3697">
        <f t="shared" si="10"/>
        <v>7.577019150707744</v>
      </c>
      <c r="K20" s="349">
        <v>115293</v>
      </c>
      <c r="L20" s="3705">
        <f t="shared" si="11"/>
        <v>38.567142011299886</v>
      </c>
      <c r="M20" s="1682">
        <v>10</v>
      </c>
      <c r="N20" s="3697">
        <f t="shared" si="8"/>
        <v>0.2775464890369137</v>
      </c>
      <c r="O20" s="333">
        <v>41612</v>
      </c>
      <c r="P20" s="3705">
        <f t="shared" si="9"/>
        <v>13.919803573280346</v>
      </c>
      <c r="Q20" s="331"/>
      <c r="R20" s="334"/>
      <c r="S20" s="619"/>
      <c r="T20" s="620"/>
      <c r="U20" s="622"/>
      <c r="V20" s="622"/>
      <c r="W20" s="622"/>
    </row>
    <row r="21" spans="2:23" ht="15" customHeight="1">
      <c r="B21" s="585" t="s">
        <v>818</v>
      </c>
      <c r="C21" s="1356">
        <v>3552</v>
      </c>
      <c r="D21" s="651">
        <v>297411</v>
      </c>
      <c r="E21" s="353">
        <v>3272</v>
      </c>
      <c r="F21" s="3696">
        <f t="shared" si="6"/>
        <v>92.117117117117118</v>
      </c>
      <c r="G21" s="2426">
        <v>138110</v>
      </c>
      <c r="H21" s="3706">
        <f t="shared" si="7"/>
        <v>46.437421615205892</v>
      </c>
      <c r="I21" s="353">
        <v>270</v>
      </c>
      <c r="J21" s="3697">
        <f t="shared" si="10"/>
        <v>7.6013513513513518</v>
      </c>
      <c r="K21" s="349">
        <v>117689</v>
      </c>
      <c r="L21" s="3705">
        <f t="shared" si="11"/>
        <v>39.571165827760233</v>
      </c>
      <c r="M21" s="1682">
        <v>10</v>
      </c>
      <c r="N21" s="3696">
        <f t="shared" si="8"/>
        <v>0.28153153153153154</v>
      </c>
      <c r="O21" s="333">
        <v>41612</v>
      </c>
      <c r="P21" s="3705">
        <f t="shared" si="9"/>
        <v>13.99141255703387</v>
      </c>
      <c r="Q21" s="331"/>
      <c r="R21" s="334"/>
      <c r="S21" s="619"/>
      <c r="T21" s="620"/>
      <c r="U21" s="622"/>
      <c r="V21" s="622"/>
      <c r="W21" s="622"/>
    </row>
    <row r="22" spans="2:23" ht="15" customHeight="1">
      <c r="B22" s="606" t="s">
        <v>880</v>
      </c>
      <c r="C22" s="2588">
        <v>3558</v>
      </c>
      <c r="D22" s="3060">
        <v>294605</v>
      </c>
      <c r="E22" s="1682">
        <v>3280</v>
      </c>
      <c r="F22" s="3697">
        <f t="shared" si="6"/>
        <v>92.186621697582922</v>
      </c>
      <c r="G22" s="349">
        <v>135798</v>
      </c>
      <c r="H22" s="3705">
        <f t="shared" si="7"/>
        <v>46.094940683287795</v>
      </c>
      <c r="I22" s="333">
        <v>268</v>
      </c>
      <c r="J22" s="3703">
        <f t="shared" si="10"/>
        <v>7.532321528948847</v>
      </c>
      <c r="K22" s="3061">
        <v>117195</v>
      </c>
      <c r="L22" s="3710">
        <f t="shared" si="11"/>
        <v>39.780383903871282</v>
      </c>
      <c r="M22" s="2428">
        <v>10</v>
      </c>
      <c r="N22" s="3697">
        <f t="shared" si="8"/>
        <v>0.28105677346824059</v>
      </c>
      <c r="O22" s="3061">
        <v>41612</v>
      </c>
      <c r="P22" s="3710">
        <f t="shared" si="9"/>
        <v>14.124675412840922</v>
      </c>
      <c r="Q22" s="331"/>
      <c r="R22" s="334"/>
      <c r="S22" s="619"/>
      <c r="T22" s="620"/>
      <c r="U22" s="621"/>
      <c r="V22" s="621"/>
      <c r="W22" s="622"/>
    </row>
    <row r="23" spans="2:23" ht="12.75" customHeight="1">
      <c r="B23" s="585" t="s">
        <v>874</v>
      </c>
      <c r="C23" s="1846">
        <v>3533</v>
      </c>
      <c r="D23" s="651">
        <v>292054</v>
      </c>
      <c r="E23" s="1682">
        <v>3253</v>
      </c>
      <c r="F23" s="3697">
        <f t="shared" si="6"/>
        <v>92.074724030568916</v>
      </c>
      <c r="G23" s="349">
        <v>132714</v>
      </c>
      <c r="H23" s="3705">
        <f t="shared" si="7"/>
        <v>45.441596417100946</v>
      </c>
      <c r="I23" s="1682">
        <v>270</v>
      </c>
      <c r="J23" s="3697">
        <f t="shared" si="10"/>
        <v>7.6422303990942551</v>
      </c>
      <c r="K23" s="349">
        <v>119403</v>
      </c>
      <c r="L23" s="3705">
        <f t="shared" si="11"/>
        <v>40.883877639066746</v>
      </c>
      <c r="M23" s="1682">
        <v>10</v>
      </c>
      <c r="N23" s="3697">
        <f t="shared" si="8"/>
        <v>0.2830455703368242</v>
      </c>
      <c r="O23" s="349">
        <v>39937</v>
      </c>
      <c r="P23" s="3705">
        <f t="shared" si="9"/>
        <v>13.674525943832306</v>
      </c>
      <c r="Q23" s="331"/>
      <c r="R23" s="334"/>
      <c r="S23" s="619"/>
      <c r="T23" s="620"/>
      <c r="U23" s="622"/>
      <c r="V23" s="622"/>
      <c r="W23" s="622"/>
    </row>
    <row r="24" spans="2:23" ht="12.75" customHeight="1">
      <c r="B24" s="2029" t="s">
        <v>966</v>
      </c>
      <c r="C24" s="2588">
        <v>3566</v>
      </c>
      <c r="D24" s="3060">
        <v>295732</v>
      </c>
      <c r="E24" s="2428">
        <v>3282</v>
      </c>
      <c r="F24" s="3698">
        <f t="shared" si="6"/>
        <v>92.035894559730792</v>
      </c>
      <c r="G24" s="2430">
        <v>132271</v>
      </c>
      <c r="H24" s="3710">
        <f t="shared" si="7"/>
        <v>44.726644394248851</v>
      </c>
      <c r="I24" s="3144">
        <v>273</v>
      </c>
      <c r="J24" s="3698">
        <f t="shared" si="10"/>
        <v>7.655636567582726</v>
      </c>
      <c r="K24" s="2430">
        <v>121224</v>
      </c>
      <c r="L24" s="3710">
        <f t="shared" si="11"/>
        <v>40.991167678844356</v>
      </c>
      <c r="M24" s="2428">
        <v>11</v>
      </c>
      <c r="N24" s="3698">
        <f t="shared" si="8"/>
        <v>0.30846887268648349</v>
      </c>
      <c r="O24" s="2430">
        <v>42237</v>
      </c>
      <c r="P24" s="3710">
        <f t="shared" si="9"/>
        <v>14.282187926906795</v>
      </c>
      <c r="Q24" s="331"/>
      <c r="R24" s="334"/>
      <c r="S24" s="619"/>
      <c r="T24" s="620"/>
      <c r="U24" s="621"/>
      <c r="V24" s="622"/>
      <c r="W24" s="622"/>
    </row>
    <row r="25" spans="2:23" ht="12.75" customHeight="1">
      <c r="B25" s="585" t="s">
        <v>918</v>
      </c>
      <c r="C25" s="2200">
        <v>3561</v>
      </c>
      <c r="D25" s="617">
        <v>294743</v>
      </c>
      <c r="E25" s="353">
        <v>3274</v>
      </c>
      <c r="F25" s="3695">
        <f t="shared" si="6"/>
        <v>91.940466161190685</v>
      </c>
      <c r="G25" s="341">
        <v>128744</v>
      </c>
      <c r="H25" s="3706">
        <f t="shared" si="7"/>
        <v>43.680087398174003</v>
      </c>
      <c r="I25" s="353">
        <v>276</v>
      </c>
      <c r="J25" s="3695">
        <f t="shared" si="10"/>
        <v>7.750631844987363</v>
      </c>
      <c r="K25" s="341">
        <v>123762</v>
      </c>
      <c r="L25" s="3706">
        <f t="shared" si="11"/>
        <v>41.989801284508879</v>
      </c>
      <c r="M25" s="353">
        <v>11</v>
      </c>
      <c r="N25" s="3695">
        <f t="shared" si="8"/>
        <v>0.3089019938219601</v>
      </c>
      <c r="O25" s="341">
        <v>42237</v>
      </c>
      <c r="P25" s="3706">
        <f t="shared" si="9"/>
        <v>14.330111317317121</v>
      </c>
      <c r="Q25" s="331"/>
      <c r="R25" s="334"/>
      <c r="S25" s="619"/>
      <c r="T25" s="620"/>
      <c r="U25" s="622"/>
      <c r="V25" s="622"/>
      <c r="W25" s="622"/>
    </row>
    <row r="26" spans="2:23" ht="12.75" customHeight="1">
      <c r="B26" s="606" t="s">
        <v>1002</v>
      </c>
      <c r="C26" s="1846">
        <v>3562</v>
      </c>
      <c r="D26" s="651">
        <v>289478</v>
      </c>
      <c r="E26" s="1682">
        <v>3279</v>
      </c>
      <c r="F26" s="3697">
        <f t="shared" ref="F26" si="12">SUM(E26/$C26)*100</f>
        <v>92.055025266704092</v>
      </c>
      <c r="G26" s="349">
        <v>127040</v>
      </c>
      <c r="H26" s="3705">
        <f t="shared" ref="H26:H27" si="13">SUM(G26/$D26)*100</f>
        <v>43.885891155804586</v>
      </c>
      <c r="I26" s="1682">
        <v>272</v>
      </c>
      <c r="J26" s="3697">
        <f t="shared" ref="J26:J27" si="14">SUM(I26/$C26)*100</f>
        <v>7.6361594609769794</v>
      </c>
      <c r="K26" s="349">
        <v>120201</v>
      </c>
      <c r="L26" s="3705">
        <f t="shared" ref="L26:L27" si="15">SUM(K26/$D26)*100</f>
        <v>41.523362742591836</v>
      </c>
      <c r="M26" s="1682">
        <v>11</v>
      </c>
      <c r="N26" s="3697">
        <f t="shared" ref="N26:N27" si="16">SUM(M26/$C26)*100</f>
        <v>0.30881527231892197</v>
      </c>
      <c r="O26" s="349">
        <v>42237</v>
      </c>
      <c r="P26" s="3705">
        <f t="shared" ref="P26:P27" si="17">SUM(O26/$D26)*100</f>
        <v>14.590746101603576</v>
      </c>
      <c r="Q26" s="331"/>
      <c r="R26" s="334"/>
      <c r="S26" s="619"/>
      <c r="T26" s="620"/>
      <c r="U26" s="622"/>
      <c r="V26" s="622"/>
      <c r="W26" s="622"/>
    </row>
    <row r="27" spans="2:23" ht="12.75" customHeight="1" thickBot="1">
      <c r="B27" s="585" t="s">
        <v>964</v>
      </c>
      <c r="C27" s="1846">
        <v>3562</v>
      </c>
      <c r="D27" s="651">
        <v>289478</v>
      </c>
      <c r="E27" s="357">
        <v>3279</v>
      </c>
      <c r="F27" s="3699">
        <f>SUM(E27/$C27)*100</f>
        <v>92.055025266704092</v>
      </c>
      <c r="G27" s="356">
        <v>127040</v>
      </c>
      <c r="H27" s="3705">
        <f t="shared" si="13"/>
        <v>43.885891155804586</v>
      </c>
      <c r="I27" s="357">
        <v>272</v>
      </c>
      <c r="J27" s="3699">
        <f t="shared" si="14"/>
        <v>7.6361594609769794</v>
      </c>
      <c r="K27" s="356">
        <v>120201</v>
      </c>
      <c r="L27" s="3705">
        <f t="shared" si="15"/>
        <v>41.523362742591836</v>
      </c>
      <c r="M27" s="357">
        <v>11</v>
      </c>
      <c r="N27" s="3699">
        <f t="shared" si="16"/>
        <v>0.30881527231892197</v>
      </c>
      <c r="O27" s="356">
        <v>42237</v>
      </c>
      <c r="P27" s="3729">
        <f t="shared" si="17"/>
        <v>14.590746101603576</v>
      </c>
      <c r="Q27" s="331"/>
      <c r="R27" s="334"/>
      <c r="S27" s="619"/>
      <c r="T27" s="620"/>
      <c r="U27" s="622"/>
      <c r="V27" s="622"/>
      <c r="W27" s="622"/>
    </row>
    <row r="28" spans="2:23">
      <c r="B28" s="3479" t="s">
        <v>1003</v>
      </c>
      <c r="C28" s="3479"/>
      <c r="D28" s="3480"/>
      <c r="E28" s="3480"/>
      <c r="F28" s="3711"/>
      <c r="G28" s="3480"/>
      <c r="H28" s="3711"/>
      <c r="I28" s="3481"/>
      <c r="J28" s="3481"/>
      <c r="K28" s="3481"/>
      <c r="L28" s="3730"/>
      <c r="M28" s="3481"/>
      <c r="N28" s="3730"/>
      <c r="O28" s="3480"/>
      <c r="P28" s="3730"/>
      <c r="Q28" s="321"/>
      <c r="S28" s="560"/>
    </row>
    <row r="29" spans="2:23" ht="6" customHeight="1">
      <c r="B29" s="320"/>
      <c r="C29" s="320"/>
      <c r="D29" s="320"/>
      <c r="E29" s="320"/>
      <c r="F29" s="3712"/>
      <c r="G29" s="320"/>
      <c r="H29" s="3712"/>
      <c r="I29" s="321"/>
      <c r="J29" s="321"/>
      <c r="K29" s="321"/>
      <c r="L29" s="3731"/>
      <c r="M29" s="321"/>
      <c r="N29" s="3731"/>
      <c r="O29" s="320"/>
      <c r="P29" s="3731"/>
    </row>
    <row r="30" spans="2:23" ht="12.75" customHeight="1"/>
    <row r="31" spans="2:23" ht="12.75" customHeight="1"/>
    <row r="32" spans="2:23" ht="23.25" customHeight="1">
      <c r="B32" s="5034" t="s">
        <v>423</v>
      </c>
      <c r="C32" s="5035"/>
      <c r="D32" s="5035"/>
      <c r="E32" s="5035"/>
      <c r="F32" s="5035"/>
      <c r="G32" s="5035"/>
      <c r="H32" s="5035"/>
      <c r="I32" s="5035"/>
      <c r="J32" s="5035"/>
      <c r="K32" s="5035"/>
      <c r="L32" s="5035"/>
      <c r="M32" s="5035"/>
      <c r="N32" s="5035"/>
      <c r="O32" s="5035"/>
      <c r="P32" s="5035"/>
      <c r="Q32" s="5035"/>
      <c r="R32" s="5035"/>
      <c r="S32" s="5036"/>
      <c r="T32" s="361"/>
    </row>
    <row r="33" spans="2:23" ht="25.5" customHeight="1">
      <c r="B33" s="5026" t="s">
        <v>424</v>
      </c>
      <c r="C33" s="5027"/>
      <c r="D33" s="5027"/>
      <c r="E33" s="5027"/>
      <c r="F33" s="5027"/>
      <c r="G33" s="5027"/>
      <c r="H33" s="5027"/>
      <c r="I33" s="5027"/>
      <c r="J33" s="5027"/>
      <c r="K33" s="5027"/>
      <c r="L33" s="5027"/>
      <c r="M33" s="5027"/>
      <c r="N33" s="5027"/>
      <c r="O33" s="5027"/>
      <c r="P33" s="5027"/>
      <c r="Q33" s="5027"/>
      <c r="R33" s="5027"/>
      <c r="S33" s="5028"/>
      <c r="T33" s="361"/>
    </row>
    <row r="34" spans="2:23" ht="15.75" customHeight="1">
      <c r="B34" s="5023" t="s">
        <v>324</v>
      </c>
      <c r="C34" s="5024"/>
      <c r="D34" s="5024"/>
      <c r="E34" s="5024"/>
      <c r="F34" s="5024"/>
      <c r="G34" s="5024"/>
      <c r="H34" s="5024"/>
      <c r="I34" s="5024"/>
      <c r="J34" s="5024"/>
      <c r="K34" s="5024"/>
      <c r="L34" s="5024"/>
      <c r="M34" s="5024"/>
      <c r="N34" s="5024"/>
      <c r="O34" s="5024"/>
      <c r="P34" s="5024"/>
      <c r="Q34" s="5024"/>
      <c r="R34" s="5024"/>
      <c r="S34" s="5025"/>
      <c r="T34" s="361"/>
    </row>
    <row r="35" spans="2:23" ht="15.75" customHeight="1">
      <c r="B35" s="1586"/>
      <c r="C35" s="1584"/>
      <c r="D35" s="1584"/>
      <c r="E35" s="1584"/>
      <c r="F35" s="3714"/>
      <c r="G35" s="1584"/>
      <c r="H35" s="3714"/>
      <c r="I35" s="1584"/>
      <c r="J35" s="1584"/>
      <c r="K35" s="1584"/>
      <c r="L35" s="3714"/>
      <c r="M35" s="1584"/>
      <c r="N35" s="3714"/>
      <c r="O35" s="1584"/>
      <c r="P35" s="3714"/>
      <c r="Q35" s="1584"/>
      <c r="R35" s="1584"/>
      <c r="S35" s="1584"/>
      <c r="T35" s="361"/>
    </row>
    <row r="36" spans="2:23" ht="15.75" customHeight="1">
      <c r="B36" s="1586"/>
      <c r="C36" s="1584"/>
      <c r="D36" s="1584"/>
      <c r="E36" s="1584"/>
      <c r="F36" s="3714"/>
      <c r="G36" s="1584"/>
      <c r="H36" s="3714"/>
      <c r="I36" s="1584"/>
      <c r="J36" s="1584"/>
      <c r="K36" s="1584"/>
      <c r="L36" s="3714"/>
      <c r="M36" s="1584"/>
      <c r="N36" s="3714"/>
      <c r="O36" s="1584"/>
      <c r="P36" s="3714"/>
      <c r="Q36" s="1584"/>
      <c r="R36" s="1584"/>
      <c r="S36" s="1584"/>
      <c r="T36" s="361"/>
    </row>
    <row r="37" spans="2:23" ht="10.5" customHeight="1"/>
    <row r="38" spans="2:23" ht="15.75" thickBot="1">
      <c r="B38" s="458"/>
      <c r="C38" s="316"/>
      <c r="E38" s="5019" t="s">
        <v>133</v>
      </c>
      <c r="F38" s="5020"/>
      <c r="G38" s="5020"/>
      <c r="H38" s="5020"/>
      <c r="I38" s="5020"/>
      <c r="J38" s="5020"/>
      <c r="K38" s="5020"/>
      <c r="L38" s="5020"/>
      <c r="M38" s="5020"/>
      <c r="N38" s="5020"/>
      <c r="O38" s="5020"/>
      <c r="P38" s="5021"/>
      <c r="Q38" s="362"/>
      <c r="R38" s="362"/>
      <c r="S38" s="362"/>
      <c r="T38" s="362"/>
    </row>
    <row r="39" spans="2:23" ht="33" customHeight="1" thickBot="1">
      <c r="B39" s="323"/>
      <c r="C39" s="5029" t="s">
        <v>304</v>
      </c>
      <c r="D39" s="5030"/>
      <c r="E39" s="5011" t="s">
        <v>305</v>
      </c>
      <c r="F39" s="5012"/>
      <c r="G39" s="5012"/>
      <c r="H39" s="5013"/>
      <c r="I39" s="5011" t="s">
        <v>306</v>
      </c>
      <c r="J39" s="5014"/>
      <c r="K39" s="5014"/>
      <c r="L39" s="5015"/>
      <c r="M39" s="5016" t="s">
        <v>307</v>
      </c>
      <c r="N39" s="5014"/>
      <c r="O39" s="5014"/>
      <c r="P39" s="5015"/>
    </row>
    <row r="40" spans="2:23" ht="30.75" customHeight="1">
      <c r="B40" s="605" t="s">
        <v>232</v>
      </c>
      <c r="C40" s="1861" t="s">
        <v>308</v>
      </c>
      <c r="D40" s="613" t="s">
        <v>309</v>
      </c>
      <c r="E40" s="5005" t="s">
        <v>310</v>
      </c>
      <c r="F40" s="5006"/>
      <c r="G40" s="5008" t="s">
        <v>311</v>
      </c>
      <c r="H40" s="5009"/>
      <c r="I40" s="5005" t="s">
        <v>310</v>
      </c>
      <c r="J40" s="5006"/>
      <c r="K40" s="5008" t="s">
        <v>311</v>
      </c>
      <c r="L40" s="5009"/>
      <c r="M40" s="5007" t="s">
        <v>310</v>
      </c>
      <c r="N40" s="5006"/>
      <c r="O40" s="5008" t="s">
        <v>311</v>
      </c>
      <c r="P40" s="5009"/>
    </row>
    <row r="41" spans="2:23">
      <c r="B41" s="606" t="s">
        <v>238</v>
      </c>
      <c r="C41" s="1860">
        <v>1.8661137440758324</v>
      </c>
      <c r="D41" s="1579">
        <v>4.634502114145377</v>
      </c>
      <c r="E41" s="5022">
        <v>1.8210361067503982</v>
      </c>
      <c r="F41" s="5018"/>
      <c r="G41" s="4997">
        <v>5.9165825479900604</v>
      </c>
      <c r="H41" s="4998"/>
      <c r="I41" s="5022">
        <v>2.6881720430107521</v>
      </c>
      <c r="J41" s="5018"/>
      <c r="K41" s="4997">
        <v>4.1161382162953544</v>
      </c>
      <c r="L41" s="4998"/>
      <c r="M41" s="5017">
        <v>0</v>
      </c>
      <c r="N41" s="5018"/>
      <c r="O41" s="4997">
        <v>0</v>
      </c>
      <c r="P41" s="4998"/>
    </row>
    <row r="42" spans="2:23">
      <c r="B42" s="585" t="s">
        <v>125</v>
      </c>
      <c r="C42" s="1862">
        <v>0.8177570093457831</v>
      </c>
      <c r="D42" s="1580">
        <v>10.511182108626201</v>
      </c>
      <c r="E42" s="4973">
        <v>0.55727554179567562</v>
      </c>
      <c r="F42" s="4996"/>
      <c r="G42" s="4994">
        <v>4.7497064788130956</v>
      </c>
      <c r="H42" s="4995"/>
      <c r="I42" s="4973">
        <v>3.1746031746031917</v>
      </c>
      <c r="J42" s="4996"/>
      <c r="K42" s="4994">
        <v>2.9494806235144324</v>
      </c>
      <c r="L42" s="4995"/>
      <c r="M42" s="5002">
        <v>80</v>
      </c>
      <c r="N42" s="4996"/>
      <c r="O42" s="4994">
        <v>63.119749629385609</v>
      </c>
      <c r="P42" s="4995"/>
    </row>
    <row r="43" spans="2:23">
      <c r="B43" s="606" t="s">
        <v>312</v>
      </c>
      <c r="C43" s="1860">
        <v>2.2099447513812152</v>
      </c>
      <c r="D43" s="1579">
        <v>11.045280488450487</v>
      </c>
      <c r="E43" s="5022">
        <v>2.0659882824545264</v>
      </c>
      <c r="F43" s="5018"/>
      <c r="G43" s="4997">
        <v>5.2889543823680327</v>
      </c>
      <c r="H43" s="4998"/>
      <c r="I43" s="5022">
        <v>2.0942408376963328</v>
      </c>
      <c r="J43" s="5018"/>
      <c r="K43" s="4997">
        <v>1.4252915075843475</v>
      </c>
      <c r="L43" s="4998"/>
      <c r="M43" s="5017">
        <v>100</v>
      </c>
      <c r="N43" s="5018"/>
      <c r="O43" s="4997">
        <v>71.355625102948437</v>
      </c>
      <c r="P43" s="4998"/>
    </row>
    <row r="44" spans="2:23">
      <c r="B44" s="585" t="s">
        <v>129</v>
      </c>
      <c r="C44" s="1862">
        <v>3.012746234067194</v>
      </c>
      <c r="D44" s="1580">
        <v>8.144908770343946</v>
      </c>
      <c r="E44" s="4973">
        <v>2.7401477832512171</v>
      </c>
      <c r="F44" s="4996"/>
      <c r="G44" s="4994">
        <v>5.9138436456553478</v>
      </c>
      <c r="H44" s="4995"/>
      <c r="I44" s="4973">
        <v>6.6666666666666714</v>
      </c>
      <c r="J44" s="4996"/>
      <c r="K44" s="4994">
        <v>9.5771413993239349</v>
      </c>
      <c r="L44" s="4995"/>
      <c r="M44" s="5002">
        <v>22.222222222222229</v>
      </c>
      <c r="N44" s="4996"/>
      <c r="O44" s="4994">
        <v>12.496213268706441</v>
      </c>
      <c r="P44" s="4995"/>
    </row>
    <row r="45" spans="2:23">
      <c r="B45" s="602" t="s">
        <v>460</v>
      </c>
      <c r="C45" s="1860">
        <f t="shared" ref="C45:E59" si="18">SUM(C8/C6)*100-100</f>
        <v>1.9914651493598825</v>
      </c>
      <c r="D45" s="1579">
        <f t="shared" si="18"/>
        <v>6.2007127164667679</v>
      </c>
      <c r="E45" s="4965">
        <f t="shared" si="18"/>
        <v>1.6314199395770572</v>
      </c>
      <c r="F45" s="4966"/>
      <c r="G45" s="4997">
        <f t="shared" ref="G45:G55" si="19">SUM(G8/G6)*100-100</f>
        <v>4.0777983996105576</v>
      </c>
      <c r="H45" s="4998"/>
      <c r="I45" s="4965">
        <f t="shared" ref="I45:I55" si="20">SUM(I8/I6)*100-100</f>
        <v>7.6923076923076934</v>
      </c>
      <c r="J45" s="4970"/>
      <c r="K45" s="4997">
        <f t="shared" ref="K45:K64" si="21">SUM(K8/K6)*100-100</f>
        <v>9.2798189055485665</v>
      </c>
      <c r="L45" s="4998"/>
      <c r="M45" s="4970">
        <f t="shared" ref="M45:M55" si="22">SUM(M8/M6)*100-100</f>
        <v>10.000000000000014</v>
      </c>
      <c r="N45" s="4970"/>
      <c r="O45" s="4997">
        <f t="shared" ref="O45:O55" si="23">SUM(O8/O6)*100-100</f>
        <v>7.0893011631260237</v>
      </c>
      <c r="P45" s="4998"/>
    </row>
    <row r="46" spans="2:23">
      <c r="B46" s="585" t="s">
        <v>575</v>
      </c>
      <c r="C46" s="1862">
        <f t="shared" si="18"/>
        <v>0.64679415073116786</v>
      </c>
      <c r="D46" s="1580">
        <f t="shared" si="18"/>
        <v>3.6522184403144706</v>
      </c>
      <c r="E46" s="4973">
        <f t="shared" si="18"/>
        <v>0.1798022175606917</v>
      </c>
      <c r="F46" s="4999"/>
      <c r="G46" s="4994">
        <f t="shared" si="19"/>
        <v>2.0232818015644511</v>
      </c>
      <c r="H46" s="4995"/>
      <c r="I46" s="4973">
        <f t="shared" si="20"/>
        <v>8.1730769230769198</v>
      </c>
      <c r="J46" s="5002"/>
      <c r="K46" s="4994">
        <f t="shared" si="21"/>
        <v>8.1091463627579969</v>
      </c>
      <c r="L46" s="4995"/>
      <c r="M46" s="5002">
        <f t="shared" si="22"/>
        <v>0</v>
      </c>
      <c r="N46" s="5002"/>
      <c r="O46" s="4994">
        <f t="shared" si="23"/>
        <v>0</v>
      </c>
      <c r="P46" s="4995"/>
    </row>
    <row r="47" spans="2:23">
      <c r="B47" s="602" t="s">
        <v>493</v>
      </c>
      <c r="C47" s="1860">
        <f t="shared" si="18"/>
        <v>-0.39051603905160448</v>
      </c>
      <c r="D47" s="1579">
        <f t="shared" si="18"/>
        <v>1.8734031370524633</v>
      </c>
      <c r="E47" s="4965">
        <f t="shared" si="18"/>
        <v>-0.74316290130796858</v>
      </c>
      <c r="F47" s="4966"/>
      <c r="G47" s="4997">
        <f t="shared" si="19"/>
        <v>0.77103537992677218</v>
      </c>
      <c r="H47" s="4998"/>
      <c r="I47" s="4965">
        <f t="shared" si="20"/>
        <v>5.2380952380952408</v>
      </c>
      <c r="J47" s="4969"/>
      <c r="K47" s="4970">
        <f t="shared" si="21"/>
        <v>4.6002560223437712</v>
      </c>
      <c r="L47" s="4968"/>
      <c r="M47" s="4970">
        <f t="shared" si="22"/>
        <v>0</v>
      </c>
      <c r="N47" s="4969"/>
      <c r="O47" s="4970">
        <f t="shared" si="23"/>
        <v>0</v>
      </c>
      <c r="P47" s="4968"/>
      <c r="W47" s="321"/>
    </row>
    <row r="48" spans="2:23">
      <c r="B48" s="585" t="s">
        <v>484</v>
      </c>
      <c r="C48" s="1862">
        <f t="shared" si="18"/>
        <v>-5.5881531153957553E-2</v>
      </c>
      <c r="D48" s="1580">
        <f t="shared" si="18"/>
        <v>2.1904014646266603</v>
      </c>
      <c r="E48" s="4973">
        <f t="shared" si="18"/>
        <v>-0.35895901884535419</v>
      </c>
      <c r="F48" s="4999"/>
      <c r="G48" s="4994">
        <f t="shared" si="19"/>
        <v>0.58247074952306832</v>
      </c>
      <c r="H48" s="4995"/>
      <c r="I48" s="4973">
        <f t="shared" si="20"/>
        <v>4.4444444444444571</v>
      </c>
      <c r="J48" s="4996"/>
      <c r="K48" s="4970">
        <f t="shared" si="21"/>
        <v>5.6283582250266591</v>
      </c>
      <c r="L48" s="4968"/>
      <c r="M48" s="5002">
        <f t="shared" si="22"/>
        <v>0</v>
      </c>
      <c r="N48" s="5002"/>
      <c r="O48" s="4994">
        <f t="shared" si="23"/>
        <v>0</v>
      </c>
      <c r="P48" s="4995"/>
    </row>
    <row r="49" spans="2:23">
      <c r="B49" s="602" t="s">
        <v>419</v>
      </c>
      <c r="C49" s="1860">
        <f t="shared" si="18"/>
        <v>0.7840940912909673</v>
      </c>
      <c r="D49" s="1579">
        <f t="shared" si="18"/>
        <v>4.6014196064319179</v>
      </c>
      <c r="E49" s="4965">
        <f t="shared" si="18"/>
        <v>0.20964360587001352</v>
      </c>
      <c r="F49" s="4966"/>
      <c r="G49" s="4967">
        <f t="shared" si="19"/>
        <v>1.942212294392391</v>
      </c>
      <c r="H49" s="4968"/>
      <c r="I49" s="4965">
        <f t="shared" si="20"/>
        <v>9.5022624434389229</v>
      </c>
      <c r="J49" s="4970"/>
      <c r="K49" s="4997">
        <f t="shared" si="21"/>
        <v>10.962028414716912</v>
      </c>
      <c r="L49" s="4998"/>
      <c r="M49" s="4970">
        <f t="shared" si="22"/>
        <v>0</v>
      </c>
      <c r="N49" s="4970"/>
      <c r="O49" s="4967">
        <f t="shared" si="23"/>
        <v>0</v>
      </c>
      <c r="P49" s="4968"/>
      <c r="T49" s="321"/>
    </row>
    <row r="50" spans="2:23">
      <c r="B50" s="585" t="s">
        <v>211</v>
      </c>
      <c r="C50" s="1862">
        <f t="shared" si="18"/>
        <v>1.5935141179759427</v>
      </c>
      <c r="D50" s="1580">
        <f t="shared" si="18"/>
        <v>4.3132069301369995</v>
      </c>
      <c r="E50" s="4973">
        <f t="shared" si="18"/>
        <v>1.2909036325427792</v>
      </c>
      <c r="F50" s="4999"/>
      <c r="G50" s="4994">
        <f t="shared" si="19"/>
        <v>2.5363468528240958</v>
      </c>
      <c r="H50" s="4995"/>
      <c r="I50" s="4973">
        <f t="shared" si="20"/>
        <v>5.9574468085106531</v>
      </c>
      <c r="J50" s="5002"/>
      <c r="K50" s="4994">
        <f t="shared" si="21"/>
        <v>8.7842521611482596</v>
      </c>
      <c r="L50" s="4995"/>
      <c r="M50" s="5002">
        <f t="shared" si="22"/>
        <v>0</v>
      </c>
      <c r="N50" s="5002"/>
      <c r="O50" s="4994">
        <f t="shared" si="23"/>
        <v>0</v>
      </c>
      <c r="P50" s="4995"/>
    </row>
    <row r="51" spans="2:23">
      <c r="B51" s="1660" t="s">
        <v>680</v>
      </c>
      <c r="C51" s="1863">
        <f t="shared" si="18"/>
        <v>1.1669908307863324</v>
      </c>
      <c r="D51" s="1661">
        <f t="shared" si="18"/>
        <v>3.1102997963912173</v>
      </c>
      <c r="E51" s="4965">
        <f t="shared" si="18"/>
        <v>1.0460251046025206</v>
      </c>
      <c r="F51" s="4966"/>
      <c r="G51" s="4967">
        <f t="shared" si="19"/>
        <v>2.0375350379192128</v>
      </c>
      <c r="H51" s="4968"/>
      <c r="I51" s="4965">
        <f t="shared" si="20"/>
        <v>2.8925619834710687</v>
      </c>
      <c r="J51" s="4970"/>
      <c r="K51" s="4997">
        <f t="shared" si="21"/>
        <v>6.0118713403384874</v>
      </c>
      <c r="L51" s="4998"/>
      <c r="M51" s="4970">
        <f t="shared" si="22"/>
        <v>0</v>
      </c>
      <c r="N51" s="4970"/>
      <c r="O51" s="4967">
        <f t="shared" si="23"/>
        <v>0</v>
      </c>
      <c r="P51" s="4968"/>
    </row>
    <row r="52" spans="2:23">
      <c r="B52" s="585" t="s">
        <v>641</v>
      </c>
      <c r="C52" s="1862">
        <f t="shared" si="18"/>
        <v>0.33021463951567398</v>
      </c>
      <c r="D52" s="1580">
        <f t="shared" si="18"/>
        <v>1.8956845319230098</v>
      </c>
      <c r="E52" s="4973">
        <f t="shared" si="18"/>
        <v>0.14819205690574222</v>
      </c>
      <c r="F52" s="5031"/>
      <c r="G52" s="4994">
        <f t="shared" si="19"/>
        <v>1.4847272139033976</v>
      </c>
      <c r="H52" s="4995"/>
      <c r="I52" s="4973">
        <f t="shared" si="20"/>
        <v>2.8112449799196639</v>
      </c>
      <c r="J52" s="4996"/>
      <c r="K52" s="4994">
        <f t="shared" si="21"/>
        <v>3.2348448642620866</v>
      </c>
      <c r="L52" s="4995"/>
      <c r="M52" s="5002">
        <f t="shared" si="22"/>
        <v>0</v>
      </c>
      <c r="N52" s="4996"/>
      <c r="O52" s="4994">
        <f t="shared" si="23"/>
        <v>0</v>
      </c>
      <c r="P52" s="4995"/>
    </row>
    <row r="53" spans="2:23">
      <c r="B53" s="606" t="s">
        <v>734</v>
      </c>
      <c r="C53" s="1860">
        <f t="shared" si="18"/>
        <v>0.60422960725074404</v>
      </c>
      <c r="D53" s="1579">
        <f t="shared" si="18"/>
        <v>1.6611058150619584</v>
      </c>
      <c r="E53" s="4965">
        <f t="shared" si="18"/>
        <v>0.32534753031647767</v>
      </c>
      <c r="F53" s="4966"/>
      <c r="G53" s="4967">
        <f t="shared" si="19"/>
        <v>0.80529332199181169</v>
      </c>
      <c r="H53" s="4968"/>
      <c r="I53" s="4965">
        <f t="shared" si="20"/>
        <v>4.8192771084337238</v>
      </c>
      <c r="J53" s="4969"/>
      <c r="K53" s="4967">
        <f t="shared" si="21"/>
        <v>6.3121855256686814</v>
      </c>
      <c r="L53" s="4968"/>
      <c r="M53" s="4970">
        <f t="shared" si="22"/>
        <v>-9.0909090909090935</v>
      </c>
      <c r="N53" s="4970"/>
      <c r="O53" s="4967">
        <f t="shared" si="23"/>
        <v>-6.61999012611642</v>
      </c>
      <c r="P53" s="4968"/>
    </row>
    <row r="54" spans="2:23">
      <c r="B54" s="585" t="s">
        <v>723</v>
      </c>
      <c r="C54" s="1862">
        <f t="shared" si="18"/>
        <v>-0.65825562260010884</v>
      </c>
      <c r="D54" s="1580">
        <f t="shared" si="18"/>
        <v>-0.37489256535538118</v>
      </c>
      <c r="E54" s="4973">
        <f t="shared" si="18"/>
        <v>-0.82864752885468818</v>
      </c>
      <c r="F54" s="4999"/>
      <c r="G54" s="4994">
        <f t="shared" si="19"/>
        <v>-0.40265572588916143</v>
      </c>
      <c r="H54" s="4995"/>
      <c r="I54" s="4973">
        <f t="shared" si="20"/>
        <v>1.953125</v>
      </c>
      <c r="J54" s="4996"/>
      <c r="K54" s="5002">
        <f t="shared" si="21"/>
        <v>2.187627649434944</v>
      </c>
      <c r="L54" s="4995"/>
      <c r="M54" s="5002">
        <f t="shared" si="22"/>
        <v>-9.0909090909090935</v>
      </c>
      <c r="N54" s="5002"/>
      <c r="O54" s="4994">
        <f t="shared" si="23"/>
        <v>-6.61999012611642</v>
      </c>
      <c r="P54" s="4995"/>
    </row>
    <row r="55" spans="2:23">
      <c r="B55" s="606" t="s">
        <v>800</v>
      </c>
      <c r="C55" s="1860">
        <f t="shared" si="18"/>
        <v>-1.5288015288015231</v>
      </c>
      <c r="D55" s="1579">
        <f t="shared" si="18"/>
        <v>-0.96885789972505165</v>
      </c>
      <c r="E55" s="4965">
        <f t="shared" si="18"/>
        <v>-1.6509433962264097</v>
      </c>
      <c r="F55" s="4966"/>
      <c r="G55" s="4967">
        <f t="shared" si="19"/>
        <v>-0.18397991437325345</v>
      </c>
      <c r="H55" s="4968"/>
      <c r="I55" s="4965">
        <f t="shared" si="20"/>
        <v>0.38314176245211229</v>
      </c>
      <c r="J55" s="4969"/>
      <c r="K55" s="4970">
        <f t="shared" si="21"/>
        <v>-0.91365229614078203</v>
      </c>
      <c r="L55" s="4968"/>
      <c r="M55" s="4970">
        <f t="shared" si="22"/>
        <v>-10</v>
      </c>
      <c r="N55" s="4970"/>
      <c r="O55" s="4967">
        <f t="shared" si="23"/>
        <v>-3.8450446986446138</v>
      </c>
      <c r="P55" s="4968"/>
    </row>
    <row r="56" spans="2:23">
      <c r="B56" s="585" t="s">
        <v>747</v>
      </c>
      <c r="C56" s="1862">
        <f t="shared" si="18"/>
        <v>-0.71783545002760718</v>
      </c>
      <c r="D56" s="1580">
        <f t="shared" si="18"/>
        <v>-0.81403701938246797</v>
      </c>
      <c r="E56" s="4973">
        <f t="shared" si="18"/>
        <v>-0.89525514771709425</v>
      </c>
      <c r="F56" s="4999"/>
      <c r="G56" s="4994">
        <f>SUM(G19/G17)*100-100</f>
        <v>-0.49056787580630612</v>
      </c>
      <c r="H56" s="4995"/>
      <c r="I56" s="4973">
        <f>SUM(I19/I17)*100-100</f>
        <v>1.5325670498084207</v>
      </c>
      <c r="J56" s="4996"/>
      <c r="K56" s="5002">
        <f t="shared" si="21"/>
        <v>-1.5278703086831058</v>
      </c>
      <c r="L56" s="4995"/>
      <c r="M56" s="5002">
        <f>SUM(M19/M17)*100-100</f>
        <v>0</v>
      </c>
      <c r="N56" s="5002"/>
      <c r="O56" s="4994">
        <f>SUM(O19/O17)*100-100</f>
        <v>0</v>
      </c>
      <c r="P56" s="4995"/>
    </row>
    <row r="57" spans="2:23">
      <c r="B57" s="606" t="s">
        <v>821</v>
      </c>
      <c r="C57" s="1860">
        <f t="shared" si="18"/>
        <v>-0.1108954810091376</v>
      </c>
      <c r="D57" s="1579">
        <f t="shared" si="18"/>
        <v>1.0939920055730994</v>
      </c>
      <c r="E57" s="4965">
        <f t="shared" si="18"/>
        <v>-0.47961630695442636</v>
      </c>
      <c r="F57" s="4966"/>
      <c r="G57" s="4967">
        <f>SUM(G20/G18)*100-100</f>
        <v>-1.5791844229636496</v>
      </c>
      <c r="H57" s="4968"/>
      <c r="I57" s="4965">
        <f>SUM(I20/I18)*100-100</f>
        <v>4.198473282442734</v>
      </c>
      <c r="J57" s="4969"/>
      <c r="K57" s="4970">
        <f t="shared" si="21"/>
        <v>3.5141274387451915</v>
      </c>
      <c r="L57" s="4968"/>
      <c r="M57" s="4970">
        <f>SUM(M20/M18)*100-100</f>
        <v>11.111111111111114</v>
      </c>
      <c r="N57" s="4970"/>
      <c r="O57" s="4967">
        <f>SUM(O20/O18)*100-100</f>
        <v>3.9988003598920443</v>
      </c>
      <c r="P57" s="4968"/>
      <c r="V57" s="321"/>
    </row>
    <row r="58" spans="2:23">
      <c r="B58" s="585" t="s">
        <v>818</v>
      </c>
      <c r="C58" s="2427">
        <f t="shared" si="18"/>
        <v>-1.2235817575083416</v>
      </c>
      <c r="D58" s="1579">
        <f t="shared" si="18"/>
        <v>0.65589749317196322</v>
      </c>
      <c r="E58" s="4973">
        <f t="shared" si="18"/>
        <v>-1.4754591990364361</v>
      </c>
      <c r="F58" s="4974"/>
      <c r="G58" s="4971">
        <f>SUM(G21/G19)*100-100</f>
        <v>-3.4236325748569953</v>
      </c>
      <c r="H58" s="4972"/>
      <c r="I58" s="4973">
        <f>SUM(I21/I19)*100-100</f>
        <v>1.8867924528301927</v>
      </c>
      <c r="J58" s="4975"/>
      <c r="K58" s="4971">
        <f t="shared" si="21"/>
        <v>6.164809886789044</v>
      </c>
      <c r="L58" s="4972"/>
      <c r="M58" s="4973">
        <f>SUM(M21/M19)*100-100</f>
        <v>0</v>
      </c>
      <c r="N58" s="4975"/>
      <c r="O58" s="4971">
        <f>SUM(O21/O19)*100-100</f>
        <v>0</v>
      </c>
      <c r="P58" s="4972"/>
      <c r="V58" s="321"/>
      <c r="W58" s="321"/>
    </row>
    <row r="59" spans="2:23">
      <c r="B59" s="2445" t="s">
        <v>881</v>
      </c>
      <c r="C59" s="3081">
        <f t="shared" si="18"/>
        <v>-1.248959200666107</v>
      </c>
      <c r="D59" s="3082">
        <f t="shared" si="18"/>
        <v>-1.4504534339551896</v>
      </c>
      <c r="E59" s="5040">
        <f t="shared" si="18"/>
        <v>-1.2048192771084416</v>
      </c>
      <c r="F59" s="5041"/>
      <c r="G59" s="4963">
        <f>SUM(G22/G20)*100-100</f>
        <v>-4.3918443211580183</v>
      </c>
      <c r="H59" s="4964"/>
      <c r="I59" s="5040">
        <f>SUM(I22/I20)*100-100</f>
        <v>-1.8315018315018392</v>
      </c>
      <c r="J59" s="5042"/>
      <c r="K59" s="4962">
        <f t="shared" si="21"/>
        <v>1.6497098696364816</v>
      </c>
      <c r="L59" s="4964"/>
      <c r="M59" s="4962">
        <f>SUM(M22/M20)*100-100</f>
        <v>0</v>
      </c>
      <c r="N59" s="4962"/>
      <c r="O59" s="4963">
        <f>SUM(O22/O20)*100-100</f>
        <v>0</v>
      </c>
      <c r="P59" s="4964"/>
    </row>
    <row r="60" spans="2:23">
      <c r="B60" s="607" t="s">
        <v>874</v>
      </c>
      <c r="C60" s="1860">
        <f t="shared" ref="C60:E60" si="24">SUM(C23/C21)*100-100</f>
        <v>-0.53490990990991349</v>
      </c>
      <c r="D60" s="1579">
        <f t="shared" si="24"/>
        <v>-1.8012111186203583</v>
      </c>
      <c r="E60" s="4965">
        <f t="shared" si="24"/>
        <v>-0.5806845965770151</v>
      </c>
      <c r="F60" s="4966"/>
      <c r="G60" s="4967">
        <f t="shared" ref="G60:G64" si="25">SUM(G23/G21)*100-100</f>
        <v>-3.9070306277604772</v>
      </c>
      <c r="H60" s="4968"/>
      <c r="I60" s="4965">
        <f t="shared" ref="I60:I64" si="26">SUM(I23/I21)*100-100</f>
        <v>0</v>
      </c>
      <c r="J60" s="4969"/>
      <c r="K60" s="4970">
        <f t="shared" si="21"/>
        <v>1.4563808002447018</v>
      </c>
      <c r="L60" s="4968"/>
      <c r="M60" s="4970">
        <f t="shared" ref="M60:M64" si="27">SUM(M23/M21)*100-100</f>
        <v>0</v>
      </c>
      <c r="N60" s="4970"/>
      <c r="O60" s="4967">
        <f t="shared" ref="O60:O64" si="28">SUM(O23/O21)*100-100</f>
        <v>-4.025281168893585</v>
      </c>
      <c r="P60" s="4968"/>
    </row>
    <row r="61" spans="2:23">
      <c r="B61" s="2029" t="s">
        <v>968</v>
      </c>
      <c r="C61" s="3081">
        <f t="shared" ref="C61:E64" si="29">SUM(C24/C22)*100-100</f>
        <v>0.22484541877459208</v>
      </c>
      <c r="D61" s="3082">
        <f t="shared" si="29"/>
        <v>0.3825461210773824</v>
      </c>
      <c r="E61" s="5040">
        <f t="shared" si="29"/>
        <v>6.0975609756084737E-2</v>
      </c>
      <c r="F61" s="5041"/>
      <c r="G61" s="4963">
        <f t="shared" si="25"/>
        <v>-2.5972400182624114</v>
      </c>
      <c r="H61" s="4964"/>
      <c r="I61" s="5040">
        <f t="shared" si="26"/>
        <v>1.865671641791053</v>
      </c>
      <c r="J61" s="5042"/>
      <c r="K61" s="4962">
        <f t="shared" si="21"/>
        <v>3.4378599769614624</v>
      </c>
      <c r="L61" s="4964"/>
      <c r="M61" s="4962">
        <f t="shared" si="27"/>
        <v>10.000000000000014</v>
      </c>
      <c r="N61" s="4962"/>
      <c r="O61" s="4963">
        <f t="shared" si="28"/>
        <v>1.5019705854080598</v>
      </c>
      <c r="P61" s="4964"/>
      <c r="U61" s="321"/>
    </row>
    <row r="62" spans="2:23">
      <c r="B62" s="607" t="s">
        <v>918</v>
      </c>
      <c r="C62" s="1860">
        <f t="shared" ref="C62:E62" si="30">SUM(C25/C23)*100-100</f>
        <v>0.79252759694310271</v>
      </c>
      <c r="D62" s="1579">
        <f t="shared" si="30"/>
        <v>0.92072014079587916</v>
      </c>
      <c r="E62" s="4965">
        <f t="shared" si="30"/>
        <v>0.64555794651090537</v>
      </c>
      <c r="F62" s="4966"/>
      <c r="G62" s="4967">
        <f t="shared" si="25"/>
        <v>-2.9913950299139458</v>
      </c>
      <c r="H62" s="4968"/>
      <c r="I62" s="4965">
        <f t="shared" si="26"/>
        <v>2.2222222222222143</v>
      </c>
      <c r="J62" s="4969"/>
      <c r="K62" s="4970">
        <f t="shared" si="21"/>
        <v>3.6506620436672392</v>
      </c>
      <c r="L62" s="4968"/>
      <c r="M62" s="4970">
        <f t="shared" si="27"/>
        <v>10.000000000000014</v>
      </c>
      <c r="N62" s="4970"/>
      <c r="O62" s="4967">
        <f t="shared" si="28"/>
        <v>5.7590705360943417</v>
      </c>
      <c r="P62" s="4968"/>
    </row>
    <row r="63" spans="2:23">
      <c r="B63" s="3485" t="s">
        <v>972</v>
      </c>
      <c r="C63" s="3487">
        <f>SUM(C26/C24)*100-100</f>
        <v>-0.11217049915872224</v>
      </c>
      <c r="D63" s="3488">
        <f t="shared" si="29"/>
        <v>-2.1147525462242811</v>
      </c>
      <c r="E63" s="5046">
        <f t="shared" si="29"/>
        <v>-9.1407678244976864E-2</v>
      </c>
      <c r="F63" s="5047"/>
      <c r="G63" s="5044">
        <f t="shared" si="25"/>
        <v>-3.954759546688237</v>
      </c>
      <c r="H63" s="5045"/>
      <c r="I63" s="5046">
        <f t="shared" si="26"/>
        <v>-0.366300366300365</v>
      </c>
      <c r="J63" s="5048"/>
      <c r="K63" s="5043">
        <f t="shared" si="21"/>
        <v>-0.84389229855473502</v>
      </c>
      <c r="L63" s="5045"/>
      <c r="M63" s="5043">
        <f t="shared" si="27"/>
        <v>0</v>
      </c>
      <c r="N63" s="5043"/>
      <c r="O63" s="5044">
        <f t="shared" si="28"/>
        <v>0</v>
      </c>
      <c r="P63" s="5045"/>
      <c r="T63" s="321"/>
    </row>
    <row r="64" spans="2:23" ht="15.75" thickBot="1">
      <c r="B64" s="3486" t="s">
        <v>964</v>
      </c>
      <c r="C64" s="3483">
        <f>SUM(C27/C25)*100-100</f>
        <v>2.808199943835632E-2</v>
      </c>
      <c r="D64" s="3484">
        <f t="shared" si="29"/>
        <v>-1.7863019647625293</v>
      </c>
      <c r="E64" s="4976">
        <f t="shared" si="29"/>
        <v>0.15271838729383092</v>
      </c>
      <c r="F64" s="4977"/>
      <c r="G64" s="4978">
        <f t="shared" si="25"/>
        <v>-1.3235568259491686</v>
      </c>
      <c r="H64" s="4979"/>
      <c r="I64" s="4976">
        <f t="shared" si="26"/>
        <v>-1.4492753623188293</v>
      </c>
      <c r="J64" s="4980"/>
      <c r="K64" s="4978">
        <f t="shared" si="21"/>
        <v>-2.8772967469821111</v>
      </c>
      <c r="L64" s="4979"/>
      <c r="M64" s="4976">
        <f t="shared" si="27"/>
        <v>0</v>
      </c>
      <c r="N64" s="4980"/>
      <c r="O64" s="4978">
        <f t="shared" si="28"/>
        <v>0</v>
      </c>
      <c r="P64" s="4979"/>
      <c r="Q64" s="3482"/>
      <c r="R64" s="321"/>
      <c r="T64" s="321"/>
      <c r="V64" s="321"/>
    </row>
    <row r="65" spans="1:23">
      <c r="A65" s="321"/>
      <c r="B65" s="3479" t="s">
        <v>313</v>
      </c>
      <c r="C65" s="3480"/>
      <c r="D65" s="3480"/>
      <c r="E65" s="3480"/>
      <c r="F65" s="3711"/>
      <c r="G65" s="3480"/>
      <c r="H65" s="3711"/>
      <c r="I65" s="3481"/>
      <c r="J65" s="3481"/>
      <c r="K65" s="3481"/>
      <c r="L65" s="3730"/>
      <c r="M65" s="3481"/>
      <c r="N65" s="3730"/>
      <c r="O65" s="3480"/>
      <c r="P65" s="3730"/>
      <c r="Q65" s="321"/>
    </row>
    <row r="66" spans="1:23">
      <c r="B66" s="1435"/>
      <c r="C66" s="320"/>
      <c r="D66" s="320"/>
      <c r="E66" s="320"/>
      <c r="F66" s="3712"/>
      <c r="G66" s="320"/>
      <c r="H66" s="3712"/>
      <c r="I66" s="321"/>
      <c r="J66" s="321"/>
      <c r="K66" s="321"/>
      <c r="L66" s="3731"/>
      <c r="M66" s="321"/>
      <c r="N66" s="3731"/>
      <c r="O66" s="320"/>
      <c r="P66" s="3731"/>
    </row>
    <row r="67" spans="1:23">
      <c r="B67" s="360"/>
      <c r="J67" s="321"/>
    </row>
    <row r="68" spans="1:23" ht="15.75" thickBot="1">
      <c r="B68" s="360"/>
      <c r="J68" s="321"/>
    </row>
    <row r="69" spans="1:23" ht="23.25" customHeight="1">
      <c r="B69" s="312" t="s">
        <v>49</v>
      </c>
      <c r="C69" s="312"/>
      <c r="E69" s="4959" t="s">
        <v>48</v>
      </c>
      <c r="F69" s="4960"/>
      <c r="G69" s="4960"/>
      <c r="H69" s="4960"/>
      <c r="I69" s="4960"/>
      <c r="J69" s="4960"/>
      <c r="K69" s="4960"/>
      <c r="L69" s="4960"/>
      <c r="M69" s="4960"/>
      <c r="N69" s="4960"/>
      <c r="O69" s="4960"/>
      <c r="P69" s="4960"/>
      <c r="Q69" s="4961"/>
      <c r="R69" s="314"/>
      <c r="S69" s="314"/>
      <c r="T69" s="314"/>
    </row>
    <row r="70" spans="1:23" ht="17.45" customHeight="1" thickBot="1">
      <c r="B70" s="458"/>
      <c r="C70" s="316"/>
      <c r="E70" s="4981" t="s">
        <v>314</v>
      </c>
      <c r="F70" s="4982"/>
      <c r="G70" s="4982"/>
      <c r="H70" s="4982"/>
      <c r="I70" s="4982"/>
      <c r="J70" s="4982"/>
      <c r="K70" s="4982"/>
      <c r="L70" s="4982"/>
      <c r="M70" s="4982"/>
      <c r="N70" s="4982"/>
      <c r="O70" s="4982"/>
      <c r="P70" s="4982"/>
      <c r="Q70" s="4983"/>
      <c r="R70" s="317"/>
      <c r="S70" s="317"/>
      <c r="T70" s="317"/>
    </row>
    <row r="71" spans="1:23" ht="15.75" thickBot="1">
      <c r="B71" s="323"/>
      <c r="C71" s="5029" t="s">
        <v>305</v>
      </c>
      <c r="D71" s="5030"/>
      <c r="E71" s="4986" t="s">
        <v>315</v>
      </c>
      <c r="F71" s="4987"/>
      <c r="G71" s="4987"/>
      <c r="H71" s="4988"/>
      <c r="I71" s="4986" t="s">
        <v>316</v>
      </c>
      <c r="J71" s="4991"/>
      <c r="K71" s="4991"/>
      <c r="L71" s="4992"/>
      <c r="M71" s="4986" t="s">
        <v>317</v>
      </c>
      <c r="N71" s="4755"/>
      <c r="O71" s="4755"/>
      <c r="P71" s="4756"/>
      <c r="Q71" s="4993" t="s">
        <v>318</v>
      </c>
      <c r="R71" s="4991"/>
      <c r="S71" s="4991"/>
      <c r="T71" s="4992"/>
    </row>
    <row r="72" spans="1:23" ht="36">
      <c r="B72" s="605" t="s">
        <v>232</v>
      </c>
      <c r="C72" s="889" t="s">
        <v>308</v>
      </c>
      <c r="D72" s="613" t="s">
        <v>309</v>
      </c>
      <c r="E72" s="615" t="s">
        <v>310</v>
      </c>
      <c r="F72" s="3693" t="s">
        <v>106</v>
      </c>
      <c r="G72" s="325" t="s">
        <v>311</v>
      </c>
      <c r="H72" s="3704" t="s">
        <v>106</v>
      </c>
      <c r="I72" s="327" t="s">
        <v>310</v>
      </c>
      <c r="J72" s="3693" t="s">
        <v>106</v>
      </c>
      <c r="K72" s="325" t="s">
        <v>311</v>
      </c>
      <c r="L72" s="3704" t="s">
        <v>106</v>
      </c>
      <c r="M72" s="327" t="s">
        <v>310</v>
      </c>
      <c r="N72" s="3693" t="s">
        <v>106</v>
      </c>
      <c r="O72" s="325" t="s">
        <v>311</v>
      </c>
      <c r="P72" s="3704" t="s">
        <v>106</v>
      </c>
      <c r="Q72" s="327" t="s">
        <v>310</v>
      </c>
      <c r="R72" s="3693" t="s">
        <v>106</v>
      </c>
      <c r="S72" s="325" t="s">
        <v>311</v>
      </c>
      <c r="T72" s="3704" t="s">
        <v>106</v>
      </c>
    </row>
    <row r="73" spans="1:23">
      <c r="B73" s="608" t="s">
        <v>237</v>
      </c>
      <c r="C73" s="890">
        <v>3185</v>
      </c>
      <c r="D73" s="347">
        <v>117889</v>
      </c>
      <c r="E73" s="335">
        <v>1571</v>
      </c>
      <c r="F73" s="3698">
        <v>49.324960753532181</v>
      </c>
      <c r="G73" s="331">
        <v>48470</v>
      </c>
      <c r="H73" s="3705">
        <v>41.114947111265678</v>
      </c>
      <c r="I73" s="335">
        <v>467</v>
      </c>
      <c r="J73" s="3697">
        <v>14.662480376766091</v>
      </c>
      <c r="K73" s="349">
        <v>24543</v>
      </c>
      <c r="L73" s="3708">
        <v>20.818736268863084</v>
      </c>
      <c r="M73" s="335">
        <v>1116</v>
      </c>
      <c r="N73" s="3697">
        <v>35.039246467817897</v>
      </c>
      <c r="O73" s="331">
        <v>43520</v>
      </c>
      <c r="P73" s="3705">
        <v>36.916082077208223</v>
      </c>
      <c r="Q73" s="335">
        <v>31</v>
      </c>
      <c r="R73" s="3697">
        <v>0.9733124018838305</v>
      </c>
      <c r="S73" s="331">
        <v>1356</v>
      </c>
      <c r="T73" s="3705">
        <v>1.1502345426630134</v>
      </c>
    </row>
    <row r="74" spans="1:23">
      <c r="B74" s="607" t="s">
        <v>121</v>
      </c>
      <c r="C74" s="891">
        <v>3230</v>
      </c>
      <c r="D74" s="339">
        <v>121797</v>
      </c>
      <c r="E74" s="343">
        <v>1589</v>
      </c>
      <c r="F74" s="3696">
        <v>49.195046439628484</v>
      </c>
      <c r="G74" s="2432">
        <v>49805</v>
      </c>
      <c r="H74" s="3706">
        <v>40.891811785183542</v>
      </c>
      <c r="I74" s="343">
        <v>480</v>
      </c>
      <c r="J74" s="3696">
        <v>14.860681114551083</v>
      </c>
      <c r="K74" s="2426">
        <v>25352</v>
      </c>
      <c r="L74" s="3721">
        <v>20.814962601706117</v>
      </c>
      <c r="M74" s="343">
        <v>1128</v>
      </c>
      <c r="N74" s="3696">
        <v>34.922600619195052</v>
      </c>
      <c r="O74" s="2432">
        <v>44967</v>
      </c>
      <c r="P74" s="3706">
        <v>36.919628562279861</v>
      </c>
      <c r="Q74" s="343">
        <v>33</v>
      </c>
      <c r="R74" s="3696">
        <v>1.021671826625387</v>
      </c>
      <c r="S74" s="2432">
        <v>1673</v>
      </c>
      <c r="T74" s="3706">
        <v>1.3735970508304802</v>
      </c>
    </row>
    <row r="75" spans="1:23">
      <c r="B75" s="606" t="s">
        <v>238</v>
      </c>
      <c r="C75" s="890">
        <v>3243</v>
      </c>
      <c r="D75" s="347">
        <v>124864</v>
      </c>
      <c r="E75" s="335">
        <v>1587</v>
      </c>
      <c r="F75" s="3698">
        <v>48.936170212765958</v>
      </c>
      <c r="G75" s="331">
        <v>51340</v>
      </c>
      <c r="H75" s="3705">
        <v>41.116735007688362</v>
      </c>
      <c r="I75" s="335">
        <v>477</v>
      </c>
      <c r="J75" s="3697">
        <v>14.708603145235893</v>
      </c>
      <c r="K75" s="349">
        <v>25741</v>
      </c>
      <c r="L75" s="3708">
        <v>20.615229369554076</v>
      </c>
      <c r="M75" s="335">
        <v>1145</v>
      </c>
      <c r="N75" s="3697">
        <v>35.306814677767498</v>
      </c>
      <c r="O75" s="331">
        <v>45962</v>
      </c>
      <c r="P75" s="3705">
        <v>36.809648898001022</v>
      </c>
      <c r="Q75" s="335">
        <v>34</v>
      </c>
      <c r="R75" s="3697">
        <v>1.0484119642306506</v>
      </c>
      <c r="S75" s="331">
        <v>1821</v>
      </c>
      <c r="T75" s="3705">
        <v>1.458386724756535</v>
      </c>
      <c r="U75" s="464"/>
    </row>
    <row r="76" spans="1:23">
      <c r="B76" s="585" t="s">
        <v>125</v>
      </c>
      <c r="C76" s="891">
        <v>3248</v>
      </c>
      <c r="D76" s="339">
        <v>127582</v>
      </c>
      <c r="E76" s="343">
        <v>1583</v>
      </c>
      <c r="F76" s="3696">
        <v>48.737684729064043</v>
      </c>
      <c r="G76" s="2432">
        <v>52203</v>
      </c>
      <c r="H76" s="3706">
        <v>40.917214027057106</v>
      </c>
      <c r="I76" s="343">
        <v>498</v>
      </c>
      <c r="J76" s="3696">
        <v>15.332512315270936</v>
      </c>
      <c r="K76" s="2426">
        <v>28125</v>
      </c>
      <c r="L76" s="3721">
        <v>22.044645796428963</v>
      </c>
      <c r="M76" s="343">
        <v>1133</v>
      </c>
      <c r="N76" s="3696">
        <v>34.883004926108377</v>
      </c>
      <c r="O76" s="2432">
        <v>45538</v>
      </c>
      <c r="P76" s="3706">
        <v>35.693122854321139</v>
      </c>
      <c r="Q76" s="343">
        <v>34</v>
      </c>
      <c r="R76" s="3696">
        <v>1.0467980295566501</v>
      </c>
      <c r="S76" s="2432">
        <v>1716</v>
      </c>
      <c r="T76" s="3706">
        <v>1.3450173221927857</v>
      </c>
    </row>
    <row r="77" spans="1:23">
      <c r="B77" s="606" t="s">
        <v>312</v>
      </c>
      <c r="C77" s="890">
        <v>3310</v>
      </c>
      <c r="D77" s="347">
        <v>131468</v>
      </c>
      <c r="E77" s="335">
        <v>1589</v>
      </c>
      <c r="F77" s="3698">
        <v>48.006042296072508</v>
      </c>
      <c r="G77" s="331">
        <v>53940</v>
      </c>
      <c r="H77" s="3705">
        <v>41.028995649131353</v>
      </c>
      <c r="I77" s="335">
        <v>528</v>
      </c>
      <c r="J77" s="3697">
        <v>15.951661631419938</v>
      </c>
      <c r="K77" s="349">
        <v>28845</v>
      </c>
      <c r="L77" s="3708">
        <v>21.94070039857608</v>
      </c>
      <c r="M77" s="335">
        <v>1159</v>
      </c>
      <c r="N77" s="3697">
        <v>35.015105740181269</v>
      </c>
      <c r="O77" s="331">
        <v>46987</v>
      </c>
      <c r="P77" s="3705">
        <v>35.740256184014363</v>
      </c>
      <c r="Q77" s="335">
        <v>34</v>
      </c>
      <c r="R77" s="3697">
        <v>1.0271903323262841</v>
      </c>
      <c r="S77" s="331">
        <v>1696</v>
      </c>
      <c r="T77" s="3705">
        <v>1.2900477682782121</v>
      </c>
    </row>
    <row r="78" spans="1:23">
      <c r="B78" s="585" t="s">
        <v>129</v>
      </c>
      <c r="C78" s="892">
        <v>3337</v>
      </c>
      <c r="D78" s="339">
        <v>135127</v>
      </c>
      <c r="E78" s="343">
        <v>1601</v>
      </c>
      <c r="F78" s="3696">
        <v>47.977225052442314</v>
      </c>
      <c r="G78" s="2433">
        <v>55287</v>
      </c>
      <c r="H78" s="3706">
        <v>40.914843073553023</v>
      </c>
      <c r="I78" s="353">
        <v>543</v>
      </c>
      <c r="J78" s="3696">
        <v>16.272100689241835</v>
      </c>
      <c r="K78" s="2426">
        <v>29932</v>
      </c>
      <c r="L78" s="3721">
        <v>22.151013491012158</v>
      </c>
      <c r="M78" s="353">
        <v>1161</v>
      </c>
      <c r="N78" s="3696">
        <v>34.79172909799221</v>
      </c>
      <c r="O78" s="2433">
        <v>48198</v>
      </c>
      <c r="P78" s="3706">
        <v>35.668667253768675</v>
      </c>
      <c r="Q78" s="353">
        <v>32</v>
      </c>
      <c r="R78" s="3696">
        <v>0.95894516032364407</v>
      </c>
      <c r="S78" s="2432">
        <v>1710</v>
      </c>
      <c r="T78" s="3706">
        <v>1.2654761816661362</v>
      </c>
      <c r="U78" s="464"/>
      <c r="V78" s="464"/>
      <c r="W78" s="464"/>
    </row>
    <row r="79" spans="1:23">
      <c r="B79" s="2445" t="s">
        <v>460</v>
      </c>
      <c r="C79" s="2447">
        <v>3364</v>
      </c>
      <c r="D79" s="2435">
        <v>136829</v>
      </c>
      <c r="E79" s="2448">
        <v>1597</v>
      </c>
      <c r="F79" s="3715">
        <f t="shared" ref="F79:F87" si="31">SUM(E79/$C79)*100</f>
        <v>47.473246135552913</v>
      </c>
      <c r="G79" s="2449">
        <v>55386</v>
      </c>
      <c r="H79" s="3710">
        <f t="shared" ref="H79:H91" si="32">SUM(G79/$D79)*100</f>
        <v>40.478261187321401</v>
      </c>
      <c r="I79" s="2448">
        <v>560</v>
      </c>
      <c r="J79" s="3698">
        <f t="shared" ref="J79:J86" si="33">SUM(I79/$C79)*100</f>
        <v>16.646848989298455</v>
      </c>
      <c r="K79" s="2449">
        <v>30886</v>
      </c>
      <c r="L79" s="3710">
        <f t="shared" ref="L79:L91" si="34">SUM(K79/$D79)*100</f>
        <v>22.572700231676031</v>
      </c>
      <c r="M79" s="2448">
        <v>1174</v>
      </c>
      <c r="N79" s="3698">
        <f t="shared" ref="N79:N87" si="35">SUM(M79/$C79)*100</f>
        <v>34.898929845422117</v>
      </c>
      <c r="O79" s="2443">
        <v>49035</v>
      </c>
      <c r="P79" s="3710">
        <f t="shared" ref="P79:P91" si="36">SUM(O79/$D79)*100</f>
        <v>35.836701284084512</v>
      </c>
      <c r="Q79" s="2448">
        <v>33</v>
      </c>
      <c r="R79" s="3715">
        <f t="shared" ref="R79:R84" si="37">SUM(Q79/$C79)*100</f>
        <v>0.98097502972651607</v>
      </c>
      <c r="S79" s="2449">
        <v>1522</v>
      </c>
      <c r="T79" s="3710">
        <f t="shared" ref="T79:T89" si="38">SUM(S79/$D79)*100</f>
        <v>1.1123372969180509</v>
      </c>
      <c r="U79" s="464"/>
      <c r="V79" s="464"/>
      <c r="W79" s="464"/>
    </row>
    <row r="80" spans="1:23">
      <c r="B80" s="585" t="s">
        <v>575</v>
      </c>
      <c r="C80" s="892">
        <v>3343</v>
      </c>
      <c r="D80" s="339">
        <v>137861</v>
      </c>
      <c r="E80" s="638">
        <v>1576</v>
      </c>
      <c r="F80" s="3716">
        <f t="shared" si="31"/>
        <v>47.143284475022433</v>
      </c>
      <c r="G80" s="2441">
        <v>55965</v>
      </c>
      <c r="H80" s="3706">
        <f t="shared" si="32"/>
        <v>40.595237231704395</v>
      </c>
      <c r="I80" s="638">
        <v>571</v>
      </c>
      <c r="J80" s="3696">
        <f t="shared" si="33"/>
        <v>17.080466646724499</v>
      </c>
      <c r="K80" s="2441">
        <v>31766</v>
      </c>
      <c r="L80" s="3706">
        <f t="shared" si="34"/>
        <v>23.042049600684749</v>
      </c>
      <c r="M80" s="638">
        <v>1161</v>
      </c>
      <c r="N80" s="3696">
        <f t="shared" si="35"/>
        <v>34.729285073287464</v>
      </c>
      <c r="O80" s="2446">
        <v>48500</v>
      </c>
      <c r="P80" s="3706">
        <f t="shared" si="36"/>
        <v>35.180362829226539</v>
      </c>
      <c r="Q80" s="638">
        <v>35</v>
      </c>
      <c r="R80" s="3716">
        <f t="shared" si="37"/>
        <v>1.0469638049655998</v>
      </c>
      <c r="S80" s="2441">
        <v>1630</v>
      </c>
      <c r="T80" s="3706">
        <f t="shared" si="38"/>
        <v>1.1823503383843146</v>
      </c>
      <c r="U80" s="464"/>
      <c r="V80" s="464"/>
      <c r="W80" s="464"/>
    </row>
    <row r="81" spans="2:24">
      <c r="B81" s="2445" t="s">
        <v>493</v>
      </c>
      <c r="C81" s="821">
        <v>3339</v>
      </c>
      <c r="D81" s="347">
        <v>137884</v>
      </c>
      <c r="E81" s="672">
        <v>1573</v>
      </c>
      <c r="F81" s="3702">
        <f t="shared" si="31"/>
        <v>47.109913147648996</v>
      </c>
      <c r="G81" s="2443">
        <v>56190</v>
      </c>
      <c r="H81" s="3708">
        <f t="shared" si="32"/>
        <v>40.751646311392186</v>
      </c>
      <c r="I81" s="672">
        <v>583</v>
      </c>
      <c r="J81" s="3697">
        <f t="shared" si="33"/>
        <v>17.460317460317459</v>
      </c>
      <c r="K81" s="673">
        <v>32289</v>
      </c>
      <c r="L81" s="3705">
        <f t="shared" si="34"/>
        <v>23.417510371036524</v>
      </c>
      <c r="M81" s="672">
        <v>1146</v>
      </c>
      <c r="N81" s="3697">
        <f t="shared" si="35"/>
        <v>34.321653189577717</v>
      </c>
      <c r="O81" s="674">
        <v>47755</v>
      </c>
      <c r="P81" s="3705">
        <f t="shared" si="36"/>
        <v>34.634185257172696</v>
      </c>
      <c r="Q81" s="672">
        <v>37</v>
      </c>
      <c r="R81" s="3698">
        <f t="shared" si="37"/>
        <v>1.1081162024558251</v>
      </c>
      <c r="S81" s="2443">
        <v>1650</v>
      </c>
      <c r="T81" s="3708">
        <f t="shared" si="38"/>
        <v>1.1966580603985959</v>
      </c>
      <c r="U81" s="464"/>
      <c r="V81" s="464"/>
      <c r="W81" s="464"/>
    </row>
    <row r="82" spans="2:24">
      <c r="B82" s="585" t="s">
        <v>484</v>
      </c>
      <c r="C82" s="892">
        <v>3331</v>
      </c>
      <c r="D82" s="339">
        <v>138664</v>
      </c>
      <c r="E82" s="638">
        <v>1567</v>
      </c>
      <c r="F82" s="3716">
        <f t="shared" si="31"/>
        <v>47.042930051035725</v>
      </c>
      <c r="G82" s="2446">
        <v>56279</v>
      </c>
      <c r="H82" s="3721">
        <f t="shared" si="32"/>
        <v>40.586597819188832</v>
      </c>
      <c r="I82" s="638">
        <v>589</v>
      </c>
      <c r="J82" s="3696">
        <f t="shared" si="33"/>
        <v>17.682377664365056</v>
      </c>
      <c r="K82" s="2441">
        <v>32759</v>
      </c>
      <c r="L82" s="3706">
        <f t="shared" si="34"/>
        <v>23.624733167945539</v>
      </c>
      <c r="M82" s="638">
        <v>1141</v>
      </c>
      <c r="N82" s="3696">
        <f t="shared" si="35"/>
        <v>34.253977784449113</v>
      </c>
      <c r="O82" s="2442">
        <v>48036</v>
      </c>
      <c r="P82" s="3706">
        <f t="shared" si="36"/>
        <v>34.642012346391276</v>
      </c>
      <c r="Q82" s="638">
        <v>34</v>
      </c>
      <c r="R82" s="3696">
        <f t="shared" si="37"/>
        <v>1.020714500150105</v>
      </c>
      <c r="S82" s="2440">
        <v>1590</v>
      </c>
      <c r="T82" s="3721">
        <f t="shared" si="38"/>
        <v>1.1466566664743554</v>
      </c>
      <c r="U82" s="464"/>
      <c r="V82" s="464"/>
      <c r="W82" s="464"/>
    </row>
    <row r="83" spans="2:24">
      <c r="B83" s="2445" t="s">
        <v>419</v>
      </c>
      <c r="C83" s="821">
        <v>3346</v>
      </c>
      <c r="D83" s="347">
        <v>140562</v>
      </c>
      <c r="E83" s="672">
        <v>1559</v>
      </c>
      <c r="F83" s="3702">
        <f t="shared" si="31"/>
        <v>46.592946802151822</v>
      </c>
      <c r="G83" s="819">
        <v>56439</v>
      </c>
      <c r="H83" s="3708">
        <f t="shared" si="32"/>
        <v>40.152388269944936</v>
      </c>
      <c r="I83" s="672">
        <v>595</v>
      </c>
      <c r="J83" s="3697">
        <f t="shared" si="33"/>
        <v>17.782426778242677</v>
      </c>
      <c r="K83" s="673">
        <v>33131</v>
      </c>
      <c r="L83" s="3705">
        <f t="shared" si="34"/>
        <v>23.570381753247677</v>
      </c>
      <c r="M83" s="672">
        <v>1154</v>
      </c>
      <c r="N83" s="3697">
        <f t="shared" si="35"/>
        <v>34.488942020322774</v>
      </c>
      <c r="O83" s="674">
        <v>49222</v>
      </c>
      <c r="P83" s="3705">
        <f t="shared" si="36"/>
        <v>35.017999174741391</v>
      </c>
      <c r="Q83" s="672">
        <v>38</v>
      </c>
      <c r="R83" s="3697">
        <f t="shared" si="37"/>
        <v>1.1356843992827257</v>
      </c>
      <c r="S83" s="820">
        <v>1770</v>
      </c>
      <c r="T83" s="3708">
        <f t="shared" si="38"/>
        <v>1.2592308020659921</v>
      </c>
      <c r="U83" s="464"/>
      <c r="V83" s="464"/>
      <c r="W83" s="464"/>
      <c r="X83" s="321"/>
    </row>
    <row r="84" spans="2:24">
      <c r="B84" s="585" t="s">
        <v>211</v>
      </c>
      <c r="C84" s="892">
        <v>3374</v>
      </c>
      <c r="D84" s="339">
        <v>142181</v>
      </c>
      <c r="E84" s="638">
        <v>1559</v>
      </c>
      <c r="F84" s="3716">
        <f t="shared" si="31"/>
        <v>46.206283343212803</v>
      </c>
      <c r="G84" s="2446">
        <v>56632</v>
      </c>
      <c r="H84" s="3721">
        <f t="shared" si="32"/>
        <v>39.8309197431443</v>
      </c>
      <c r="I84" s="638">
        <v>607</v>
      </c>
      <c r="J84" s="3696">
        <f t="shared" si="33"/>
        <v>17.990515708358032</v>
      </c>
      <c r="K84" s="2441">
        <v>33314</v>
      </c>
      <c r="L84" s="3706">
        <f t="shared" si="34"/>
        <v>23.43069749122597</v>
      </c>
      <c r="M84" s="638">
        <v>1166</v>
      </c>
      <c r="N84" s="3696">
        <f t="shared" si="35"/>
        <v>34.558387670420863</v>
      </c>
      <c r="O84" s="2442">
        <v>50315</v>
      </c>
      <c r="P84" s="3706">
        <f t="shared" si="36"/>
        <v>35.387991363121657</v>
      </c>
      <c r="Q84" s="638">
        <v>42</v>
      </c>
      <c r="R84" s="3696">
        <f t="shared" si="37"/>
        <v>1.2448132780082988</v>
      </c>
      <c r="S84" s="2440">
        <v>1920</v>
      </c>
      <c r="T84" s="3721">
        <f t="shared" si="38"/>
        <v>1.3503914025080708</v>
      </c>
      <c r="U84" s="464"/>
      <c r="V84" s="464"/>
      <c r="W84" s="464"/>
    </row>
    <row r="85" spans="2:24">
      <c r="B85" s="2029" t="s">
        <v>680</v>
      </c>
      <c r="C85" s="821">
        <v>3381</v>
      </c>
      <c r="D85" s="347">
        <v>143426</v>
      </c>
      <c r="E85" s="674">
        <v>1541</v>
      </c>
      <c r="F85" s="3697">
        <f t="shared" si="31"/>
        <v>45.57823129251701</v>
      </c>
      <c r="G85" s="673">
        <v>56427</v>
      </c>
      <c r="H85" s="3705">
        <f t="shared" si="32"/>
        <v>39.342239203491694</v>
      </c>
      <c r="I85" s="672">
        <v>618</v>
      </c>
      <c r="J85" s="3697">
        <f t="shared" si="33"/>
        <v>18.278615794143743</v>
      </c>
      <c r="K85" s="673">
        <v>34558</v>
      </c>
      <c r="L85" s="3705">
        <f t="shared" si="34"/>
        <v>24.094655083457674</v>
      </c>
      <c r="M85" s="674">
        <v>1177</v>
      </c>
      <c r="N85" s="3702">
        <f t="shared" si="35"/>
        <v>34.812185743862763</v>
      </c>
      <c r="O85" s="673">
        <v>50383</v>
      </c>
      <c r="P85" s="3705">
        <f t="shared" si="36"/>
        <v>35.128219430228832</v>
      </c>
      <c r="Q85" s="672">
        <v>45</v>
      </c>
      <c r="R85" s="3697">
        <f t="shared" ref="R85:R90" si="39">SUM(Q85/$C85)*100</f>
        <v>1.3309671694764862</v>
      </c>
      <c r="S85" s="673">
        <v>2048</v>
      </c>
      <c r="T85" s="3705">
        <f t="shared" si="38"/>
        <v>1.4279140462677617</v>
      </c>
      <c r="U85" s="464"/>
      <c r="V85" s="464"/>
      <c r="W85" s="464"/>
    </row>
    <row r="86" spans="2:24">
      <c r="B86" s="585" t="s">
        <v>641</v>
      </c>
      <c r="C86" s="2450">
        <v>3379</v>
      </c>
      <c r="D86" s="339">
        <v>144292</v>
      </c>
      <c r="E86" s="2442">
        <v>1550</v>
      </c>
      <c r="F86" s="3696">
        <f t="shared" si="31"/>
        <v>45.871559633027523</v>
      </c>
      <c r="G86" s="2441">
        <v>57122</v>
      </c>
      <c r="H86" s="3706">
        <f t="shared" si="32"/>
        <v>39.587780334322069</v>
      </c>
      <c r="I86" s="638">
        <v>620</v>
      </c>
      <c r="J86" s="3696">
        <f t="shared" si="33"/>
        <v>18.348623853211009</v>
      </c>
      <c r="K86" s="2441">
        <v>34754</v>
      </c>
      <c r="L86" s="3706">
        <f t="shared" si="34"/>
        <v>24.085881407146619</v>
      </c>
      <c r="M86" s="2442">
        <v>1163</v>
      </c>
      <c r="N86" s="3716">
        <f t="shared" si="35"/>
        <v>34.418467002071615</v>
      </c>
      <c r="O86" s="2441">
        <v>50351</v>
      </c>
      <c r="P86" s="3706">
        <f t="shared" si="36"/>
        <v>34.895212485792698</v>
      </c>
      <c r="Q86" s="638">
        <v>46</v>
      </c>
      <c r="R86" s="3696">
        <f t="shared" si="39"/>
        <v>1.3613495116898491</v>
      </c>
      <c r="S86" s="2441">
        <v>2065</v>
      </c>
      <c r="T86" s="3706">
        <f t="shared" si="38"/>
        <v>1.4311257727386133</v>
      </c>
      <c r="U86" s="464"/>
      <c r="V86" s="464"/>
      <c r="W86" s="464"/>
    </row>
    <row r="87" spans="2:24">
      <c r="B87" s="606" t="s">
        <v>734</v>
      </c>
      <c r="C87" s="671">
        <v>3392</v>
      </c>
      <c r="D87" s="1662">
        <v>144581</v>
      </c>
      <c r="E87" s="672">
        <v>1551</v>
      </c>
      <c r="F87" s="3697">
        <f t="shared" si="31"/>
        <v>45.725235849056602</v>
      </c>
      <c r="G87" s="819">
        <v>56599</v>
      </c>
      <c r="H87" s="3722">
        <f t="shared" si="32"/>
        <v>39.146914186511367</v>
      </c>
      <c r="I87" s="672">
        <v>636</v>
      </c>
      <c r="J87" s="3697">
        <f t="shared" ref="J87:J96" si="40">SUM(I87/$C87)*100</f>
        <v>18.75</v>
      </c>
      <c r="K87" s="673">
        <v>35986</v>
      </c>
      <c r="L87" s="3705">
        <f t="shared" si="34"/>
        <v>24.889854130210747</v>
      </c>
      <c r="M87" s="672">
        <v>1162</v>
      </c>
      <c r="N87" s="3702">
        <f t="shared" si="35"/>
        <v>34.257075471698109</v>
      </c>
      <c r="O87" s="819">
        <v>50167</v>
      </c>
      <c r="P87" s="3705">
        <f t="shared" si="36"/>
        <v>34.698196858508382</v>
      </c>
      <c r="Q87" s="2224">
        <v>43</v>
      </c>
      <c r="R87" s="3697">
        <f t="shared" si="39"/>
        <v>1.2676886792452831</v>
      </c>
      <c r="S87" s="674">
        <v>1829</v>
      </c>
      <c r="T87" s="3705">
        <f t="shared" si="38"/>
        <v>1.2650348247695062</v>
      </c>
      <c r="U87" s="464"/>
      <c r="V87" s="464"/>
      <c r="W87" s="464"/>
    </row>
    <row r="88" spans="2:24">
      <c r="B88" s="585" t="s">
        <v>723</v>
      </c>
      <c r="C88" s="463">
        <f>SUM(E88,I88,M88,Q88)</f>
        <v>3351</v>
      </c>
      <c r="D88" s="2439">
        <f>SUM(G88,K88,O88,S88)</f>
        <v>143711</v>
      </c>
      <c r="E88" s="638">
        <v>1537</v>
      </c>
      <c r="F88" s="3696">
        <f t="shared" ref="F88:F96" si="41">SUM(E88/$C88)*100</f>
        <v>45.866905401372726</v>
      </c>
      <c r="G88" s="2440">
        <v>55863</v>
      </c>
      <c r="H88" s="3723">
        <f t="shared" si="32"/>
        <v>38.871763469741353</v>
      </c>
      <c r="I88" s="638">
        <v>636</v>
      </c>
      <c r="J88" s="3696">
        <f t="shared" si="40"/>
        <v>18.979409131602505</v>
      </c>
      <c r="K88" s="2441">
        <v>36254</v>
      </c>
      <c r="L88" s="3706">
        <f t="shared" si="34"/>
        <v>25.227018112740151</v>
      </c>
      <c r="M88" s="638">
        <v>1135</v>
      </c>
      <c r="N88" s="3696">
        <f t="shared" ref="N88:N96" si="42">SUM(M88/$C88)*100</f>
        <v>33.870486421963591</v>
      </c>
      <c r="O88" s="2440">
        <v>49810</v>
      </c>
      <c r="P88" s="3706">
        <f t="shared" si="36"/>
        <v>34.659838147393032</v>
      </c>
      <c r="Q88" s="2225">
        <v>43</v>
      </c>
      <c r="R88" s="3696">
        <f t="shared" si="39"/>
        <v>1.2831990450611759</v>
      </c>
      <c r="S88" s="2442">
        <v>1784</v>
      </c>
      <c r="T88" s="3706">
        <f t="shared" si="38"/>
        <v>1.2413802701254602</v>
      </c>
      <c r="U88" s="464"/>
      <c r="V88" s="464"/>
      <c r="W88" s="464"/>
    </row>
    <row r="89" spans="2:24">
      <c r="B89" s="606" t="s">
        <v>800</v>
      </c>
      <c r="C89" s="671">
        <f>SUM(E89,I89,M89,Q89)</f>
        <v>3336</v>
      </c>
      <c r="D89" s="1662">
        <f>SUM(G89,K89,O89,S89)</f>
        <v>144315</v>
      </c>
      <c r="E89" s="672">
        <v>1522</v>
      </c>
      <c r="F89" s="3697">
        <f t="shared" si="41"/>
        <v>45.623501199040767</v>
      </c>
      <c r="G89" s="819">
        <v>55924</v>
      </c>
      <c r="H89" s="3722">
        <f t="shared" si="32"/>
        <v>38.751342549284551</v>
      </c>
      <c r="I89" s="672">
        <v>638</v>
      </c>
      <c r="J89" s="3697">
        <f t="shared" si="40"/>
        <v>19.124700239808153</v>
      </c>
      <c r="K89" s="673">
        <v>36789</v>
      </c>
      <c r="L89" s="3705">
        <f t="shared" si="34"/>
        <v>25.492152582891592</v>
      </c>
      <c r="M89" s="672">
        <v>1132</v>
      </c>
      <c r="N89" s="3702">
        <f t="shared" si="42"/>
        <v>33.932853717026376</v>
      </c>
      <c r="O89" s="819">
        <v>49724</v>
      </c>
      <c r="P89" s="3705">
        <f t="shared" si="36"/>
        <v>34.455184838720854</v>
      </c>
      <c r="Q89" s="2224">
        <v>44</v>
      </c>
      <c r="R89" s="3697">
        <f t="shared" si="39"/>
        <v>1.3189448441247003</v>
      </c>
      <c r="S89" s="674">
        <v>1878</v>
      </c>
      <c r="T89" s="3705">
        <f t="shared" si="38"/>
        <v>1.3013200291030038</v>
      </c>
      <c r="U89" s="464"/>
      <c r="V89" s="464"/>
      <c r="W89" s="464"/>
    </row>
    <row r="90" spans="2:24">
      <c r="B90" s="585" t="s">
        <v>747</v>
      </c>
      <c r="C90" s="463">
        <f>SUM(E90,I90,M90,Q90)</f>
        <v>3321</v>
      </c>
      <c r="D90" s="2439">
        <f>SUM(G90,K90,O90,S90)</f>
        <v>143006</v>
      </c>
      <c r="E90" s="638">
        <v>1512</v>
      </c>
      <c r="F90" s="3696">
        <f t="shared" si="41"/>
        <v>45.528455284552841</v>
      </c>
      <c r="G90" s="2440">
        <v>55360</v>
      </c>
      <c r="H90" s="3723">
        <f t="shared" si="32"/>
        <v>38.711662447729466</v>
      </c>
      <c r="I90" s="638">
        <v>658</v>
      </c>
      <c r="J90" s="3696">
        <f t="shared" si="40"/>
        <v>19.813309244203552</v>
      </c>
      <c r="K90" s="2441">
        <v>38142</v>
      </c>
      <c r="L90" s="3706">
        <f t="shared" si="34"/>
        <v>26.671608184271989</v>
      </c>
      <c r="M90" s="638">
        <v>1106</v>
      </c>
      <c r="N90" s="3696">
        <f t="shared" si="42"/>
        <v>33.303221921108097</v>
      </c>
      <c r="O90" s="2440">
        <v>47760</v>
      </c>
      <c r="P90" s="3706">
        <f t="shared" si="36"/>
        <v>33.397200117477588</v>
      </c>
      <c r="Q90" s="2225">
        <v>45</v>
      </c>
      <c r="R90" s="3696">
        <f t="shared" si="39"/>
        <v>1.3550135501355014</v>
      </c>
      <c r="S90" s="2442">
        <v>1744</v>
      </c>
      <c r="T90" s="3706">
        <f>SUM(S90/$D90)*100</f>
        <v>1.2195292505209572</v>
      </c>
      <c r="U90" s="464"/>
      <c r="V90" s="464"/>
      <c r="W90" s="464"/>
    </row>
    <row r="91" spans="2:24">
      <c r="B91" s="2445" t="s">
        <v>821</v>
      </c>
      <c r="C91" s="2434">
        <v>3320</v>
      </c>
      <c r="D91" s="3084">
        <v>142036</v>
      </c>
      <c r="E91" s="2448">
        <v>1517</v>
      </c>
      <c r="F91" s="3698">
        <f t="shared" si="41"/>
        <v>45.692771084337345</v>
      </c>
      <c r="G91" s="3085">
        <v>55259</v>
      </c>
      <c r="H91" s="3724">
        <f t="shared" si="32"/>
        <v>38.904925511842073</v>
      </c>
      <c r="I91" s="2448">
        <v>653</v>
      </c>
      <c r="J91" s="3698">
        <f t="shared" si="40"/>
        <v>19.668674698795179</v>
      </c>
      <c r="K91" s="3086">
        <v>37427</v>
      </c>
      <c r="L91" s="3710">
        <f t="shared" si="34"/>
        <v>26.350361880086737</v>
      </c>
      <c r="M91" s="2448">
        <v>1108</v>
      </c>
      <c r="N91" s="3698">
        <f t="shared" si="42"/>
        <v>33.373493975903614</v>
      </c>
      <c r="O91" s="3085">
        <v>47846</v>
      </c>
      <c r="P91" s="3710">
        <f t="shared" si="36"/>
        <v>33.685826128587124</v>
      </c>
      <c r="Q91" s="2444">
        <v>42</v>
      </c>
      <c r="R91" s="3698">
        <f t="shared" ref="R91:R96" si="43">SUM(Q91/$C91)*100</f>
        <v>1.2650602409638554</v>
      </c>
      <c r="S91" s="3142">
        <v>1504</v>
      </c>
      <c r="T91" s="3710">
        <f t="shared" ref="T91" si="44">SUM(S91/$D91)*100</f>
        <v>1.0588864794840744</v>
      </c>
      <c r="U91" s="464"/>
      <c r="V91" s="464"/>
      <c r="W91" s="464"/>
    </row>
    <row r="92" spans="2:24">
      <c r="B92" s="585" t="s">
        <v>818</v>
      </c>
      <c r="C92" s="463">
        <v>3272</v>
      </c>
      <c r="D92" s="1422">
        <v>138110</v>
      </c>
      <c r="E92" s="638">
        <v>1491</v>
      </c>
      <c r="F92" s="3695">
        <f t="shared" si="41"/>
        <v>45.568459657701709</v>
      </c>
      <c r="G92" s="3138">
        <v>52772</v>
      </c>
      <c r="H92" s="3725">
        <f t="shared" ref="H92:H98" si="45">SUM(G92/$D92)*100</f>
        <v>38.210122366229818</v>
      </c>
      <c r="I92" s="638">
        <v>645</v>
      </c>
      <c r="J92" s="3695">
        <f t="shared" si="40"/>
        <v>19.712713936430319</v>
      </c>
      <c r="K92" s="3141">
        <v>36790</v>
      </c>
      <c r="L92" s="3725">
        <f t="shared" ref="L92:L98" si="46">SUM(K92/$D92)*100</f>
        <v>26.638186952429223</v>
      </c>
      <c r="M92" s="638">
        <v>1093</v>
      </c>
      <c r="N92" s="3695">
        <f t="shared" si="42"/>
        <v>33.404645476772615</v>
      </c>
      <c r="O92" s="3138">
        <v>47044</v>
      </c>
      <c r="P92" s="3725">
        <f t="shared" ref="P92:P98" si="47">SUM(O92/$D92)*100</f>
        <v>34.062703642024474</v>
      </c>
      <c r="Q92" s="2225">
        <v>43</v>
      </c>
      <c r="R92" s="3695">
        <f t="shared" si="43"/>
        <v>1.3141809290953546</v>
      </c>
      <c r="S92" s="3140">
        <v>1504</v>
      </c>
      <c r="T92" s="3706">
        <f t="shared" ref="T92:T98" si="48">SUM(S92/$D92)*100</f>
        <v>1.0889870393164869</v>
      </c>
      <c r="U92" s="464"/>
      <c r="V92" s="464"/>
      <c r="W92" s="464"/>
    </row>
    <row r="93" spans="2:24">
      <c r="B93" s="2029" t="s">
        <v>881</v>
      </c>
      <c r="C93" s="671">
        <v>3280</v>
      </c>
      <c r="D93" s="1662">
        <v>135798</v>
      </c>
      <c r="E93" s="672">
        <v>1490</v>
      </c>
      <c r="F93" s="3697">
        <f t="shared" si="41"/>
        <v>45.426829268292686</v>
      </c>
      <c r="G93" s="820">
        <v>51515</v>
      </c>
      <c r="H93" s="3722">
        <f t="shared" si="45"/>
        <v>37.935021134331876</v>
      </c>
      <c r="I93" s="672">
        <v>648</v>
      </c>
      <c r="J93" s="3697">
        <f t="shared" si="40"/>
        <v>19.756097560975611</v>
      </c>
      <c r="K93" s="673">
        <v>36318</v>
      </c>
      <c r="L93" s="3710">
        <f t="shared" si="46"/>
        <v>26.744134670613708</v>
      </c>
      <c r="M93" s="672">
        <v>1097</v>
      </c>
      <c r="N93" s="3697">
        <f t="shared" si="42"/>
        <v>33.445121951219512</v>
      </c>
      <c r="O93" s="820">
        <v>46455</v>
      </c>
      <c r="P93" s="3722">
        <f t="shared" si="47"/>
        <v>34.208898511023726</v>
      </c>
      <c r="Q93" s="2224">
        <v>45</v>
      </c>
      <c r="R93" s="3697">
        <f t="shared" si="43"/>
        <v>1.3719512195121952</v>
      </c>
      <c r="S93" s="674">
        <v>1510</v>
      </c>
      <c r="T93" s="3710">
        <f t="shared" si="48"/>
        <v>1.1119456840306927</v>
      </c>
      <c r="U93" s="464"/>
      <c r="V93" s="464"/>
      <c r="W93" s="464"/>
    </row>
    <row r="94" spans="2:24">
      <c r="B94" s="585" t="s">
        <v>874</v>
      </c>
      <c r="C94" s="463">
        <v>3253</v>
      </c>
      <c r="D94" s="2439">
        <v>132714</v>
      </c>
      <c r="E94" s="638">
        <v>1478</v>
      </c>
      <c r="F94" s="3695">
        <f t="shared" si="41"/>
        <v>45.434983092529976</v>
      </c>
      <c r="G94" s="2440">
        <v>49986</v>
      </c>
      <c r="H94" s="3723">
        <f t="shared" si="45"/>
        <v>37.664451376644514</v>
      </c>
      <c r="I94" s="638">
        <v>658</v>
      </c>
      <c r="J94" s="3695">
        <f t="shared" si="40"/>
        <v>20.227482324008609</v>
      </c>
      <c r="K94" s="2441">
        <v>36073</v>
      </c>
      <c r="L94" s="3706">
        <f t="shared" si="46"/>
        <v>27.181005771810057</v>
      </c>
      <c r="M94" s="638">
        <v>1074</v>
      </c>
      <c r="N94" s="3695">
        <f t="shared" si="42"/>
        <v>33.015677835843839</v>
      </c>
      <c r="O94" s="2440">
        <v>45197</v>
      </c>
      <c r="P94" s="3723">
        <f t="shared" si="47"/>
        <v>34.055939840559397</v>
      </c>
      <c r="Q94" s="2225">
        <v>43</v>
      </c>
      <c r="R94" s="3695">
        <f t="shared" si="43"/>
        <v>1.3218567476175838</v>
      </c>
      <c r="S94" s="2442">
        <v>1458</v>
      </c>
      <c r="T94" s="3706">
        <f t="shared" si="48"/>
        <v>1.0986030109860301</v>
      </c>
      <c r="U94" s="3083"/>
      <c r="V94" s="464"/>
      <c r="W94" s="464"/>
    </row>
    <row r="95" spans="2:24">
      <c r="B95" s="2029" t="s">
        <v>968</v>
      </c>
      <c r="C95" s="671">
        <v>3282</v>
      </c>
      <c r="D95" s="1662">
        <v>132271</v>
      </c>
      <c r="E95" s="672">
        <v>1495</v>
      </c>
      <c r="F95" s="3697">
        <f t="shared" si="41"/>
        <v>45.551492992078003</v>
      </c>
      <c r="G95" s="820">
        <v>49604</v>
      </c>
      <c r="H95" s="3722">
        <f t="shared" si="45"/>
        <v>37.501795556093171</v>
      </c>
      <c r="I95" s="672">
        <v>664</v>
      </c>
      <c r="J95" s="3697">
        <f t="shared" si="40"/>
        <v>20.231566118220599</v>
      </c>
      <c r="K95" s="673">
        <v>36028</v>
      </c>
      <c r="L95" s="3705">
        <f t="shared" si="46"/>
        <v>27.238018915710928</v>
      </c>
      <c r="M95" s="672">
        <v>1079</v>
      </c>
      <c r="N95" s="3697">
        <f t="shared" si="42"/>
        <v>32.876294942108473</v>
      </c>
      <c r="O95" s="820">
        <v>45181</v>
      </c>
      <c r="P95" s="3722">
        <f t="shared" si="47"/>
        <v>34.157903092892624</v>
      </c>
      <c r="Q95" s="2224">
        <v>44</v>
      </c>
      <c r="R95" s="3697">
        <f t="shared" si="43"/>
        <v>1.3406459475929311</v>
      </c>
      <c r="S95" s="674">
        <v>1458</v>
      </c>
      <c r="T95" s="3705">
        <f t="shared" si="48"/>
        <v>1.102282435303279</v>
      </c>
      <c r="U95" s="464"/>
      <c r="V95" s="464"/>
      <c r="W95" s="464"/>
    </row>
    <row r="96" spans="2:24">
      <c r="B96" s="585" t="s">
        <v>918</v>
      </c>
      <c r="C96" s="463">
        <v>3274</v>
      </c>
      <c r="D96" s="1422">
        <v>128744</v>
      </c>
      <c r="E96" s="638">
        <v>1481</v>
      </c>
      <c r="F96" s="3695">
        <f t="shared" si="41"/>
        <v>45.235186316432497</v>
      </c>
      <c r="G96" s="3138">
        <v>47639</v>
      </c>
      <c r="H96" s="3725">
        <f t="shared" si="45"/>
        <v>37.002889455042563</v>
      </c>
      <c r="I96" s="638">
        <v>693</v>
      </c>
      <c r="J96" s="3695">
        <f t="shared" si="40"/>
        <v>21.166768478924862</v>
      </c>
      <c r="K96" s="3139">
        <v>35965</v>
      </c>
      <c r="L96" s="3706">
        <f t="shared" si="46"/>
        <v>27.935282420928353</v>
      </c>
      <c r="M96" s="638">
        <v>1055</v>
      </c>
      <c r="N96" s="3695">
        <f t="shared" si="42"/>
        <v>32.223579718998167</v>
      </c>
      <c r="O96" s="3138">
        <v>43663</v>
      </c>
      <c r="P96" s="3725">
        <f t="shared" si="47"/>
        <v>33.914590194494501</v>
      </c>
      <c r="Q96" s="2225">
        <v>45</v>
      </c>
      <c r="R96" s="3695">
        <f t="shared" si="43"/>
        <v>1.3744654856444716</v>
      </c>
      <c r="S96" s="3140">
        <v>1477</v>
      </c>
      <c r="T96" s="3706">
        <f t="shared" si="48"/>
        <v>1.1472379295345803</v>
      </c>
      <c r="U96" s="464"/>
      <c r="V96" s="1663"/>
      <c r="W96" s="464"/>
    </row>
    <row r="97" spans="1:23" s="3371" customFormat="1">
      <c r="B97" s="3491" t="s">
        <v>973</v>
      </c>
      <c r="C97" s="3493">
        <f>E26</f>
        <v>3279</v>
      </c>
      <c r="D97" s="3495">
        <f>G26</f>
        <v>127040</v>
      </c>
      <c r="E97" s="3497">
        <v>1471</v>
      </c>
      <c r="F97" s="3717">
        <f t="shared" ref="F97:F98" si="49">SUM(E97/$C97)*100</f>
        <v>44.861238182372674</v>
      </c>
      <c r="G97" s="3499">
        <v>46503</v>
      </c>
      <c r="H97" s="3726">
        <f t="shared" si="45"/>
        <v>36.605006297229217</v>
      </c>
      <c r="I97" s="3497">
        <v>705</v>
      </c>
      <c r="J97" s="3717">
        <f t="shared" ref="J97:J98" si="50">SUM(I97/$C97)*100</f>
        <v>21.500457456541628</v>
      </c>
      <c r="K97" s="3501">
        <v>35862</v>
      </c>
      <c r="L97" s="3732">
        <f t="shared" si="46"/>
        <v>28.22890428211587</v>
      </c>
      <c r="M97" s="3497">
        <v>1056</v>
      </c>
      <c r="N97" s="3717">
        <f t="shared" ref="N97:N98" si="51">SUM(M97/$C97)*100</f>
        <v>32.204940530649587</v>
      </c>
      <c r="O97" s="3499">
        <v>43148</v>
      </c>
      <c r="P97" s="3726">
        <f t="shared" si="47"/>
        <v>33.964105793450884</v>
      </c>
      <c r="Q97" s="3502">
        <v>47</v>
      </c>
      <c r="R97" s="3717">
        <f t="shared" ref="R97:R98" si="52">SUM(Q97/$C97)*100</f>
        <v>1.4333638304361085</v>
      </c>
      <c r="S97" s="3503">
        <v>1527</v>
      </c>
      <c r="T97" s="3732">
        <f t="shared" si="48"/>
        <v>1.2019836272040303</v>
      </c>
      <c r="U97" s="3489"/>
      <c r="V97" s="3490"/>
      <c r="W97" s="3370"/>
    </row>
    <row r="98" spans="1:23" s="3371" customFormat="1" ht="15.75" thickBot="1">
      <c r="B98" s="3492" t="s">
        <v>964</v>
      </c>
      <c r="C98" s="3494">
        <f>E27</f>
        <v>3279</v>
      </c>
      <c r="D98" s="3496">
        <f>G27</f>
        <v>127040</v>
      </c>
      <c r="E98" s="3498">
        <v>1471</v>
      </c>
      <c r="F98" s="3718">
        <f t="shared" si="49"/>
        <v>44.861238182372674</v>
      </c>
      <c r="G98" s="3500">
        <v>46503</v>
      </c>
      <c r="H98" s="3727">
        <f t="shared" si="45"/>
        <v>36.605006297229217</v>
      </c>
      <c r="I98" s="3498">
        <v>705</v>
      </c>
      <c r="J98" s="3738">
        <f t="shared" si="50"/>
        <v>21.500457456541628</v>
      </c>
      <c r="K98" s="3500">
        <v>35862</v>
      </c>
      <c r="L98" s="3727">
        <f t="shared" si="46"/>
        <v>28.22890428211587</v>
      </c>
      <c r="M98" s="3498">
        <v>1056</v>
      </c>
      <c r="N98" s="3718">
        <f t="shared" si="51"/>
        <v>32.204940530649587</v>
      </c>
      <c r="O98" s="3500">
        <v>43148</v>
      </c>
      <c r="P98" s="3727">
        <f t="shared" si="47"/>
        <v>33.964105793450884</v>
      </c>
      <c r="Q98" s="3498">
        <v>47</v>
      </c>
      <c r="R98" s="3718">
        <f t="shared" si="52"/>
        <v>1.4333638304361085</v>
      </c>
      <c r="S98" s="3500">
        <v>1527</v>
      </c>
      <c r="T98" s="3727">
        <f t="shared" si="48"/>
        <v>1.2019836272040303</v>
      </c>
      <c r="U98" s="3489"/>
      <c r="V98" s="3490"/>
      <c r="W98" s="3370"/>
    </row>
    <row r="99" spans="1:23" ht="12.75" customHeight="1">
      <c r="A99" s="321"/>
      <c r="B99" s="3479" t="s">
        <v>313</v>
      </c>
      <c r="C99" s="3479"/>
      <c r="D99" s="3480"/>
      <c r="E99" s="3480"/>
      <c r="F99" s="3711"/>
      <c r="G99" s="3480"/>
      <c r="H99" s="3711"/>
      <c r="I99" s="3481"/>
      <c r="J99" s="3481"/>
      <c r="K99" s="3481"/>
      <c r="L99" s="3730"/>
      <c r="M99" s="3481"/>
      <c r="N99" s="3730"/>
      <c r="O99" s="3480"/>
      <c r="P99" s="3730"/>
      <c r="Q99" s="3481"/>
      <c r="R99" s="3481"/>
      <c r="S99" s="3480"/>
      <c r="T99" s="3481"/>
      <c r="U99" s="321"/>
    </row>
    <row r="100" spans="1:23" ht="6" customHeight="1">
      <c r="B100" s="320"/>
      <c r="C100" s="320"/>
      <c r="D100" s="320"/>
      <c r="E100" s="320"/>
      <c r="F100" s="3712"/>
      <c r="G100" s="320"/>
      <c r="H100" s="3712"/>
      <c r="I100" s="321"/>
      <c r="J100" s="321"/>
      <c r="K100" s="321"/>
      <c r="L100" s="3731"/>
      <c r="M100" s="321"/>
      <c r="N100" s="3731"/>
      <c r="O100" s="320"/>
      <c r="P100" s="3731"/>
      <c r="Q100" s="321"/>
      <c r="R100" s="321"/>
      <c r="S100" s="320"/>
      <c r="T100" s="321"/>
    </row>
    <row r="101" spans="1:23" ht="24" customHeight="1">
      <c r="B101" s="5032" t="s">
        <v>323</v>
      </c>
      <c r="C101" s="5033"/>
      <c r="D101" s="5033"/>
      <c r="E101" s="5033"/>
      <c r="F101" s="5033"/>
      <c r="G101" s="5033"/>
      <c r="H101" s="5033"/>
      <c r="I101" s="5033"/>
      <c r="J101" s="5033"/>
      <c r="K101" s="5033"/>
      <c r="L101" s="5033"/>
      <c r="M101" s="5033"/>
      <c r="N101" s="5033"/>
      <c r="O101" s="5033"/>
      <c r="P101" s="5033"/>
      <c r="Q101" s="5033"/>
      <c r="R101" s="5033"/>
      <c r="S101" s="5033"/>
      <c r="T101" s="5033"/>
    </row>
    <row r="102" spans="1:23" ht="24" customHeight="1">
      <c r="B102" s="1583"/>
      <c r="C102" s="1361"/>
      <c r="D102" s="1361"/>
      <c r="E102" s="1361"/>
      <c r="F102" s="3607"/>
      <c r="G102" s="1361"/>
      <c r="H102" s="3607"/>
      <c r="I102" s="1361"/>
      <c r="J102" s="1361"/>
      <c r="K102" s="1361"/>
      <c r="L102" s="3607"/>
      <c r="M102" s="1361"/>
      <c r="N102" s="3607"/>
      <c r="O102" s="1361"/>
      <c r="P102" s="3607"/>
      <c r="Q102" s="1361"/>
      <c r="R102" s="1361"/>
      <c r="S102" s="1361"/>
      <c r="T102" s="1361"/>
    </row>
    <row r="103" spans="1:23" ht="15.75" thickBot="1"/>
    <row r="104" spans="1:23" ht="15" customHeight="1">
      <c r="B104" s="312" t="s">
        <v>50</v>
      </c>
      <c r="C104" s="312"/>
      <c r="E104" s="4959" t="s">
        <v>48</v>
      </c>
      <c r="F104" s="4960"/>
      <c r="G104" s="4960"/>
      <c r="H104" s="4960"/>
      <c r="I104" s="4960"/>
      <c r="J104" s="4960"/>
      <c r="K104" s="4960"/>
      <c r="L104" s="4960"/>
      <c r="M104" s="4960"/>
      <c r="N104" s="4960"/>
      <c r="O104" s="4960"/>
      <c r="P104" s="4960"/>
      <c r="Q104" s="4961"/>
      <c r="R104" s="314"/>
      <c r="S104" s="314"/>
      <c r="T104" s="314"/>
    </row>
    <row r="105" spans="1:23" ht="15.75" customHeight="1" thickBot="1">
      <c r="B105" s="458"/>
      <c r="C105" s="316"/>
      <c r="E105" s="4981" t="s">
        <v>319</v>
      </c>
      <c r="F105" s="4982"/>
      <c r="G105" s="4982"/>
      <c r="H105" s="4982"/>
      <c r="I105" s="4982"/>
      <c r="J105" s="4982"/>
      <c r="K105" s="4982"/>
      <c r="L105" s="4982"/>
      <c r="M105" s="4982"/>
      <c r="N105" s="4982"/>
      <c r="O105" s="4982"/>
      <c r="P105" s="4982"/>
      <c r="Q105" s="4983"/>
      <c r="R105" s="317"/>
      <c r="S105" s="465"/>
      <c r="T105" s="317"/>
    </row>
    <row r="106" spans="1:23" ht="23.25" customHeight="1" thickBot="1">
      <c r="B106" s="616"/>
      <c r="C106" s="4989" t="s">
        <v>320</v>
      </c>
      <c r="D106" s="4990"/>
      <c r="E106" s="4986" t="s">
        <v>315</v>
      </c>
      <c r="F106" s="4987"/>
      <c r="G106" s="4987"/>
      <c r="H106" s="4988"/>
      <c r="I106" s="4986" t="s">
        <v>316</v>
      </c>
      <c r="J106" s="4991"/>
      <c r="K106" s="4991"/>
      <c r="L106" s="4992"/>
      <c r="M106" s="4986" t="s">
        <v>317</v>
      </c>
      <c r="N106" s="4991"/>
      <c r="O106" s="4991"/>
      <c r="P106" s="4992"/>
      <c r="Q106" s="4993" t="s">
        <v>318</v>
      </c>
      <c r="R106" s="4991"/>
      <c r="S106" s="4991"/>
      <c r="T106" s="4992"/>
    </row>
    <row r="107" spans="1:23" s="370" customFormat="1" ht="28.5" customHeight="1">
      <c r="B107" s="605" t="s">
        <v>232</v>
      </c>
      <c r="C107" s="818" t="s">
        <v>308</v>
      </c>
      <c r="D107" s="613" t="s">
        <v>309</v>
      </c>
      <c r="E107" s="615" t="s">
        <v>310</v>
      </c>
      <c r="F107" s="3693" t="s">
        <v>106</v>
      </c>
      <c r="G107" s="325" t="s">
        <v>311</v>
      </c>
      <c r="H107" s="3704" t="s">
        <v>106</v>
      </c>
      <c r="I107" s="327" t="s">
        <v>310</v>
      </c>
      <c r="J107" s="3693" t="s">
        <v>106</v>
      </c>
      <c r="K107" s="325" t="s">
        <v>311</v>
      </c>
      <c r="L107" s="3704" t="s">
        <v>106</v>
      </c>
      <c r="M107" s="327" t="s">
        <v>310</v>
      </c>
      <c r="N107" s="3693" t="s">
        <v>106</v>
      </c>
      <c r="O107" s="325" t="s">
        <v>311</v>
      </c>
      <c r="P107" s="3704" t="s">
        <v>106</v>
      </c>
      <c r="Q107" s="327" t="s">
        <v>310</v>
      </c>
      <c r="R107" s="3693" t="s">
        <v>106</v>
      </c>
      <c r="S107" s="325" t="s">
        <v>311</v>
      </c>
      <c r="T107" s="3704" t="s">
        <v>106</v>
      </c>
    </row>
    <row r="108" spans="1:23">
      <c r="B108" s="606" t="s">
        <v>238</v>
      </c>
      <c r="C108" s="367">
        <v>191</v>
      </c>
      <c r="D108" s="347">
        <v>77528</v>
      </c>
      <c r="E108" s="335">
        <v>19</v>
      </c>
      <c r="F108" s="3698">
        <v>9.9476439790575917</v>
      </c>
      <c r="G108" s="331">
        <v>4402</v>
      </c>
      <c r="H108" s="3705">
        <v>5.6779486121143332</v>
      </c>
      <c r="I108" s="335">
        <v>87</v>
      </c>
      <c r="J108" s="3697">
        <v>45.549738219895289</v>
      </c>
      <c r="K108" s="349">
        <v>47665</v>
      </c>
      <c r="L108" s="3708">
        <v>61.481013311319778</v>
      </c>
      <c r="M108" s="335">
        <v>83</v>
      </c>
      <c r="N108" s="3697">
        <v>43.455497382198956</v>
      </c>
      <c r="O108" s="331">
        <v>24879</v>
      </c>
      <c r="P108" s="3705">
        <v>32.09034155401919</v>
      </c>
      <c r="Q108" s="335">
        <v>2</v>
      </c>
      <c r="R108" s="3697">
        <v>1.0471204188481675</v>
      </c>
      <c r="S108" s="331">
        <v>582</v>
      </c>
      <c r="T108" s="3705">
        <v>0.75069652254669283</v>
      </c>
    </row>
    <row r="109" spans="1:23">
      <c r="B109" s="606" t="s">
        <v>125</v>
      </c>
      <c r="C109" s="368">
        <v>195</v>
      </c>
      <c r="D109" s="339">
        <v>78395</v>
      </c>
      <c r="E109" s="343">
        <v>19</v>
      </c>
      <c r="F109" s="3696">
        <v>9.7435897435897445</v>
      </c>
      <c r="G109" s="2432">
        <v>4422</v>
      </c>
      <c r="H109" s="3706">
        <v>5.6406658587920147</v>
      </c>
      <c r="I109" s="343">
        <v>90</v>
      </c>
      <c r="J109" s="3696">
        <v>46.153846153846153</v>
      </c>
      <c r="K109" s="2426">
        <v>48327</v>
      </c>
      <c r="L109" s="3721">
        <v>61.645513106703234</v>
      </c>
      <c r="M109" s="343">
        <v>84</v>
      </c>
      <c r="N109" s="3696">
        <v>43.07692307692308</v>
      </c>
      <c r="O109" s="2432">
        <v>25064</v>
      </c>
      <c r="P109" s="3706">
        <v>31.971426749154919</v>
      </c>
      <c r="Q109" s="343">
        <v>2</v>
      </c>
      <c r="R109" s="3696">
        <v>1.0256410256410255</v>
      </c>
      <c r="S109" s="2432">
        <v>582</v>
      </c>
      <c r="T109" s="3706">
        <v>0.74239428534983098</v>
      </c>
      <c r="U109" s="464"/>
    </row>
    <row r="110" spans="1:23">
      <c r="B110" s="606" t="s">
        <v>312</v>
      </c>
      <c r="C110" s="367">
        <v>195</v>
      </c>
      <c r="D110" s="347">
        <v>78633</v>
      </c>
      <c r="E110" s="335">
        <v>20</v>
      </c>
      <c r="F110" s="3698">
        <v>10.256410256410255</v>
      </c>
      <c r="G110" s="331">
        <v>5141</v>
      </c>
      <c r="H110" s="3705">
        <v>6.5379675199979657</v>
      </c>
      <c r="I110" s="335">
        <v>91</v>
      </c>
      <c r="J110" s="3697">
        <v>46.666666666666664</v>
      </c>
      <c r="K110" s="349">
        <v>48483</v>
      </c>
      <c r="L110" s="3708">
        <v>61.657319446034109</v>
      </c>
      <c r="M110" s="335">
        <v>82</v>
      </c>
      <c r="N110" s="3697">
        <v>42.051282051282051</v>
      </c>
      <c r="O110" s="331">
        <v>24427</v>
      </c>
      <c r="P110" s="3705">
        <v>31.064565767553066</v>
      </c>
      <c r="Q110" s="335">
        <v>2</v>
      </c>
      <c r="R110" s="3697">
        <v>1.0256410256410255</v>
      </c>
      <c r="S110" s="331">
        <v>582</v>
      </c>
      <c r="T110" s="3705">
        <v>0.74014726641486395</v>
      </c>
    </row>
    <row r="111" spans="1:23">
      <c r="B111" s="3366" t="s">
        <v>129</v>
      </c>
      <c r="C111" s="3367">
        <v>208</v>
      </c>
      <c r="D111" s="3368">
        <v>85903</v>
      </c>
      <c r="E111" s="3369">
        <v>21</v>
      </c>
      <c r="F111" s="3719">
        <f t="shared" ref="F111:F120" si="53">SUM(E111/$C111)*100</f>
        <v>10.096153846153847</v>
      </c>
      <c r="G111" s="2433">
        <v>5759</v>
      </c>
      <c r="H111" s="3706">
        <f t="shared" ref="H111:H129" si="54">SUM(G111/$D111)*100</f>
        <v>6.7040731988405531</v>
      </c>
      <c r="I111" s="353">
        <v>104</v>
      </c>
      <c r="J111" s="3696">
        <f t="shared" ref="J111:J120" si="55">SUM(I111/$C111)*100</f>
        <v>50</v>
      </c>
      <c r="K111" s="2426">
        <v>55173</v>
      </c>
      <c r="L111" s="3721">
        <f t="shared" ref="L111:L129" si="56">SUM(K111/$D111)*100</f>
        <v>64.227093349475567</v>
      </c>
      <c r="M111" s="353">
        <v>81</v>
      </c>
      <c r="N111" s="3696">
        <f t="shared" ref="N111:N120" si="57">SUM(M111/$C111)*100</f>
        <v>38.942307692307693</v>
      </c>
      <c r="O111" s="2433">
        <v>24389</v>
      </c>
      <c r="P111" s="3706">
        <f t="shared" ref="P111:P129" si="58">SUM(O111/$D111)*100</f>
        <v>28.39132509923984</v>
      </c>
      <c r="Q111" s="353">
        <v>2</v>
      </c>
      <c r="R111" s="3696">
        <f t="shared" ref="R111:R117" si="59">SUM(Q111/$C111)*100</f>
        <v>0.96153846153846156</v>
      </c>
      <c r="S111" s="2432">
        <v>582</v>
      </c>
      <c r="T111" s="3706">
        <f t="shared" ref="T111:T120" si="60">SUM(S111/$D111)*100</f>
        <v>0.67750835244403573</v>
      </c>
      <c r="U111" s="464"/>
      <c r="V111" s="464"/>
    </row>
    <row r="112" spans="1:23">
      <c r="B112" s="606" t="s">
        <v>460</v>
      </c>
      <c r="C112" s="2434">
        <v>210</v>
      </c>
      <c r="D112" s="2435">
        <v>85930</v>
      </c>
      <c r="E112" s="2436">
        <v>23</v>
      </c>
      <c r="F112" s="3715">
        <f t="shared" si="53"/>
        <v>10.952380952380953</v>
      </c>
      <c r="G112" s="2437">
        <v>6121</v>
      </c>
      <c r="H112" s="3710">
        <f t="shared" si="54"/>
        <v>7.1232398463865936</v>
      </c>
      <c r="I112" s="2436">
        <v>100</v>
      </c>
      <c r="J112" s="3715">
        <f t="shared" si="55"/>
        <v>47.619047619047613</v>
      </c>
      <c r="K112" s="2430">
        <v>52209</v>
      </c>
      <c r="L112" s="3710">
        <f t="shared" si="56"/>
        <v>60.757593389968577</v>
      </c>
      <c r="M112" s="2436">
        <v>85</v>
      </c>
      <c r="N112" s="3715">
        <f t="shared" si="57"/>
        <v>40.476190476190474</v>
      </c>
      <c r="O112" s="2430">
        <v>27018</v>
      </c>
      <c r="P112" s="3710">
        <f t="shared" si="58"/>
        <v>31.441871290585361</v>
      </c>
      <c r="Q112" s="2436">
        <v>2</v>
      </c>
      <c r="R112" s="3715">
        <f t="shared" si="59"/>
        <v>0.95238095238095244</v>
      </c>
      <c r="S112" s="2430">
        <v>582</v>
      </c>
      <c r="T112" s="3710">
        <f t="shared" si="60"/>
        <v>0.67729547305946702</v>
      </c>
      <c r="U112" s="464"/>
      <c r="V112" s="464"/>
    </row>
    <row r="113" spans="2:23">
      <c r="B113" s="585" t="s">
        <v>575</v>
      </c>
      <c r="C113" s="463">
        <v>255</v>
      </c>
      <c r="D113" s="339">
        <v>97029</v>
      </c>
      <c r="E113" s="343">
        <v>35</v>
      </c>
      <c r="F113" s="3716">
        <f t="shared" si="53"/>
        <v>13.725490196078432</v>
      </c>
      <c r="G113" s="2438">
        <v>9335</v>
      </c>
      <c r="H113" s="3706">
        <f t="shared" si="54"/>
        <v>9.6208350080903635</v>
      </c>
      <c r="I113" s="343">
        <v>127</v>
      </c>
      <c r="J113" s="3716">
        <f t="shared" si="55"/>
        <v>49.803921568627452</v>
      </c>
      <c r="K113" s="2426">
        <v>60653</v>
      </c>
      <c r="L113" s="3706">
        <f t="shared" si="56"/>
        <v>62.510177369652375</v>
      </c>
      <c r="M113" s="343">
        <v>91</v>
      </c>
      <c r="N113" s="3716">
        <f t="shared" si="57"/>
        <v>35.686274509803923</v>
      </c>
      <c r="O113" s="2426">
        <v>26459</v>
      </c>
      <c r="P113" s="3706">
        <f t="shared" si="58"/>
        <v>27.269166950087087</v>
      </c>
      <c r="Q113" s="343">
        <v>2</v>
      </c>
      <c r="R113" s="3716">
        <f t="shared" si="59"/>
        <v>0.78431372549019607</v>
      </c>
      <c r="S113" s="2426">
        <v>582</v>
      </c>
      <c r="T113" s="3706">
        <f t="shared" si="60"/>
        <v>0.59982067217017587</v>
      </c>
      <c r="U113" s="464"/>
      <c r="V113" s="464"/>
    </row>
    <row r="114" spans="2:23">
      <c r="B114" s="606" t="s">
        <v>493</v>
      </c>
      <c r="C114" s="671">
        <v>221</v>
      </c>
      <c r="D114" s="347">
        <v>89883</v>
      </c>
      <c r="E114" s="335">
        <v>28</v>
      </c>
      <c r="F114" s="3702">
        <f t="shared" si="53"/>
        <v>12.669683257918551</v>
      </c>
      <c r="G114" s="2430">
        <v>7972</v>
      </c>
      <c r="H114" s="3708">
        <f t="shared" si="54"/>
        <v>8.8693078780192032</v>
      </c>
      <c r="I114" s="335">
        <v>106</v>
      </c>
      <c r="J114" s="3702">
        <f t="shared" si="55"/>
        <v>47.963800904977376</v>
      </c>
      <c r="K114" s="349">
        <v>55108</v>
      </c>
      <c r="L114" s="3705">
        <f t="shared" si="56"/>
        <v>61.310815170833202</v>
      </c>
      <c r="M114" s="335">
        <v>85</v>
      </c>
      <c r="N114" s="3698">
        <f t="shared" si="57"/>
        <v>38.461538461538467</v>
      </c>
      <c r="O114" s="333">
        <v>26221</v>
      </c>
      <c r="P114" s="3708">
        <f t="shared" si="58"/>
        <v>29.172368523525027</v>
      </c>
      <c r="Q114" s="335">
        <v>2</v>
      </c>
      <c r="R114" s="3698">
        <f t="shared" si="59"/>
        <v>0.90497737556561098</v>
      </c>
      <c r="S114" s="333">
        <v>582</v>
      </c>
      <c r="T114" s="3708">
        <f t="shared" si="60"/>
        <v>0.64750842762257599</v>
      </c>
      <c r="U114" s="464"/>
      <c r="V114" s="1663"/>
    </row>
    <row r="115" spans="2:23">
      <c r="B115" s="585" t="s">
        <v>484</v>
      </c>
      <c r="C115" s="463">
        <v>235</v>
      </c>
      <c r="D115" s="339">
        <v>98096</v>
      </c>
      <c r="E115" s="343">
        <v>33</v>
      </c>
      <c r="F115" s="3716">
        <f t="shared" si="53"/>
        <v>14.042553191489363</v>
      </c>
      <c r="G115" s="2426">
        <v>9721</v>
      </c>
      <c r="H115" s="3721">
        <f t="shared" si="54"/>
        <v>9.9096803131626174</v>
      </c>
      <c r="I115" s="343">
        <v>114</v>
      </c>
      <c r="J115" s="3716">
        <f t="shared" si="55"/>
        <v>48.51063829787234</v>
      </c>
      <c r="K115" s="2426">
        <v>61396</v>
      </c>
      <c r="L115" s="3706">
        <f t="shared" si="56"/>
        <v>62.58766922198663</v>
      </c>
      <c r="M115" s="343">
        <v>86</v>
      </c>
      <c r="N115" s="3696">
        <f t="shared" si="57"/>
        <v>36.595744680851062</v>
      </c>
      <c r="O115" s="2433">
        <v>26397</v>
      </c>
      <c r="P115" s="3721">
        <f t="shared" si="58"/>
        <v>26.909354102104061</v>
      </c>
      <c r="Q115" s="343">
        <v>2</v>
      </c>
      <c r="R115" s="3696">
        <f t="shared" si="59"/>
        <v>0.85106382978723405</v>
      </c>
      <c r="S115" s="2433">
        <v>582</v>
      </c>
      <c r="T115" s="3721">
        <f t="shared" si="60"/>
        <v>0.59329636274669706</v>
      </c>
      <c r="U115" s="464"/>
      <c r="V115" s="464"/>
    </row>
    <row r="116" spans="2:23">
      <c r="B116" s="606" t="s">
        <v>419</v>
      </c>
      <c r="C116" s="671">
        <v>242</v>
      </c>
      <c r="D116" s="347">
        <v>99736</v>
      </c>
      <c r="E116" s="335">
        <v>32</v>
      </c>
      <c r="F116" s="3702">
        <f t="shared" si="53"/>
        <v>13.223140495867769</v>
      </c>
      <c r="G116" s="349">
        <v>8902</v>
      </c>
      <c r="H116" s="3708">
        <f t="shared" si="54"/>
        <v>8.9255634876072829</v>
      </c>
      <c r="I116" s="335">
        <v>118</v>
      </c>
      <c r="J116" s="3702">
        <f t="shared" si="55"/>
        <v>48.760330578512395</v>
      </c>
      <c r="K116" s="349">
        <v>62499</v>
      </c>
      <c r="L116" s="3705">
        <f t="shared" si="56"/>
        <v>62.664434106039948</v>
      </c>
      <c r="M116" s="335">
        <v>90</v>
      </c>
      <c r="N116" s="3697">
        <f t="shared" si="57"/>
        <v>37.190082644628099</v>
      </c>
      <c r="O116" s="333">
        <v>27753</v>
      </c>
      <c r="P116" s="3708">
        <f t="shared" si="58"/>
        <v>27.826461859308576</v>
      </c>
      <c r="Q116" s="335">
        <v>2</v>
      </c>
      <c r="R116" s="3697">
        <f t="shared" si="59"/>
        <v>0.82644628099173556</v>
      </c>
      <c r="S116" s="333">
        <v>582</v>
      </c>
      <c r="T116" s="3708">
        <f t="shared" si="60"/>
        <v>0.58354054704419667</v>
      </c>
      <c r="U116" s="464"/>
      <c r="V116" s="464"/>
    </row>
    <row r="117" spans="2:23">
      <c r="B117" s="585" t="s">
        <v>211</v>
      </c>
      <c r="C117" s="463">
        <v>249</v>
      </c>
      <c r="D117" s="339">
        <v>106713</v>
      </c>
      <c r="E117" s="343">
        <v>31</v>
      </c>
      <c r="F117" s="3716">
        <f t="shared" si="53"/>
        <v>12.449799196787147</v>
      </c>
      <c r="G117" s="2426">
        <v>9261</v>
      </c>
      <c r="H117" s="3721">
        <f t="shared" si="54"/>
        <v>8.6784178122627988</v>
      </c>
      <c r="I117" s="343">
        <v>126</v>
      </c>
      <c r="J117" s="3716">
        <f t="shared" si="55"/>
        <v>50.602409638554214</v>
      </c>
      <c r="K117" s="2426">
        <v>67294</v>
      </c>
      <c r="L117" s="3706">
        <f t="shared" si="56"/>
        <v>63.060732994105685</v>
      </c>
      <c r="M117" s="343">
        <v>90</v>
      </c>
      <c r="N117" s="3696">
        <f t="shared" si="57"/>
        <v>36.144578313253014</v>
      </c>
      <c r="O117" s="2433">
        <v>29576</v>
      </c>
      <c r="P117" s="3721">
        <f t="shared" si="58"/>
        <v>27.715461096586168</v>
      </c>
      <c r="Q117" s="343">
        <v>2</v>
      </c>
      <c r="R117" s="3696">
        <f t="shared" si="59"/>
        <v>0.80321285140562237</v>
      </c>
      <c r="S117" s="2433">
        <v>582</v>
      </c>
      <c r="T117" s="3721">
        <f t="shared" si="60"/>
        <v>0.54538809704534597</v>
      </c>
      <c r="U117" s="464"/>
      <c r="V117" s="464"/>
      <c r="W117" s="321"/>
    </row>
    <row r="118" spans="2:23">
      <c r="B118" s="2029" t="s">
        <v>680</v>
      </c>
      <c r="C118" s="671">
        <v>249</v>
      </c>
      <c r="D118" s="347">
        <v>105732</v>
      </c>
      <c r="E118" s="335">
        <v>32</v>
      </c>
      <c r="F118" s="3702">
        <f t="shared" si="53"/>
        <v>12.851405622489958</v>
      </c>
      <c r="G118" s="349">
        <v>9918</v>
      </c>
      <c r="H118" s="3705">
        <f t="shared" si="54"/>
        <v>9.3803200544773571</v>
      </c>
      <c r="I118" s="335">
        <v>123</v>
      </c>
      <c r="J118" s="3702">
        <f t="shared" si="55"/>
        <v>49.397590361445779</v>
      </c>
      <c r="K118" s="349">
        <v>65015</v>
      </c>
      <c r="L118" s="3705">
        <f t="shared" si="56"/>
        <v>61.49037188363031</v>
      </c>
      <c r="M118" s="335">
        <v>92</v>
      </c>
      <c r="N118" s="3702">
        <f t="shared" si="57"/>
        <v>36.947791164658632</v>
      </c>
      <c r="O118" s="349">
        <v>30217</v>
      </c>
      <c r="P118" s="3705">
        <f t="shared" si="58"/>
        <v>28.578859758635041</v>
      </c>
      <c r="Q118" s="335">
        <v>2</v>
      </c>
      <c r="R118" s="3702">
        <f t="shared" ref="R118:R123" si="61">SUM(Q118/$C118)*100</f>
        <v>0.80321285140562237</v>
      </c>
      <c r="S118" s="364">
        <v>582</v>
      </c>
      <c r="T118" s="3705">
        <f t="shared" si="60"/>
        <v>0.55044830325729199</v>
      </c>
      <c r="U118" s="464"/>
      <c r="V118" s="1663"/>
      <c r="W118" s="321"/>
    </row>
    <row r="119" spans="2:23">
      <c r="B119" s="585" t="s">
        <v>641</v>
      </c>
      <c r="C119" s="463">
        <v>256</v>
      </c>
      <c r="D119" s="339">
        <v>110165</v>
      </c>
      <c r="E119" s="343">
        <v>32</v>
      </c>
      <c r="F119" s="3716">
        <f t="shared" si="53"/>
        <v>12.5</v>
      </c>
      <c r="G119" s="2426">
        <v>9539</v>
      </c>
      <c r="H119" s="3706">
        <f t="shared" si="54"/>
        <v>8.658829936912813</v>
      </c>
      <c r="I119" s="343">
        <v>130</v>
      </c>
      <c r="J119" s="3716">
        <f t="shared" si="55"/>
        <v>50.78125</v>
      </c>
      <c r="K119" s="2426">
        <v>69017</v>
      </c>
      <c r="L119" s="3706">
        <f t="shared" si="56"/>
        <v>62.648754141514992</v>
      </c>
      <c r="M119" s="343">
        <v>92</v>
      </c>
      <c r="N119" s="3716">
        <f t="shared" si="57"/>
        <v>35.9375</v>
      </c>
      <c r="O119" s="2426">
        <v>31027</v>
      </c>
      <c r="P119" s="3706">
        <f t="shared" si="58"/>
        <v>28.164117460173376</v>
      </c>
      <c r="Q119" s="343">
        <v>2</v>
      </c>
      <c r="R119" s="3716">
        <f t="shared" si="61"/>
        <v>0.78125</v>
      </c>
      <c r="S119" s="2438">
        <v>582</v>
      </c>
      <c r="T119" s="3706">
        <f t="shared" si="60"/>
        <v>0.52829846139881087</v>
      </c>
      <c r="U119" s="464"/>
      <c r="V119" s="464"/>
    </row>
    <row r="120" spans="2:23">
      <c r="B120" s="606" t="s">
        <v>734</v>
      </c>
      <c r="C120" s="671">
        <v>261</v>
      </c>
      <c r="D120" s="347">
        <v>112406</v>
      </c>
      <c r="E120" s="335">
        <v>34</v>
      </c>
      <c r="F120" s="3702">
        <f t="shared" si="53"/>
        <v>13.026819923371647</v>
      </c>
      <c r="G120" s="349">
        <v>10179</v>
      </c>
      <c r="H120" s="3705">
        <f t="shared" si="54"/>
        <v>9.0555664288383184</v>
      </c>
      <c r="I120" s="1682">
        <v>136</v>
      </c>
      <c r="J120" s="3702">
        <f t="shared" si="55"/>
        <v>52.107279693486589</v>
      </c>
      <c r="K120" s="349">
        <v>72200</v>
      </c>
      <c r="L120" s="3705">
        <f t="shared" si="56"/>
        <v>64.231446719925984</v>
      </c>
      <c r="M120" s="335">
        <v>89</v>
      </c>
      <c r="N120" s="3697">
        <f t="shared" si="57"/>
        <v>34.099616858237546</v>
      </c>
      <c r="O120" s="333">
        <v>29445</v>
      </c>
      <c r="P120" s="3705">
        <f t="shared" si="58"/>
        <v>26.195220895681725</v>
      </c>
      <c r="Q120" s="335">
        <v>2</v>
      </c>
      <c r="R120" s="3697">
        <f t="shared" si="61"/>
        <v>0.76628352490421447</v>
      </c>
      <c r="S120" s="331">
        <v>582</v>
      </c>
      <c r="T120" s="3705">
        <f t="shared" si="60"/>
        <v>0.51776595555397398</v>
      </c>
      <c r="U120" s="464"/>
      <c r="V120" s="464"/>
    </row>
    <row r="121" spans="2:23">
      <c r="B121" s="585" t="s">
        <v>723</v>
      </c>
      <c r="C121" s="463">
        <f>SUM(E121,I121,M121,Q121)</f>
        <v>261</v>
      </c>
      <c r="D121" s="2439">
        <f>SUM(G121,K121,O121,S121)</f>
        <v>112575</v>
      </c>
      <c r="E121" s="343">
        <v>31</v>
      </c>
      <c r="F121" s="3716">
        <f t="shared" ref="F121:F129" si="62">SUM(E121/$C121)*100</f>
        <v>11.877394636015326</v>
      </c>
      <c r="G121" s="2426">
        <v>8917</v>
      </c>
      <c r="H121" s="3721">
        <f t="shared" si="54"/>
        <v>7.9209415944925601</v>
      </c>
      <c r="I121" s="343">
        <v>139</v>
      </c>
      <c r="J121" s="3716">
        <f t="shared" ref="J121:J129" si="63">SUM(I121/$C121)*100</f>
        <v>53.256704980842919</v>
      </c>
      <c r="K121" s="2426">
        <v>73755</v>
      </c>
      <c r="L121" s="3706">
        <f t="shared" si="56"/>
        <v>65.516322451698869</v>
      </c>
      <c r="M121" s="343">
        <v>89</v>
      </c>
      <c r="N121" s="3696">
        <f t="shared" ref="N121:N129" si="64">SUM(M121/$C121)*100</f>
        <v>34.099616858237546</v>
      </c>
      <c r="O121" s="2433">
        <v>29321</v>
      </c>
      <c r="P121" s="3721">
        <f t="shared" si="58"/>
        <v>26.045747279591385</v>
      </c>
      <c r="Q121" s="343">
        <v>2</v>
      </c>
      <c r="R121" s="3696">
        <f t="shared" si="61"/>
        <v>0.76628352490421447</v>
      </c>
      <c r="S121" s="2432">
        <v>582</v>
      </c>
      <c r="T121" s="3706">
        <f>SUM(S121/$D121)*100</f>
        <v>0.51698867421718853</v>
      </c>
      <c r="U121" s="464"/>
      <c r="V121" s="464"/>
    </row>
    <row r="122" spans="2:23">
      <c r="B122" s="606" t="s">
        <v>800</v>
      </c>
      <c r="C122" s="671">
        <f>SUM(E122,I122,M122,Q122)</f>
        <v>262</v>
      </c>
      <c r="D122" s="1662">
        <f>SUM(G122,K122,O122,S122)</f>
        <v>111379</v>
      </c>
      <c r="E122" s="672">
        <v>33</v>
      </c>
      <c r="F122" s="3697">
        <f t="shared" si="62"/>
        <v>12.595419847328243</v>
      </c>
      <c r="G122" s="819">
        <v>9318</v>
      </c>
      <c r="H122" s="3722">
        <f t="shared" si="54"/>
        <v>8.3660295028685834</v>
      </c>
      <c r="I122" s="672">
        <v>138</v>
      </c>
      <c r="J122" s="3697">
        <f t="shared" si="63"/>
        <v>52.671755725190842</v>
      </c>
      <c r="K122" s="673">
        <v>72888</v>
      </c>
      <c r="L122" s="3705">
        <f t="shared" si="56"/>
        <v>65.441420734608855</v>
      </c>
      <c r="M122" s="672">
        <v>89</v>
      </c>
      <c r="N122" s="3702">
        <f t="shared" si="64"/>
        <v>33.969465648854964</v>
      </c>
      <c r="O122" s="819">
        <v>28591</v>
      </c>
      <c r="P122" s="3705">
        <f t="shared" si="58"/>
        <v>25.670009606837912</v>
      </c>
      <c r="Q122" s="2224">
        <v>2</v>
      </c>
      <c r="R122" s="3697">
        <f t="shared" si="61"/>
        <v>0.76335877862595414</v>
      </c>
      <c r="S122" s="674">
        <v>582</v>
      </c>
      <c r="T122" s="3705">
        <f>SUM(S122/$D122)*100</f>
        <v>0.52254015568464429</v>
      </c>
      <c r="U122" s="464"/>
      <c r="V122" s="464"/>
    </row>
    <row r="123" spans="2:23">
      <c r="B123" s="585" t="s">
        <v>747</v>
      </c>
      <c r="C123" s="463">
        <f>SUM(E123,I123,M123,Q123)</f>
        <v>265</v>
      </c>
      <c r="D123" s="2439">
        <f>SUM(G123,K123,O123,S123)</f>
        <v>110855</v>
      </c>
      <c r="E123" s="638">
        <v>37</v>
      </c>
      <c r="F123" s="3696">
        <f t="shared" si="62"/>
        <v>13.962264150943396</v>
      </c>
      <c r="G123" s="2440">
        <v>12226</v>
      </c>
      <c r="H123" s="3723">
        <f t="shared" si="54"/>
        <v>11.028821433403996</v>
      </c>
      <c r="I123" s="638">
        <v>137</v>
      </c>
      <c r="J123" s="3696">
        <f t="shared" si="63"/>
        <v>51.698113207547166</v>
      </c>
      <c r="K123" s="2441">
        <v>71050</v>
      </c>
      <c r="L123" s="3706">
        <f t="shared" si="56"/>
        <v>64.092733751296734</v>
      </c>
      <c r="M123" s="638">
        <v>87</v>
      </c>
      <c r="N123" s="3696">
        <f t="shared" si="64"/>
        <v>32.830188679245282</v>
      </c>
      <c r="O123" s="2440">
        <v>26579</v>
      </c>
      <c r="P123" s="3706">
        <f t="shared" si="58"/>
        <v>23.976365522529431</v>
      </c>
      <c r="Q123" s="2225">
        <v>4</v>
      </c>
      <c r="R123" s="3696">
        <f t="shared" si="61"/>
        <v>1.5094339622641511</v>
      </c>
      <c r="S123" s="2442">
        <v>1000</v>
      </c>
      <c r="T123" s="3706">
        <f t="shared" ref="T123:T129" si="65">SUM(S123/$D123)*100</f>
        <v>0.90207929276983445</v>
      </c>
      <c r="U123" s="464"/>
      <c r="V123" s="464"/>
    </row>
    <row r="124" spans="2:23">
      <c r="B124" s="606" t="s">
        <v>821</v>
      </c>
      <c r="C124" s="671">
        <v>273</v>
      </c>
      <c r="D124" s="1662">
        <v>115293</v>
      </c>
      <c r="E124" s="672">
        <v>39</v>
      </c>
      <c r="F124" s="3697">
        <f t="shared" si="62"/>
        <v>14.285714285714285</v>
      </c>
      <c r="G124" s="2443">
        <v>12861</v>
      </c>
      <c r="H124" s="3722">
        <f t="shared" si="54"/>
        <v>11.155057115349587</v>
      </c>
      <c r="I124" s="672">
        <v>143</v>
      </c>
      <c r="J124" s="3697">
        <f t="shared" si="63"/>
        <v>52.380952380952387</v>
      </c>
      <c r="K124" s="673">
        <v>74522</v>
      </c>
      <c r="L124" s="3705">
        <f t="shared" si="56"/>
        <v>64.637055155126504</v>
      </c>
      <c r="M124" s="2444">
        <v>87</v>
      </c>
      <c r="N124" s="3697">
        <f t="shared" si="64"/>
        <v>31.868131868131865</v>
      </c>
      <c r="O124" s="2443">
        <v>26910</v>
      </c>
      <c r="P124" s="3710">
        <f t="shared" si="58"/>
        <v>23.340532382711874</v>
      </c>
      <c r="Q124" s="2444">
        <v>4</v>
      </c>
      <c r="R124" s="3698">
        <f t="shared" ref="R124:R129" si="66">SUM(Q124/$C124)*100</f>
        <v>1.4652014652014651</v>
      </c>
      <c r="S124" s="674">
        <v>1000</v>
      </c>
      <c r="T124" s="3705">
        <f t="shared" si="65"/>
        <v>0.86735534681203541</v>
      </c>
      <c r="U124" s="464"/>
      <c r="V124" s="464"/>
    </row>
    <row r="125" spans="2:23">
      <c r="B125" s="585" t="s">
        <v>818</v>
      </c>
      <c r="C125" s="671">
        <v>270</v>
      </c>
      <c r="D125" s="339">
        <v>117689</v>
      </c>
      <c r="E125" s="2225">
        <v>36</v>
      </c>
      <c r="F125" s="3696">
        <f t="shared" si="62"/>
        <v>13.333333333333334</v>
      </c>
      <c r="G125" s="2446">
        <v>11737</v>
      </c>
      <c r="H125" s="3706">
        <f t="shared" si="54"/>
        <v>9.972894663052621</v>
      </c>
      <c r="I125" s="2225">
        <v>146</v>
      </c>
      <c r="J125" s="3696">
        <f t="shared" si="63"/>
        <v>54.074074074074076</v>
      </c>
      <c r="K125" s="2446">
        <v>78661</v>
      </c>
      <c r="L125" s="3706">
        <f t="shared" si="56"/>
        <v>66.838022245069624</v>
      </c>
      <c r="M125" s="672">
        <v>84</v>
      </c>
      <c r="N125" s="3697">
        <f t="shared" si="64"/>
        <v>31.111111111111111</v>
      </c>
      <c r="O125" s="820">
        <v>26291</v>
      </c>
      <c r="P125" s="3722">
        <f t="shared" si="58"/>
        <v>22.339386008887832</v>
      </c>
      <c r="Q125" s="2224">
        <v>4</v>
      </c>
      <c r="R125" s="3697">
        <f t="shared" si="66"/>
        <v>1.4814814814814816</v>
      </c>
      <c r="S125" s="673">
        <v>1000</v>
      </c>
      <c r="T125" s="3706">
        <f t="shared" si="65"/>
        <v>0.84969708298991398</v>
      </c>
      <c r="U125" s="464"/>
      <c r="V125" s="464"/>
      <c r="W125" s="321"/>
    </row>
    <row r="126" spans="2:23">
      <c r="B126" s="2445" t="s">
        <v>882</v>
      </c>
      <c r="C126" s="2434">
        <v>268</v>
      </c>
      <c r="D126" s="3084">
        <v>117195</v>
      </c>
      <c r="E126" s="2448">
        <v>36</v>
      </c>
      <c r="F126" s="3698">
        <f t="shared" si="62"/>
        <v>13.432835820895523</v>
      </c>
      <c r="G126" s="3085">
        <v>11737</v>
      </c>
      <c r="H126" s="3724">
        <f t="shared" si="54"/>
        <v>10.014932377661163</v>
      </c>
      <c r="I126" s="2448">
        <v>145</v>
      </c>
      <c r="J126" s="3698">
        <f t="shared" si="63"/>
        <v>54.104477611940297</v>
      </c>
      <c r="K126" s="3086">
        <v>78369</v>
      </c>
      <c r="L126" s="3710">
        <f t="shared" si="56"/>
        <v>66.870600281581986</v>
      </c>
      <c r="M126" s="2444">
        <v>83</v>
      </c>
      <c r="N126" s="3698">
        <f t="shared" si="64"/>
        <v>30.970149253731343</v>
      </c>
      <c r="O126" s="2443">
        <v>26098</v>
      </c>
      <c r="P126" s="3710">
        <f t="shared" si="58"/>
        <v>22.268868125773285</v>
      </c>
      <c r="Q126" s="2444">
        <v>4</v>
      </c>
      <c r="R126" s="3698">
        <f t="shared" si="66"/>
        <v>1.4925373134328357</v>
      </c>
      <c r="S126" s="2443">
        <v>1000</v>
      </c>
      <c r="T126" s="3710">
        <f t="shared" si="65"/>
        <v>0.85327872349502976</v>
      </c>
      <c r="U126" s="464"/>
      <c r="V126" s="464"/>
    </row>
    <row r="127" spans="2:23">
      <c r="B127" s="607" t="s">
        <v>874</v>
      </c>
      <c r="C127" s="463">
        <v>270</v>
      </c>
      <c r="D127" s="1422">
        <v>119403</v>
      </c>
      <c r="E127" s="353">
        <v>35</v>
      </c>
      <c r="F127" s="3695">
        <f t="shared" si="62"/>
        <v>12.962962962962962</v>
      </c>
      <c r="G127" s="341">
        <v>11560</v>
      </c>
      <c r="H127" s="3709">
        <f t="shared" si="54"/>
        <v>9.6814987898126503</v>
      </c>
      <c r="I127" s="343">
        <v>149</v>
      </c>
      <c r="J127" s="3695">
        <f t="shared" si="63"/>
        <v>55.185185185185183</v>
      </c>
      <c r="K127" s="341">
        <v>81003</v>
      </c>
      <c r="L127" s="3706">
        <f t="shared" si="56"/>
        <v>67.840004019999498</v>
      </c>
      <c r="M127" s="353">
        <v>82</v>
      </c>
      <c r="N127" s="3695">
        <f t="shared" si="64"/>
        <v>30.37037037037037</v>
      </c>
      <c r="O127" s="340">
        <v>25840</v>
      </c>
      <c r="P127" s="3734">
        <f t="shared" si="58"/>
        <v>21.640997294875337</v>
      </c>
      <c r="Q127" s="353">
        <v>4</v>
      </c>
      <c r="R127" s="3695">
        <f t="shared" si="66"/>
        <v>1.4814814814814816</v>
      </c>
      <c r="S127" s="340">
        <v>1000</v>
      </c>
      <c r="T127" s="3739">
        <f t="shared" si="65"/>
        <v>0.83749989531251312</v>
      </c>
      <c r="U127" s="464"/>
    </row>
    <row r="128" spans="2:23">
      <c r="B128" s="3143" t="s">
        <v>969</v>
      </c>
      <c r="C128" s="671">
        <v>273</v>
      </c>
      <c r="D128" s="1662">
        <v>121224</v>
      </c>
      <c r="E128" s="1682">
        <v>33</v>
      </c>
      <c r="F128" s="3697">
        <f t="shared" si="62"/>
        <v>12.087912087912088</v>
      </c>
      <c r="G128" s="349">
        <v>10859</v>
      </c>
      <c r="H128" s="3708">
        <f t="shared" si="54"/>
        <v>8.9577971358806838</v>
      </c>
      <c r="I128" s="335">
        <v>151</v>
      </c>
      <c r="J128" s="3697">
        <f t="shared" si="63"/>
        <v>55.311355311355314</v>
      </c>
      <c r="K128" s="349">
        <v>82503</v>
      </c>
      <c r="L128" s="3705">
        <f t="shared" si="56"/>
        <v>68.058305286081961</v>
      </c>
      <c r="M128" s="1682">
        <v>85</v>
      </c>
      <c r="N128" s="3697">
        <f t="shared" si="64"/>
        <v>31.135531135531135</v>
      </c>
      <c r="O128" s="333">
        <v>26862</v>
      </c>
      <c r="P128" s="3735">
        <f t="shared" si="58"/>
        <v>22.158978420114828</v>
      </c>
      <c r="Q128" s="1682">
        <v>4</v>
      </c>
      <c r="R128" s="3697">
        <f t="shared" si="66"/>
        <v>1.4652014652014651</v>
      </c>
      <c r="S128" s="333">
        <v>1000</v>
      </c>
      <c r="T128" s="3740">
        <f t="shared" si="65"/>
        <v>0.82491915792252368</v>
      </c>
      <c r="U128" s="464"/>
    </row>
    <row r="129" spans="1:23">
      <c r="B129" s="607" t="s">
        <v>918</v>
      </c>
      <c r="C129" s="463">
        <v>276</v>
      </c>
      <c r="D129" s="1422">
        <v>123762</v>
      </c>
      <c r="E129" s="353">
        <v>33</v>
      </c>
      <c r="F129" s="3695">
        <f t="shared" si="62"/>
        <v>11.956521739130435</v>
      </c>
      <c r="G129" s="341">
        <v>10859</v>
      </c>
      <c r="H129" s="3709">
        <f t="shared" si="54"/>
        <v>8.7740986732599673</v>
      </c>
      <c r="I129" s="343">
        <v>154</v>
      </c>
      <c r="J129" s="3695">
        <f t="shared" si="63"/>
        <v>55.797101449275367</v>
      </c>
      <c r="K129" s="341">
        <v>85172</v>
      </c>
      <c r="L129" s="3706">
        <f t="shared" si="56"/>
        <v>68.819185210323042</v>
      </c>
      <c r="M129" s="353">
        <v>85</v>
      </c>
      <c r="N129" s="3695">
        <f t="shared" si="64"/>
        <v>30.79710144927536</v>
      </c>
      <c r="O129" s="340">
        <v>26731</v>
      </c>
      <c r="P129" s="3734">
        <f t="shared" si="58"/>
        <v>21.598713660089526</v>
      </c>
      <c r="Q129" s="353">
        <v>4</v>
      </c>
      <c r="R129" s="3695">
        <f t="shared" si="66"/>
        <v>1.4492753623188406</v>
      </c>
      <c r="S129" s="340">
        <v>1000</v>
      </c>
      <c r="T129" s="3739">
        <f t="shared" si="65"/>
        <v>0.80800245632746714</v>
      </c>
      <c r="V129" s="464"/>
      <c r="W129" s="464"/>
    </row>
    <row r="130" spans="1:23">
      <c r="B130" s="3510" t="s">
        <v>973</v>
      </c>
      <c r="C130" s="3504">
        <f>I26</f>
        <v>272</v>
      </c>
      <c r="D130" s="3505">
        <f>K26</f>
        <v>120201</v>
      </c>
      <c r="E130" s="3507">
        <v>34</v>
      </c>
      <c r="F130" s="3703">
        <v>11.956521739130435</v>
      </c>
      <c r="G130" s="3061">
        <v>11039</v>
      </c>
      <c r="H130" s="3728">
        <v>8.7740986732599673</v>
      </c>
      <c r="I130" s="3508">
        <v>149</v>
      </c>
      <c r="J130" s="3703">
        <v>55.797101449275367</v>
      </c>
      <c r="K130" s="3061">
        <v>81431</v>
      </c>
      <c r="L130" s="3733">
        <v>68.819185210323042</v>
      </c>
      <c r="M130" s="3507">
        <v>85</v>
      </c>
      <c r="N130" s="3703">
        <v>30.79710144927536</v>
      </c>
      <c r="O130" s="3509">
        <v>26731</v>
      </c>
      <c r="P130" s="3736">
        <v>21.598713660089526</v>
      </c>
      <c r="Q130" s="3507">
        <v>4</v>
      </c>
      <c r="R130" s="3703">
        <v>1.4492753623188406</v>
      </c>
      <c r="S130" s="3509">
        <v>1000</v>
      </c>
      <c r="T130" s="3741">
        <v>0.80800245632746714</v>
      </c>
      <c r="U130" s="3482"/>
      <c r="V130" s="1663"/>
      <c r="W130" s="1663"/>
    </row>
    <row r="131" spans="1:23" ht="15.75" thickBot="1">
      <c r="B131" s="3486" t="s">
        <v>964</v>
      </c>
      <c r="C131" s="369">
        <f>I27</f>
        <v>272</v>
      </c>
      <c r="D131" s="3506">
        <f>K27</f>
        <v>120201</v>
      </c>
      <c r="E131" s="357">
        <v>34</v>
      </c>
      <c r="F131" s="3699">
        <v>11.956521739130435</v>
      </c>
      <c r="G131" s="356">
        <v>11039</v>
      </c>
      <c r="H131" s="3729">
        <v>8.7740986732599673</v>
      </c>
      <c r="I131" s="357">
        <v>149</v>
      </c>
      <c r="J131" s="3699">
        <v>55.797101449275367</v>
      </c>
      <c r="K131" s="356">
        <v>81431</v>
      </c>
      <c r="L131" s="3729">
        <v>68.819185210323042</v>
      </c>
      <c r="M131" s="357">
        <v>85</v>
      </c>
      <c r="N131" s="3699">
        <v>30.79710144927536</v>
      </c>
      <c r="O131" s="356">
        <v>26731</v>
      </c>
      <c r="P131" s="3737">
        <v>21.598713660089526</v>
      </c>
      <c r="Q131" s="357">
        <v>4</v>
      </c>
      <c r="R131" s="3699">
        <v>1.4492753623188406</v>
      </c>
      <c r="S131" s="356">
        <v>1000</v>
      </c>
      <c r="T131" s="3742">
        <v>0.80800245632746714</v>
      </c>
      <c r="U131" s="3482"/>
      <c r="V131" s="1663"/>
      <c r="W131" s="464"/>
    </row>
    <row r="132" spans="1:23" ht="14.25" customHeight="1">
      <c r="A132" s="321"/>
      <c r="B132" s="3479" t="s">
        <v>313</v>
      </c>
      <c r="C132" s="3479"/>
      <c r="D132" s="3480"/>
      <c r="E132" s="3480"/>
      <c r="F132" s="3711"/>
      <c r="G132" s="3480"/>
      <c r="H132" s="3711"/>
      <c r="I132" s="3481"/>
      <c r="J132" s="3481"/>
      <c r="K132" s="3481"/>
      <c r="L132" s="3730"/>
      <c r="M132" s="3481"/>
      <c r="N132" s="3730"/>
      <c r="O132" s="3480"/>
      <c r="P132" s="3730"/>
      <c r="Q132" s="3481"/>
      <c r="R132" s="3481"/>
      <c r="S132" s="3480"/>
      <c r="T132" s="3481"/>
      <c r="U132" s="321"/>
    </row>
    <row r="133" spans="1:23" ht="24.75" customHeight="1">
      <c r="B133" s="4984" t="s">
        <v>420</v>
      </c>
      <c r="C133" s="4985"/>
      <c r="D133" s="4985"/>
      <c r="E133" s="4985"/>
      <c r="F133" s="4985"/>
      <c r="G133" s="4985"/>
      <c r="H133" s="4985"/>
      <c r="I133" s="4985"/>
      <c r="J133" s="4985"/>
      <c r="K133" s="4985"/>
      <c r="L133" s="4985"/>
      <c r="M133" s="4985"/>
      <c r="N133" s="4985"/>
      <c r="O133" s="4985"/>
      <c r="P133" s="4985"/>
      <c r="Q133" s="4985"/>
      <c r="R133" s="4985"/>
      <c r="S133" s="4985"/>
      <c r="T133" s="4985"/>
    </row>
    <row r="134" spans="1:23" ht="24.75" customHeight="1" thickBot="1">
      <c r="B134" s="1583"/>
      <c r="C134" s="1361"/>
      <c r="D134" s="1361"/>
      <c r="E134" s="1361"/>
      <c r="F134" s="3607"/>
      <c r="G134" s="1361"/>
      <c r="H134" s="3607"/>
      <c r="I134" s="1361"/>
      <c r="J134" s="1361"/>
      <c r="K134" s="1361"/>
      <c r="L134" s="3607"/>
      <c r="M134" s="1361"/>
      <c r="N134" s="3607"/>
      <c r="O134" s="1361"/>
      <c r="P134" s="3607"/>
      <c r="Q134" s="1361"/>
      <c r="R134" s="1361"/>
      <c r="S134" s="1361"/>
      <c r="T134" s="1361"/>
    </row>
    <row r="135" spans="1:23">
      <c r="B135" s="312" t="s">
        <v>51</v>
      </c>
      <c r="C135" s="312"/>
      <c r="E135" s="4959" t="s">
        <v>48</v>
      </c>
      <c r="F135" s="5000"/>
      <c r="G135" s="5000"/>
      <c r="H135" s="5000"/>
      <c r="I135" s="5000"/>
      <c r="J135" s="5000"/>
      <c r="K135" s="5000"/>
      <c r="L135" s="5000"/>
      <c r="M135" s="5000"/>
      <c r="N135" s="5000"/>
      <c r="O135" s="5000"/>
      <c r="P135" s="5000"/>
      <c r="Q135" s="5001"/>
      <c r="R135" s="362"/>
      <c r="S135" s="362"/>
      <c r="T135" s="362"/>
    </row>
    <row r="136" spans="1:23" ht="15.75" customHeight="1" thickBot="1">
      <c r="B136" s="458"/>
      <c r="C136" s="316"/>
      <c r="E136" s="4981" t="s">
        <v>321</v>
      </c>
      <c r="F136" s="4982"/>
      <c r="G136" s="4982"/>
      <c r="H136" s="4982"/>
      <c r="I136" s="4982"/>
      <c r="J136" s="4982"/>
      <c r="K136" s="4982"/>
      <c r="L136" s="4982"/>
      <c r="M136" s="4982"/>
      <c r="N136" s="4982"/>
      <c r="O136" s="4982"/>
      <c r="P136" s="4982"/>
      <c r="Q136" s="4983"/>
      <c r="R136" s="317"/>
      <c r="S136" s="317"/>
      <c r="T136" s="317"/>
    </row>
    <row r="137" spans="1:23" ht="19.5" customHeight="1" thickBot="1">
      <c r="B137" s="323"/>
      <c r="C137" s="4989" t="s">
        <v>322</v>
      </c>
      <c r="D137" s="4990"/>
      <c r="E137" s="4986" t="s">
        <v>315</v>
      </c>
      <c r="F137" s="4987"/>
      <c r="G137" s="4987"/>
      <c r="H137" s="4988"/>
      <c r="I137" s="4986" t="s">
        <v>316</v>
      </c>
      <c r="J137" s="4991"/>
      <c r="K137" s="4991"/>
      <c r="L137" s="4992"/>
      <c r="M137" s="4986" t="s">
        <v>317</v>
      </c>
      <c r="N137" s="4991"/>
      <c r="O137" s="4991"/>
      <c r="P137" s="4992"/>
      <c r="Q137" s="4993" t="s">
        <v>318</v>
      </c>
      <c r="R137" s="4991"/>
      <c r="S137" s="4991"/>
      <c r="T137" s="4992"/>
    </row>
    <row r="138" spans="1:23" ht="36">
      <c r="B138" s="677" t="s">
        <v>232</v>
      </c>
      <c r="C138" s="818" t="s">
        <v>308</v>
      </c>
      <c r="D138" s="613" t="s">
        <v>309</v>
      </c>
      <c r="E138" s="615" t="s">
        <v>310</v>
      </c>
      <c r="F138" s="3693" t="s">
        <v>106</v>
      </c>
      <c r="G138" s="325" t="s">
        <v>311</v>
      </c>
      <c r="H138" s="3704" t="s">
        <v>106</v>
      </c>
      <c r="I138" s="327" t="s">
        <v>310</v>
      </c>
      <c r="J138" s="3693" t="s">
        <v>106</v>
      </c>
      <c r="K138" s="325" t="s">
        <v>311</v>
      </c>
      <c r="L138" s="3704" t="s">
        <v>106</v>
      </c>
      <c r="M138" s="327" t="s">
        <v>310</v>
      </c>
      <c r="N138" s="3693" t="s">
        <v>106</v>
      </c>
      <c r="O138" s="325" t="s">
        <v>311</v>
      </c>
      <c r="P138" s="3704" t="s">
        <v>106</v>
      </c>
      <c r="Q138" s="327" t="s">
        <v>310</v>
      </c>
      <c r="R138" s="324" t="s">
        <v>106</v>
      </c>
      <c r="S138" s="325" t="s">
        <v>311</v>
      </c>
      <c r="T138" s="328" t="s">
        <v>106</v>
      </c>
    </row>
    <row r="139" spans="1:23">
      <c r="B139" s="346" t="s">
        <v>237</v>
      </c>
      <c r="C139" s="367">
        <v>5</v>
      </c>
      <c r="D139" s="347">
        <v>24284</v>
      </c>
      <c r="E139" s="335">
        <v>0</v>
      </c>
      <c r="F139" s="3694">
        <v>0</v>
      </c>
      <c r="G139" s="331">
        <v>0</v>
      </c>
      <c r="H139" s="3705">
        <v>0</v>
      </c>
      <c r="I139" s="335">
        <v>4</v>
      </c>
      <c r="J139" s="3697">
        <v>80</v>
      </c>
      <c r="K139" s="349">
        <v>22684</v>
      </c>
      <c r="L139" s="3708">
        <v>93.411299621149723</v>
      </c>
      <c r="M139" s="335">
        <v>1</v>
      </c>
      <c r="N139" s="3697">
        <v>20</v>
      </c>
      <c r="O139" s="331">
        <v>1600</v>
      </c>
      <c r="P139" s="3705">
        <v>6.5887003788502723</v>
      </c>
      <c r="Q139" s="335">
        <v>0</v>
      </c>
      <c r="R139" s="336">
        <v>0</v>
      </c>
      <c r="S139" s="331">
        <v>0</v>
      </c>
      <c r="T139" s="348">
        <v>0</v>
      </c>
    </row>
    <row r="140" spans="1:23">
      <c r="B140" s="338" t="s">
        <v>121</v>
      </c>
      <c r="C140" s="368">
        <v>5</v>
      </c>
      <c r="D140" s="339">
        <v>24284</v>
      </c>
      <c r="E140" s="343">
        <v>0</v>
      </c>
      <c r="F140" s="3695">
        <v>0</v>
      </c>
      <c r="G140" s="350">
        <v>0</v>
      </c>
      <c r="H140" s="3706">
        <v>0</v>
      </c>
      <c r="I140" s="343">
        <v>4</v>
      </c>
      <c r="J140" s="3695">
        <v>80</v>
      </c>
      <c r="K140" s="341">
        <v>22684</v>
      </c>
      <c r="L140" s="3709">
        <v>93.411299621149723</v>
      </c>
      <c r="M140" s="343">
        <v>1</v>
      </c>
      <c r="N140" s="3695">
        <v>20</v>
      </c>
      <c r="O140" s="350">
        <v>1600</v>
      </c>
      <c r="P140" s="3706">
        <v>6.5887003788502723</v>
      </c>
      <c r="Q140" s="343">
        <v>0</v>
      </c>
      <c r="R140" s="344">
        <v>0</v>
      </c>
      <c r="S140" s="350">
        <v>0</v>
      </c>
      <c r="T140" s="351">
        <v>0</v>
      </c>
    </row>
    <row r="141" spans="1:23">
      <c r="B141" s="330" t="s">
        <v>238</v>
      </c>
      <c r="C141" s="367">
        <v>5</v>
      </c>
      <c r="D141" s="347">
        <v>24284</v>
      </c>
      <c r="E141" s="335">
        <v>0</v>
      </c>
      <c r="F141" s="3694">
        <v>0</v>
      </c>
      <c r="G141" s="331">
        <v>0</v>
      </c>
      <c r="H141" s="3705">
        <v>0</v>
      </c>
      <c r="I141" s="335">
        <v>4</v>
      </c>
      <c r="J141" s="3697">
        <v>80</v>
      </c>
      <c r="K141" s="349">
        <v>22684</v>
      </c>
      <c r="L141" s="3708">
        <v>93.411299621149723</v>
      </c>
      <c r="M141" s="335">
        <v>1</v>
      </c>
      <c r="N141" s="3697">
        <v>20</v>
      </c>
      <c r="O141" s="331">
        <v>1600</v>
      </c>
      <c r="P141" s="3705">
        <v>6.5887003788502723</v>
      </c>
      <c r="Q141" s="335">
        <v>0</v>
      </c>
      <c r="R141" s="336">
        <v>0</v>
      </c>
      <c r="S141" s="331">
        <v>0</v>
      </c>
      <c r="T141" s="348">
        <v>0</v>
      </c>
    </row>
    <row r="142" spans="1:23">
      <c r="B142" s="352" t="s">
        <v>125</v>
      </c>
      <c r="C142" s="368">
        <v>9</v>
      </c>
      <c r="D142" s="339">
        <v>39612</v>
      </c>
      <c r="E142" s="343">
        <v>0</v>
      </c>
      <c r="F142" s="3695">
        <v>0</v>
      </c>
      <c r="G142" s="350">
        <v>0</v>
      </c>
      <c r="H142" s="3706">
        <v>0</v>
      </c>
      <c r="I142" s="343">
        <v>8</v>
      </c>
      <c r="J142" s="3695">
        <v>88.888888888888886</v>
      </c>
      <c r="K142" s="341">
        <v>38012</v>
      </c>
      <c r="L142" s="3709">
        <v>95.960819953549432</v>
      </c>
      <c r="M142" s="343">
        <v>1</v>
      </c>
      <c r="N142" s="3695">
        <v>11.111111111111111</v>
      </c>
      <c r="O142" s="350">
        <v>1600</v>
      </c>
      <c r="P142" s="3706">
        <v>4.0391800464505705</v>
      </c>
      <c r="Q142" s="343">
        <v>0</v>
      </c>
      <c r="R142" s="344">
        <v>0</v>
      </c>
      <c r="S142" s="350">
        <v>0</v>
      </c>
      <c r="T142" s="351">
        <v>0</v>
      </c>
    </row>
    <row r="143" spans="1:23">
      <c r="B143" s="330" t="s">
        <v>312</v>
      </c>
      <c r="C143" s="367">
        <v>10</v>
      </c>
      <c r="D143" s="347">
        <v>41612</v>
      </c>
      <c r="E143" s="335">
        <v>1</v>
      </c>
      <c r="F143" s="3694">
        <v>10</v>
      </c>
      <c r="G143" s="331">
        <v>2000</v>
      </c>
      <c r="H143" s="3705">
        <v>4.8063058733057771</v>
      </c>
      <c r="I143" s="335">
        <v>8</v>
      </c>
      <c r="J143" s="3697">
        <v>80</v>
      </c>
      <c r="K143" s="349">
        <v>38012</v>
      </c>
      <c r="L143" s="3708">
        <v>91.348649428049598</v>
      </c>
      <c r="M143" s="335">
        <v>1</v>
      </c>
      <c r="N143" s="3697">
        <v>10</v>
      </c>
      <c r="O143" s="331">
        <v>1600</v>
      </c>
      <c r="P143" s="3705">
        <v>3.8450446986446214</v>
      </c>
      <c r="Q143" s="335">
        <v>0</v>
      </c>
      <c r="R143" s="336">
        <v>0</v>
      </c>
      <c r="S143" s="331">
        <v>0</v>
      </c>
      <c r="T143" s="348">
        <v>0</v>
      </c>
    </row>
    <row r="144" spans="1:23">
      <c r="B144" s="352" t="s">
        <v>129</v>
      </c>
      <c r="C144" s="463">
        <v>11</v>
      </c>
      <c r="D144" s="339">
        <v>44562</v>
      </c>
      <c r="E144" s="343">
        <v>2</v>
      </c>
      <c r="F144" s="3695">
        <v>18.181818181818183</v>
      </c>
      <c r="G144" s="340">
        <v>4950</v>
      </c>
      <c r="H144" s="3706">
        <v>11.108119025178404</v>
      </c>
      <c r="I144" s="353">
        <v>8</v>
      </c>
      <c r="J144" s="3695">
        <v>72.727272727272734</v>
      </c>
      <c r="K144" s="341">
        <v>38012</v>
      </c>
      <c r="L144" s="3709">
        <v>85.301377855572014</v>
      </c>
      <c r="M144" s="353">
        <v>1</v>
      </c>
      <c r="N144" s="3695">
        <v>9.0909090909090917</v>
      </c>
      <c r="O144" s="340">
        <v>1600</v>
      </c>
      <c r="P144" s="3706">
        <v>3.5905031192495849</v>
      </c>
      <c r="Q144" s="353">
        <v>0</v>
      </c>
      <c r="R144" s="344">
        <v>0</v>
      </c>
      <c r="S144" s="350">
        <v>0</v>
      </c>
      <c r="T144" s="351">
        <v>0</v>
      </c>
    </row>
    <row r="145" spans="2:22">
      <c r="B145" s="330" t="s">
        <v>460</v>
      </c>
      <c r="C145" s="612">
        <v>11</v>
      </c>
      <c r="D145" s="614">
        <v>44562</v>
      </c>
      <c r="E145" s="604">
        <v>2</v>
      </c>
      <c r="F145" s="3694">
        <f t="shared" ref="F145:F158" si="67">SUM(E145/$C145)*100</f>
        <v>18.181818181818183</v>
      </c>
      <c r="G145" s="490">
        <v>4950</v>
      </c>
      <c r="H145" s="3705">
        <f t="shared" ref="H145:H158" si="68">SUM(G145/$D145)*100</f>
        <v>11.108119025178404</v>
      </c>
      <c r="I145" s="604">
        <v>8</v>
      </c>
      <c r="J145" s="3694">
        <f t="shared" ref="J145:J153" si="69">SUM(I145/$C145)*100</f>
        <v>72.727272727272734</v>
      </c>
      <c r="K145" s="611">
        <v>38012</v>
      </c>
      <c r="L145" s="3707">
        <f t="shared" ref="L145:L153" si="70">SUM(K145/$D145)*100</f>
        <v>85.301377855572014</v>
      </c>
      <c r="M145" s="604">
        <v>1</v>
      </c>
      <c r="N145" s="3700">
        <f t="shared" ref="N145:N153" si="71">SUM(M145/$C145)*100</f>
        <v>9.0909090909090917</v>
      </c>
      <c r="O145" s="610">
        <v>1600</v>
      </c>
      <c r="P145" s="3707">
        <f t="shared" ref="P145:P153" si="72">SUM(O145/$D145)*100</f>
        <v>3.5905031192495849</v>
      </c>
      <c r="Q145" s="335">
        <v>0</v>
      </c>
      <c r="R145" s="609">
        <f t="shared" ref="R145:R150" si="73">SUM(Q145/$C145)*100</f>
        <v>0</v>
      </c>
      <c r="S145" s="364">
        <v>0</v>
      </c>
      <c r="T145" s="348">
        <f t="shared" ref="T145:T153" si="74">SUM(S145/$D145)*100</f>
        <v>0</v>
      </c>
      <c r="V145" s="464"/>
    </row>
    <row r="146" spans="2:22">
      <c r="B146" s="352" t="s">
        <v>575</v>
      </c>
      <c r="C146" s="463">
        <v>11</v>
      </c>
      <c r="D146" s="339">
        <v>44562</v>
      </c>
      <c r="E146" s="343">
        <v>2</v>
      </c>
      <c r="F146" s="3701">
        <f t="shared" si="67"/>
        <v>18.181818181818183</v>
      </c>
      <c r="G146" s="365">
        <v>4950</v>
      </c>
      <c r="H146" s="3706">
        <f t="shared" si="68"/>
        <v>11.108119025178404</v>
      </c>
      <c r="I146" s="343">
        <v>8</v>
      </c>
      <c r="J146" s="3701">
        <f t="shared" si="69"/>
        <v>72.727272727272734</v>
      </c>
      <c r="K146" s="341">
        <v>38012</v>
      </c>
      <c r="L146" s="3706">
        <f t="shared" si="70"/>
        <v>85.301377855572014</v>
      </c>
      <c r="M146" s="343">
        <v>1</v>
      </c>
      <c r="N146" s="3701">
        <f t="shared" si="71"/>
        <v>9.0909090909090917</v>
      </c>
      <c r="O146" s="341">
        <v>1600</v>
      </c>
      <c r="P146" s="3706">
        <f t="shared" si="72"/>
        <v>3.5905031192495849</v>
      </c>
      <c r="Q146" s="343">
        <v>0</v>
      </c>
      <c r="R146" s="342">
        <f t="shared" si="73"/>
        <v>0</v>
      </c>
      <c r="S146" s="365">
        <v>0</v>
      </c>
      <c r="T146" s="351">
        <f t="shared" si="74"/>
        <v>0</v>
      </c>
      <c r="U146" s="321"/>
      <c r="V146" s="464"/>
    </row>
    <row r="147" spans="2:22">
      <c r="B147" s="330" t="s">
        <v>493</v>
      </c>
      <c r="C147" s="671">
        <v>11</v>
      </c>
      <c r="D147" s="347">
        <v>44562</v>
      </c>
      <c r="E147" s="335">
        <v>2</v>
      </c>
      <c r="F147" s="3702">
        <f t="shared" si="67"/>
        <v>18.181818181818183</v>
      </c>
      <c r="G147" s="610">
        <v>4950</v>
      </c>
      <c r="H147" s="3708">
        <f t="shared" si="68"/>
        <v>11.108119025178404</v>
      </c>
      <c r="I147" s="335">
        <v>8</v>
      </c>
      <c r="J147" s="3702">
        <f t="shared" si="69"/>
        <v>72.727272727272734</v>
      </c>
      <c r="K147" s="349">
        <v>38012</v>
      </c>
      <c r="L147" s="3705">
        <f t="shared" si="70"/>
        <v>85.301377855572014</v>
      </c>
      <c r="M147" s="335">
        <v>1</v>
      </c>
      <c r="N147" s="3694">
        <f t="shared" si="71"/>
        <v>9.0909090909090917</v>
      </c>
      <c r="O147" s="333">
        <v>1600</v>
      </c>
      <c r="P147" s="3708">
        <f t="shared" si="72"/>
        <v>3.5905031192495849</v>
      </c>
      <c r="Q147" s="335">
        <v>0</v>
      </c>
      <c r="R147" s="609">
        <f t="shared" si="73"/>
        <v>0</v>
      </c>
      <c r="S147" s="364">
        <v>0</v>
      </c>
      <c r="T147" s="348">
        <f t="shared" si="74"/>
        <v>0</v>
      </c>
      <c r="U147" s="321"/>
      <c r="V147" s="464"/>
    </row>
    <row r="148" spans="2:22">
      <c r="B148" s="585" t="s">
        <v>484</v>
      </c>
      <c r="C148" s="463">
        <v>11</v>
      </c>
      <c r="D148" s="339">
        <v>44562</v>
      </c>
      <c r="E148" s="343">
        <v>2</v>
      </c>
      <c r="F148" s="3701">
        <f t="shared" si="67"/>
        <v>18.181818181818183</v>
      </c>
      <c r="G148" s="341">
        <v>4950</v>
      </c>
      <c r="H148" s="3709">
        <f t="shared" si="68"/>
        <v>11.108119025178404</v>
      </c>
      <c r="I148" s="343">
        <v>8</v>
      </c>
      <c r="J148" s="3701">
        <f t="shared" si="69"/>
        <v>72.727272727272734</v>
      </c>
      <c r="K148" s="341">
        <v>38012</v>
      </c>
      <c r="L148" s="3706">
        <f t="shared" si="70"/>
        <v>85.301377855572014</v>
      </c>
      <c r="M148" s="343">
        <v>1</v>
      </c>
      <c r="N148" s="3695">
        <f t="shared" si="71"/>
        <v>9.0909090909090917</v>
      </c>
      <c r="O148" s="340">
        <v>1600</v>
      </c>
      <c r="P148" s="3709">
        <f t="shared" si="72"/>
        <v>3.5905031192495849</v>
      </c>
      <c r="Q148" s="343">
        <v>0</v>
      </c>
      <c r="R148" s="342">
        <f t="shared" si="73"/>
        <v>0</v>
      </c>
      <c r="S148" s="341">
        <v>0</v>
      </c>
      <c r="T148" s="351">
        <f t="shared" si="74"/>
        <v>0</v>
      </c>
      <c r="U148" s="321"/>
      <c r="V148" s="464"/>
    </row>
    <row r="149" spans="2:22">
      <c r="B149" s="330" t="s">
        <v>419</v>
      </c>
      <c r="C149" s="671">
        <v>11</v>
      </c>
      <c r="D149" s="347">
        <v>44562</v>
      </c>
      <c r="E149" s="335">
        <v>2</v>
      </c>
      <c r="F149" s="3702">
        <f t="shared" si="67"/>
        <v>18.181818181818183</v>
      </c>
      <c r="G149" s="349">
        <v>4950</v>
      </c>
      <c r="H149" s="3708">
        <f t="shared" si="68"/>
        <v>11.108119025178404</v>
      </c>
      <c r="I149" s="335">
        <v>8</v>
      </c>
      <c r="J149" s="3702">
        <f t="shared" si="69"/>
        <v>72.727272727272734</v>
      </c>
      <c r="K149" s="349">
        <v>38012</v>
      </c>
      <c r="L149" s="3705">
        <f t="shared" si="70"/>
        <v>85.301377855572014</v>
      </c>
      <c r="M149" s="335">
        <v>1</v>
      </c>
      <c r="N149" s="3697">
        <f t="shared" si="71"/>
        <v>9.0909090909090917</v>
      </c>
      <c r="O149" s="333">
        <v>1600</v>
      </c>
      <c r="P149" s="3708">
        <f t="shared" si="72"/>
        <v>3.5905031192495849</v>
      </c>
      <c r="Q149" s="335">
        <v>0</v>
      </c>
      <c r="R149" s="609">
        <f t="shared" si="73"/>
        <v>0</v>
      </c>
      <c r="S149" s="349">
        <v>0</v>
      </c>
      <c r="T149" s="348">
        <f t="shared" si="74"/>
        <v>0</v>
      </c>
      <c r="U149" s="321"/>
      <c r="V149" s="464"/>
    </row>
    <row r="150" spans="2:22">
      <c r="B150" s="352" t="s">
        <v>211</v>
      </c>
      <c r="C150" s="463">
        <v>11</v>
      </c>
      <c r="D150" s="339">
        <v>44562</v>
      </c>
      <c r="E150" s="343">
        <v>2</v>
      </c>
      <c r="F150" s="3701">
        <f t="shared" si="67"/>
        <v>18.181818181818183</v>
      </c>
      <c r="G150" s="341">
        <v>4950</v>
      </c>
      <c r="H150" s="3709">
        <f t="shared" si="68"/>
        <v>11.108119025178404</v>
      </c>
      <c r="I150" s="343">
        <v>8</v>
      </c>
      <c r="J150" s="3701">
        <f t="shared" si="69"/>
        <v>72.727272727272734</v>
      </c>
      <c r="K150" s="341">
        <v>38012</v>
      </c>
      <c r="L150" s="3706">
        <f t="shared" si="70"/>
        <v>85.301377855572014</v>
      </c>
      <c r="M150" s="343">
        <v>1</v>
      </c>
      <c r="N150" s="3695">
        <f t="shared" si="71"/>
        <v>9.0909090909090917</v>
      </c>
      <c r="O150" s="340">
        <v>1600</v>
      </c>
      <c r="P150" s="3709">
        <f t="shared" si="72"/>
        <v>3.5905031192495849</v>
      </c>
      <c r="Q150" s="343">
        <v>0</v>
      </c>
      <c r="R150" s="342">
        <f t="shared" si="73"/>
        <v>0</v>
      </c>
      <c r="S150" s="341">
        <v>0</v>
      </c>
      <c r="T150" s="351">
        <f t="shared" si="74"/>
        <v>0</v>
      </c>
      <c r="U150" s="321"/>
      <c r="V150" s="464"/>
    </row>
    <row r="151" spans="2:22">
      <c r="B151" s="2029" t="s">
        <v>681</v>
      </c>
      <c r="C151" s="671">
        <v>11</v>
      </c>
      <c r="D151" s="1359">
        <v>44562</v>
      </c>
      <c r="E151" s="335">
        <v>2</v>
      </c>
      <c r="F151" s="3697">
        <f t="shared" si="67"/>
        <v>18.181818181818183</v>
      </c>
      <c r="G151" s="364">
        <v>4950</v>
      </c>
      <c r="H151" s="3705">
        <f t="shared" si="68"/>
        <v>11.108119025178404</v>
      </c>
      <c r="I151" s="335">
        <v>8</v>
      </c>
      <c r="J151" s="3697">
        <f t="shared" si="69"/>
        <v>72.727272727272734</v>
      </c>
      <c r="K151" s="364">
        <v>38012</v>
      </c>
      <c r="L151" s="3705">
        <f t="shared" si="70"/>
        <v>85.301377855572014</v>
      </c>
      <c r="M151" s="335">
        <v>1</v>
      </c>
      <c r="N151" s="3697">
        <f t="shared" si="71"/>
        <v>9.0909090909090917</v>
      </c>
      <c r="O151" s="364">
        <v>1600</v>
      </c>
      <c r="P151" s="3705">
        <f t="shared" si="72"/>
        <v>3.5905031192495849</v>
      </c>
      <c r="Q151" s="335">
        <v>0</v>
      </c>
      <c r="R151" s="336">
        <v>0</v>
      </c>
      <c r="S151" s="349">
        <v>0</v>
      </c>
      <c r="T151" s="348">
        <f t="shared" si="74"/>
        <v>0</v>
      </c>
      <c r="U151" s="321"/>
      <c r="V151" s="464"/>
    </row>
    <row r="152" spans="2:22">
      <c r="B152" s="585" t="s">
        <v>641</v>
      </c>
      <c r="C152" s="463">
        <v>11</v>
      </c>
      <c r="D152" s="1421">
        <v>44562</v>
      </c>
      <c r="E152" s="343">
        <v>2</v>
      </c>
      <c r="F152" s="3695">
        <f t="shared" si="67"/>
        <v>18.181818181818183</v>
      </c>
      <c r="G152" s="365">
        <v>4950</v>
      </c>
      <c r="H152" s="3706">
        <f t="shared" si="68"/>
        <v>11.108119025178404</v>
      </c>
      <c r="I152" s="343">
        <v>8</v>
      </c>
      <c r="J152" s="3695">
        <f t="shared" si="69"/>
        <v>72.727272727272734</v>
      </c>
      <c r="K152" s="365">
        <v>38012</v>
      </c>
      <c r="L152" s="3706">
        <f t="shared" si="70"/>
        <v>85.301377855572014</v>
      </c>
      <c r="M152" s="343">
        <v>1</v>
      </c>
      <c r="N152" s="3695">
        <f t="shared" si="71"/>
        <v>9.0909090909090917</v>
      </c>
      <c r="O152" s="365">
        <v>1600</v>
      </c>
      <c r="P152" s="3706">
        <f t="shared" si="72"/>
        <v>3.5905031192495849</v>
      </c>
      <c r="Q152" s="343">
        <v>0</v>
      </c>
      <c r="R152" s="344">
        <v>0</v>
      </c>
      <c r="S152" s="341">
        <v>0</v>
      </c>
      <c r="T152" s="351">
        <f t="shared" si="74"/>
        <v>0</v>
      </c>
      <c r="U152" s="321"/>
      <c r="V152" s="464"/>
    </row>
    <row r="153" spans="2:22">
      <c r="B153" s="606" t="s">
        <v>734</v>
      </c>
      <c r="C153" s="671">
        <v>10</v>
      </c>
      <c r="D153" s="347">
        <v>41612</v>
      </c>
      <c r="E153" s="1682">
        <v>1</v>
      </c>
      <c r="F153" s="3697">
        <f t="shared" si="67"/>
        <v>10</v>
      </c>
      <c r="G153" s="364">
        <v>2000</v>
      </c>
      <c r="H153" s="3705">
        <f t="shared" si="68"/>
        <v>4.8063058733057771</v>
      </c>
      <c r="I153" s="335">
        <v>8</v>
      </c>
      <c r="J153" s="3697">
        <f t="shared" si="69"/>
        <v>80</v>
      </c>
      <c r="K153" s="349">
        <v>38012</v>
      </c>
      <c r="L153" s="3705">
        <f t="shared" si="70"/>
        <v>91.348649428049598</v>
      </c>
      <c r="M153" s="1682">
        <v>1</v>
      </c>
      <c r="N153" s="3697">
        <f t="shared" si="71"/>
        <v>10</v>
      </c>
      <c r="O153" s="364">
        <v>1600</v>
      </c>
      <c r="P153" s="3705">
        <f t="shared" si="72"/>
        <v>3.8450446986446214</v>
      </c>
      <c r="Q153" s="1682">
        <v>0</v>
      </c>
      <c r="R153" s="336">
        <f t="shared" ref="R153" si="75">SUM(Q153/$C153)*100</f>
        <v>0</v>
      </c>
      <c r="S153" s="349">
        <v>0</v>
      </c>
      <c r="T153" s="348">
        <f t="shared" si="74"/>
        <v>0</v>
      </c>
      <c r="U153" s="321"/>
      <c r="V153" s="464"/>
    </row>
    <row r="154" spans="2:22">
      <c r="B154" s="585" t="s">
        <v>723</v>
      </c>
      <c r="C154" s="463">
        <f>SUM(E154,I154,M154,Q154)</f>
        <v>10</v>
      </c>
      <c r="D154" s="339">
        <f>SUM(G154,K154,O154,S154)</f>
        <v>41612</v>
      </c>
      <c r="E154" s="353">
        <v>1</v>
      </c>
      <c r="F154" s="3701">
        <f t="shared" si="67"/>
        <v>10</v>
      </c>
      <c r="G154" s="341">
        <v>2000</v>
      </c>
      <c r="H154" s="3709">
        <f t="shared" si="68"/>
        <v>4.8063058733057771</v>
      </c>
      <c r="I154" s="343">
        <v>8</v>
      </c>
      <c r="J154" s="3695">
        <f t="shared" ref="J154:J155" si="76">SUM(I154/$C154)*100</f>
        <v>80</v>
      </c>
      <c r="K154" s="341">
        <v>38012</v>
      </c>
      <c r="L154" s="3706">
        <f>SUM(K154/$D154)*100</f>
        <v>91.348649428049598</v>
      </c>
      <c r="M154" s="353">
        <v>1</v>
      </c>
      <c r="N154" s="3695">
        <f t="shared" ref="N154:N158" si="77">SUM(M154/$C154)*100</f>
        <v>10</v>
      </c>
      <c r="O154" s="341">
        <v>1600</v>
      </c>
      <c r="P154" s="3709">
        <f t="shared" ref="P154:P158" si="78">SUM(O154/$D154)*100</f>
        <v>3.8450446986446214</v>
      </c>
      <c r="Q154" s="343">
        <v>0</v>
      </c>
      <c r="R154" s="344">
        <f t="shared" ref="R154:R158" si="79">SUM(Q154/$C154)*100</f>
        <v>0</v>
      </c>
      <c r="S154" s="341">
        <v>0</v>
      </c>
      <c r="T154" s="351">
        <f t="shared" ref="T154:T158" si="80">SUM(S154/$D154)*100</f>
        <v>0</v>
      </c>
      <c r="U154" s="321"/>
      <c r="V154" s="464"/>
    </row>
    <row r="155" spans="2:22">
      <c r="B155" s="606" t="s">
        <v>800</v>
      </c>
      <c r="C155" s="671">
        <f>SUM(E155,I155,M155,Q155)</f>
        <v>9</v>
      </c>
      <c r="D155" s="347">
        <f>SUM(G155,K155,O155,S155)</f>
        <v>40012</v>
      </c>
      <c r="E155" s="1682">
        <v>1</v>
      </c>
      <c r="F155" s="3697">
        <f t="shared" si="67"/>
        <v>11.111111111111111</v>
      </c>
      <c r="G155" s="364">
        <v>2000</v>
      </c>
      <c r="H155" s="3705">
        <f t="shared" si="68"/>
        <v>4.9985004498650403</v>
      </c>
      <c r="I155" s="335">
        <v>8</v>
      </c>
      <c r="J155" s="3697">
        <f t="shared" si="76"/>
        <v>88.888888888888886</v>
      </c>
      <c r="K155" s="349">
        <v>38012</v>
      </c>
      <c r="L155" s="3705">
        <f>SUM(K155/$D155)*100</f>
        <v>95.001499550134966</v>
      </c>
      <c r="M155" s="1682">
        <v>0</v>
      </c>
      <c r="N155" s="3697">
        <f t="shared" si="77"/>
        <v>0</v>
      </c>
      <c r="O155" s="364">
        <v>0</v>
      </c>
      <c r="P155" s="3705">
        <f t="shared" si="78"/>
        <v>0</v>
      </c>
      <c r="Q155" s="1682">
        <v>0</v>
      </c>
      <c r="R155" s="336">
        <f t="shared" si="79"/>
        <v>0</v>
      </c>
      <c r="S155" s="349">
        <v>0</v>
      </c>
      <c r="T155" s="348">
        <f t="shared" si="80"/>
        <v>0</v>
      </c>
      <c r="U155" s="321"/>
      <c r="V155" s="464"/>
    </row>
    <row r="156" spans="2:22">
      <c r="B156" s="585" t="s">
        <v>747</v>
      </c>
      <c r="C156" s="463">
        <f>SUM(E156,I156,M156,Q156)</f>
        <v>10</v>
      </c>
      <c r="D156" s="339">
        <f>SUM(G156,K156,O156,S156)</f>
        <v>41612</v>
      </c>
      <c r="E156" s="353">
        <v>1</v>
      </c>
      <c r="F156" s="3701">
        <f t="shared" si="67"/>
        <v>10</v>
      </c>
      <c r="G156" s="341">
        <v>2000</v>
      </c>
      <c r="H156" s="3709">
        <f t="shared" si="68"/>
        <v>4.8063058733057771</v>
      </c>
      <c r="I156" s="343">
        <v>8</v>
      </c>
      <c r="J156" s="3695">
        <f t="shared" ref="J156" si="81">SUM(I156/$C156)*100</f>
        <v>80</v>
      </c>
      <c r="K156" s="341">
        <v>38012</v>
      </c>
      <c r="L156" s="3706">
        <f t="shared" ref="L156" si="82">SUM(K156/$D156)*100</f>
        <v>91.348649428049598</v>
      </c>
      <c r="M156" s="353">
        <v>1</v>
      </c>
      <c r="N156" s="3695">
        <f t="shared" si="77"/>
        <v>10</v>
      </c>
      <c r="O156" s="341">
        <v>1600</v>
      </c>
      <c r="P156" s="3709">
        <f t="shared" si="78"/>
        <v>3.8450446986446214</v>
      </c>
      <c r="Q156" s="343">
        <v>0</v>
      </c>
      <c r="R156" s="344">
        <f t="shared" si="79"/>
        <v>0</v>
      </c>
      <c r="S156" s="341">
        <v>0</v>
      </c>
      <c r="T156" s="351">
        <f t="shared" si="80"/>
        <v>0</v>
      </c>
      <c r="U156" s="321"/>
      <c r="V156" s="464"/>
    </row>
    <row r="157" spans="2:22">
      <c r="B157" s="606" t="s">
        <v>821</v>
      </c>
      <c r="C157" s="671">
        <v>10</v>
      </c>
      <c r="D157" s="1359">
        <v>41612</v>
      </c>
      <c r="E157" s="2428">
        <v>1</v>
      </c>
      <c r="F157" s="3698">
        <f t="shared" si="67"/>
        <v>10</v>
      </c>
      <c r="G157" s="2430">
        <v>2000</v>
      </c>
      <c r="H157" s="3710">
        <f t="shared" si="68"/>
        <v>4.8063058733057771</v>
      </c>
      <c r="I157" s="2428">
        <v>8</v>
      </c>
      <c r="J157" s="3698">
        <f t="shared" ref="J157:J158" si="83">SUM(I157/$C157)*100</f>
        <v>80</v>
      </c>
      <c r="K157" s="2430">
        <v>38012</v>
      </c>
      <c r="L157" s="3705">
        <f t="shared" ref="L157:L158" si="84">SUM(K157/$D157)*100</f>
        <v>91.348649428049598</v>
      </c>
      <c r="M157" s="2428">
        <v>1</v>
      </c>
      <c r="N157" s="3698">
        <f t="shared" si="77"/>
        <v>10</v>
      </c>
      <c r="O157" s="2430">
        <v>1600</v>
      </c>
      <c r="P157" s="3708">
        <f t="shared" si="78"/>
        <v>3.8450446986446214</v>
      </c>
      <c r="Q157" s="2428">
        <v>0</v>
      </c>
      <c r="R157" s="2429">
        <f t="shared" si="79"/>
        <v>0</v>
      </c>
      <c r="S157" s="2430">
        <v>0</v>
      </c>
      <c r="T157" s="2431">
        <f t="shared" si="80"/>
        <v>0</v>
      </c>
      <c r="U157" s="321"/>
      <c r="V157" s="464"/>
    </row>
    <row r="158" spans="2:22">
      <c r="B158" s="585" t="s">
        <v>818</v>
      </c>
      <c r="C158" s="463">
        <v>10</v>
      </c>
      <c r="D158" s="339">
        <v>41612</v>
      </c>
      <c r="E158" s="353">
        <v>1</v>
      </c>
      <c r="F158" s="3701">
        <f t="shared" si="67"/>
        <v>10</v>
      </c>
      <c r="G158" s="341">
        <v>2000</v>
      </c>
      <c r="H158" s="3709">
        <f t="shared" si="68"/>
        <v>4.8063058733057771</v>
      </c>
      <c r="I158" s="343">
        <v>8</v>
      </c>
      <c r="J158" s="3701">
        <f t="shared" si="83"/>
        <v>80</v>
      </c>
      <c r="K158" s="341">
        <v>38012</v>
      </c>
      <c r="L158" s="3706">
        <f t="shared" si="84"/>
        <v>91.348649428049598</v>
      </c>
      <c r="M158" s="353">
        <v>1</v>
      </c>
      <c r="N158" s="3701">
        <f t="shared" si="77"/>
        <v>10</v>
      </c>
      <c r="O158" s="340">
        <v>1600</v>
      </c>
      <c r="P158" s="3706">
        <f t="shared" si="78"/>
        <v>3.8450446986446214</v>
      </c>
      <c r="Q158" s="343">
        <v>0</v>
      </c>
      <c r="R158" s="342">
        <f t="shared" si="79"/>
        <v>0</v>
      </c>
      <c r="S158" s="341">
        <v>0</v>
      </c>
      <c r="T158" s="345">
        <f t="shared" si="80"/>
        <v>0</v>
      </c>
      <c r="U158" s="321"/>
      <c r="V158" s="464"/>
    </row>
    <row r="159" spans="2:22">
      <c r="B159" s="606" t="s">
        <v>881</v>
      </c>
      <c r="C159" s="671">
        <v>10</v>
      </c>
      <c r="D159" s="1359">
        <v>41612</v>
      </c>
      <c r="E159" s="1682">
        <v>1</v>
      </c>
      <c r="F159" s="3697">
        <f t="shared" ref="F159:F162" si="85">SUM(E159/$C159)*100</f>
        <v>10</v>
      </c>
      <c r="G159" s="349">
        <v>2000</v>
      </c>
      <c r="H159" s="3705">
        <f t="shared" ref="H159:H162" si="86">SUM(G159/$D159)*100</f>
        <v>4.8063058733057771</v>
      </c>
      <c r="I159" s="1682">
        <v>8</v>
      </c>
      <c r="J159" s="3697">
        <f t="shared" ref="J159:J162" si="87">SUM(I159/$C159)*100</f>
        <v>80</v>
      </c>
      <c r="K159" s="349">
        <v>38012</v>
      </c>
      <c r="L159" s="3705">
        <f t="shared" ref="L159:L162" si="88">SUM(K159/$D159)*100</f>
        <v>91.348649428049598</v>
      </c>
      <c r="M159" s="1682">
        <v>1</v>
      </c>
      <c r="N159" s="3697">
        <f t="shared" ref="N159:N162" si="89">SUM(M159/$C159)*100</f>
        <v>10</v>
      </c>
      <c r="O159" s="349">
        <v>1600</v>
      </c>
      <c r="P159" s="3708">
        <f t="shared" ref="P159:P162" si="90">SUM(O159/$D159)*100</f>
        <v>3.8450446986446214</v>
      </c>
      <c r="Q159" s="1682">
        <v>0</v>
      </c>
      <c r="R159" s="336">
        <f t="shared" ref="R159:R160" si="91">SUM(Q159/$C159)*100</f>
        <v>0</v>
      </c>
      <c r="S159" s="349">
        <v>0</v>
      </c>
      <c r="T159" s="348">
        <f t="shared" ref="T159:T162" si="92">SUM(S159/$D159)*100</f>
        <v>0</v>
      </c>
      <c r="U159" s="321"/>
      <c r="V159" s="464"/>
    </row>
    <row r="160" spans="2:22">
      <c r="B160" s="585" t="s">
        <v>874</v>
      </c>
      <c r="C160" s="463">
        <v>10</v>
      </c>
      <c r="D160" s="1421">
        <v>39937</v>
      </c>
      <c r="E160" s="353">
        <v>1</v>
      </c>
      <c r="F160" s="3695">
        <f t="shared" si="85"/>
        <v>10</v>
      </c>
      <c r="G160" s="341">
        <v>2000</v>
      </c>
      <c r="H160" s="3706">
        <f t="shared" si="86"/>
        <v>5.0078874226907377</v>
      </c>
      <c r="I160" s="353">
        <v>8</v>
      </c>
      <c r="J160" s="3695">
        <f t="shared" si="87"/>
        <v>80</v>
      </c>
      <c r="K160" s="341">
        <v>36337</v>
      </c>
      <c r="L160" s="3706">
        <f t="shared" si="88"/>
        <v>90.985802639156674</v>
      </c>
      <c r="M160" s="353">
        <v>1</v>
      </c>
      <c r="N160" s="3695">
        <f t="shared" si="89"/>
        <v>10</v>
      </c>
      <c r="O160" s="341">
        <v>1600</v>
      </c>
      <c r="P160" s="3709">
        <f t="shared" si="90"/>
        <v>4.0063099381525902</v>
      </c>
      <c r="Q160" s="353">
        <v>0</v>
      </c>
      <c r="R160" s="344">
        <f t="shared" si="91"/>
        <v>0</v>
      </c>
      <c r="S160" s="341">
        <v>0</v>
      </c>
      <c r="T160" s="351">
        <f t="shared" si="92"/>
        <v>0</v>
      </c>
      <c r="U160" s="321"/>
    </row>
    <row r="161" spans="2:22">
      <c r="B161" s="2029" t="s">
        <v>969</v>
      </c>
      <c r="C161" s="671">
        <v>11</v>
      </c>
      <c r="D161" s="1359">
        <v>42237</v>
      </c>
      <c r="E161" s="1682">
        <v>1</v>
      </c>
      <c r="F161" s="3697">
        <f t="shared" si="85"/>
        <v>9.0909090909090917</v>
      </c>
      <c r="G161" s="349">
        <v>2000</v>
      </c>
      <c r="H161" s="3705">
        <f t="shared" si="86"/>
        <v>4.7351847905864526</v>
      </c>
      <c r="I161" s="1682">
        <v>9</v>
      </c>
      <c r="J161" s="3697">
        <f t="shared" si="87"/>
        <v>81.818181818181827</v>
      </c>
      <c r="K161" s="349">
        <v>38637</v>
      </c>
      <c r="L161" s="3705">
        <f t="shared" si="88"/>
        <v>91.476667376944391</v>
      </c>
      <c r="M161" s="1682">
        <v>1</v>
      </c>
      <c r="N161" s="3697">
        <f t="shared" si="89"/>
        <v>9.0909090909090917</v>
      </c>
      <c r="O161" s="349">
        <v>1600</v>
      </c>
      <c r="P161" s="3708">
        <f t="shared" si="90"/>
        <v>3.7881478324691624</v>
      </c>
      <c r="Q161" s="1682">
        <v>0</v>
      </c>
      <c r="R161" s="336">
        <v>0</v>
      </c>
      <c r="S161" s="349">
        <v>0</v>
      </c>
      <c r="T161" s="348">
        <f t="shared" si="92"/>
        <v>0</v>
      </c>
      <c r="U161" s="321"/>
    </row>
    <row r="162" spans="2:22">
      <c r="B162" s="585" t="s">
        <v>918</v>
      </c>
      <c r="C162" s="463">
        <v>11</v>
      </c>
      <c r="D162" s="1421">
        <v>42237</v>
      </c>
      <c r="E162" s="353">
        <v>1</v>
      </c>
      <c r="F162" s="3695">
        <f t="shared" si="85"/>
        <v>9.0909090909090917</v>
      </c>
      <c r="G162" s="341">
        <v>2000</v>
      </c>
      <c r="H162" s="3706">
        <f t="shared" si="86"/>
        <v>4.7351847905864526</v>
      </c>
      <c r="I162" s="353">
        <v>9</v>
      </c>
      <c r="J162" s="3695">
        <f t="shared" si="87"/>
        <v>81.818181818181827</v>
      </c>
      <c r="K162" s="341">
        <v>38637</v>
      </c>
      <c r="L162" s="3706">
        <f t="shared" si="88"/>
        <v>91.476667376944391</v>
      </c>
      <c r="M162" s="353">
        <v>1</v>
      </c>
      <c r="N162" s="3695">
        <f t="shared" si="89"/>
        <v>9.0909090909090917</v>
      </c>
      <c r="O162" s="341">
        <v>1600</v>
      </c>
      <c r="P162" s="3709">
        <f t="shared" si="90"/>
        <v>3.7881478324691624</v>
      </c>
      <c r="Q162" s="353">
        <v>0</v>
      </c>
      <c r="R162" s="344">
        <v>0</v>
      </c>
      <c r="S162" s="341">
        <v>0</v>
      </c>
      <c r="T162" s="351">
        <f t="shared" si="92"/>
        <v>0</v>
      </c>
      <c r="U162" s="321"/>
    </row>
    <row r="163" spans="2:22">
      <c r="B163" s="3511" t="s">
        <v>973</v>
      </c>
      <c r="C163" s="821">
        <f>M26</f>
        <v>11</v>
      </c>
      <c r="D163" s="1704">
        <f>O26</f>
        <v>42237</v>
      </c>
      <c r="E163" s="335">
        <v>1</v>
      </c>
      <c r="F163" s="3697">
        <f t="shared" ref="F163:F164" si="93">SUM(E163/$C163)*100</f>
        <v>9.0909090909090917</v>
      </c>
      <c r="G163" s="349">
        <v>2000</v>
      </c>
      <c r="H163" s="3722">
        <f t="shared" ref="H163:H164" si="94">SUM(G163/$D163)*100</f>
        <v>4.7351847905864526</v>
      </c>
      <c r="I163" s="335">
        <v>9</v>
      </c>
      <c r="J163" s="3703">
        <f t="shared" ref="J163:J164" si="95">SUM(I163/$C163)*100</f>
        <v>81.818181818181827</v>
      </c>
      <c r="K163" s="349">
        <v>38637</v>
      </c>
      <c r="L163" s="3722">
        <f t="shared" ref="L163:L164" si="96">SUM(K163/$D163)*100</f>
        <v>91.476667376944391</v>
      </c>
      <c r="M163" s="335">
        <v>1</v>
      </c>
      <c r="N163" s="3703">
        <f t="shared" ref="N163:N164" si="97">SUM(M163/$C163)*100</f>
        <v>9.0909090909090917</v>
      </c>
      <c r="O163" s="349">
        <v>1600</v>
      </c>
      <c r="P163" s="3722">
        <f t="shared" ref="P163:P164" si="98">SUM(O163/$D163)*100</f>
        <v>3.7881478324691624</v>
      </c>
      <c r="Q163" s="3507">
        <v>0</v>
      </c>
      <c r="R163" s="3512">
        <v>0</v>
      </c>
      <c r="S163" s="349">
        <v>0</v>
      </c>
      <c r="T163" s="337">
        <f t="shared" ref="T163:T164" si="99">SUM(S163/$D163)*100</f>
        <v>0</v>
      </c>
      <c r="U163" s="321"/>
      <c r="V163" s="321"/>
    </row>
    <row r="164" spans="2:22" ht="15.75" thickBot="1">
      <c r="B164" s="606" t="s">
        <v>964</v>
      </c>
      <c r="C164" s="821">
        <f>M27</f>
        <v>11</v>
      </c>
      <c r="D164" s="1704">
        <f>O27</f>
        <v>42237</v>
      </c>
      <c r="E164" s="335">
        <v>1</v>
      </c>
      <c r="F164" s="3697">
        <f t="shared" si="93"/>
        <v>9.0909090909090917</v>
      </c>
      <c r="G164" s="349">
        <v>2000</v>
      </c>
      <c r="H164" s="3722">
        <f t="shared" si="94"/>
        <v>4.7351847905864526</v>
      </c>
      <c r="I164" s="335">
        <v>9</v>
      </c>
      <c r="J164" s="3699">
        <f t="shared" si="95"/>
        <v>81.818181818181827</v>
      </c>
      <c r="K164" s="349">
        <v>38637</v>
      </c>
      <c r="L164" s="3722">
        <f t="shared" si="96"/>
        <v>91.476667376944391</v>
      </c>
      <c r="M164" s="335">
        <v>1</v>
      </c>
      <c r="N164" s="3699">
        <f t="shared" si="97"/>
        <v>9.0909090909090917</v>
      </c>
      <c r="O164" s="349">
        <v>1600</v>
      </c>
      <c r="P164" s="3722">
        <f t="shared" si="98"/>
        <v>3.7881478324691624</v>
      </c>
      <c r="Q164" s="357">
        <v>0</v>
      </c>
      <c r="R164" s="3512">
        <v>0</v>
      </c>
      <c r="S164" s="349">
        <v>0</v>
      </c>
      <c r="T164" s="337">
        <f t="shared" si="99"/>
        <v>0</v>
      </c>
      <c r="U164" s="321"/>
    </row>
    <row r="165" spans="2:22" ht="13.7" customHeight="1">
      <c r="B165" s="3479" t="s">
        <v>313</v>
      </c>
      <c r="C165" s="3479"/>
      <c r="D165" s="3480"/>
      <c r="E165" s="3480"/>
      <c r="F165" s="3711"/>
      <c r="G165" s="3480"/>
      <c r="H165" s="3711"/>
      <c r="I165" s="3481"/>
      <c r="J165" s="3481"/>
      <c r="K165" s="3481"/>
      <c r="L165" s="3730"/>
      <c r="M165" s="3481"/>
      <c r="N165" s="3730"/>
      <c r="O165" s="3480"/>
      <c r="P165" s="3730"/>
      <c r="Q165" s="3481"/>
      <c r="R165" s="3481"/>
      <c r="S165" s="3480"/>
      <c r="T165" s="3481"/>
      <c r="U165" s="321"/>
    </row>
    <row r="166" spans="2:22" s="321" customFormat="1">
      <c r="B166" s="320"/>
      <c r="C166" s="320"/>
      <c r="D166" s="320"/>
      <c r="E166" s="320"/>
      <c r="F166" s="3712"/>
      <c r="G166" s="320"/>
      <c r="H166" s="3712"/>
      <c r="L166" s="3731"/>
      <c r="N166" s="3731"/>
      <c r="O166" s="320"/>
      <c r="P166" s="3731"/>
      <c r="S166" s="320"/>
    </row>
    <row r="167" spans="2:22">
      <c r="B167" s="4984" t="s">
        <v>324</v>
      </c>
      <c r="C167" s="4985"/>
      <c r="D167" s="4985"/>
      <c r="E167" s="4985"/>
      <c r="F167" s="4985"/>
      <c r="G167" s="4985"/>
      <c r="H167" s="4985"/>
      <c r="I167" s="4985"/>
      <c r="J167" s="4985"/>
      <c r="K167" s="4985"/>
      <c r="L167" s="4985"/>
      <c r="M167" s="4985"/>
      <c r="N167" s="4985"/>
      <c r="O167" s="4985"/>
      <c r="P167" s="4985"/>
      <c r="Q167" s="4985"/>
      <c r="R167" s="4985"/>
      <c r="S167" s="4985"/>
      <c r="T167" s="4985"/>
    </row>
    <row r="169" spans="2:22">
      <c r="K169" s="464"/>
    </row>
    <row r="173" spans="2:22">
      <c r="B173" s="315"/>
      <c r="C173" s="315"/>
      <c r="D173" s="315"/>
      <c r="E173" s="315"/>
      <c r="F173" s="3720"/>
      <c r="G173" s="320"/>
      <c r="H173" s="3720"/>
      <c r="O173" s="315"/>
      <c r="S173" s="315"/>
    </row>
    <row r="174" spans="2:22">
      <c r="G174" s="320"/>
    </row>
    <row r="197" spans="2:20">
      <c r="B197" s="315"/>
      <c r="C197" s="315"/>
      <c r="D197" s="315"/>
      <c r="E197" s="315"/>
      <c r="F197" s="3720"/>
      <c r="G197" s="315"/>
      <c r="H197" s="3720"/>
      <c r="O197" s="315"/>
      <c r="S197" s="315"/>
      <c r="T197" s="366"/>
    </row>
  </sheetData>
  <mergeCells count="188">
    <mergeCell ref="D1:P1"/>
    <mergeCell ref="E59:F59"/>
    <mergeCell ref="G59:H59"/>
    <mergeCell ref="I59:J59"/>
    <mergeCell ref="K59:L59"/>
    <mergeCell ref="M59:N59"/>
    <mergeCell ref="O59:P59"/>
    <mergeCell ref="M63:N63"/>
    <mergeCell ref="O63:P63"/>
    <mergeCell ref="E63:F63"/>
    <mergeCell ref="G63:H63"/>
    <mergeCell ref="I63:J63"/>
    <mergeCell ref="K63:L63"/>
    <mergeCell ref="E61:F61"/>
    <mergeCell ref="G61:H61"/>
    <mergeCell ref="I61:J61"/>
    <mergeCell ref="K61:L61"/>
    <mergeCell ref="G41:H41"/>
    <mergeCell ref="K47:L47"/>
    <mergeCell ref="E55:F55"/>
    <mergeCell ref="G55:H55"/>
    <mergeCell ref="K41:L41"/>
    <mergeCell ref="K42:L42"/>
    <mergeCell ref="M50:N50"/>
    <mergeCell ref="I54:J54"/>
    <mergeCell ref="I47:J47"/>
    <mergeCell ref="I55:J55"/>
    <mergeCell ref="K55:L55"/>
    <mergeCell ref="M55:N55"/>
    <mergeCell ref="O55:P55"/>
    <mergeCell ref="E53:F53"/>
    <mergeCell ref="O52:P52"/>
    <mergeCell ref="K50:L50"/>
    <mergeCell ref="M52:N52"/>
    <mergeCell ref="I49:J49"/>
    <mergeCell ref="M43:N43"/>
    <mergeCell ref="C2:D2"/>
    <mergeCell ref="E41:F41"/>
    <mergeCell ref="O43:P43"/>
    <mergeCell ref="B101:T101"/>
    <mergeCell ref="C71:D71"/>
    <mergeCell ref="E71:H71"/>
    <mergeCell ref="G60:H60"/>
    <mergeCell ref="E2:H2"/>
    <mergeCell ref="M54:N54"/>
    <mergeCell ref="E49:F49"/>
    <mergeCell ref="M46:N46"/>
    <mergeCell ref="K43:L43"/>
    <mergeCell ref="E40:F40"/>
    <mergeCell ref="B32:S32"/>
    <mergeCell ref="E56:F56"/>
    <mergeCell ref="G56:H56"/>
    <mergeCell ref="I56:J56"/>
    <mergeCell ref="K56:L56"/>
    <mergeCell ref="M56:N56"/>
    <mergeCell ref="O50:P50"/>
    <mergeCell ref="M48:N48"/>
    <mergeCell ref="E47:F47"/>
    <mergeCell ref="O54:P54"/>
    <mergeCell ref="O56:P56"/>
    <mergeCell ref="I60:J60"/>
    <mergeCell ref="I50:J50"/>
    <mergeCell ref="G40:H40"/>
    <mergeCell ref="B34:S34"/>
    <mergeCell ref="O41:P41"/>
    <mergeCell ref="O42:P42"/>
    <mergeCell ref="B33:S33"/>
    <mergeCell ref="I41:J41"/>
    <mergeCell ref="G43:H43"/>
    <mergeCell ref="M42:N42"/>
    <mergeCell ref="C39:D39"/>
    <mergeCell ref="O48:P48"/>
    <mergeCell ref="O49:P49"/>
    <mergeCell ref="O51:P51"/>
    <mergeCell ref="E51:F51"/>
    <mergeCell ref="G51:H51"/>
    <mergeCell ref="E52:F52"/>
    <mergeCell ref="E48:F48"/>
    <mergeCell ref="G53:H53"/>
    <mergeCell ref="I53:J53"/>
    <mergeCell ref="K53:L53"/>
    <mergeCell ref="G49:H49"/>
    <mergeCell ref="G52:H52"/>
    <mergeCell ref="Q2:T2"/>
    <mergeCell ref="E46:F46"/>
    <mergeCell ref="G46:H46"/>
    <mergeCell ref="I46:J46"/>
    <mergeCell ref="K46:L46"/>
    <mergeCell ref="I40:J40"/>
    <mergeCell ref="M40:N40"/>
    <mergeCell ref="K40:L40"/>
    <mergeCell ref="O40:P40"/>
    <mergeCell ref="E44:F44"/>
    <mergeCell ref="I2:L2"/>
    <mergeCell ref="M2:P2"/>
    <mergeCell ref="E39:H39"/>
    <mergeCell ref="I39:L39"/>
    <mergeCell ref="M39:P39"/>
    <mergeCell ref="M41:N41"/>
    <mergeCell ref="O44:P44"/>
    <mergeCell ref="E38:P38"/>
    <mergeCell ref="G42:H42"/>
    <mergeCell ref="M44:N44"/>
    <mergeCell ref="E42:F42"/>
    <mergeCell ref="E43:F43"/>
    <mergeCell ref="I42:J42"/>
    <mergeCell ref="I43:J43"/>
    <mergeCell ref="I71:L71"/>
    <mergeCell ref="M71:P71"/>
    <mergeCell ref="Q71:T71"/>
    <mergeCell ref="M47:N47"/>
    <mergeCell ref="O47:P47"/>
    <mergeCell ref="I48:J48"/>
    <mergeCell ref="I51:J51"/>
    <mergeCell ref="K51:L51"/>
    <mergeCell ref="M51:N51"/>
    <mergeCell ref="M60:N60"/>
    <mergeCell ref="K60:L60"/>
    <mergeCell ref="M53:N53"/>
    <mergeCell ref="O53:P53"/>
    <mergeCell ref="O57:P57"/>
    <mergeCell ref="M49:N49"/>
    <mergeCell ref="M62:N62"/>
    <mergeCell ref="O62:P62"/>
    <mergeCell ref="E70:Q70"/>
    <mergeCell ref="G47:H47"/>
    <mergeCell ref="O60:P60"/>
    <mergeCell ref="M57:N57"/>
    <mergeCell ref="E54:F54"/>
    <mergeCell ref="K54:L54"/>
    <mergeCell ref="G48:H48"/>
    <mergeCell ref="B167:T167"/>
    <mergeCell ref="C137:D137"/>
    <mergeCell ref="E137:H137"/>
    <mergeCell ref="I137:L137"/>
    <mergeCell ref="M137:P137"/>
    <mergeCell ref="Q137:T137"/>
    <mergeCell ref="G44:H44"/>
    <mergeCell ref="I44:J44"/>
    <mergeCell ref="K44:L44"/>
    <mergeCell ref="E45:F45"/>
    <mergeCell ref="G45:H45"/>
    <mergeCell ref="I45:J45"/>
    <mergeCell ref="K45:L45"/>
    <mergeCell ref="O46:P46"/>
    <mergeCell ref="K49:L49"/>
    <mergeCell ref="O45:P45"/>
    <mergeCell ref="M45:N45"/>
    <mergeCell ref="K48:L48"/>
    <mergeCell ref="I52:J52"/>
    <mergeCell ref="E50:F50"/>
    <mergeCell ref="G54:H54"/>
    <mergeCell ref="G50:H50"/>
    <mergeCell ref="K52:L52"/>
    <mergeCell ref="E135:Q135"/>
    <mergeCell ref="E136:Q136"/>
    <mergeCell ref="E104:Q104"/>
    <mergeCell ref="B133:T133"/>
    <mergeCell ref="E106:H106"/>
    <mergeCell ref="C106:D106"/>
    <mergeCell ref="I106:L106"/>
    <mergeCell ref="M106:P106"/>
    <mergeCell ref="Q106:T106"/>
    <mergeCell ref="E105:Q105"/>
    <mergeCell ref="E69:Q69"/>
    <mergeCell ref="M61:N61"/>
    <mergeCell ref="O61:P61"/>
    <mergeCell ref="E62:F62"/>
    <mergeCell ref="G62:H62"/>
    <mergeCell ref="I62:J62"/>
    <mergeCell ref="K62:L62"/>
    <mergeCell ref="E57:F57"/>
    <mergeCell ref="G57:H57"/>
    <mergeCell ref="I57:J57"/>
    <mergeCell ref="K57:L57"/>
    <mergeCell ref="O58:P58"/>
    <mergeCell ref="E60:F60"/>
    <mergeCell ref="E58:F58"/>
    <mergeCell ref="G58:H58"/>
    <mergeCell ref="I58:J58"/>
    <mergeCell ref="K58:L58"/>
    <mergeCell ref="M58:N58"/>
    <mergeCell ref="E64:F64"/>
    <mergeCell ref="G64:H64"/>
    <mergeCell ref="I64:J64"/>
    <mergeCell ref="K64:L64"/>
    <mergeCell ref="M64:N64"/>
    <mergeCell ref="O64:P64"/>
  </mergeCells>
  <phoneticPr fontId="29" type="noConversion"/>
  <pageMargins left="0.19685039370078741" right="0.19685039370078741" top="0.9055118110236221" bottom="0.59055118110236227" header="0.51181102362204722" footer="0.51181102362204722"/>
  <pageSetup paperSize="9" scale="90" orientation="portrait" r:id="rId1"/>
  <headerFooter alignWithMargins="0"/>
</worksheet>
</file>

<file path=xl/worksheets/sheet21.xml><?xml version="1.0" encoding="utf-8"?>
<worksheet xmlns="http://schemas.openxmlformats.org/spreadsheetml/2006/main" xmlns:r="http://schemas.openxmlformats.org/officeDocument/2006/relationships">
  <dimension ref="C1:X235"/>
  <sheetViews>
    <sheetView topLeftCell="A214" zoomScaleNormal="100" workbookViewId="0">
      <selection activeCell="O30" sqref="O30"/>
    </sheetView>
  </sheetViews>
  <sheetFormatPr defaultColWidth="11.42578125" defaultRowHeight="11.25"/>
  <cols>
    <col min="1" max="2" width="5.7109375" style="313" customWidth="1"/>
    <col min="3" max="3" width="5" style="487" customWidth="1"/>
    <col min="4" max="4" width="5" style="313" customWidth="1"/>
    <col min="5" max="5" width="6.140625" style="313" customWidth="1"/>
    <col min="6" max="6" width="5.28515625" style="313" customWidth="1"/>
    <col min="7" max="7" width="6" style="313" bestFit="1" customWidth="1"/>
    <col min="8" max="8" width="6.85546875" style="313" customWidth="1"/>
    <col min="9" max="9" width="5.42578125" style="313" customWidth="1"/>
    <col min="10" max="10" width="7" style="313" bestFit="1" customWidth="1"/>
    <col min="11" max="12" width="6" style="313" customWidth="1"/>
    <col min="13" max="13" width="5.42578125" style="313" customWidth="1"/>
    <col min="14" max="14" width="7" style="313" bestFit="1" customWidth="1"/>
    <col min="15" max="15" width="4.7109375" style="313" customWidth="1"/>
    <col min="16" max="16" width="6.140625" style="313" customWidth="1"/>
    <col min="17" max="17" width="6.85546875" style="313" bestFit="1" customWidth="1"/>
    <col min="18" max="18" width="5.42578125" style="313" customWidth="1"/>
    <col min="19" max="19" width="4.85546875" style="313" customWidth="1"/>
    <col min="20" max="20" width="5.7109375" style="313" customWidth="1"/>
    <col min="21" max="21" width="4.42578125" style="313" customWidth="1"/>
    <col min="22" max="22" width="4.7109375" style="313" customWidth="1"/>
    <col min="23" max="16384" width="11.42578125" style="313"/>
  </cols>
  <sheetData>
    <row r="1" spans="3:23" ht="19.5" customHeight="1">
      <c r="C1" s="1369" t="s">
        <v>468</v>
      </c>
      <c r="E1" s="5050" t="s">
        <v>48</v>
      </c>
      <c r="F1" s="5051"/>
      <c r="G1" s="5051"/>
      <c r="H1" s="5051"/>
      <c r="I1" s="5051"/>
      <c r="J1" s="5051"/>
      <c r="K1" s="5051"/>
      <c r="L1" s="5051"/>
      <c r="M1" s="5051"/>
      <c r="N1" s="5051"/>
      <c r="O1" s="5051"/>
      <c r="P1" s="5051"/>
      <c r="Q1" s="5051"/>
      <c r="R1" s="5052"/>
      <c r="S1" s="1370"/>
      <c r="T1" s="320"/>
    </row>
    <row r="2" spans="3:23" ht="18.75" customHeight="1" thickBot="1">
      <c r="E2" s="5049" t="s">
        <v>469</v>
      </c>
      <c r="F2" s="4825"/>
      <c r="G2" s="4825"/>
      <c r="H2" s="4825"/>
      <c r="I2" s="4825"/>
      <c r="J2" s="4825"/>
      <c r="K2" s="4825"/>
      <c r="L2" s="4825"/>
      <c r="M2" s="4825"/>
      <c r="N2" s="4825"/>
      <c r="O2" s="4825"/>
      <c r="P2" s="4825"/>
      <c r="Q2" s="4825"/>
      <c r="R2" s="4826"/>
    </row>
    <row r="3" spans="3:23" ht="8.4499999999999993" customHeight="1">
      <c r="C3" s="1371"/>
      <c r="D3" s="1372"/>
      <c r="J3" s="363"/>
      <c r="K3" s="1373"/>
      <c r="L3" s="1373"/>
      <c r="M3" s="1373"/>
      <c r="N3" s="1373"/>
      <c r="O3" s="1373"/>
      <c r="P3" s="1373"/>
      <c r="Q3" s="1373"/>
      <c r="R3" s="1373"/>
      <c r="S3" s="1373"/>
      <c r="T3" s="1373"/>
      <c r="U3" s="1373"/>
      <c r="V3" s="1373"/>
    </row>
    <row r="4" spans="3:23" ht="6.75" customHeight="1" thickBot="1">
      <c r="C4" s="485"/>
      <c r="D4" s="319"/>
      <c r="E4" s="320"/>
      <c r="F4" s="320"/>
      <c r="G4" s="320"/>
      <c r="H4" s="320"/>
      <c r="I4" s="320"/>
      <c r="J4" s="320"/>
      <c r="K4" s="320"/>
      <c r="L4" s="320"/>
      <c r="N4" s="320"/>
      <c r="O4" s="320"/>
      <c r="Q4" s="322"/>
      <c r="U4" s="322"/>
    </row>
    <row r="5" spans="3:23" ht="33.75" customHeight="1" thickBot="1">
      <c r="C5" s="1390"/>
      <c r="D5" s="360"/>
      <c r="E5" s="1391" t="s">
        <v>461</v>
      </c>
      <c r="F5" s="5077" t="s">
        <v>462</v>
      </c>
      <c r="G5" s="4601"/>
      <c r="H5" s="5078" t="s">
        <v>463</v>
      </c>
      <c r="I5" s="4601"/>
      <c r="J5" s="5072" t="s">
        <v>161</v>
      </c>
      <c r="K5" s="4601"/>
      <c r="L5" s="5064" t="s">
        <v>305</v>
      </c>
      <c r="M5" s="5073"/>
      <c r="N5" s="5074"/>
      <c r="O5" s="5064" t="s">
        <v>306</v>
      </c>
      <c r="P5" s="5075"/>
      <c r="Q5" s="5076"/>
      <c r="R5" s="5064" t="s">
        <v>307</v>
      </c>
      <c r="S5" s="5075"/>
      <c r="T5" s="5076"/>
      <c r="U5" s="1392"/>
      <c r="V5" s="1392"/>
    </row>
    <row r="6" spans="3:23" ht="37.5" customHeight="1" thickBot="1">
      <c r="C6" s="1390"/>
      <c r="D6" s="360"/>
      <c r="E6" s="488"/>
      <c r="F6" s="630" t="s">
        <v>308</v>
      </c>
      <c r="G6" s="488" t="s">
        <v>309</v>
      </c>
      <c r="H6" s="626" t="s">
        <v>308</v>
      </c>
      <c r="I6" s="515" t="s">
        <v>309</v>
      </c>
      <c r="J6" s="516" t="s">
        <v>308</v>
      </c>
      <c r="K6" s="518" t="s">
        <v>309</v>
      </c>
      <c r="L6" s="513" t="s">
        <v>464</v>
      </c>
      <c r="M6" s="512" t="s">
        <v>538</v>
      </c>
      <c r="N6" s="517" t="s">
        <v>171</v>
      </c>
      <c r="O6" s="513" t="s">
        <v>464</v>
      </c>
      <c r="P6" s="512" t="s">
        <v>538</v>
      </c>
      <c r="Q6" s="517" t="s">
        <v>171</v>
      </c>
      <c r="R6" s="513" t="s">
        <v>464</v>
      </c>
      <c r="S6" s="512" t="s">
        <v>538</v>
      </c>
      <c r="T6" s="517" t="s">
        <v>171</v>
      </c>
      <c r="U6" s="329"/>
      <c r="V6" s="329"/>
    </row>
    <row r="7" spans="3:23" ht="18" customHeight="1">
      <c r="C7" s="1390"/>
      <c r="D7" s="360"/>
      <c r="E7" s="1929">
        <v>2001</v>
      </c>
      <c r="F7" s="1508">
        <v>240</v>
      </c>
      <c r="G7" s="1394">
        <v>21499</v>
      </c>
      <c r="H7" s="1930">
        <v>165</v>
      </c>
      <c r="I7" s="1394">
        <v>16374</v>
      </c>
      <c r="J7" s="1395">
        <f t="shared" ref="J7:J18" si="0">SUM(F7-H7)</f>
        <v>75</v>
      </c>
      <c r="K7" s="1396">
        <f t="shared" ref="K7:K18" si="1">SUM(G7-I7)</f>
        <v>5125</v>
      </c>
      <c r="L7" s="1931">
        <v>228</v>
      </c>
      <c r="M7" s="1438">
        <v>157</v>
      </c>
      <c r="N7" s="1439">
        <f t="shared" ref="N7:N18" si="2">SUM(L7-M7)</f>
        <v>71</v>
      </c>
      <c r="O7" s="1932">
        <v>11</v>
      </c>
      <c r="P7" s="1441">
        <v>8</v>
      </c>
      <c r="Q7" s="1442">
        <f t="shared" ref="Q7:Q18" si="3">SUM(O7-P7)</f>
        <v>3</v>
      </c>
      <c r="R7" s="1440">
        <v>1</v>
      </c>
      <c r="S7" s="1443">
        <v>0</v>
      </c>
      <c r="T7" s="1442">
        <f t="shared" ref="T7:T18" si="4">SUM(R7-S7)</f>
        <v>1</v>
      </c>
      <c r="U7" s="474"/>
      <c r="V7" s="360"/>
    </row>
    <row r="8" spans="3:23" ht="18" customHeight="1">
      <c r="C8" s="1390"/>
      <c r="D8" s="360"/>
      <c r="E8" s="627">
        <v>2002</v>
      </c>
      <c r="F8" s="891">
        <v>216</v>
      </c>
      <c r="G8" s="339">
        <v>14771</v>
      </c>
      <c r="H8" s="1393">
        <v>147</v>
      </c>
      <c r="I8" s="339">
        <v>10410</v>
      </c>
      <c r="J8" s="1398">
        <f t="shared" si="0"/>
        <v>69</v>
      </c>
      <c r="K8" s="1399">
        <f t="shared" si="1"/>
        <v>4361</v>
      </c>
      <c r="L8" s="1400">
        <v>207</v>
      </c>
      <c r="M8" s="901">
        <v>141</v>
      </c>
      <c r="N8" s="1401">
        <f t="shared" si="2"/>
        <v>66</v>
      </c>
      <c r="O8" s="1400">
        <v>9</v>
      </c>
      <c r="P8" s="901">
        <v>6</v>
      </c>
      <c r="Q8" s="1397">
        <f t="shared" si="3"/>
        <v>3</v>
      </c>
      <c r="R8" s="1402">
        <v>0</v>
      </c>
      <c r="S8" s="899">
        <v>0</v>
      </c>
      <c r="T8" s="1403">
        <f t="shared" si="4"/>
        <v>0</v>
      </c>
      <c r="U8" s="474"/>
      <c r="V8" s="360"/>
    </row>
    <row r="9" spans="3:23" ht="18" customHeight="1">
      <c r="C9" s="1390"/>
      <c r="D9" s="360"/>
      <c r="E9" s="627">
        <v>2003</v>
      </c>
      <c r="F9" s="891">
        <v>252</v>
      </c>
      <c r="G9" s="339">
        <v>27183</v>
      </c>
      <c r="H9" s="1393">
        <v>124</v>
      </c>
      <c r="I9" s="339">
        <v>14329</v>
      </c>
      <c r="J9" s="1398">
        <f t="shared" si="0"/>
        <v>128</v>
      </c>
      <c r="K9" s="1399">
        <f t="shared" si="1"/>
        <v>12854</v>
      </c>
      <c r="L9" s="1400">
        <v>231</v>
      </c>
      <c r="M9" s="901">
        <v>116</v>
      </c>
      <c r="N9" s="1401">
        <f t="shared" si="2"/>
        <v>115</v>
      </c>
      <c r="O9" s="1400">
        <v>21</v>
      </c>
      <c r="P9" s="901">
        <v>7</v>
      </c>
      <c r="Q9" s="1397">
        <f t="shared" si="3"/>
        <v>14</v>
      </c>
      <c r="R9" s="1402">
        <v>0</v>
      </c>
      <c r="S9" s="899">
        <v>1</v>
      </c>
      <c r="T9" s="1403">
        <f t="shared" si="4"/>
        <v>-1</v>
      </c>
      <c r="U9" s="474"/>
      <c r="V9" s="360"/>
    </row>
    <row r="10" spans="3:23" ht="16.5" customHeight="1">
      <c r="C10" s="1390"/>
      <c r="D10" s="360"/>
      <c r="E10" s="627">
        <v>2004</v>
      </c>
      <c r="F10" s="891">
        <v>258</v>
      </c>
      <c r="G10" s="339">
        <v>23895</v>
      </c>
      <c r="H10" s="1393">
        <v>111</v>
      </c>
      <c r="I10" s="339">
        <v>7212</v>
      </c>
      <c r="J10" s="1398">
        <f t="shared" si="0"/>
        <v>147</v>
      </c>
      <c r="K10" s="1399">
        <f t="shared" si="1"/>
        <v>16683</v>
      </c>
      <c r="L10" s="1400">
        <v>248</v>
      </c>
      <c r="M10" s="901">
        <v>109</v>
      </c>
      <c r="N10" s="1401">
        <f t="shared" si="2"/>
        <v>139</v>
      </c>
      <c r="O10" s="1400">
        <v>10</v>
      </c>
      <c r="P10" s="901">
        <v>2</v>
      </c>
      <c r="Q10" s="1397">
        <f t="shared" si="3"/>
        <v>8</v>
      </c>
      <c r="R10" s="1402">
        <v>0</v>
      </c>
      <c r="S10" s="899">
        <v>0</v>
      </c>
      <c r="T10" s="1403">
        <f t="shared" si="4"/>
        <v>0</v>
      </c>
      <c r="U10" s="474"/>
      <c r="V10" s="334"/>
    </row>
    <row r="11" spans="3:23" ht="18" customHeight="1">
      <c r="C11" s="1390"/>
      <c r="D11" s="360"/>
      <c r="E11" s="628" t="s">
        <v>298</v>
      </c>
      <c r="F11" s="891">
        <v>236</v>
      </c>
      <c r="G11" s="339">
        <v>23755</v>
      </c>
      <c r="H11" s="1393">
        <v>140</v>
      </c>
      <c r="I11" s="339">
        <v>13807</v>
      </c>
      <c r="J11" s="1398">
        <f t="shared" si="0"/>
        <v>96</v>
      </c>
      <c r="K11" s="1399">
        <f t="shared" si="1"/>
        <v>9948</v>
      </c>
      <c r="L11" s="1400">
        <v>224</v>
      </c>
      <c r="M11" s="901">
        <v>134</v>
      </c>
      <c r="N11" s="1401">
        <f t="shared" si="2"/>
        <v>90</v>
      </c>
      <c r="O11" s="1400">
        <v>12</v>
      </c>
      <c r="P11" s="901">
        <v>6</v>
      </c>
      <c r="Q11" s="1397">
        <f t="shared" si="3"/>
        <v>6</v>
      </c>
      <c r="R11" s="1402">
        <v>0</v>
      </c>
      <c r="S11" s="899">
        <v>0</v>
      </c>
      <c r="T11" s="1403">
        <f t="shared" si="4"/>
        <v>0</v>
      </c>
      <c r="U11" s="663"/>
      <c r="V11" s="1404"/>
    </row>
    <row r="12" spans="3:23" ht="18" customHeight="1">
      <c r="C12" s="1390"/>
      <c r="D12" s="360"/>
      <c r="E12" s="559" t="s">
        <v>422</v>
      </c>
      <c r="F12" s="1405">
        <v>282</v>
      </c>
      <c r="G12" s="1406">
        <v>27969</v>
      </c>
      <c r="H12" s="1407">
        <v>149</v>
      </c>
      <c r="I12" s="1406">
        <v>9595</v>
      </c>
      <c r="J12" s="1408">
        <v>133</v>
      </c>
      <c r="K12" s="1409">
        <v>18374</v>
      </c>
      <c r="L12" s="1400">
        <v>275</v>
      </c>
      <c r="M12" s="901">
        <v>148</v>
      </c>
      <c r="N12" s="1401">
        <v>127</v>
      </c>
      <c r="O12" s="1400">
        <v>7</v>
      </c>
      <c r="P12" s="901">
        <v>1</v>
      </c>
      <c r="Q12" s="1410">
        <v>6</v>
      </c>
      <c r="R12" s="1402">
        <v>0</v>
      </c>
      <c r="S12" s="899">
        <v>0</v>
      </c>
      <c r="T12" s="1403">
        <v>0</v>
      </c>
      <c r="U12" s="663"/>
      <c r="V12" s="1404"/>
    </row>
    <row r="13" spans="3:23" ht="18" customHeight="1">
      <c r="C13" s="1390"/>
      <c r="D13" s="360"/>
      <c r="E13" s="559" t="s">
        <v>525</v>
      </c>
      <c r="F13" s="1405">
        <v>235</v>
      </c>
      <c r="G13" s="1406">
        <v>20474</v>
      </c>
      <c r="H13" s="1407">
        <v>138</v>
      </c>
      <c r="I13" s="1406">
        <v>9238</v>
      </c>
      <c r="J13" s="1408">
        <v>97</v>
      </c>
      <c r="K13" s="1409">
        <v>11236</v>
      </c>
      <c r="L13" s="1400">
        <v>227</v>
      </c>
      <c r="M13" s="901">
        <v>134</v>
      </c>
      <c r="N13" s="1401">
        <v>93</v>
      </c>
      <c r="O13" s="1400">
        <v>8</v>
      </c>
      <c r="P13" s="901">
        <v>4</v>
      </c>
      <c r="Q13" s="1403">
        <v>4</v>
      </c>
      <c r="R13" s="1402">
        <v>0</v>
      </c>
      <c r="S13" s="899">
        <v>0</v>
      </c>
      <c r="T13" s="1403">
        <v>0</v>
      </c>
      <c r="U13" s="663"/>
      <c r="V13" s="1404"/>
    </row>
    <row r="14" spans="3:23" ht="18" customHeight="1">
      <c r="C14" s="1390"/>
      <c r="D14" s="360"/>
      <c r="E14" s="559" t="s">
        <v>249</v>
      </c>
      <c r="F14" s="1405">
        <v>215</v>
      </c>
      <c r="G14" s="1411">
        <v>21380</v>
      </c>
      <c r="H14" s="1412">
        <v>130</v>
      </c>
      <c r="I14" s="1411">
        <v>11849</v>
      </c>
      <c r="J14" s="1727">
        <v>85</v>
      </c>
      <c r="K14" s="1728">
        <v>9531</v>
      </c>
      <c r="L14" s="1413">
        <v>203</v>
      </c>
      <c r="M14" s="1414">
        <v>124</v>
      </c>
      <c r="N14" s="1415">
        <v>79</v>
      </c>
      <c r="O14" s="1413">
        <v>12</v>
      </c>
      <c r="P14" s="1414">
        <v>6</v>
      </c>
      <c r="Q14" s="1731">
        <v>6</v>
      </c>
      <c r="R14" s="1413">
        <v>0</v>
      </c>
      <c r="S14" s="1414">
        <v>0</v>
      </c>
      <c r="T14" s="1416">
        <v>0</v>
      </c>
      <c r="U14" s="663"/>
      <c r="V14" s="1404"/>
      <c r="W14" s="1380"/>
    </row>
    <row r="15" spans="3:23" ht="18" customHeight="1">
      <c r="C15" s="1390"/>
      <c r="D15" s="360"/>
      <c r="E15" s="628" t="s">
        <v>638</v>
      </c>
      <c r="F15" s="368">
        <f t="shared" ref="F15:K15" si="5">SUM(F18:F21)</f>
        <v>239</v>
      </c>
      <c r="G15" s="1417">
        <f t="shared" si="5"/>
        <v>26256</v>
      </c>
      <c r="H15" s="368">
        <f t="shared" si="5"/>
        <v>119</v>
      </c>
      <c r="I15" s="1417">
        <f t="shared" si="5"/>
        <v>10788</v>
      </c>
      <c r="J15" s="1729">
        <f t="shared" si="5"/>
        <v>120</v>
      </c>
      <c r="K15" s="1730">
        <f t="shared" si="5"/>
        <v>15468</v>
      </c>
      <c r="L15" s="1418">
        <f t="shared" ref="L15:T15" si="6">SUM(L18:L21)</f>
        <v>222</v>
      </c>
      <c r="M15" s="1419">
        <f t="shared" si="6"/>
        <v>111</v>
      </c>
      <c r="N15" s="1420">
        <f t="shared" si="6"/>
        <v>111</v>
      </c>
      <c r="O15" s="1418">
        <f t="shared" si="6"/>
        <v>17</v>
      </c>
      <c r="P15" s="1419">
        <f t="shared" si="6"/>
        <v>8</v>
      </c>
      <c r="Q15" s="1732">
        <f t="shared" si="6"/>
        <v>9</v>
      </c>
      <c r="R15" s="1418">
        <f t="shared" si="6"/>
        <v>0</v>
      </c>
      <c r="S15" s="1419">
        <f t="shared" si="6"/>
        <v>0</v>
      </c>
      <c r="T15" s="1732">
        <f t="shared" si="6"/>
        <v>0</v>
      </c>
      <c r="U15" s="663"/>
      <c r="V15" s="1404"/>
      <c r="W15" s="1380"/>
    </row>
    <row r="16" spans="3:23" ht="18" customHeight="1">
      <c r="C16" s="1390"/>
      <c r="D16" s="360"/>
      <c r="E16" s="628" t="s">
        <v>697</v>
      </c>
      <c r="F16" s="368">
        <f>SUM(F22:F25)</f>
        <v>204</v>
      </c>
      <c r="G16" s="1417">
        <f t="shared" ref="G16:T16" si="7">SUM(G22:G25)</f>
        <v>19388</v>
      </c>
      <c r="H16" s="368">
        <f t="shared" si="7"/>
        <v>124</v>
      </c>
      <c r="I16" s="1417">
        <f t="shared" si="7"/>
        <v>9015</v>
      </c>
      <c r="J16" s="1729">
        <f t="shared" si="7"/>
        <v>80</v>
      </c>
      <c r="K16" s="1730">
        <f t="shared" si="7"/>
        <v>10373</v>
      </c>
      <c r="L16" s="1418">
        <f t="shared" si="7"/>
        <v>195</v>
      </c>
      <c r="M16" s="1419">
        <f t="shared" si="7"/>
        <v>123</v>
      </c>
      <c r="N16" s="1420">
        <f t="shared" si="7"/>
        <v>72</v>
      </c>
      <c r="O16" s="1418">
        <f t="shared" si="7"/>
        <v>9</v>
      </c>
      <c r="P16" s="1419">
        <f t="shared" si="7"/>
        <v>1</v>
      </c>
      <c r="Q16" s="1732">
        <f t="shared" si="7"/>
        <v>8</v>
      </c>
      <c r="R16" s="1418">
        <f t="shared" si="7"/>
        <v>0</v>
      </c>
      <c r="S16" s="1419">
        <f t="shared" si="7"/>
        <v>0</v>
      </c>
      <c r="T16" s="1732">
        <f t="shared" si="7"/>
        <v>0</v>
      </c>
      <c r="U16" s="663"/>
      <c r="V16" s="1404"/>
      <c r="W16" s="1380"/>
    </row>
    <row r="17" spans="3:23" ht="18" customHeight="1" thickBot="1">
      <c r="C17" s="1390"/>
      <c r="D17" s="360"/>
      <c r="E17" s="1933" t="s">
        <v>758</v>
      </c>
      <c r="F17" s="1934">
        <f>SUM(F26:F29)</f>
        <v>222</v>
      </c>
      <c r="G17" s="1935">
        <f>SUM(G26:G29)</f>
        <v>19043</v>
      </c>
      <c r="H17" s="1934">
        <f>SUM(H26:H29)</f>
        <v>139</v>
      </c>
      <c r="I17" s="1936">
        <f>SUM(I26:I29)</f>
        <v>12657</v>
      </c>
      <c r="J17" s="1937">
        <f>F17-H17</f>
        <v>83</v>
      </c>
      <c r="K17" s="1938">
        <f>G17-I17</f>
        <v>6386</v>
      </c>
      <c r="L17" s="1939">
        <f>SUM(L26:L29)</f>
        <v>215</v>
      </c>
      <c r="M17" s="1940">
        <f>SUM(M26:M29)</f>
        <v>137</v>
      </c>
      <c r="N17" s="1941">
        <f>L17-M17</f>
        <v>78</v>
      </c>
      <c r="O17" s="1939">
        <f>SUM(O26:O29)</f>
        <v>7</v>
      </c>
      <c r="P17" s="1940">
        <f>SUM(P26:P29)</f>
        <v>2</v>
      </c>
      <c r="Q17" s="1942">
        <f>O17-P17</f>
        <v>5</v>
      </c>
      <c r="R17" s="1939">
        <f>SUM(R26:R29)</f>
        <v>0</v>
      </c>
      <c r="S17" s="1940">
        <f>SUM(S26:S29)</f>
        <v>0</v>
      </c>
      <c r="T17" s="1942">
        <f>R17-S17</f>
        <v>0</v>
      </c>
      <c r="U17" s="663"/>
      <c r="V17" s="1404"/>
      <c r="W17" s="1380"/>
    </row>
    <row r="18" spans="3:23" ht="18" customHeight="1">
      <c r="C18" s="1390"/>
      <c r="D18" s="360"/>
      <c r="E18" s="1368" t="s">
        <v>416</v>
      </c>
      <c r="F18" s="463">
        <v>76</v>
      </c>
      <c r="G18" s="1421">
        <v>9472</v>
      </c>
      <c r="H18" s="463">
        <v>49</v>
      </c>
      <c r="I18" s="1422">
        <v>4530</v>
      </c>
      <c r="J18" s="1423">
        <f t="shared" si="0"/>
        <v>27</v>
      </c>
      <c r="K18" s="1399">
        <f t="shared" si="1"/>
        <v>4942</v>
      </c>
      <c r="L18" s="343">
        <v>71</v>
      </c>
      <c r="M18" s="341">
        <v>48</v>
      </c>
      <c r="N18" s="1424">
        <f t="shared" si="2"/>
        <v>23</v>
      </c>
      <c r="O18" s="343">
        <v>5</v>
      </c>
      <c r="P18" s="341">
        <v>1</v>
      </c>
      <c r="Q18" s="1397">
        <f t="shared" si="3"/>
        <v>4</v>
      </c>
      <c r="R18" s="343">
        <v>0</v>
      </c>
      <c r="S18" s="341">
        <v>0</v>
      </c>
      <c r="T18" s="1397">
        <f t="shared" si="4"/>
        <v>0</v>
      </c>
      <c r="U18" s="56"/>
      <c r="V18" s="474"/>
    </row>
    <row r="19" spans="3:23" s="320" customFormat="1" ht="18" customHeight="1">
      <c r="C19" s="1425"/>
      <c r="D19" s="1426"/>
      <c r="E19" s="846" t="s">
        <v>211</v>
      </c>
      <c r="F19" s="1427">
        <v>54</v>
      </c>
      <c r="G19" s="1428">
        <v>4727</v>
      </c>
      <c r="H19" s="1427">
        <v>26</v>
      </c>
      <c r="I19" s="1429">
        <v>2632</v>
      </c>
      <c r="J19" s="1430">
        <f t="shared" ref="J19:K31" si="8">SUM(F19-H19)</f>
        <v>28</v>
      </c>
      <c r="K19" s="1409">
        <f t="shared" si="8"/>
        <v>2095</v>
      </c>
      <c r="L19" s="1402">
        <v>49</v>
      </c>
      <c r="M19" s="1431">
        <v>22</v>
      </c>
      <c r="N19" s="1432">
        <f t="shared" ref="N19:N36" si="9">SUM(L19-M19)</f>
        <v>27</v>
      </c>
      <c r="O19" s="1402">
        <v>5</v>
      </c>
      <c r="P19" s="1431">
        <v>4</v>
      </c>
      <c r="Q19" s="1403">
        <f t="shared" ref="Q19:Q36" si="10">SUM(O19-P19)</f>
        <v>1</v>
      </c>
      <c r="R19" s="1402">
        <v>0</v>
      </c>
      <c r="S19" s="1431">
        <v>0</v>
      </c>
      <c r="T19" s="1403">
        <f>SUM(R19-S19)</f>
        <v>0</v>
      </c>
      <c r="U19" s="50"/>
      <c r="V19" s="474"/>
    </row>
    <row r="20" spans="3:23" s="320" customFormat="1" ht="18" customHeight="1">
      <c r="C20" s="1425"/>
      <c r="D20" s="1433"/>
      <c r="E20" s="847" t="s">
        <v>332</v>
      </c>
      <c r="F20" s="1427">
        <v>40</v>
      </c>
      <c r="G20" s="1428">
        <v>1986</v>
      </c>
      <c r="H20" s="1427">
        <v>24</v>
      </c>
      <c r="I20" s="1429">
        <v>1901</v>
      </c>
      <c r="J20" s="1430">
        <f t="shared" si="8"/>
        <v>16</v>
      </c>
      <c r="K20" s="1409">
        <f t="shared" si="8"/>
        <v>85</v>
      </c>
      <c r="L20" s="1402">
        <v>40</v>
      </c>
      <c r="M20" s="1431">
        <v>23</v>
      </c>
      <c r="N20" s="1432">
        <f t="shared" si="9"/>
        <v>17</v>
      </c>
      <c r="O20" s="1402">
        <v>0</v>
      </c>
      <c r="P20" s="1431">
        <v>1</v>
      </c>
      <c r="Q20" s="1403">
        <f t="shared" si="10"/>
        <v>-1</v>
      </c>
      <c r="R20" s="1402">
        <v>0</v>
      </c>
      <c r="S20" s="1431">
        <v>0</v>
      </c>
      <c r="T20" s="1410">
        <f>SUM(R20-S20)</f>
        <v>0</v>
      </c>
      <c r="U20" s="50"/>
      <c r="V20" s="474"/>
    </row>
    <row r="21" spans="3:23" s="320" customFormat="1" ht="18" customHeight="1" thickBot="1">
      <c r="C21" s="619"/>
      <c r="D21" s="1426"/>
      <c r="E21" s="1664" t="s">
        <v>551</v>
      </c>
      <c r="F21" s="671">
        <v>69</v>
      </c>
      <c r="G21" s="1359">
        <v>10071</v>
      </c>
      <c r="H21" s="671">
        <v>20</v>
      </c>
      <c r="I21" s="1662">
        <v>1725</v>
      </c>
      <c r="J21" s="1665">
        <f t="shared" si="8"/>
        <v>49</v>
      </c>
      <c r="K21" s="1666">
        <f t="shared" si="8"/>
        <v>8346</v>
      </c>
      <c r="L21" s="335">
        <v>62</v>
      </c>
      <c r="M21" s="610">
        <v>18</v>
      </c>
      <c r="N21" s="1667">
        <f t="shared" si="9"/>
        <v>44</v>
      </c>
      <c r="O21" s="335">
        <v>7</v>
      </c>
      <c r="P21" s="349">
        <v>2</v>
      </c>
      <c r="Q21" s="1668">
        <f t="shared" si="10"/>
        <v>5</v>
      </c>
      <c r="R21" s="335">
        <v>0</v>
      </c>
      <c r="S21" s="349">
        <v>0</v>
      </c>
      <c r="T21" s="1668">
        <v>0</v>
      </c>
      <c r="U21" s="50"/>
      <c r="V21" s="589"/>
    </row>
    <row r="22" spans="3:23" s="320" customFormat="1" ht="18" customHeight="1">
      <c r="C22" s="619"/>
      <c r="D22" s="1433"/>
      <c r="E22" s="1669" t="s">
        <v>603</v>
      </c>
      <c r="F22" s="1437">
        <v>72</v>
      </c>
      <c r="G22" s="1394">
        <v>4320</v>
      </c>
      <c r="H22" s="1437">
        <v>39</v>
      </c>
      <c r="I22" s="1394">
        <v>2249</v>
      </c>
      <c r="J22" s="1395">
        <f t="shared" si="8"/>
        <v>33</v>
      </c>
      <c r="K22" s="1396">
        <f t="shared" si="8"/>
        <v>2071</v>
      </c>
      <c r="L22" s="1671">
        <v>72</v>
      </c>
      <c r="M22" s="1672">
        <v>39</v>
      </c>
      <c r="N22" s="1673">
        <f t="shared" si="9"/>
        <v>33</v>
      </c>
      <c r="O22" s="1671">
        <v>0</v>
      </c>
      <c r="P22" s="1672">
        <v>0</v>
      </c>
      <c r="Q22" s="1677">
        <f t="shared" si="10"/>
        <v>0</v>
      </c>
      <c r="R22" s="1510">
        <v>0</v>
      </c>
      <c r="S22" s="1672">
        <v>0</v>
      </c>
      <c r="T22" s="1675">
        <v>0</v>
      </c>
      <c r="U22" s="50"/>
      <c r="V22" s="474"/>
    </row>
    <row r="23" spans="3:23" s="320" customFormat="1" ht="18" customHeight="1">
      <c r="C23" s="1433"/>
      <c r="D23" s="1426"/>
      <c r="E23" s="1670" t="s">
        <v>641</v>
      </c>
      <c r="F23" s="1427">
        <v>38</v>
      </c>
      <c r="G23" s="1406">
        <v>4863</v>
      </c>
      <c r="H23" s="1427">
        <v>37</v>
      </c>
      <c r="I23" s="1406">
        <v>3466</v>
      </c>
      <c r="J23" s="1408">
        <f t="shared" si="8"/>
        <v>1</v>
      </c>
      <c r="K23" s="1409">
        <f t="shared" si="8"/>
        <v>1397</v>
      </c>
      <c r="L23" s="1485">
        <v>34</v>
      </c>
      <c r="M23" s="1486">
        <v>37</v>
      </c>
      <c r="N23" s="1674">
        <f t="shared" si="9"/>
        <v>-3</v>
      </c>
      <c r="O23" s="1485">
        <v>4</v>
      </c>
      <c r="P23" s="1486">
        <v>0</v>
      </c>
      <c r="Q23" s="1678">
        <f t="shared" si="10"/>
        <v>4</v>
      </c>
      <c r="R23" s="1488">
        <v>0</v>
      </c>
      <c r="S23" s="1486">
        <v>0</v>
      </c>
      <c r="T23" s="1410">
        <v>0</v>
      </c>
      <c r="U23" s="50"/>
      <c r="V23" s="474"/>
    </row>
    <row r="24" spans="3:23" s="320" customFormat="1" ht="18" customHeight="1">
      <c r="C24" s="331"/>
      <c r="D24" s="1435"/>
      <c r="E24" s="1670" t="s">
        <v>654</v>
      </c>
      <c r="F24" s="1427">
        <v>39</v>
      </c>
      <c r="G24" s="1406">
        <v>3937</v>
      </c>
      <c r="H24" s="1427">
        <v>25</v>
      </c>
      <c r="I24" s="1406">
        <v>2154</v>
      </c>
      <c r="J24" s="1408">
        <f t="shared" si="8"/>
        <v>14</v>
      </c>
      <c r="K24" s="1409">
        <f t="shared" si="8"/>
        <v>1783</v>
      </c>
      <c r="L24" s="1485">
        <v>35</v>
      </c>
      <c r="M24" s="1486">
        <v>24</v>
      </c>
      <c r="N24" s="1674">
        <f t="shared" si="9"/>
        <v>11</v>
      </c>
      <c r="O24" s="1485">
        <v>4</v>
      </c>
      <c r="P24" s="1486">
        <v>1</v>
      </c>
      <c r="Q24" s="1678">
        <f t="shared" si="10"/>
        <v>3</v>
      </c>
      <c r="R24" s="1488">
        <v>0</v>
      </c>
      <c r="S24" s="1486">
        <v>0</v>
      </c>
      <c r="T24" s="1410">
        <v>0</v>
      </c>
      <c r="U24" s="50"/>
      <c r="V24" s="474"/>
    </row>
    <row r="25" spans="3:23" s="320" customFormat="1" ht="18" customHeight="1" thickBot="1">
      <c r="C25" s="331"/>
      <c r="D25" s="1436"/>
      <c r="E25" s="1685" t="s">
        <v>655</v>
      </c>
      <c r="F25" s="612">
        <v>55</v>
      </c>
      <c r="G25" s="614">
        <v>6268</v>
      </c>
      <c r="H25" s="612">
        <v>23</v>
      </c>
      <c r="I25" s="614">
        <v>1146</v>
      </c>
      <c r="J25" s="1686">
        <f t="shared" si="8"/>
        <v>32</v>
      </c>
      <c r="K25" s="1687">
        <f t="shared" si="8"/>
        <v>5122</v>
      </c>
      <c r="L25" s="1688">
        <v>54</v>
      </c>
      <c r="M25" s="1689">
        <v>23</v>
      </c>
      <c r="N25" s="1690">
        <f t="shared" si="9"/>
        <v>31</v>
      </c>
      <c r="O25" s="1688">
        <v>1</v>
      </c>
      <c r="P25" s="1689">
        <v>0</v>
      </c>
      <c r="Q25" s="1691">
        <f t="shared" si="10"/>
        <v>1</v>
      </c>
      <c r="R25" s="1692">
        <v>0</v>
      </c>
      <c r="S25" s="1689">
        <v>0</v>
      </c>
      <c r="T25" s="1693">
        <v>0</v>
      </c>
      <c r="U25" s="50"/>
      <c r="V25" s="474"/>
    </row>
    <row r="26" spans="3:23" s="320" customFormat="1" ht="18" customHeight="1">
      <c r="C26" s="331"/>
      <c r="D26" s="1436"/>
      <c r="E26" s="1669" t="s">
        <v>705</v>
      </c>
      <c r="F26" s="1437">
        <v>64</v>
      </c>
      <c r="G26" s="1394">
        <v>7063</v>
      </c>
      <c r="H26" s="1437">
        <v>51</v>
      </c>
      <c r="I26" s="1394">
        <v>3791</v>
      </c>
      <c r="J26" s="1395">
        <f t="shared" si="8"/>
        <v>13</v>
      </c>
      <c r="K26" s="1396">
        <f t="shared" si="8"/>
        <v>3272</v>
      </c>
      <c r="L26" s="1671">
        <v>63</v>
      </c>
      <c r="M26" s="1672">
        <v>50</v>
      </c>
      <c r="N26" s="1673">
        <f t="shared" si="9"/>
        <v>13</v>
      </c>
      <c r="O26" s="1671">
        <v>1</v>
      </c>
      <c r="P26" s="1672">
        <v>1</v>
      </c>
      <c r="Q26" s="1677">
        <f t="shared" si="10"/>
        <v>0</v>
      </c>
      <c r="R26" s="1510">
        <v>0</v>
      </c>
      <c r="S26" s="1672">
        <v>0</v>
      </c>
      <c r="T26" s="1675">
        <v>0</v>
      </c>
      <c r="U26" s="50"/>
      <c r="V26" s="474"/>
    </row>
    <row r="27" spans="3:23" s="320" customFormat="1" ht="18" customHeight="1">
      <c r="C27" s="331"/>
      <c r="D27" s="1436"/>
      <c r="E27" s="1670" t="s">
        <v>723</v>
      </c>
      <c r="F27" s="1427">
        <v>57</v>
      </c>
      <c r="G27" s="1406">
        <v>5095</v>
      </c>
      <c r="H27" s="1427">
        <v>25</v>
      </c>
      <c r="I27" s="1406">
        <v>1822</v>
      </c>
      <c r="J27" s="1408">
        <f t="shared" si="8"/>
        <v>32</v>
      </c>
      <c r="K27" s="1409">
        <f t="shared" si="8"/>
        <v>3273</v>
      </c>
      <c r="L27" s="1485">
        <v>53</v>
      </c>
      <c r="M27" s="1486">
        <v>25</v>
      </c>
      <c r="N27" s="1674">
        <f t="shared" si="9"/>
        <v>28</v>
      </c>
      <c r="O27" s="1485">
        <v>4</v>
      </c>
      <c r="P27" s="1486">
        <v>0</v>
      </c>
      <c r="Q27" s="1678">
        <f t="shared" si="10"/>
        <v>4</v>
      </c>
      <c r="R27" s="1488">
        <v>0</v>
      </c>
      <c r="S27" s="1486">
        <v>0</v>
      </c>
      <c r="T27" s="1410">
        <v>0</v>
      </c>
      <c r="U27" s="50"/>
      <c r="V27" s="474"/>
    </row>
    <row r="28" spans="3:23" s="320" customFormat="1" ht="18" customHeight="1">
      <c r="C28" s="331"/>
      <c r="D28" s="1436"/>
      <c r="E28" s="1670" t="s">
        <v>724</v>
      </c>
      <c r="F28" s="1427">
        <v>52</v>
      </c>
      <c r="G28" s="1406">
        <v>3861</v>
      </c>
      <c r="H28" s="1427">
        <v>29</v>
      </c>
      <c r="I28" s="1406">
        <v>5070</v>
      </c>
      <c r="J28" s="1408">
        <f t="shared" si="8"/>
        <v>23</v>
      </c>
      <c r="K28" s="1409">
        <f>SUM(G28-I28)</f>
        <v>-1209</v>
      </c>
      <c r="L28" s="1485">
        <v>51</v>
      </c>
      <c r="M28" s="1486">
        <v>28</v>
      </c>
      <c r="N28" s="1674">
        <f t="shared" si="9"/>
        <v>23</v>
      </c>
      <c r="O28" s="1485">
        <v>1</v>
      </c>
      <c r="P28" s="1486">
        <v>1</v>
      </c>
      <c r="Q28" s="1678">
        <f t="shared" si="10"/>
        <v>0</v>
      </c>
      <c r="R28" s="1488">
        <v>0</v>
      </c>
      <c r="S28" s="1486">
        <v>0</v>
      </c>
      <c r="T28" s="1410">
        <v>0</v>
      </c>
      <c r="U28" s="50"/>
      <c r="V28" s="474"/>
    </row>
    <row r="29" spans="3:23" s="320" customFormat="1" ht="18" customHeight="1" thickBot="1">
      <c r="C29" s="331"/>
      <c r="D29" s="1436"/>
      <c r="E29" s="1685" t="s">
        <v>725</v>
      </c>
      <c r="F29" s="612">
        <v>49</v>
      </c>
      <c r="G29" s="614">
        <v>3024</v>
      </c>
      <c r="H29" s="612">
        <v>34</v>
      </c>
      <c r="I29" s="614">
        <v>1974</v>
      </c>
      <c r="J29" s="1686">
        <f t="shared" si="8"/>
        <v>15</v>
      </c>
      <c r="K29" s="1687">
        <f>SUM(G29-I29)</f>
        <v>1050</v>
      </c>
      <c r="L29" s="1688">
        <v>48</v>
      </c>
      <c r="M29" s="1689">
        <v>34</v>
      </c>
      <c r="N29" s="1690">
        <f t="shared" si="9"/>
        <v>14</v>
      </c>
      <c r="O29" s="1688">
        <v>1</v>
      </c>
      <c r="P29" s="1689">
        <v>0</v>
      </c>
      <c r="Q29" s="1691">
        <f t="shared" si="10"/>
        <v>1</v>
      </c>
      <c r="R29" s="1692">
        <v>0</v>
      </c>
      <c r="S29" s="1689">
        <v>0</v>
      </c>
      <c r="T29" s="1693">
        <v>0</v>
      </c>
      <c r="U29" s="50"/>
      <c r="V29" s="474"/>
    </row>
    <row r="30" spans="3:23" s="320" customFormat="1" ht="18" customHeight="1">
      <c r="C30" s="331"/>
      <c r="D30" s="1436"/>
      <c r="E30" s="1669" t="s">
        <v>746</v>
      </c>
      <c r="F30" s="1437">
        <v>44</v>
      </c>
      <c r="G30" s="1394">
        <v>3911</v>
      </c>
      <c r="H30" s="1437">
        <v>40</v>
      </c>
      <c r="I30" s="1394">
        <v>3455</v>
      </c>
      <c r="J30" s="1395">
        <f t="shared" si="8"/>
        <v>4</v>
      </c>
      <c r="K30" s="1396">
        <f>SUM(G30-I30)</f>
        <v>456</v>
      </c>
      <c r="L30" s="1671">
        <v>40</v>
      </c>
      <c r="M30" s="1672">
        <v>36</v>
      </c>
      <c r="N30" s="1673">
        <f t="shared" si="9"/>
        <v>4</v>
      </c>
      <c r="O30" s="1671">
        <v>4</v>
      </c>
      <c r="P30" s="1672">
        <v>4</v>
      </c>
      <c r="Q30" s="1677">
        <f t="shared" si="10"/>
        <v>0</v>
      </c>
      <c r="R30" s="1510">
        <v>0</v>
      </c>
      <c r="S30" s="1672">
        <v>0</v>
      </c>
      <c r="T30" s="1675">
        <v>0</v>
      </c>
      <c r="U30" s="50"/>
      <c r="V30" s="474"/>
    </row>
    <row r="31" spans="3:23" s="320" customFormat="1" ht="18" customHeight="1">
      <c r="C31" s="331"/>
      <c r="D31" s="1436"/>
      <c r="E31" s="1670" t="s">
        <v>747</v>
      </c>
      <c r="F31" s="1427">
        <v>48</v>
      </c>
      <c r="G31" s="1406">
        <v>4902</v>
      </c>
      <c r="H31" s="1427">
        <v>29</v>
      </c>
      <c r="I31" s="1406">
        <v>1772</v>
      </c>
      <c r="J31" s="1408">
        <f t="shared" si="8"/>
        <v>19</v>
      </c>
      <c r="K31" s="1409">
        <f>SUM(G31-I31)</f>
        <v>3130</v>
      </c>
      <c r="L31" s="1485">
        <v>42</v>
      </c>
      <c r="M31" s="1486">
        <v>27</v>
      </c>
      <c r="N31" s="1674">
        <f t="shared" si="9"/>
        <v>15</v>
      </c>
      <c r="O31" s="1485">
        <v>6</v>
      </c>
      <c r="P31" s="1486">
        <v>2</v>
      </c>
      <c r="Q31" s="1678">
        <f t="shared" si="10"/>
        <v>4</v>
      </c>
      <c r="R31" s="1488">
        <v>0</v>
      </c>
      <c r="S31" s="1486">
        <v>0</v>
      </c>
      <c r="T31" s="1410">
        <v>0</v>
      </c>
      <c r="U31" s="50"/>
      <c r="V31" s="474"/>
    </row>
    <row r="32" spans="3:23" s="320" customFormat="1" ht="18" customHeight="1">
      <c r="C32" s="331"/>
      <c r="D32" s="1436"/>
      <c r="E32" s="1670" t="s">
        <v>748</v>
      </c>
      <c r="F32" s="1427">
        <v>50</v>
      </c>
      <c r="G32" s="1406">
        <v>3209</v>
      </c>
      <c r="H32" s="1427">
        <f>SUM(M32,P32,S32)</f>
        <v>24</v>
      </c>
      <c r="I32" s="1406">
        <v>2563</v>
      </c>
      <c r="J32" s="1408">
        <f>SUM(F32-H32)</f>
        <v>26</v>
      </c>
      <c r="K32" s="1409">
        <f>SUM(G32-I32)</f>
        <v>646</v>
      </c>
      <c r="L32" s="1485">
        <v>47</v>
      </c>
      <c r="M32" s="1486">
        <v>22</v>
      </c>
      <c r="N32" s="1674">
        <f t="shared" si="9"/>
        <v>25</v>
      </c>
      <c r="O32" s="1485">
        <v>3</v>
      </c>
      <c r="P32" s="1486">
        <v>2</v>
      </c>
      <c r="Q32" s="1678">
        <f t="shared" si="10"/>
        <v>1</v>
      </c>
      <c r="R32" s="1488">
        <v>0</v>
      </c>
      <c r="S32" s="1486">
        <v>0</v>
      </c>
      <c r="T32" s="1410">
        <v>0</v>
      </c>
      <c r="U32" s="50"/>
      <c r="V32" s="474"/>
    </row>
    <row r="33" spans="3:22" s="320" customFormat="1" ht="18" customHeight="1" thickBot="1">
      <c r="C33" s="331"/>
      <c r="D33" s="1436"/>
      <c r="E33" s="1685" t="s">
        <v>749</v>
      </c>
      <c r="F33" s="612">
        <v>36</v>
      </c>
      <c r="G33" s="614">
        <v>5533</v>
      </c>
      <c r="H33" s="612">
        <f t="shared" ref="H33:H34" si="11">SUM(M33,P33,S33)</f>
        <v>21</v>
      </c>
      <c r="I33" s="614">
        <v>1208</v>
      </c>
      <c r="J33" s="1686">
        <f t="shared" ref="J33:J34" si="12">SUM(F33-H33)</f>
        <v>15</v>
      </c>
      <c r="K33" s="1687">
        <f t="shared" ref="K33:K34" si="13">SUM(G33-I33)</f>
        <v>4325</v>
      </c>
      <c r="L33" s="1688">
        <v>29</v>
      </c>
      <c r="M33" s="1689">
        <v>21</v>
      </c>
      <c r="N33" s="1690">
        <f t="shared" si="9"/>
        <v>8</v>
      </c>
      <c r="O33" s="1688">
        <v>7</v>
      </c>
      <c r="P33" s="1689">
        <v>0</v>
      </c>
      <c r="Q33" s="1691">
        <f t="shared" si="10"/>
        <v>7</v>
      </c>
      <c r="R33" s="1692">
        <v>0</v>
      </c>
      <c r="S33" s="1689">
        <v>0</v>
      </c>
      <c r="T33" s="1693">
        <v>0</v>
      </c>
      <c r="U33" s="50"/>
      <c r="V33" s="474"/>
    </row>
    <row r="34" spans="3:22" s="320" customFormat="1" ht="18" customHeight="1" thickBot="1">
      <c r="C34" s="331"/>
      <c r="D34" s="1436"/>
      <c r="E34" s="1669" t="s">
        <v>810</v>
      </c>
      <c r="F34" s="1437">
        <v>11</v>
      </c>
      <c r="G34" s="1394">
        <v>1169</v>
      </c>
      <c r="H34" s="1437">
        <f t="shared" si="11"/>
        <v>14</v>
      </c>
      <c r="I34" s="1394">
        <v>953</v>
      </c>
      <c r="J34" s="1395">
        <f t="shared" si="12"/>
        <v>-3</v>
      </c>
      <c r="K34" s="1396">
        <f t="shared" si="13"/>
        <v>216</v>
      </c>
      <c r="L34" s="1671">
        <v>10</v>
      </c>
      <c r="M34" s="1672">
        <v>13</v>
      </c>
      <c r="N34" s="1673">
        <f t="shared" si="9"/>
        <v>-3</v>
      </c>
      <c r="O34" s="1671">
        <v>1</v>
      </c>
      <c r="P34" s="1672">
        <v>1</v>
      </c>
      <c r="Q34" s="1677">
        <f t="shared" si="10"/>
        <v>0</v>
      </c>
      <c r="R34" s="1510">
        <v>0</v>
      </c>
      <c r="S34" s="1672">
        <v>0</v>
      </c>
      <c r="T34" s="1675">
        <v>0</v>
      </c>
      <c r="U34" s="50"/>
      <c r="V34" s="474"/>
    </row>
    <row r="35" spans="3:22" s="320" customFormat="1" ht="18" customHeight="1" thickBot="1">
      <c r="C35" s="331"/>
      <c r="D35" s="1436"/>
      <c r="E35" s="1670" t="s">
        <v>818</v>
      </c>
      <c r="F35" s="671">
        <v>26</v>
      </c>
      <c r="G35" s="347">
        <v>2797</v>
      </c>
      <c r="H35" s="671"/>
      <c r="I35" s="347"/>
      <c r="J35" s="1395">
        <f t="shared" ref="J35:J36" si="14">SUM(F35-H35)</f>
        <v>26</v>
      </c>
      <c r="K35" s="1396">
        <f t="shared" ref="K35:K36" si="15">SUM(G35-I35)</f>
        <v>2797</v>
      </c>
      <c r="L35" s="2317">
        <v>26</v>
      </c>
      <c r="M35" s="2318"/>
      <c r="N35" s="1673">
        <f t="shared" si="9"/>
        <v>26</v>
      </c>
      <c r="O35" s="2317">
        <v>0</v>
      </c>
      <c r="P35" s="2319"/>
      <c r="Q35" s="1677">
        <f t="shared" si="10"/>
        <v>0</v>
      </c>
      <c r="R35" s="619">
        <v>0</v>
      </c>
      <c r="S35" s="2319"/>
      <c r="T35" s="1675">
        <v>0</v>
      </c>
      <c r="U35" s="50"/>
      <c r="V35" s="474"/>
    </row>
    <row r="36" spans="3:22" s="320" customFormat="1" ht="18" customHeight="1" thickBot="1">
      <c r="C36" s="331"/>
      <c r="D36" s="1436"/>
      <c r="E36" s="1670" t="s">
        <v>797</v>
      </c>
      <c r="F36" s="671">
        <v>10</v>
      </c>
      <c r="G36" s="347">
        <v>502</v>
      </c>
      <c r="H36" s="671"/>
      <c r="I36" s="347"/>
      <c r="J36" s="1395">
        <f t="shared" si="14"/>
        <v>10</v>
      </c>
      <c r="K36" s="1396">
        <f t="shared" si="15"/>
        <v>502</v>
      </c>
      <c r="L36" s="2317">
        <v>10</v>
      </c>
      <c r="M36" s="2318"/>
      <c r="N36" s="1673">
        <f t="shared" si="9"/>
        <v>10</v>
      </c>
      <c r="O36" s="2317">
        <v>0</v>
      </c>
      <c r="P36" s="2319"/>
      <c r="Q36" s="1677">
        <f t="shared" si="10"/>
        <v>0</v>
      </c>
      <c r="R36" s="619">
        <v>0</v>
      </c>
      <c r="S36" s="2319"/>
      <c r="T36" s="1675">
        <v>0</v>
      </c>
      <c r="U36" s="50"/>
      <c r="V36" s="474"/>
    </row>
    <row r="37" spans="3:22" s="320" customFormat="1" ht="4.7" customHeight="1" thickBot="1">
      <c r="C37" s="632"/>
      <c r="E37" s="2327"/>
      <c r="F37" s="2328"/>
      <c r="G37" s="2329"/>
      <c r="H37" s="2328"/>
      <c r="I37" s="2329"/>
      <c r="J37" s="2330"/>
      <c r="K37" s="2331"/>
      <c r="L37" s="2332"/>
      <c r="M37" s="2333"/>
      <c r="N37" s="2334"/>
      <c r="O37" s="2332"/>
      <c r="P37" s="2335"/>
      <c r="Q37" s="2336"/>
      <c r="R37" s="2332"/>
      <c r="S37" s="2335"/>
      <c r="T37" s="2336"/>
      <c r="U37" s="23"/>
      <c r="V37" s="391"/>
    </row>
    <row r="38" spans="3:22" ht="12.2" customHeight="1">
      <c r="E38" s="1382" t="s">
        <v>313</v>
      </c>
      <c r="S38" s="320"/>
      <c r="U38" s="3"/>
      <c r="V38" s="467"/>
    </row>
    <row r="39" spans="3:22" ht="11.25" customHeight="1">
      <c r="C39" s="1382"/>
      <c r="F39" s="560"/>
      <c r="G39" s="560"/>
      <c r="H39" s="560"/>
      <c r="I39" s="560"/>
      <c r="J39" s="560"/>
      <c r="K39" s="560"/>
      <c r="L39" s="560"/>
      <c r="M39" s="560"/>
      <c r="N39" s="560"/>
      <c r="O39" s="560"/>
      <c r="P39" s="560"/>
      <c r="Q39" s="560"/>
      <c r="R39" s="560"/>
      <c r="S39" s="560"/>
      <c r="T39" s="560"/>
      <c r="U39" s="3"/>
      <c r="V39" s="467"/>
    </row>
    <row r="40" spans="3:22" ht="11.25" customHeight="1">
      <c r="C40" s="1382"/>
      <c r="F40" s="560"/>
      <c r="G40" s="560"/>
      <c r="H40" s="560"/>
      <c r="I40" s="560"/>
      <c r="J40" s="560"/>
      <c r="K40" s="560"/>
      <c r="L40" s="560"/>
      <c r="M40" s="560"/>
      <c r="N40" s="560"/>
      <c r="O40" s="560"/>
      <c r="P40" s="560"/>
      <c r="Q40" s="560"/>
      <c r="R40" s="560"/>
      <c r="S40" s="560"/>
      <c r="T40" s="560"/>
      <c r="U40" s="3"/>
      <c r="V40" s="467"/>
    </row>
    <row r="41" spans="3:22" ht="11.25" customHeight="1">
      <c r="C41" s="1382"/>
      <c r="F41" s="560"/>
      <c r="G41" s="560"/>
      <c r="H41" s="560"/>
      <c r="I41" s="560"/>
      <c r="J41" s="560"/>
      <c r="K41" s="560"/>
      <c r="L41" s="560"/>
      <c r="M41" s="560"/>
      <c r="N41" s="560"/>
      <c r="O41" s="560"/>
      <c r="P41" s="560"/>
      <c r="Q41" s="560"/>
      <c r="R41" s="560"/>
      <c r="S41" s="560"/>
      <c r="T41" s="560"/>
      <c r="U41" s="3"/>
      <c r="V41" s="467"/>
    </row>
    <row r="42" spans="3:22" ht="11.25" customHeight="1">
      <c r="C42" s="1382"/>
      <c r="F42" s="560"/>
      <c r="G42" s="560"/>
      <c r="H42" s="560"/>
      <c r="I42" s="560"/>
      <c r="J42" s="560"/>
      <c r="K42" s="560"/>
      <c r="L42" s="560"/>
      <c r="M42" s="560"/>
      <c r="N42" s="560"/>
      <c r="O42" s="560"/>
      <c r="P42" s="560"/>
      <c r="Q42" s="560"/>
      <c r="R42" s="560"/>
      <c r="S42" s="560"/>
      <c r="T42" s="560"/>
      <c r="U42" s="3"/>
      <c r="V42" s="467"/>
    </row>
    <row r="43" spans="3:22" ht="16.5" customHeight="1" thickBot="1">
      <c r="C43" s="1382"/>
      <c r="D43" s="560"/>
      <c r="E43" s="560"/>
      <c r="F43" s="560"/>
      <c r="G43" s="560"/>
      <c r="H43" s="560"/>
      <c r="I43" s="560"/>
      <c r="J43" s="560"/>
      <c r="K43" s="560"/>
      <c r="L43" s="560"/>
      <c r="M43" s="560"/>
      <c r="N43" s="560"/>
      <c r="O43" s="560"/>
      <c r="P43" s="560"/>
      <c r="Q43" s="560"/>
      <c r="R43" s="560"/>
      <c r="S43" s="560"/>
      <c r="T43" s="560"/>
      <c r="U43" s="3"/>
      <c r="V43" s="467"/>
    </row>
    <row r="44" spans="3:22" ht="21.2" customHeight="1">
      <c r="C44" s="1369" t="s">
        <v>470</v>
      </c>
      <c r="E44" s="5050" t="s">
        <v>48</v>
      </c>
      <c r="F44" s="5051"/>
      <c r="G44" s="5051"/>
      <c r="H44" s="5051"/>
      <c r="I44" s="5051"/>
      <c r="J44" s="5051"/>
      <c r="K44" s="5051"/>
      <c r="L44" s="5051"/>
      <c r="M44" s="5051"/>
      <c r="N44" s="5051"/>
      <c r="O44" s="5051"/>
      <c r="P44" s="5051"/>
      <c r="Q44" s="5051"/>
      <c r="R44" s="5052"/>
      <c r="S44" s="1370"/>
      <c r="T44" s="320"/>
    </row>
    <row r="45" spans="3:22" ht="18" customHeight="1" thickBot="1">
      <c r="E45" s="5049" t="s">
        <v>471</v>
      </c>
      <c r="F45" s="4825"/>
      <c r="G45" s="4825"/>
      <c r="H45" s="4825"/>
      <c r="I45" s="4825"/>
      <c r="J45" s="4825"/>
      <c r="K45" s="4825"/>
      <c r="L45" s="4825"/>
      <c r="M45" s="4825"/>
      <c r="N45" s="4825"/>
      <c r="O45" s="4825"/>
      <c r="P45" s="4825"/>
      <c r="Q45" s="4825"/>
      <c r="R45" s="4826"/>
    </row>
    <row r="46" spans="3:22" ht="9" customHeight="1" thickBot="1">
      <c r="C46" s="1383"/>
      <c r="D46" s="1372"/>
      <c r="J46" s="363"/>
      <c r="K46" s="1375"/>
      <c r="L46" s="1375"/>
      <c r="M46" s="1375"/>
      <c r="N46" s="1375"/>
      <c r="O46" s="1375"/>
      <c r="P46" s="1375"/>
      <c r="Q46" s="1375"/>
      <c r="R46" s="1375"/>
      <c r="S46" s="1375"/>
      <c r="T46" s="1375"/>
      <c r="U46" s="23"/>
      <c r="V46" s="391"/>
    </row>
    <row r="47" spans="3:22" ht="37.5" customHeight="1" thickBot="1">
      <c r="E47" s="505" t="s">
        <v>461</v>
      </c>
      <c r="F47" s="5062" t="s">
        <v>462</v>
      </c>
      <c r="G47" s="5063"/>
      <c r="H47" s="5062" t="s">
        <v>463</v>
      </c>
      <c r="I47" s="5063"/>
      <c r="J47" s="5070" t="s">
        <v>161</v>
      </c>
      <c r="K47" s="5063"/>
      <c r="L47" s="5071" t="s">
        <v>305</v>
      </c>
      <c r="M47" s="4848"/>
      <c r="N47" s="4849"/>
      <c r="O47" s="5071" t="s">
        <v>306</v>
      </c>
      <c r="P47" s="4792"/>
      <c r="Q47" s="4793"/>
      <c r="R47" s="5071" t="s">
        <v>307</v>
      </c>
      <c r="S47" s="4792"/>
      <c r="T47" s="4793"/>
      <c r="U47" s="5"/>
      <c r="V47" s="1324"/>
    </row>
    <row r="48" spans="3:22" ht="34.5" customHeight="1" thickBot="1">
      <c r="E48" s="1377"/>
      <c r="F48" s="1384" t="s">
        <v>308</v>
      </c>
      <c r="G48" s="1385" t="s">
        <v>309</v>
      </c>
      <c r="H48" s="1374" t="s">
        <v>308</v>
      </c>
      <c r="I48" s="1376" t="s">
        <v>309</v>
      </c>
      <c r="J48" s="1386" t="s">
        <v>308</v>
      </c>
      <c r="K48" s="1718" t="s">
        <v>309</v>
      </c>
      <c r="L48" s="1378" t="s">
        <v>464</v>
      </c>
      <c r="M48" s="1379" t="s">
        <v>538</v>
      </c>
      <c r="N48" s="519" t="s">
        <v>171</v>
      </c>
      <c r="O48" s="1378" t="s">
        <v>464</v>
      </c>
      <c r="P48" s="1379" t="s">
        <v>538</v>
      </c>
      <c r="Q48" s="519" t="s">
        <v>171</v>
      </c>
      <c r="R48" s="1378" t="s">
        <v>464</v>
      </c>
      <c r="S48" s="1379" t="s">
        <v>538</v>
      </c>
      <c r="T48" s="519" t="s">
        <v>171</v>
      </c>
      <c r="U48" s="467"/>
      <c r="V48" s="467"/>
    </row>
    <row r="49" spans="3:20" ht="16.5" customHeight="1">
      <c r="C49" s="1390"/>
      <c r="D49" s="360"/>
      <c r="E49" s="769">
        <v>2001</v>
      </c>
      <c r="F49" s="1437" t="s">
        <v>148</v>
      </c>
      <c r="G49" s="1394" t="s">
        <v>148</v>
      </c>
      <c r="H49" s="1437" t="s">
        <v>148</v>
      </c>
      <c r="I49" s="1498" t="s">
        <v>148</v>
      </c>
      <c r="J49" s="1395" t="s">
        <v>148</v>
      </c>
      <c r="K49" s="1722" t="s">
        <v>148</v>
      </c>
      <c r="L49" s="1717" t="s">
        <v>148</v>
      </c>
      <c r="M49" s="1438" t="s">
        <v>148</v>
      </c>
      <c r="N49" s="1439" t="s">
        <v>148</v>
      </c>
      <c r="O49" s="1440" t="s">
        <v>148</v>
      </c>
      <c r="P49" s="1441" t="s">
        <v>148</v>
      </c>
      <c r="Q49" s="1442" t="s">
        <v>148</v>
      </c>
      <c r="R49" s="1440" t="s">
        <v>148</v>
      </c>
      <c r="S49" s="1443" t="s">
        <v>148</v>
      </c>
      <c r="T49" s="1442" t="s">
        <v>148</v>
      </c>
    </row>
    <row r="50" spans="3:20" ht="16.5" customHeight="1">
      <c r="C50" s="1390"/>
      <c r="D50" s="360"/>
      <c r="E50" s="497">
        <v>2002</v>
      </c>
      <c r="F50" s="1444">
        <v>-10</v>
      </c>
      <c r="G50" s="1445">
        <v>-31.294478812968038</v>
      </c>
      <c r="H50" s="1444">
        <v>-10.909090909090907</v>
      </c>
      <c r="I50" s="1719">
        <v>-36.423598387687797</v>
      </c>
      <c r="J50" s="1446">
        <v>-8</v>
      </c>
      <c r="K50" s="1723">
        <v>-14.907317073170731</v>
      </c>
      <c r="L50" s="1652">
        <v>-9.2105263157894655</v>
      </c>
      <c r="M50" s="1008">
        <v>-10.191082802547768</v>
      </c>
      <c r="N50" s="1448">
        <v>-7.0422535211267672</v>
      </c>
      <c r="O50" s="991">
        <v>-18.181818181818173</v>
      </c>
      <c r="P50" s="1008">
        <v>-25</v>
      </c>
      <c r="Q50" s="1448">
        <v>0</v>
      </c>
      <c r="R50" s="991">
        <v>-100</v>
      </c>
      <c r="S50" s="1009">
        <v>0</v>
      </c>
      <c r="T50" s="1448">
        <v>-100</v>
      </c>
    </row>
    <row r="51" spans="3:20" ht="16.5" customHeight="1">
      <c r="C51" s="1390"/>
      <c r="D51" s="360"/>
      <c r="E51" s="497">
        <v>2003</v>
      </c>
      <c r="F51" s="1444">
        <v>16.666666666666671</v>
      </c>
      <c r="G51" s="1445">
        <v>84.029517297407097</v>
      </c>
      <c r="H51" s="1444">
        <v>-15.646258503401356</v>
      </c>
      <c r="I51" s="1719">
        <v>37.646493756003849</v>
      </c>
      <c r="J51" s="1446">
        <v>85.507246376811594</v>
      </c>
      <c r="K51" s="1723">
        <v>194.74891080027515</v>
      </c>
      <c r="L51" s="1652">
        <v>11.594202898550733</v>
      </c>
      <c r="M51" s="1009">
        <v>-17.730496453900713</v>
      </c>
      <c r="N51" s="1448">
        <v>74.242424242424249</v>
      </c>
      <c r="O51" s="991">
        <v>133.33333333333334</v>
      </c>
      <c r="P51" s="1008">
        <v>16.666666666666671</v>
      </c>
      <c r="Q51" s="1448">
        <v>366.66666666666669</v>
      </c>
      <c r="R51" s="991">
        <v>0</v>
      </c>
      <c r="S51" s="1008">
        <v>0</v>
      </c>
      <c r="T51" s="1448">
        <v>0</v>
      </c>
    </row>
    <row r="52" spans="3:20" ht="16.5" customHeight="1">
      <c r="C52" s="1390"/>
      <c r="D52" s="360"/>
      <c r="E52" s="497">
        <v>2004</v>
      </c>
      <c r="F52" s="1444">
        <v>2.3809523809523796</v>
      </c>
      <c r="G52" s="1445">
        <v>-12.095795166096451</v>
      </c>
      <c r="H52" s="1444">
        <v>-10.483870967741936</v>
      </c>
      <c r="I52" s="1719">
        <v>-49.668504431572337</v>
      </c>
      <c r="J52" s="1446">
        <v>14.84375</v>
      </c>
      <c r="K52" s="1723">
        <v>29.788392718219995</v>
      </c>
      <c r="L52" s="1652">
        <v>7.3593073593073655</v>
      </c>
      <c r="M52" s="1008">
        <v>-6.0344827586206833</v>
      </c>
      <c r="N52" s="1448">
        <v>20.869565217391298</v>
      </c>
      <c r="O52" s="991">
        <v>-52.380952380952387</v>
      </c>
      <c r="P52" s="1008">
        <v>-71.428571428571431</v>
      </c>
      <c r="Q52" s="1448">
        <v>-42.857142857142861</v>
      </c>
      <c r="R52" s="991">
        <v>0</v>
      </c>
      <c r="S52" s="1008">
        <v>-100</v>
      </c>
      <c r="T52" s="1448">
        <v>-100</v>
      </c>
    </row>
    <row r="53" spans="3:20" ht="16.5" customHeight="1">
      <c r="C53" s="1390"/>
      <c r="D53" s="360"/>
      <c r="E53" s="498" t="s">
        <v>298</v>
      </c>
      <c r="F53" s="1444">
        <v>-8.5271317829457445</v>
      </c>
      <c r="G53" s="1445">
        <v>-0.5858966310943714</v>
      </c>
      <c r="H53" s="1444">
        <v>26.126126126126124</v>
      </c>
      <c r="I53" s="1719">
        <v>91.444814198557964</v>
      </c>
      <c r="J53" s="1446">
        <v>-34.693877551020407</v>
      </c>
      <c r="K53" s="1723">
        <v>-40.370436971767667</v>
      </c>
      <c r="L53" s="1652">
        <v>-9.6774193548387188</v>
      </c>
      <c r="M53" s="1008">
        <v>22.935779816513758</v>
      </c>
      <c r="N53" s="1448">
        <v>-35.251798561151077</v>
      </c>
      <c r="O53" s="991">
        <v>20</v>
      </c>
      <c r="P53" s="1008">
        <v>200</v>
      </c>
      <c r="Q53" s="1448">
        <v>-25</v>
      </c>
      <c r="R53" s="991">
        <v>0</v>
      </c>
      <c r="S53" s="1009">
        <v>0</v>
      </c>
      <c r="T53" s="1448">
        <v>0</v>
      </c>
    </row>
    <row r="54" spans="3:20" ht="16.5" customHeight="1">
      <c r="C54" s="1390"/>
      <c r="D54" s="360"/>
      <c r="E54" s="768" t="s">
        <v>422</v>
      </c>
      <c r="F54" s="1449">
        <v>19.491525423728802</v>
      </c>
      <c r="G54" s="1450">
        <v>17.739423279309619</v>
      </c>
      <c r="H54" s="1449">
        <v>6.4285714285714306</v>
      </c>
      <c r="I54" s="1720">
        <v>-30.506264938074892</v>
      </c>
      <c r="J54" s="1451">
        <v>38.541666666666686</v>
      </c>
      <c r="K54" s="1724">
        <v>84.700442299959775</v>
      </c>
      <c r="L54" s="1013">
        <v>22.767857142857139</v>
      </c>
      <c r="M54" s="1009">
        <v>10.447761194029852</v>
      </c>
      <c r="N54" s="1453">
        <v>41.111111111111114</v>
      </c>
      <c r="O54" s="1010">
        <v>-41.666666666666664</v>
      </c>
      <c r="P54" s="1009">
        <v>-83.333333333333343</v>
      </c>
      <c r="Q54" s="1453">
        <v>0</v>
      </c>
      <c r="R54" s="1010">
        <v>0</v>
      </c>
      <c r="S54" s="1009">
        <v>0</v>
      </c>
      <c r="T54" s="1453">
        <v>0</v>
      </c>
    </row>
    <row r="55" spans="3:20" ht="16.5" customHeight="1">
      <c r="C55" s="1390"/>
      <c r="D55" s="360"/>
      <c r="E55" s="498" t="s">
        <v>525</v>
      </c>
      <c r="F55" s="1449">
        <v>-16.666666666666657</v>
      </c>
      <c r="G55" s="1450">
        <v>-26.797525832171331</v>
      </c>
      <c r="H55" s="1449">
        <v>-7.3825503355704711</v>
      </c>
      <c r="I55" s="1720">
        <v>-3.7206878582595095</v>
      </c>
      <c r="J55" s="1451">
        <v>-27.067669172932327</v>
      </c>
      <c r="K55" s="1724">
        <v>-38.848372700555132</v>
      </c>
      <c r="L55" s="1697">
        <v>-17.454545454545453</v>
      </c>
      <c r="M55" s="1009">
        <v>-9.4594594594594668</v>
      </c>
      <c r="N55" s="1455">
        <v>-26.771653543307082</v>
      </c>
      <c r="O55" s="1454">
        <v>14.285714285714278</v>
      </c>
      <c r="P55" s="1009">
        <v>300</v>
      </c>
      <c r="Q55" s="1455">
        <v>-33.333333333333343</v>
      </c>
      <c r="R55" s="1454">
        <v>0</v>
      </c>
      <c r="S55" s="1009">
        <v>0</v>
      </c>
      <c r="T55" s="1455">
        <v>0</v>
      </c>
    </row>
    <row r="56" spans="3:20" ht="18" customHeight="1">
      <c r="C56" s="1390"/>
      <c r="D56" s="360"/>
      <c r="E56" s="768" t="s">
        <v>249</v>
      </c>
      <c r="F56" s="1449">
        <v>-8.5106382978723474</v>
      </c>
      <c r="G56" s="1450">
        <v>4.4251245482074921</v>
      </c>
      <c r="H56" s="1449">
        <v>-5.7971014492753596</v>
      </c>
      <c r="I56" s="1720">
        <v>28.263693440138553</v>
      </c>
      <c r="J56" s="1451">
        <v>-12.371134020618555</v>
      </c>
      <c r="K56" s="1724">
        <v>-15.174439302242789</v>
      </c>
      <c r="L56" s="1697">
        <v>-10.572687224669608</v>
      </c>
      <c r="M56" s="1009">
        <v>-7.4626865671641838</v>
      </c>
      <c r="N56" s="1455">
        <v>-15.053763440860209</v>
      </c>
      <c r="O56" s="1454">
        <v>50</v>
      </c>
      <c r="P56" s="1009">
        <v>50</v>
      </c>
      <c r="Q56" s="1455">
        <v>50</v>
      </c>
      <c r="R56" s="1454">
        <v>0</v>
      </c>
      <c r="S56" s="1009">
        <v>0</v>
      </c>
      <c r="T56" s="1455">
        <v>0</v>
      </c>
    </row>
    <row r="57" spans="3:20" ht="18" customHeight="1">
      <c r="C57" s="1390"/>
      <c r="D57" s="360"/>
      <c r="E57" s="766" t="s">
        <v>638</v>
      </c>
      <c r="F57" s="1449">
        <f t="shared" ref="F57:Q57" si="16">SUM(F15/F14)*100-100</f>
        <v>11.162790697674424</v>
      </c>
      <c r="G57" s="1456">
        <f t="shared" si="16"/>
        <v>22.806361085126284</v>
      </c>
      <c r="H57" s="1449">
        <f t="shared" si="16"/>
        <v>-8.461538461538467</v>
      </c>
      <c r="I57" s="1721">
        <f t="shared" si="16"/>
        <v>-8.954342138577104</v>
      </c>
      <c r="J57" s="1726">
        <f t="shared" si="16"/>
        <v>41.176470588235304</v>
      </c>
      <c r="K57" s="1725">
        <f t="shared" si="16"/>
        <v>62.291469940195157</v>
      </c>
      <c r="L57" s="1697">
        <f t="shared" si="16"/>
        <v>9.3596059113300498</v>
      </c>
      <c r="M57" s="1009">
        <f t="shared" si="16"/>
        <v>-10.483870967741936</v>
      </c>
      <c r="N57" s="1455">
        <f t="shared" si="16"/>
        <v>40.506329113924039</v>
      </c>
      <c r="O57" s="1454">
        <f t="shared" si="16"/>
        <v>41.666666666666686</v>
      </c>
      <c r="P57" s="1009">
        <f t="shared" si="16"/>
        <v>33.333333333333314</v>
      </c>
      <c r="Q57" s="1455">
        <f t="shared" si="16"/>
        <v>50</v>
      </c>
      <c r="R57" s="1454">
        <v>0</v>
      </c>
      <c r="S57" s="1009">
        <v>0</v>
      </c>
      <c r="T57" s="1455">
        <v>0</v>
      </c>
    </row>
    <row r="58" spans="3:20" ht="18" customHeight="1">
      <c r="C58" s="1390"/>
      <c r="D58" s="360"/>
      <c r="E58" s="766" t="s">
        <v>697</v>
      </c>
      <c r="F58" s="1449">
        <f t="shared" ref="F58:Q59" si="17">SUM(F16/F15)*100-100</f>
        <v>-14.644351464435147</v>
      </c>
      <c r="G58" s="1456">
        <f t="shared" si="17"/>
        <v>-26.157830591102979</v>
      </c>
      <c r="H58" s="1449">
        <f t="shared" si="17"/>
        <v>4.2016806722689211</v>
      </c>
      <c r="I58" s="1721">
        <f t="shared" si="17"/>
        <v>-16.434927697441609</v>
      </c>
      <c r="J58" s="1726">
        <f t="shared" si="17"/>
        <v>-33.333333333333343</v>
      </c>
      <c r="K58" s="1725">
        <f t="shared" si="17"/>
        <v>-32.938970778381176</v>
      </c>
      <c r="L58" s="1697">
        <f t="shared" si="17"/>
        <v>-12.162162162162161</v>
      </c>
      <c r="M58" s="1009">
        <f t="shared" si="17"/>
        <v>10.810810810810807</v>
      </c>
      <c r="N58" s="1455">
        <f t="shared" si="17"/>
        <v>-35.13513513513513</v>
      </c>
      <c r="O58" s="1454">
        <f>SUM(O16/O15)*100-100</f>
        <v>-47.058823529411761</v>
      </c>
      <c r="P58" s="1009">
        <f t="shared" si="17"/>
        <v>-87.5</v>
      </c>
      <c r="Q58" s="1455">
        <f t="shared" si="17"/>
        <v>-11.111111111111114</v>
      </c>
      <c r="R58" s="1454">
        <v>0</v>
      </c>
      <c r="S58" s="1009">
        <v>0</v>
      </c>
      <c r="T58" s="1455">
        <v>0</v>
      </c>
    </row>
    <row r="59" spans="3:20" ht="18" customHeight="1" thickBot="1">
      <c r="C59" s="1390"/>
      <c r="D59" s="360"/>
      <c r="E59" s="767" t="s">
        <v>758</v>
      </c>
      <c r="F59" s="1449">
        <f t="shared" si="17"/>
        <v>8.8235294117646959</v>
      </c>
      <c r="G59" s="1456">
        <f t="shared" si="17"/>
        <v>-1.7794512069321229</v>
      </c>
      <c r="H59" s="1449">
        <f t="shared" si="17"/>
        <v>12.09677419354837</v>
      </c>
      <c r="I59" s="1721">
        <f t="shared" si="17"/>
        <v>40.399334442595659</v>
      </c>
      <c r="J59" s="1726">
        <f t="shared" si="17"/>
        <v>3.7500000000000142</v>
      </c>
      <c r="K59" s="1725">
        <f t="shared" si="17"/>
        <v>-38.436325074713196</v>
      </c>
      <c r="L59" s="1697">
        <f t="shared" si="17"/>
        <v>10.256410256410263</v>
      </c>
      <c r="M59" s="1009">
        <f t="shared" si="17"/>
        <v>11.382113821138205</v>
      </c>
      <c r="N59" s="1455">
        <f t="shared" si="17"/>
        <v>8.3333333333333286</v>
      </c>
      <c r="O59" s="1454">
        <f>SUM(O17/O16)*100-100</f>
        <v>-22.222222222222214</v>
      </c>
      <c r="P59" s="1009">
        <f>SUM(P17/P16)*100-100</f>
        <v>100</v>
      </c>
      <c r="Q59" s="1455">
        <f t="shared" si="17"/>
        <v>-37.5</v>
      </c>
      <c r="R59" s="1454">
        <v>0</v>
      </c>
      <c r="S59" s="1009">
        <v>0</v>
      </c>
      <c r="T59" s="1455">
        <v>0</v>
      </c>
    </row>
    <row r="60" spans="3:20" s="320" customFormat="1" ht="20.25" customHeight="1">
      <c r="C60" s="1460"/>
      <c r="D60" s="1435"/>
      <c r="E60" s="499" t="s">
        <v>416</v>
      </c>
      <c r="F60" s="1890">
        <v>31.034482758620697</v>
      </c>
      <c r="G60" s="1891">
        <v>155.86169638033493</v>
      </c>
      <c r="H60" s="1892">
        <v>28.94736842105263</v>
      </c>
      <c r="I60" s="1891">
        <v>80.262634301631522</v>
      </c>
      <c r="J60" s="1893">
        <v>35</v>
      </c>
      <c r="K60" s="1894">
        <v>315.64339781328846</v>
      </c>
      <c r="L60" s="1698">
        <v>22.41379310344827</v>
      </c>
      <c r="M60" s="1699">
        <v>26.315789473684205</v>
      </c>
      <c r="N60" s="1895">
        <v>14.999999999999986</v>
      </c>
      <c r="O60" s="1896">
        <v>0</v>
      </c>
      <c r="P60" s="1897">
        <v>0</v>
      </c>
      <c r="Q60" s="1898">
        <v>0</v>
      </c>
      <c r="R60" s="1899">
        <v>0</v>
      </c>
      <c r="S60" s="1897">
        <v>0</v>
      </c>
      <c r="T60" s="1898">
        <v>0</v>
      </c>
    </row>
    <row r="61" spans="3:20" s="320" customFormat="1" ht="20.25" customHeight="1">
      <c r="C61" s="1460"/>
      <c r="D61" s="1435"/>
      <c r="E61" s="559" t="s">
        <v>211</v>
      </c>
      <c r="F61" s="1461">
        <v>-1.818181818181813</v>
      </c>
      <c r="G61" s="1462">
        <v>-34.691903840840013</v>
      </c>
      <c r="H61" s="1463">
        <v>-7.1428571428571388</v>
      </c>
      <c r="I61" s="1462">
        <v>-22.17622708456534</v>
      </c>
      <c r="J61" s="1464">
        <v>3.7037037037036953</v>
      </c>
      <c r="K61" s="1465">
        <v>-45.669087136929463</v>
      </c>
      <c r="L61" s="1010">
        <v>2.0833333333333286</v>
      </c>
      <c r="M61" s="1009">
        <v>-12</v>
      </c>
      <c r="N61" s="1453">
        <v>17.391304347826093</v>
      </c>
      <c r="O61" s="1870">
        <v>0</v>
      </c>
      <c r="P61" s="1012">
        <v>0</v>
      </c>
      <c r="Q61" s="1466">
        <v>0</v>
      </c>
      <c r="R61" s="1871">
        <v>0</v>
      </c>
      <c r="S61" s="1012">
        <v>0</v>
      </c>
      <c r="T61" s="1466">
        <v>0</v>
      </c>
    </row>
    <row r="62" spans="3:20" s="320" customFormat="1" ht="20.25" customHeight="1">
      <c r="C62" s="1460"/>
      <c r="D62" s="1435"/>
      <c r="E62" s="559" t="s">
        <v>332</v>
      </c>
      <c r="F62" s="1449">
        <v>-11.111111111111114</v>
      </c>
      <c r="G62" s="1450">
        <v>-63.890909090909091</v>
      </c>
      <c r="H62" s="1467">
        <v>-11.111111111111114</v>
      </c>
      <c r="I62" s="1450">
        <v>-39.860803543182534</v>
      </c>
      <c r="J62" s="1468">
        <v>-11.111111111111114</v>
      </c>
      <c r="K62" s="1452">
        <v>-96.365968362548102</v>
      </c>
      <c r="L62" s="1010">
        <v>-4.7619047619047734</v>
      </c>
      <c r="M62" s="1009">
        <v>-8</v>
      </c>
      <c r="N62" s="1453">
        <v>0</v>
      </c>
      <c r="O62" s="1010">
        <v>0</v>
      </c>
      <c r="P62" s="1009">
        <v>0</v>
      </c>
      <c r="Q62" s="1453">
        <v>0</v>
      </c>
      <c r="R62" s="1013">
        <v>0</v>
      </c>
      <c r="S62" s="1009">
        <v>0</v>
      </c>
      <c r="T62" s="1453">
        <v>0</v>
      </c>
    </row>
    <row r="63" spans="3:20" s="320" customFormat="1" ht="20.25" customHeight="1" thickBot="1">
      <c r="C63" s="1425"/>
      <c r="D63" s="1426"/>
      <c r="E63" s="629" t="s">
        <v>551</v>
      </c>
      <c r="F63" s="1457">
        <v>21.05263157894737</v>
      </c>
      <c r="G63" s="1458">
        <v>103.86639676113361</v>
      </c>
      <c r="H63" s="1900">
        <v>-45.945945945945944</v>
      </c>
      <c r="I63" s="1458">
        <v>-38.23845327604726</v>
      </c>
      <c r="J63" s="1901">
        <v>145.00000000000003</v>
      </c>
      <c r="K63" s="1469">
        <v>288.72845831392641</v>
      </c>
      <c r="L63" s="1902">
        <v>12.72727272727272</v>
      </c>
      <c r="M63" s="1011">
        <v>-50</v>
      </c>
      <c r="N63" s="1903">
        <v>131.57894736842107</v>
      </c>
      <c r="O63" s="1902">
        <v>0</v>
      </c>
      <c r="P63" s="1011">
        <v>0</v>
      </c>
      <c r="Q63" s="1903">
        <v>0</v>
      </c>
      <c r="R63" s="1904">
        <v>0</v>
      </c>
      <c r="S63" s="1011">
        <v>0</v>
      </c>
      <c r="T63" s="1903">
        <v>0</v>
      </c>
    </row>
    <row r="64" spans="3:20" s="320" customFormat="1" ht="20.25" customHeight="1">
      <c r="C64" s="1425"/>
      <c r="D64" s="1426"/>
      <c r="E64" s="499" t="s">
        <v>603</v>
      </c>
      <c r="F64" s="1694">
        <f t="shared" ref="F64:N64" si="18">SUM(F22/F18)*100-100</f>
        <v>-5.2631578947368496</v>
      </c>
      <c r="G64" s="1695">
        <f t="shared" si="18"/>
        <v>-54.391891891891895</v>
      </c>
      <c r="H64" s="1694">
        <f t="shared" si="18"/>
        <v>-20.408163265306129</v>
      </c>
      <c r="I64" s="1695">
        <f t="shared" si="18"/>
        <v>-50.353200883002209</v>
      </c>
      <c r="J64" s="1696">
        <f t="shared" si="18"/>
        <v>22.222222222222229</v>
      </c>
      <c r="K64" s="1447">
        <f t="shared" si="18"/>
        <v>-58.093889113719143</v>
      </c>
      <c r="L64" s="1698">
        <f t="shared" si="18"/>
        <v>1.4084507042253449</v>
      </c>
      <c r="M64" s="1699">
        <f t="shared" si="18"/>
        <v>-18.75</v>
      </c>
      <c r="N64" s="1700">
        <f t="shared" si="18"/>
        <v>43.478260869565219</v>
      </c>
      <c r="O64" s="1698">
        <v>0</v>
      </c>
      <c r="P64" s="1699">
        <v>0</v>
      </c>
      <c r="Q64" s="1700">
        <v>0</v>
      </c>
      <c r="R64" s="1698">
        <v>0</v>
      </c>
      <c r="S64" s="1699">
        <v>0</v>
      </c>
      <c r="T64" s="1700">
        <v>0</v>
      </c>
    </row>
    <row r="65" spans="3:20" s="320" customFormat="1" ht="20.25" customHeight="1">
      <c r="C65" s="1425"/>
      <c r="D65" s="1426"/>
      <c r="E65" s="559" t="s">
        <v>641</v>
      </c>
      <c r="F65" s="1449">
        <f t="shared" ref="F65:N65" si="19">SUM(F23/F19)*100-100</f>
        <v>-29.629629629629633</v>
      </c>
      <c r="G65" s="1456">
        <f t="shared" si="19"/>
        <v>2.8770890628305494</v>
      </c>
      <c r="H65" s="1449">
        <f t="shared" si="19"/>
        <v>42.307692307692321</v>
      </c>
      <c r="I65" s="1456">
        <f t="shared" si="19"/>
        <v>31.686930091185417</v>
      </c>
      <c r="J65" s="1451">
        <f t="shared" si="19"/>
        <v>-96.428571428571431</v>
      </c>
      <c r="K65" s="1452">
        <f t="shared" si="19"/>
        <v>-33.317422434367543</v>
      </c>
      <c r="L65" s="1454">
        <f t="shared" si="19"/>
        <v>-30.612244897959187</v>
      </c>
      <c r="M65" s="1009">
        <f t="shared" si="19"/>
        <v>68.181818181818187</v>
      </c>
      <c r="N65" s="1455">
        <f t="shared" si="19"/>
        <v>-111.11111111111111</v>
      </c>
      <c r="O65" s="1454">
        <v>0</v>
      </c>
      <c r="P65" s="1009">
        <v>0</v>
      </c>
      <c r="Q65" s="1455">
        <v>0</v>
      </c>
      <c r="R65" s="1454">
        <v>0</v>
      </c>
      <c r="S65" s="1009">
        <v>0</v>
      </c>
      <c r="T65" s="1455">
        <v>0</v>
      </c>
    </row>
    <row r="66" spans="3:20" s="320" customFormat="1" ht="20.25" customHeight="1">
      <c r="C66" s="1425"/>
      <c r="D66" s="1426"/>
      <c r="E66" s="559" t="s">
        <v>654</v>
      </c>
      <c r="F66" s="1449">
        <f t="shared" ref="F66:N66" si="20">SUM(F24/F20)*100-100</f>
        <v>-2.5</v>
      </c>
      <c r="G66" s="1456">
        <f t="shared" si="20"/>
        <v>98.237663645518637</v>
      </c>
      <c r="H66" s="1449">
        <f t="shared" si="20"/>
        <v>4.1666666666666714</v>
      </c>
      <c r="I66" s="1456">
        <f t="shared" si="20"/>
        <v>13.308784850078908</v>
      </c>
      <c r="J66" s="1451">
        <f t="shared" si="20"/>
        <v>-12.5</v>
      </c>
      <c r="K66" s="1452">
        <f t="shared" si="20"/>
        <v>1997.6470588235293</v>
      </c>
      <c r="L66" s="1454">
        <f t="shared" si="20"/>
        <v>-12.5</v>
      </c>
      <c r="M66" s="1009">
        <f t="shared" si="20"/>
        <v>4.3478260869565162</v>
      </c>
      <c r="N66" s="1455">
        <f t="shared" si="20"/>
        <v>-35.294117647058826</v>
      </c>
      <c r="O66" s="1454">
        <v>0</v>
      </c>
      <c r="P66" s="1009">
        <v>0</v>
      </c>
      <c r="Q66" s="1455">
        <v>0</v>
      </c>
      <c r="R66" s="1454">
        <v>0</v>
      </c>
      <c r="S66" s="1009">
        <v>0</v>
      </c>
      <c r="T66" s="1455">
        <v>0</v>
      </c>
    </row>
    <row r="67" spans="3:20" s="320" customFormat="1" ht="20.25" customHeight="1" thickBot="1">
      <c r="C67" s="1425"/>
      <c r="D67" s="1426"/>
      <c r="E67" s="629" t="s">
        <v>655</v>
      </c>
      <c r="F67" s="1457">
        <f t="shared" ref="F67:N67" si="21">SUM(F25/F21)*100-100</f>
        <v>-20.289855072463766</v>
      </c>
      <c r="G67" s="1458">
        <f t="shared" si="21"/>
        <v>-37.76189057690398</v>
      </c>
      <c r="H67" s="1457">
        <f t="shared" si="21"/>
        <v>14.999999999999986</v>
      </c>
      <c r="I67" s="1458">
        <f t="shared" si="21"/>
        <v>-33.565217391304344</v>
      </c>
      <c r="J67" s="1470">
        <f t="shared" si="21"/>
        <v>-34.693877551020407</v>
      </c>
      <c r="K67" s="1469">
        <f t="shared" si="21"/>
        <v>-38.629283489096579</v>
      </c>
      <c r="L67" s="1459">
        <f t="shared" si="21"/>
        <v>-12.903225806451616</v>
      </c>
      <c r="M67" s="1011">
        <f t="shared" si="21"/>
        <v>27.777777777777771</v>
      </c>
      <c r="N67" s="1701">
        <f t="shared" si="21"/>
        <v>-29.545454545454547</v>
      </c>
      <c r="O67" s="1459">
        <v>0</v>
      </c>
      <c r="P67" s="1011">
        <v>0</v>
      </c>
      <c r="Q67" s="1701">
        <v>0</v>
      </c>
      <c r="R67" s="1459">
        <v>0</v>
      </c>
      <c r="S67" s="1011">
        <v>0</v>
      </c>
      <c r="T67" s="1701">
        <v>0</v>
      </c>
    </row>
    <row r="68" spans="3:20" s="320" customFormat="1" ht="20.25" customHeight="1">
      <c r="C68" s="1425"/>
      <c r="D68" s="1426"/>
      <c r="E68" s="499" t="s">
        <v>705</v>
      </c>
      <c r="F68" s="1694">
        <f t="shared" ref="F68:N68" si="22">SUM(F26/F22)*100-100</f>
        <v>-11.111111111111114</v>
      </c>
      <c r="G68" s="1695">
        <f t="shared" si="22"/>
        <v>63.495370370370352</v>
      </c>
      <c r="H68" s="1694">
        <f t="shared" si="22"/>
        <v>30.769230769230774</v>
      </c>
      <c r="I68" s="1695">
        <f t="shared" si="22"/>
        <v>68.563806136060492</v>
      </c>
      <c r="J68" s="1696">
        <f t="shared" si="22"/>
        <v>-60.606060606060609</v>
      </c>
      <c r="K68" s="1447">
        <f t="shared" si="22"/>
        <v>57.991308546595832</v>
      </c>
      <c r="L68" s="1698">
        <f t="shared" si="22"/>
        <v>-12.5</v>
      </c>
      <c r="M68" s="1699">
        <f t="shared" si="22"/>
        <v>28.205128205128204</v>
      </c>
      <c r="N68" s="1700">
        <f t="shared" si="22"/>
        <v>-60.606060606060609</v>
      </c>
      <c r="O68" s="1698" t="s">
        <v>601</v>
      </c>
      <c r="P68" s="1699" t="s">
        <v>601</v>
      </c>
      <c r="Q68" s="1700" t="s">
        <v>601</v>
      </c>
      <c r="R68" s="1698">
        <v>0</v>
      </c>
      <c r="S68" s="1699">
        <v>0</v>
      </c>
      <c r="T68" s="1700">
        <v>0</v>
      </c>
    </row>
    <row r="69" spans="3:20" s="320" customFormat="1" ht="20.25" customHeight="1">
      <c r="C69" s="1425"/>
      <c r="D69" s="1426"/>
      <c r="E69" s="559" t="s">
        <v>723</v>
      </c>
      <c r="F69" s="1449">
        <f t="shared" ref="F69:M69" si="23">SUM(F27/F23)*100-100</f>
        <v>50</v>
      </c>
      <c r="G69" s="1456">
        <f t="shared" si="23"/>
        <v>4.7707176639934232</v>
      </c>
      <c r="H69" s="1449">
        <f t="shared" si="23"/>
        <v>-32.432432432432435</v>
      </c>
      <c r="I69" s="1456">
        <f t="shared" si="23"/>
        <v>-47.43219849971149</v>
      </c>
      <c r="J69" s="1451">
        <f t="shared" si="23"/>
        <v>3100</v>
      </c>
      <c r="K69" s="1452">
        <f t="shared" si="23"/>
        <v>134.28775948460986</v>
      </c>
      <c r="L69" s="1454">
        <f t="shared" si="23"/>
        <v>55.882352941176464</v>
      </c>
      <c r="M69" s="1009">
        <f t="shared" si="23"/>
        <v>-32.432432432432435</v>
      </c>
      <c r="N69" s="1455">
        <f>SUM(N27/N23)*100-100</f>
        <v>-1033.3333333333335</v>
      </c>
      <c r="O69" s="1454">
        <f t="shared" ref="O69:Q69" si="24">SUM(O27/O23)*100-100</f>
        <v>0</v>
      </c>
      <c r="P69" s="1009" t="s">
        <v>601</v>
      </c>
      <c r="Q69" s="1455">
        <f t="shared" si="24"/>
        <v>0</v>
      </c>
      <c r="R69" s="1454">
        <v>0</v>
      </c>
      <c r="S69" s="1009">
        <v>0</v>
      </c>
      <c r="T69" s="1455">
        <v>0</v>
      </c>
    </row>
    <row r="70" spans="3:20" s="320" customFormat="1" ht="20.25" customHeight="1">
      <c r="C70" s="1425"/>
      <c r="D70" s="1426"/>
      <c r="E70" s="559" t="s">
        <v>724</v>
      </c>
      <c r="F70" s="1449">
        <f t="shared" ref="F70:M71" si="25">SUM(F28/F24)*100-100</f>
        <v>33.333333333333314</v>
      </c>
      <c r="G70" s="1456">
        <f t="shared" si="25"/>
        <v>-1.930403860807715</v>
      </c>
      <c r="H70" s="1449">
        <f t="shared" si="25"/>
        <v>15.999999999999986</v>
      </c>
      <c r="I70" s="1456">
        <f t="shared" si="25"/>
        <v>135.37604456824513</v>
      </c>
      <c r="J70" s="1451">
        <f t="shared" si="25"/>
        <v>64.285714285714278</v>
      </c>
      <c r="K70" s="1452">
        <f t="shared" si="25"/>
        <v>-167.80706674144699</v>
      </c>
      <c r="L70" s="1454">
        <f t="shared" si="25"/>
        <v>45.714285714285694</v>
      </c>
      <c r="M70" s="1009">
        <f t="shared" si="25"/>
        <v>16.666666666666671</v>
      </c>
      <c r="N70" s="1455">
        <f>SUM(N28/N24)*100-100</f>
        <v>109.09090909090909</v>
      </c>
      <c r="O70" s="1454">
        <f t="shared" ref="O70:Q70" si="26">SUM(O28/O24)*100-100</f>
        <v>-75</v>
      </c>
      <c r="P70" s="1009">
        <f t="shared" si="26"/>
        <v>0</v>
      </c>
      <c r="Q70" s="1455">
        <f t="shared" si="26"/>
        <v>-100</v>
      </c>
      <c r="R70" s="1454">
        <v>0</v>
      </c>
      <c r="S70" s="1009">
        <v>0</v>
      </c>
      <c r="T70" s="1455">
        <v>0</v>
      </c>
    </row>
    <row r="71" spans="3:20" s="320" customFormat="1" ht="20.25" customHeight="1" thickBot="1">
      <c r="C71" s="1425"/>
      <c r="D71" s="1426"/>
      <c r="E71" s="629" t="s">
        <v>725</v>
      </c>
      <c r="F71" s="1457">
        <f t="shared" si="25"/>
        <v>-10.909090909090907</v>
      </c>
      <c r="G71" s="1458">
        <f t="shared" si="25"/>
        <v>-51.754945756222085</v>
      </c>
      <c r="H71" s="1457">
        <f t="shared" si="25"/>
        <v>47.826086956521721</v>
      </c>
      <c r="I71" s="1458">
        <f t="shared" si="25"/>
        <v>72.251308900523554</v>
      </c>
      <c r="J71" s="1470">
        <f t="shared" si="25"/>
        <v>-53.125</v>
      </c>
      <c r="K71" s="1469">
        <f t="shared" si="25"/>
        <v>-79.50019523623584</v>
      </c>
      <c r="L71" s="1459">
        <f t="shared" si="25"/>
        <v>-11.111111111111114</v>
      </c>
      <c r="M71" s="1011">
        <f t="shared" si="25"/>
        <v>47.826086956521721</v>
      </c>
      <c r="N71" s="1701">
        <f>SUM(N29/N25)*100-100</f>
        <v>-54.838709677419359</v>
      </c>
      <c r="O71" s="1459">
        <f t="shared" ref="O71:Q71" si="27">SUM(O29/O25)*100-100</f>
        <v>0</v>
      </c>
      <c r="P71" s="1011" t="s">
        <v>601</v>
      </c>
      <c r="Q71" s="1701">
        <f t="shared" si="27"/>
        <v>0</v>
      </c>
      <c r="R71" s="1459">
        <v>0</v>
      </c>
      <c r="S71" s="1011">
        <v>0</v>
      </c>
      <c r="T71" s="1701">
        <v>0</v>
      </c>
    </row>
    <row r="72" spans="3:20" s="320" customFormat="1" ht="20.25" customHeight="1">
      <c r="C72" s="1425"/>
      <c r="D72" s="1426"/>
      <c r="E72" s="499" t="s">
        <v>746</v>
      </c>
      <c r="F72" s="1694">
        <f>SUM(F30/F26)*100-100</f>
        <v>-31.25</v>
      </c>
      <c r="G72" s="1695">
        <f t="shared" ref="G72:N73" si="28">SUM(G30/G26)*100-100</f>
        <v>-44.626929066968714</v>
      </c>
      <c r="H72" s="1694">
        <f t="shared" si="28"/>
        <v>-21.568627450980387</v>
      </c>
      <c r="I72" s="1695">
        <f t="shared" si="28"/>
        <v>-8.8630968082300257</v>
      </c>
      <c r="J72" s="1696">
        <f t="shared" si="28"/>
        <v>-69.230769230769226</v>
      </c>
      <c r="K72" s="1447">
        <f t="shared" si="28"/>
        <v>-86.063569682151595</v>
      </c>
      <c r="L72" s="1698">
        <f t="shared" si="28"/>
        <v>-36.507936507936513</v>
      </c>
      <c r="M72" s="1699">
        <f t="shared" si="28"/>
        <v>-28</v>
      </c>
      <c r="N72" s="1700">
        <f t="shared" si="28"/>
        <v>-69.230769230769226</v>
      </c>
      <c r="O72" s="1698">
        <f>SUM(O30/O26)*100-100</f>
        <v>300</v>
      </c>
      <c r="P72" s="1699">
        <f t="shared" ref="P72:P76" si="29">SUM(P30/P26)*100-100</f>
        <v>300</v>
      </c>
      <c r="Q72" s="1700" t="s">
        <v>601</v>
      </c>
      <c r="R72" s="1698">
        <v>0</v>
      </c>
      <c r="S72" s="1699">
        <v>0</v>
      </c>
      <c r="T72" s="1700">
        <v>0</v>
      </c>
    </row>
    <row r="73" spans="3:20" s="320" customFormat="1" ht="20.25" customHeight="1">
      <c r="C73" s="1425"/>
      <c r="D73" s="1426"/>
      <c r="E73" s="559" t="s">
        <v>747</v>
      </c>
      <c r="F73" s="1449">
        <f>SUM(F31/F27)*100-100</f>
        <v>-15.789473684210535</v>
      </c>
      <c r="G73" s="1456">
        <f t="shared" si="28"/>
        <v>-3.7880274779195275</v>
      </c>
      <c r="H73" s="1449">
        <f t="shared" si="28"/>
        <v>15.999999999999986</v>
      </c>
      <c r="I73" s="1456">
        <f t="shared" si="28"/>
        <v>-2.74423710208562</v>
      </c>
      <c r="J73" s="1451">
        <f t="shared" si="28"/>
        <v>-40.625</v>
      </c>
      <c r="K73" s="1452">
        <f t="shared" si="28"/>
        <v>-4.3690803544149048</v>
      </c>
      <c r="L73" s="1454">
        <f t="shared" si="28"/>
        <v>-20.754716981132077</v>
      </c>
      <c r="M73" s="1009">
        <f t="shared" si="28"/>
        <v>8</v>
      </c>
      <c r="N73" s="1455">
        <f t="shared" si="28"/>
        <v>-46.428571428571431</v>
      </c>
      <c r="O73" s="1454">
        <f>SUM(O31/O27)*100-100</f>
        <v>50</v>
      </c>
      <c r="P73" s="1009" t="s">
        <v>601</v>
      </c>
      <c r="Q73" s="1455">
        <f>SUM(Q31/Q27)*100-100</f>
        <v>0</v>
      </c>
      <c r="R73" s="1454">
        <v>0</v>
      </c>
      <c r="S73" s="1009">
        <v>0</v>
      </c>
      <c r="T73" s="1455">
        <v>0</v>
      </c>
    </row>
    <row r="74" spans="3:20" s="320" customFormat="1" ht="20.25" customHeight="1">
      <c r="C74" s="1425"/>
      <c r="D74" s="1426"/>
      <c r="E74" s="559" t="s">
        <v>748</v>
      </c>
      <c r="F74" s="1449">
        <f t="shared" ref="F74:O74" si="30">SUM(F32/F28)*100-100</f>
        <v>-3.8461538461538396</v>
      </c>
      <c r="G74" s="1456">
        <f t="shared" si="30"/>
        <v>-16.886816886816888</v>
      </c>
      <c r="H74" s="1449">
        <f t="shared" si="30"/>
        <v>-17.241379310344826</v>
      </c>
      <c r="I74" s="1456">
        <f t="shared" si="30"/>
        <v>-49.447731755424066</v>
      </c>
      <c r="J74" s="1451">
        <f t="shared" si="30"/>
        <v>13.043478260869563</v>
      </c>
      <c r="K74" s="1452">
        <f t="shared" si="30"/>
        <v>-153.43258891645991</v>
      </c>
      <c r="L74" s="1454">
        <f t="shared" si="30"/>
        <v>-7.8431372549019613</v>
      </c>
      <c r="M74" s="1009">
        <f t="shared" si="30"/>
        <v>-21.428571428571431</v>
      </c>
      <c r="N74" s="1455">
        <f t="shared" si="30"/>
        <v>8.6956521739130324</v>
      </c>
      <c r="O74" s="1454">
        <f t="shared" si="30"/>
        <v>200</v>
      </c>
      <c r="P74" s="1009">
        <f t="shared" si="29"/>
        <v>100</v>
      </c>
      <c r="Q74" s="1455" t="s">
        <v>601</v>
      </c>
      <c r="R74" s="1454">
        <v>0</v>
      </c>
      <c r="S74" s="1009">
        <v>0</v>
      </c>
      <c r="T74" s="1455">
        <v>0</v>
      </c>
    </row>
    <row r="75" spans="3:20" s="320" customFormat="1" ht="20.25" customHeight="1" thickBot="1">
      <c r="C75" s="1425"/>
      <c r="D75" s="1426"/>
      <c r="E75" s="629" t="s">
        <v>749</v>
      </c>
      <c r="F75" s="1457">
        <f t="shared" ref="F75:O76" si="31">SUM(F33/F29)*100-100</f>
        <v>-26.530612244897952</v>
      </c>
      <c r="G75" s="1458">
        <f t="shared" si="31"/>
        <v>82.969576719576708</v>
      </c>
      <c r="H75" s="1457">
        <f t="shared" si="31"/>
        <v>-38.235294117647058</v>
      </c>
      <c r="I75" s="1458">
        <f t="shared" si="31"/>
        <v>-38.80445795339412</v>
      </c>
      <c r="J75" s="1470">
        <f t="shared" si="31"/>
        <v>0</v>
      </c>
      <c r="K75" s="1469">
        <f t="shared" si="31"/>
        <v>311.90476190476187</v>
      </c>
      <c r="L75" s="1459">
        <f t="shared" si="31"/>
        <v>-39.583333333333336</v>
      </c>
      <c r="M75" s="1011">
        <f t="shared" si="31"/>
        <v>-38.235294117647058</v>
      </c>
      <c r="N75" s="1701">
        <f t="shared" si="31"/>
        <v>-42.857142857142861</v>
      </c>
      <c r="O75" s="1459">
        <f t="shared" si="31"/>
        <v>600</v>
      </c>
      <c r="P75" s="1011" t="s">
        <v>601</v>
      </c>
      <c r="Q75" s="1701">
        <f t="shared" ref="Q75" si="32">SUM(Q33/Q29)*100-100</f>
        <v>600</v>
      </c>
      <c r="R75" s="1459">
        <v>0</v>
      </c>
      <c r="S75" s="1011">
        <v>0</v>
      </c>
      <c r="T75" s="1701">
        <v>0</v>
      </c>
    </row>
    <row r="76" spans="3:20" s="320" customFormat="1" ht="20.25" customHeight="1">
      <c r="C76" s="1425"/>
      <c r="D76" s="1426"/>
      <c r="E76" s="499" t="s">
        <v>810</v>
      </c>
      <c r="F76" s="1694">
        <f t="shared" ref="F76:K76" si="33">SUM(F34/F30)*100-100</f>
        <v>-75</v>
      </c>
      <c r="G76" s="1695">
        <f t="shared" si="33"/>
        <v>-70.109946305292766</v>
      </c>
      <c r="H76" s="1694">
        <f t="shared" si="33"/>
        <v>-65</v>
      </c>
      <c r="I76" s="1695">
        <f t="shared" si="33"/>
        <v>-72.416787264833573</v>
      </c>
      <c r="J76" s="1696">
        <f t="shared" si="33"/>
        <v>-175</v>
      </c>
      <c r="K76" s="1447">
        <f t="shared" si="33"/>
        <v>-52.631578947368425</v>
      </c>
      <c r="L76" s="1698">
        <f t="shared" si="31"/>
        <v>-75</v>
      </c>
      <c r="M76" s="1699">
        <f t="shared" si="31"/>
        <v>-63.888888888888893</v>
      </c>
      <c r="N76" s="1700">
        <f t="shared" si="31"/>
        <v>-175</v>
      </c>
      <c r="O76" s="1698">
        <f t="shared" si="31"/>
        <v>-75</v>
      </c>
      <c r="P76" s="1699">
        <f t="shared" si="29"/>
        <v>-75</v>
      </c>
      <c r="Q76" s="1700" t="s">
        <v>601</v>
      </c>
      <c r="R76" s="1698">
        <v>0</v>
      </c>
      <c r="S76" s="1699">
        <v>0</v>
      </c>
      <c r="T76" s="1700">
        <v>0</v>
      </c>
    </row>
    <row r="77" spans="3:20" s="320" customFormat="1" ht="20.25" customHeight="1">
      <c r="C77" s="1425"/>
      <c r="D77" s="1426"/>
      <c r="E77" s="2320"/>
      <c r="F77" s="2321"/>
      <c r="G77" s="1579"/>
      <c r="H77" s="2321"/>
      <c r="I77" s="1579"/>
      <c r="J77" s="2322"/>
      <c r="K77" s="2323"/>
      <c r="L77" s="2324"/>
      <c r="M77" s="2325"/>
      <c r="N77" s="2326"/>
      <c r="O77" s="2324"/>
      <c r="P77" s="2325"/>
      <c r="Q77" s="2326"/>
      <c r="R77" s="2324"/>
      <c r="S77" s="2325"/>
      <c r="T77" s="2326"/>
    </row>
    <row r="78" spans="3:20" s="320" customFormat="1" ht="20.25" customHeight="1" thickBot="1">
      <c r="C78" s="1425"/>
      <c r="D78" s="1426"/>
      <c r="E78" s="2320"/>
      <c r="F78" s="2321"/>
      <c r="G78" s="1579"/>
      <c r="H78" s="2321"/>
      <c r="I78" s="1579"/>
      <c r="J78" s="2322"/>
      <c r="K78" s="2323"/>
      <c r="L78" s="2324"/>
      <c r="M78" s="2325"/>
      <c r="N78" s="2326"/>
      <c r="O78" s="2324"/>
      <c r="P78" s="2325"/>
      <c r="Q78" s="2326"/>
      <c r="R78" s="2324"/>
      <c r="S78" s="2325"/>
      <c r="T78" s="2326"/>
    </row>
    <row r="79" spans="3:20" s="320" customFormat="1" ht="5.25" customHeight="1" thickBot="1">
      <c r="C79" s="1425"/>
      <c r="D79" s="1426"/>
      <c r="E79" s="2337"/>
      <c r="F79" s="2338"/>
      <c r="G79" s="2339"/>
      <c r="H79" s="2338"/>
      <c r="I79" s="2339"/>
      <c r="J79" s="2340"/>
      <c r="K79" s="2341"/>
      <c r="L79" s="2342"/>
      <c r="M79" s="2343"/>
      <c r="N79" s="2344"/>
      <c r="O79" s="2342"/>
      <c r="P79" s="2343"/>
      <c r="Q79" s="2344"/>
      <c r="R79" s="2342"/>
      <c r="S79" s="2343"/>
      <c r="T79" s="2344"/>
    </row>
    <row r="80" spans="3:20" ht="12.75" customHeight="1">
      <c r="C80" s="1362"/>
      <c r="D80" s="1363"/>
      <c r="E80" s="1382" t="s">
        <v>313</v>
      </c>
    </row>
    <row r="81" spans="3:21" ht="12.75" customHeight="1">
      <c r="C81" s="1362"/>
      <c r="D81" s="1363"/>
      <c r="E81" s="1382"/>
    </row>
    <row r="82" spans="3:21" ht="12.75" customHeight="1">
      <c r="C82" s="1362"/>
      <c r="D82" s="1363"/>
      <c r="E82" s="1382"/>
    </row>
    <row r="83" spans="3:21" ht="12.75" customHeight="1">
      <c r="C83" s="1362"/>
      <c r="D83" s="1363"/>
      <c r="E83" s="1382"/>
    </row>
    <row r="84" spans="3:21" ht="12.75" customHeight="1">
      <c r="C84" s="1362"/>
      <c r="D84" s="1363"/>
      <c r="E84" s="1382"/>
    </row>
    <row r="85" spans="3:21" ht="12.75" customHeight="1">
      <c r="C85" s="1362"/>
      <c r="D85" s="1363"/>
      <c r="E85" s="1382"/>
    </row>
    <row r="86" spans="3:21" ht="12.75" customHeight="1">
      <c r="C86" s="1362"/>
      <c r="D86" s="1363"/>
      <c r="E86" s="1382"/>
    </row>
    <row r="87" spans="3:21" ht="12.75" customHeight="1">
      <c r="C87" s="1362"/>
      <c r="D87" s="1363"/>
      <c r="E87" s="1382"/>
    </row>
    <row r="88" spans="3:21" ht="12.75" customHeight="1">
      <c r="C88" s="1362"/>
      <c r="D88" s="1363"/>
      <c r="E88" s="1382"/>
    </row>
    <row r="89" spans="3:21" ht="12.75" customHeight="1">
      <c r="C89" s="1362"/>
      <c r="D89" s="1363"/>
      <c r="E89" s="1382"/>
    </row>
    <row r="90" spans="3:21" ht="12.75" customHeight="1">
      <c r="C90" s="1362"/>
      <c r="D90" s="1363"/>
      <c r="E90" s="1382"/>
    </row>
    <row r="91" spans="3:21" ht="12.75" customHeight="1">
      <c r="C91" s="1362"/>
      <c r="D91" s="1363"/>
      <c r="E91" s="1382"/>
    </row>
    <row r="92" spans="3:21" ht="12.75" customHeight="1" thickBot="1">
      <c r="C92" s="1362"/>
      <c r="D92" s="1363"/>
      <c r="E92" s="1382"/>
    </row>
    <row r="93" spans="3:21" ht="18" customHeight="1">
      <c r="C93" s="1369" t="s">
        <v>474</v>
      </c>
      <c r="E93" s="5050" t="s">
        <v>472</v>
      </c>
      <c r="F93" s="5051"/>
      <c r="G93" s="5051"/>
      <c r="H93" s="5051"/>
      <c r="I93" s="5051"/>
      <c r="J93" s="5051"/>
      <c r="K93" s="5051"/>
      <c r="L93" s="5051"/>
      <c r="M93" s="5051"/>
      <c r="N93" s="5051"/>
      <c r="O93" s="5051"/>
      <c r="P93" s="5051"/>
      <c r="Q93" s="5051"/>
      <c r="R93" s="5051"/>
      <c r="S93" s="5051"/>
      <c r="T93" s="5052"/>
    </row>
    <row r="94" spans="3:21" ht="19.5" customHeight="1" thickBot="1">
      <c r="C94" s="1387"/>
      <c r="E94" s="5049" t="s">
        <v>473</v>
      </c>
      <c r="F94" s="5068"/>
      <c r="G94" s="5068"/>
      <c r="H94" s="5068"/>
      <c r="I94" s="5068"/>
      <c r="J94" s="5068"/>
      <c r="K94" s="5068"/>
      <c r="L94" s="5068"/>
      <c r="M94" s="5068"/>
      <c r="N94" s="5068"/>
      <c r="O94" s="5068"/>
      <c r="P94" s="5068"/>
      <c r="Q94" s="5068"/>
      <c r="R94" s="5068"/>
      <c r="S94" s="5068"/>
      <c r="T94" s="5069"/>
    </row>
    <row r="95" spans="3:21" ht="24.75" customHeight="1" thickBot="1"/>
    <row r="96" spans="3:21" ht="28.5" customHeight="1" thickBot="1">
      <c r="C96" s="1471" t="s">
        <v>461</v>
      </c>
      <c r="D96" s="5077" t="s">
        <v>700</v>
      </c>
      <c r="E96" s="5079"/>
      <c r="F96" s="5064" t="s">
        <v>315</v>
      </c>
      <c r="G96" s="5065"/>
      <c r="H96" s="5065"/>
      <c r="I96" s="5065"/>
      <c r="J96" s="5064" t="s">
        <v>316</v>
      </c>
      <c r="K96" s="5066"/>
      <c r="L96" s="5066"/>
      <c r="M96" s="5067"/>
      <c r="N96" s="5081" t="s">
        <v>317</v>
      </c>
      <c r="O96" s="5066"/>
      <c r="P96" s="5066"/>
      <c r="Q96" s="5066"/>
      <c r="R96" s="5080" t="s">
        <v>318</v>
      </c>
      <c r="S96" s="5066"/>
      <c r="T96" s="5066"/>
      <c r="U96" s="5067"/>
    </row>
    <row r="97" spans="3:22" ht="28.5" customHeight="1" thickBot="1">
      <c r="C97" s="1472" t="s">
        <v>99</v>
      </c>
      <c r="D97" s="509" t="s">
        <v>308</v>
      </c>
      <c r="E97" s="488" t="s">
        <v>309</v>
      </c>
      <c r="F97" s="510" t="s">
        <v>310</v>
      </c>
      <c r="G97" s="511" t="s">
        <v>106</v>
      </c>
      <c r="H97" s="512" t="s">
        <v>311</v>
      </c>
      <c r="I97" s="510" t="s">
        <v>106</v>
      </c>
      <c r="J97" s="513" t="s">
        <v>310</v>
      </c>
      <c r="K97" s="511" t="s">
        <v>106</v>
      </c>
      <c r="L97" s="512" t="s">
        <v>311</v>
      </c>
      <c r="M97" s="514" t="s">
        <v>106</v>
      </c>
      <c r="N97" s="510" t="s">
        <v>310</v>
      </c>
      <c r="O97" s="511" t="s">
        <v>106</v>
      </c>
      <c r="P97" s="512" t="s">
        <v>311</v>
      </c>
      <c r="Q97" s="510" t="s">
        <v>106</v>
      </c>
      <c r="R97" s="513" t="s">
        <v>310</v>
      </c>
      <c r="S97" s="511" t="s">
        <v>106</v>
      </c>
      <c r="T97" s="512" t="s">
        <v>311</v>
      </c>
      <c r="U97" s="514" t="s">
        <v>106</v>
      </c>
    </row>
    <row r="98" spans="3:22" ht="18" customHeight="1">
      <c r="C98" s="769">
        <v>2001</v>
      </c>
      <c r="D98" s="1916">
        <v>228</v>
      </c>
      <c r="E98" s="1394">
        <v>13424</v>
      </c>
      <c r="F98" s="1503">
        <v>104</v>
      </c>
      <c r="G98" s="1500">
        <f t="shared" ref="G98:G111" si="34">SUM(F98/$D98)*100</f>
        <v>45.614035087719294</v>
      </c>
      <c r="H98" s="1501">
        <v>4437</v>
      </c>
      <c r="I98" s="1511">
        <f t="shared" ref="I98:I111" si="35">SUM(H98/$E98)*100</f>
        <v>33.052741358760429</v>
      </c>
      <c r="J98" s="1512">
        <v>53</v>
      </c>
      <c r="K98" s="1500">
        <f t="shared" ref="K98:K111" si="36">SUM(J98/$D98)*100</f>
        <v>23.245614035087719</v>
      </c>
      <c r="L98" s="1503">
        <v>4525</v>
      </c>
      <c r="M98" s="1504">
        <f t="shared" ref="M98:M111" si="37">SUM(L98/$E98)*100</f>
        <v>33.708283671036945</v>
      </c>
      <c r="N98" s="1503">
        <v>68</v>
      </c>
      <c r="O98" s="1500">
        <f t="shared" ref="O98:O111" si="38">SUM(N98/$D98)*100</f>
        <v>29.82456140350877</v>
      </c>
      <c r="P98" s="1503">
        <v>4331</v>
      </c>
      <c r="Q98" s="1513">
        <f t="shared" ref="Q98:Q111" si="39">SUM(P98/$E98)*100</f>
        <v>32.263110846245532</v>
      </c>
      <c r="R98" s="1499">
        <v>3</v>
      </c>
      <c r="S98" s="1500">
        <f t="shared" ref="S98:S111" si="40">SUM(R98/$D98)*100</f>
        <v>1.3157894736842104</v>
      </c>
      <c r="T98" s="1514">
        <v>131</v>
      </c>
      <c r="U98" s="1502">
        <f t="shared" ref="U98:U111" si="41">SUM(T98/$E98)*100</f>
        <v>0.97586412395709177</v>
      </c>
    </row>
    <row r="99" spans="3:22" ht="18" customHeight="1">
      <c r="C99" s="497">
        <v>2002</v>
      </c>
      <c r="D99" s="1473">
        <v>207</v>
      </c>
      <c r="E99" s="339">
        <v>11912</v>
      </c>
      <c r="F99" s="350">
        <v>91</v>
      </c>
      <c r="G99" s="344">
        <f t="shared" si="34"/>
        <v>43.961352657004831</v>
      </c>
      <c r="H99" s="350">
        <v>4462</v>
      </c>
      <c r="I99" s="351">
        <f t="shared" si="35"/>
        <v>37.458025520483545</v>
      </c>
      <c r="J99" s="343">
        <v>43</v>
      </c>
      <c r="K99" s="344">
        <f t="shared" si="36"/>
        <v>20.772946859903382</v>
      </c>
      <c r="L99" s="341">
        <v>3277</v>
      </c>
      <c r="M99" s="345">
        <f t="shared" si="37"/>
        <v>27.51007387508395</v>
      </c>
      <c r="N99" s="350">
        <v>72</v>
      </c>
      <c r="O99" s="344">
        <f t="shared" si="38"/>
        <v>34.782608695652172</v>
      </c>
      <c r="P99" s="350">
        <v>4073</v>
      </c>
      <c r="Q99" s="351">
        <f t="shared" si="39"/>
        <v>34.192411014103428</v>
      </c>
      <c r="R99" s="343">
        <v>1</v>
      </c>
      <c r="S99" s="344">
        <f t="shared" si="40"/>
        <v>0.48309178743961351</v>
      </c>
      <c r="T99" s="350">
        <v>100</v>
      </c>
      <c r="U99" s="351">
        <f t="shared" si="41"/>
        <v>0.83948959032907988</v>
      </c>
    </row>
    <row r="100" spans="3:22" ht="18" customHeight="1">
      <c r="C100" s="497">
        <v>2003</v>
      </c>
      <c r="D100" s="1473">
        <v>231</v>
      </c>
      <c r="E100" s="339">
        <v>14661</v>
      </c>
      <c r="F100" s="350">
        <v>115</v>
      </c>
      <c r="G100" s="344">
        <f t="shared" si="34"/>
        <v>49.783549783549788</v>
      </c>
      <c r="H100" s="350">
        <v>6160</v>
      </c>
      <c r="I100" s="351">
        <f t="shared" si="35"/>
        <v>42.016233544778665</v>
      </c>
      <c r="J100" s="343">
        <v>55</v>
      </c>
      <c r="K100" s="344">
        <f t="shared" si="36"/>
        <v>23.809523809523807</v>
      </c>
      <c r="L100" s="341">
        <v>4663</v>
      </c>
      <c r="M100" s="345">
        <f t="shared" si="37"/>
        <v>31.805470295341383</v>
      </c>
      <c r="N100" s="350">
        <v>59</v>
      </c>
      <c r="O100" s="344">
        <f t="shared" si="38"/>
        <v>25.541125541125542</v>
      </c>
      <c r="P100" s="350">
        <v>3732</v>
      </c>
      <c r="Q100" s="351">
        <f t="shared" si="39"/>
        <v>25.455289543687332</v>
      </c>
      <c r="R100" s="343">
        <v>2</v>
      </c>
      <c r="S100" s="344">
        <f t="shared" si="40"/>
        <v>0.86580086580086579</v>
      </c>
      <c r="T100" s="350">
        <v>106</v>
      </c>
      <c r="U100" s="351">
        <f t="shared" si="41"/>
        <v>0.72300661619261986</v>
      </c>
    </row>
    <row r="101" spans="3:22" ht="18" customHeight="1">
      <c r="C101" s="497">
        <v>2004</v>
      </c>
      <c r="D101" s="1473">
        <v>248</v>
      </c>
      <c r="E101" s="339">
        <v>15272</v>
      </c>
      <c r="F101" s="350">
        <v>113</v>
      </c>
      <c r="G101" s="344">
        <f t="shared" si="34"/>
        <v>45.564516129032256</v>
      </c>
      <c r="H101" s="350">
        <v>5754</v>
      </c>
      <c r="I101" s="351">
        <f t="shared" si="35"/>
        <v>37.676794133053953</v>
      </c>
      <c r="J101" s="343">
        <v>50</v>
      </c>
      <c r="K101" s="344">
        <f t="shared" si="36"/>
        <v>20.161290322580644</v>
      </c>
      <c r="L101" s="341">
        <v>3912</v>
      </c>
      <c r="M101" s="345">
        <f t="shared" si="37"/>
        <v>25.615505500261914</v>
      </c>
      <c r="N101" s="350">
        <v>79</v>
      </c>
      <c r="O101" s="344">
        <f t="shared" si="38"/>
        <v>31.85483870967742</v>
      </c>
      <c r="P101" s="350">
        <v>5012</v>
      </c>
      <c r="Q101" s="351">
        <f t="shared" si="39"/>
        <v>32.818229439497124</v>
      </c>
      <c r="R101" s="343">
        <v>6</v>
      </c>
      <c r="S101" s="344">
        <f t="shared" si="40"/>
        <v>2.4193548387096775</v>
      </c>
      <c r="T101" s="350">
        <v>494</v>
      </c>
      <c r="U101" s="351">
        <f t="shared" si="41"/>
        <v>3.2346778418019904</v>
      </c>
    </row>
    <row r="102" spans="3:22" ht="18" customHeight="1">
      <c r="C102" s="498" t="s">
        <v>298</v>
      </c>
      <c r="D102" s="1473">
        <v>224</v>
      </c>
      <c r="E102" s="339">
        <v>15234</v>
      </c>
      <c r="F102" s="350">
        <v>132</v>
      </c>
      <c r="G102" s="344">
        <f t="shared" si="34"/>
        <v>58.928571428571431</v>
      </c>
      <c r="H102" s="350">
        <v>7314</v>
      </c>
      <c r="I102" s="351">
        <f t="shared" si="35"/>
        <v>48.011027963765265</v>
      </c>
      <c r="J102" s="343">
        <v>30</v>
      </c>
      <c r="K102" s="344">
        <f t="shared" si="36"/>
        <v>13.392857142857142</v>
      </c>
      <c r="L102" s="341">
        <v>3857</v>
      </c>
      <c r="M102" s="345">
        <f t="shared" si="37"/>
        <v>25.318366811080477</v>
      </c>
      <c r="N102" s="350">
        <v>60</v>
      </c>
      <c r="O102" s="344">
        <f t="shared" si="38"/>
        <v>26.785714285714285</v>
      </c>
      <c r="P102" s="350">
        <v>3910</v>
      </c>
      <c r="Q102" s="351">
        <f t="shared" si="39"/>
        <v>25.666272810817908</v>
      </c>
      <c r="R102" s="343">
        <v>2</v>
      </c>
      <c r="S102" s="344">
        <f t="shared" si="40"/>
        <v>0.89285714285714279</v>
      </c>
      <c r="T102" s="350">
        <v>153</v>
      </c>
      <c r="U102" s="351">
        <f t="shared" si="41"/>
        <v>1.0043324143363528</v>
      </c>
    </row>
    <row r="103" spans="3:22" ht="18" customHeight="1">
      <c r="C103" s="768" t="s">
        <v>422</v>
      </c>
      <c r="D103" s="1474">
        <v>275</v>
      </c>
      <c r="E103" s="1406">
        <v>25248</v>
      </c>
      <c r="F103" s="1475">
        <v>140</v>
      </c>
      <c r="G103" s="1476">
        <v>50.909090909090907</v>
      </c>
      <c r="H103" s="1475">
        <v>13386</v>
      </c>
      <c r="I103" s="1477">
        <v>53.018060836501903</v>
      </c>
      <c r="J103" s="1402">
        <v>53</v>
      </c>
      <c r="K103" s="1476">
        <v>19.272727272727273</v>
      </c>
      <c r="L103" s="1431">
        <v>6541</v>
      </c>
      <c r="M103" s="1478">
        <v>25.907002534854247</v>
      </c>
      <c r="N103" s="1475">
        <v>77</v>
      </c>
      <c r="O103" s="1476">
        <v>28</v>
      </c>
      <c r="P103" s="1475">
        <v>4950</v>
      </c>
      <c r="Q103" s="1477">
        <v>19.60551330798479</v>
      </c>
      <c r="R103" s="1402">
        <v>5</v>
      </c>
      <c r="S103" s="1476">
        <v>1.8181818181818181</v>
      </c>
      <c r="T103" s="1475">
        <v>371</v>
      </c>
      <c r="U103" s="1477">
        <v>1.4694233206590621</v>
      </c>
    </row>
    <row r="104" spans="3:22" ht="18" customHeight="1">
      <c r="C104" s="767" t="s">
        <v>525</v>
      </c>
      <c r="D104" s="1479">
        <v>227</v>
      </c>
      <c r="E104" s="347">
        <v>18251</v>
      </c>
      <c r="F104" s="331">
        <v>114</v>
      </c>
      <c r="G104" s="336">
        <v>50.220264317180622</v>
      </c>
      <c r="H104" s="331">
        <v>7595</v>
      </c>
      <c r="I104" s="348">
        <v>41.614158128321741</v>
      </c>
      <c r="J104" s="335">
        <v>60</v>
      </c>
      <c r="K104" s="336">
        <v>26.431718061674008</v>
      </c>
      <c r="L104" s="349">
        <v>7468</v>
      </c>
      <c r="M104" s="337">
        <v>40.918305846254995</v>
      </c>
      <c r="N104" s="331">
        <v>52</v>
      </c>
      <c r="O104" s="336">
        <v>22.907488986784141</v>
      </c>
      <c r="P104" s="331">
        <v>3130</v>
      </c>
      <c r="Q104" s="348">
        <v>17.149745219440028</v>
      </c>
      <c r="R104" s="335">
        <v>1</v>
      </c>
      <c r="S104" s="336">
        <v>0.44052863436123352</v>
      </c>
      <c r="T104" s="331">
        <v>58</v>
      </c>
      <c r="U104" s="348">
        <v>0.31779080598323378</v>
      </c>
    </row>
    <row r="105" spans="3:22" ht="18" customHeight="1">
      <c r="C105" s="768" t="s">
        <v>249</v>
      </c>
      <c r="D105" s="1480">
        <v>203</v>
      </c>
      <c r="E105" s="1406">
        <v>14105</v>
      </c>
      <c r="F105" s="1402">
        <v>96</v>
      </c>
      <c r="G105" s="1476">
        <v>47.290640394088669</v>
      </c>
      <c r="H105" s="1481">
        <v>5291</v>
      </c>
      <c r="I105" s="1477">
        <v>37.511520737327189</v>
      </c>
      <c r="J105" s="1482">
        <v>58</v>
      </c>
      <c r="K105" s="1476">
        <v>28.571428571428569</v>
      </c>
      <c r="L105" s="1431">
        <v>6098</v>
      </c>
      <c r="M105" s="1478">
        <v>43.232896136121937</v>
      </c>
      <c r="N105" s="1481">
        <v>48</v>
      </c>
      <c r="O105" s="1476">
        <v>23.645320197044335</v>
      </c>
      <c r="P105" s="1481">
        <v>2648</v>
      </c>
      <c r="Q105" s="1477">
        <v>18.773484579936191</v>
      </c>
      <c r="R105" s="1482">
        <v>1</v>
      </c>
      <c r="S105" s="1476">
        <v>0.49261083743842365</v>
      </c>
      <c r="T105" s="1475">
        <v>68</v>
      </c>
      <c r="U105" s="1477">
        <v>0.48209854661467566</v>
      </c>
      <c r="V105" s="560"/>
    </row>
    <row r="106" spans="3:22" ht="18" customHeight="1">
      <c r="C106" s="498" t="s">
        <v>638</v>
      </c>
      <c r="D106" s="1483">
        <f>SUM(D109:D112)</f>
        <v>222</v>
      </c>
      <c r="E106" s="1484">
        <f t="shared" ref="E106:T106" si="42">SUM(E109:E112)</f>
        <v>761251</v>
      </c>
      <c r="F106" s="1485">
        <f t="shared" si="42"/>
        <v>112</v>
      </c>
      <c r="G106" s="1909">
        <f>(F106/$D106)*100</f>
        <v>50.450450450450447</v>
      </c>
      <c r="H106" s="1486">
        <f t="shared" si="42"/>
        <v>5894</v>
      </c>
      <c r="I106" s="1926">
        <f>(H106/$E106)*100</f>
        <v>0.77425185648360395</v>
      </c>
      <c r="J106" s="1485">
        <f t="shared" si="42"/>
        <v>42</v>
      </c>
      <c r="K106" s="1909">
        <f>(J106/$D106)*100</f>
        <v>18.918918918918919</v>
      </c>
      <c r="L106" s="1486">
        <f t="shared" si="42"/>
        <v>3090</v>
      </c>
      <c r="M106" s="1911">
        <f>(L106/$E106)*100</f>
        <v>0.4059107968331076</v>
      </c>
      <c r="N106" s="1485">
        <f t="shared" si="42"/>
        <v>64</v>
      </c>
      <c r="O106" s="1909">
        <f>(N106/$D106)*100</f>
        <v>28.828828828828829</v>
      </c>
      <c r="P106" s="1486">
        <f t="shared" si="42"/>
        <v>5925</v>
      </c>
      <c r="Q106" s="1911">
        <f>(P106/$E106)*100</f>
        <v>0.77832410072367719</v>
      </c>
      <c r="R106" s="1488">
        <f t="shared" si="42"/>
        <v>4</v>
      </c>
      <c r="S106" s="1909">
        <f>(R106/$D106)*100</f>
        <v>1.8018018018018018</v>
      </c>
      <c r="T106" s="1486">
        <f t="shared" si="42"/>
        <v>220</v>
      </c>
      <c r="U106" s="1925">
        <f>(T106/$E106)*100</f>
        <v>2.8899797832777886E-2</v>
      </c>
      <c r="V106" s="560"/>
    </row>
    <row r="107" spans="3:22" ht="18" customHeight="1">
      <c r="C107" s="498" t="s">
        <v>697</v>
      </c>
      <c r="D107" s="1483">
        <f>SUM(D113:D116)</f>
        <v>195</v>
      </c>
      <c r="E107" s="1484">
        <f t="shared" ref="E107:T107" si="43">SUM(E113:E116)</f>
        <v>14465</v>
      </c>
      <c r="F107" s="1485">
        <f t="shared" si="43"/>
        <v>96</v>
      </c>
      <c r="G107" s="1909">
        <f>(F107/$D107)*100</f>
        <v>49.230769230769234</v>
      </c>
      <c r="H107" s="1486">
        <f t="shared" si="43"/>
        <v>5143</v>
      </c>
      <c r="I107" s="1926">
        <f>(H107/$E107)*100</f>
        <v>35.554787417905288</v>
      </c>
      <c r="J107" s="1485">
        <f t="shared" si="43"/>
        <v>45</v>
      </c>
      <c r="K107" s="1909">
        <f>(J107/$D107)*100</f>
        <v>23.076923076923077</v>
      </c>
      <c r="L107" s="1486">
        <f t="shared" si="43"/>
        <v>5166</v>
      </c>
      <c r="M107" s="1911">
        <f>(L107/$E107)*100</f>
        <v>35.713791911510548</v>
      </c>
      <c r="N107" s="1485">
        <f t="shared" si="43"/>
        <v>49</v>
      </c>
      <c r="O107" s="1909">
        <f>(N107/$D107)*100</f>
        <v>25.128205128205128</v>
      </c>
      <c r="P107" s="1486">
        <f t="shared" si="43"/>
        <v>3744</v>
      </c>
      <c r="Q107" s="1911">
        <f>(P107/$E107)*100</f>
        <v>25.883166263394404</v>
      </c>
      <c r="R107" s="1488">
        <f t="shared" si="43"/>
        <v>5</v>
      </c>
      <c r="S107" s="1909">
        <f>(R107/$D107)*100</f>
        <v>2.5641025641025639</v>
      </c>
      <c r="T107" s="1486">
        <f t="shared" si="43"/>
        <v>415</v>
      </c>
      <c r="U107" s="1925">
        <f>(T107/$E107)*100</f>
        <v>2.8689941237469756</v>
      </c>
      <c r="V107" s="560"/>
    </row>
    <row r="108" spans="3:22" ht="18" customHeight="1" thickBot="1">
      <c r="C108" s="1917" t="s">
        <v>758</v>
      </c>
      <c r="D108" s="1918">
        <f>SUM(D117:D120)</f>
        <v>185</v>
      </c>
      <c r="E108" s="1919">
        <f>SUM(E117:E120)</f>
        <v>13622</v>
      </c>
      <c r="F108" s="1920">
        <f>SUM(F117:F120)</f>
        <v>79</v>
      </c>
      <c r="G108" s="1928">
        <f>(F108/$D108)*100</f>
        <v>42.702702702702702</v>
      </c>
      <c r="H108" s="1921">
        <f>SUM(H117:H120)</f>
        <v>4721</v>
      </c>
      <c r="I108" s="1927">
        <f>(H108/$E108)*100</f>
        <v>34.657172221406547</v>
      </c>
      <c r="J108" s="1920">
        <f>SUM(J117:J120)</f>
        <v>56</v>
      </c>
      <c r="K108" s="1928">
        <f>(J108/$D108)*100</f>
        <v>30.270270270270274</v>
      </c>
      <c r="L108" s="1921">
        <f>SUM(L117:L120)</f>
        <v>5887</v>
      </c>
      <c r="M108" s="1923">
        <f>(L108/$E108)*100</f>
        <v>43.216855087358688</v>
      </c>
      <c r="N108" s="1920">
        <f>SUM(N117:N120)</f>
        <v>49</v>
      </c>
      <c r="O108" s="1928">
        <f>(N108/$D108)*100</f>
        <v>26.486486486486488</v>
      </c>
      <c r="P108" s="1922">
        <f>SUM(P117:P120)</f>
        <v>3009</v>
      </c>
      <c r="Q108" s="1924">
        <f>(P108/$E108)*100</f>
        <v>22.089267361620905</v>
      </c>
      <c r="R108" s="1922">
        <f>SUM(R117:R120)</f>
        <v>1</v>
      </c>
      <c r="S108" s="1928">
        <f>(R108/$D108)*100</f>
        <v>0.54054054054054057</v>
      </c>
      <c r="T108" s="1921">
        <f>SUM(T117:T120)</f>
        <v>5</v>
      </c>
      <c r="U108" s="1924">
        <f>(T108/$E108)*100</f>
        <v>3.670532961385993E-2</v>
      </c>
      <c r="V108" s="560"/>
    </row>
    <row r="109" spans="3:22" ht="18" customHeight="1">
      <c r="C109" s="494" t="s">
        <v>416</v>
      </c>
      <c r="D109" s="1492">
        <v>71</v>
      </c>
      <c r="E109" s="1484">
        <v>5019</v>
      </c>
      <c r="F109" s="353">
        <v>38</v>
      </c>
      <c r="G109" s="344">
        <f t="shared" si="34"/>
        <v>53.521126760563376</v>
      </c>
      <c r="H109" s="341">
        <v>2535</v>
      </c>
      <c r="I109" s="351">
        <f t="shared" si="35"/>
        <v>50.508069336521224</v>
      </c>
      <c r="J109" s="353">
        <v>13</v>
      </c>
      <c r="K109" s="344">
        <f t="shared" si="36"/>
        <v>18.30985915492958</v>
      </c>
      <c r="L109" s="341">
        <v>1064</v>
      </c>
      <c r="M109" s="351">
        <f t="shared" si="37"/>
        <v>21.199442119944212</v>
      </c>
      <c r="N109" s="353">
        <v>18</v>
      </c>
      <c r="O109" s="344">
        <f t="shared" si="38"/>
        <v>25.352112676056336</v>
      </c>
      <c r="P109" s="340">
        <v>1320</v>
      </c>
      <c r="Q109" s="345">
        <f t="shared" si="39"/>
        <v>26.300059772863122</v>
      </c>
      <c r="R109" s="353">
        <v>2</v>
      </c>
      <c r="S109" s="344">
        <f t="shared" si="40"/>
        <v>2.8169014084507045</v>
      </c>
      <c r="T109" s="341">
        <v>100</v>
      </c>
      <c r="U109" s="345">
        <f t="shared" si="41"/>
        <v>1.9924287706714485</v>
      </c>
      <c r="V109" s="560"/>
    </row>
    <row r="110" spans="3:22" ht="18" customHeight="1">
      <c r="C110" s="496" t="s">
        <v>211</v>
      </c>
      <c r="D110" s="1493">
        <v>49</v>
      </c>
      <c r="E110" s="1494">
        <v>2962</v>
      </c>
      <c r="F110" s="1482">
        <v>21</v>
      </c>
      <c r="G110" s="1476">
        <f t="shared" si="34"/>
        <v>42.857142857142854</v>
      </c>
      <c r="H110" s="1431">
        <v>851</v>
      </c>
      <c r="I110" s="1477">
        <f t="shared" si="35"/>
        <v>28.730587440918299</v>
      </c>
      <c r="J110" s="1482">
        <v>11</v>
      </c>
      <c r="K110" s="1476">
        <f t="shared" si="36"/>
        <v>22.448979591836736</v>
      </c>
      <c r="L110" s="1431">
        <v>733</v>
      </c>
      <c r="M110" s="1477">
        <f t="shared" si="37"/>
        <v>24.746792707629979</v>
      </c>
      <c r="N110" s="1482">
        <v>17</v>
      </c>
      <c r="O110" s="1476">
        <f t="shared" si="38"/>
        <v>34.693877551020407</v>
      </c>
      <c r="P110" s="1481">
        <v>1378</v>
      </c>
      <c r="Q110" s="1478">
        <f t="shared" si="39"/>
        <v>46.522619851451722</v>
      </c>
      <c r="R110" s="1482">
        <v>0</v>
      </c>
      <c r="S110" s="1476">
        <f t="shared" si="40"/>
        <v>0</v>
      </c>
      <c r="T110" s="1431">
        <v>0</v>
      </c>
      <c r="U110" s="1478">
        <f t="shared" si="41"/>
        <v>0</v>
      </c>
      <c r="V110" s="560"/>
    </row>
    <row r="111" spans="3:22" ht="18" customHeight="1">
      <c r="C111" s="496" t="s">
        <v>332</v>
      </c>
      <c r="D111" s="1493">
        <v>40</v>
      </c>
      <c r="E111" s="1494">
        <v>748108</v>
      </c>
      <c r="F111" s="1482">
        <v>21</v>
      </c>
      <c r="G111" s="1476">
        <f t="shared" si="34"/>
        <v>52.5</v>
      </c>
      <c r="H111" s="1431">
        <v>1068</v>
      </c>
      <c r="I111" s="1477">
        <f t="shared" si="35"/>
        <v>0.14276013623701389</v>
      </c>
      <c r="J111" s="1482">
        <v>5</v>
      </c>
      <c r="K111" s="1476">
        <f t="shared" si="36"/>
        <v>12.5</v>
      </c>
      <c r="L111" s="1431">
        <v>271</v>
      </c>
      <c r="M111" s="1477">
        <f t="shared" si="37"/>
        <v>3.6224716217444546E-2</v>
      </c>
      <c r="N111" s="1482">
        <v>14</v>
      </c>
      <c r="O111" s="1476">
        <f t="shared" si="38"/>
        <v>35</v>
      </c>
      <c r="P111" s="1481">
        <v>647</v>
      </c>
      <c r="Q111" s="1478">
        <f t="shared" si="39"/>
        <v>8.6484839087404494E-2</v>
      </c>
      <c r="R111" s="1482">
        <v>0</v>
      </c>
      <c r="S111" s="1476">
        <f t="shared" si="40"/>
        <v>0</v>
      </c>
      <c r="T111" s="1431">
        <v>0</v>
      </c>
      <c r="U111" s="1478">
        <f t="shared" si="41"/>
        <v>0</v>
      </c>
      <c r="V111" s="560"/>
    </row>
    <row r="112" spans="3:22" ht="18" customHeight="1" thickBot="1">
      <c r="C112" s="495" t="s">
        <v>551</v>
      </c>
      <c r="D112" s="1495">
        <v>62</v>
      </c>
      <c r="E112" s="1496">
        <v>5162</v>
      </c>
      <c r="F112" s="357">
        <v>32</v>
      </c>
      <c r="G112" s="355">
        <f t="shared" ref="G112:G119" si="44">SUM(F112/$D112)*100</f>
        <v>51.612903225806448</v>
      </c>
      <c r="H112" s="356">
        <v>1440</v>
      </c>
      <c r="I112" s="358">
        <f t="shared" ref="I112:I125" si="45">SUM(H112/$E112)*100</f>
        <v>27.896164277411856</v>
      </c>
      <c r="J112" s="357">
        <v>13</v>
      </c>
      <c r="K112" s="355">
        <f t="shared" ref="K112:K125" si="46">SUM(J112/$D112)*100</f>
        <v>20.967741935483872</v>
      </c>
      <c r="L112" s="356">
        <v>1022</v>
      </c>
      <c r="M112" s="358">
        <f t="shared" ref="M112:M125" si="47">SUM(L112/$E112)*100</f>
        <v>19.798527702440914</v>
      </c>
      <c r="N112" s="357">
        <v>15</v>
      </c>
      <c r="O112" s="355">
        <f t="shared" ref="O112:O125" si="48">SUM(N112/$D112)*100</f>
        <v>24.193548387096776</v>
      </c>
      <c r="P112" s="354">
        <v>2580</v>
      </c>
      <c r="Q112" s="492">
        <f t="shared" ref="Q112:Q125" si="49">SUM(P112/$E112)*100</f>
        <v>49.980627663696239</v>
      </c>
      <c r="R112" s="357">
        <v>2</v>
      </c>
      <c r="S112" s="355">
        <f t="shared" ref="S112:S117" si="50">SUM(R112/$D112)*100</f>
        <v>3.225806451612903</v>
      </c>
      <c r="T112" s="356">
        <v>120</v>
      </c>
      <c r="U112" s="492">
        <f t="shared" ref="U112:U117" si="51">SUM(T112/$E112)*100</f>
        <v>2.3246803564509881</v>
      </c>
      <c r="V112" s="560"/>
    </row>
    <row r="113" spans="3:24" ht="18" customHeight="1">
      <c r="C113" s="633" t="s">
        <v>603</v>
      </c>
      <c r="D113" s="1497">
        <v>72</v>
      </c>
      <c r="E113" s="1498">
        <v>4320</v>
      </c>
      <c r="F113" s="1499">
        <v>30</v>
      </c>
      <c r="G113" s="1500">
        <f t="shared" si="44"/>
        <v>41.666666666666671</v>
      </c>
      <c r="H113" s="1501">
        <v>1454</v>
      </c>
      <c r="I113" s="1502">
        <f t="shared" si="45"/>
        <v>33.657407407407405</v>
      </c>
      <c r="J113" s="1499">
        <v>20</v>
      </c>
      <c r="K113" s="1500">
        <f t="shared" si="46"/>
        <v>27.777777777777779</v>
      </c>
      <c r="L113" s="1501">
        <v>1789</v>
      </c>
      <c r="M113" s="1502">
        <f t="shared" si="47"/>
        <v>41.412037037037038</v>
      </c>
      <c r="N113" s="1499">
        <v>20</v>
      </c>
      <c r="O113" s="1500">
        <f t="shared" si="48"/>
        <v>27.777777777777779</v>
      </c>
      <c r="P113" s="1503">
        <v>920</v>
      </c>
      <c r="Q113" s="1504">
        <f t="shared" si="49"/>
        <v>21.296296296296298</v>
      </c>
      <c r="R113" s="1499">
        <v>2</v>
      </c>
      <c r="S113" s="1500">
        <f t="shared" si="50"/>
        <v>2.7777777777777777</v>
      </c>
      <c r="T113" s="1501">
        <v>157</v>
      </c>
      <c r="U113" s="1504">
        <f t="shared" si="51"/>
        <v>3.6342592592592595</v>
      </c>
      <c r="V113" s="560"/>
    </row>
    <row r="114" spans="3:24" ht="18.75" customHeight="1">
      <c r="C114" s="496" t="s">
        <v>641</v>
      </c>
      <c r="D114" s="1493">
        <v>34</v>
      </c>
      <c r="E114" s="1494">
        <v>2475</v>
      </c>
      <c r="F114" s="1482">
        <v>15</v>
      </c>
      <c r="G114" s="1476">
        <f t="shared" si="44"/>
        <v>44.117647058823529</v>
      </c>
      <c r="H114" s="1431">
        <v>788</v>
      </c>
      <c r="I114" s="1477">
        <f t="shared" si="45"/>
        <v>31.838383838383837</v>
      </c>
      <c r="J114" s="1482">
        <v>9</v>
      </c>
      <c r="K114" s="1476">
        <f t="shared" si="46"/>
        <v>26.47058823529412</v>
      </c>
      <c r="L114" s="1431">
        <v>1020</v>
      </c>
      <c r="M114" s="1477">
        <f t="shared" si="47"/>
        <v>41.212121212121211</v>
      </c>
      <c r="N114" s="1482">
        <v>9</v>
      </c>
      <c r="O114" s="1476">
        <f t="shared" si="48"/>
        <v>26.47058823529412</v>
      </c>
      <c r="P114" s="1481">
        <v>567</v>
      </c>
      <c r="Q114" s="1478">
        <f t="shared" si="49"/>
        <v>22.90909090909091</v>
      </c>
      <c r="R114" s="1482">
        <v>1</v>
      </c>
      <c r="S114" s="1476">
        <f t="shared" si="50"/>
        <v>2.9411764705882351</v>
      </c>
      <c r="T114" s="1431">
        <v>103</v>
      </c>
      <c r="U114" s="1478">
        <f t="shared" si="51"/>
        <v>4.1616161616161618</v>
      </c>
      <c r="V114" s="560"/>
    </row>
    <row r="115" spans="3:24" ht="18.75" customHeight="1">
      <c r="C115" s="496" t="s">
        <v>654</v>
      </c>
      <c r="D115" s="1493">
        <v>35</v>
      </c>
      <c r="E115" s="1494">
        <v>1875</v>
      </c>
      <c r="F115" s="1482">
        <v>17</v>
      </c>
      <c r="G115" s="1476">
        <f t="shared" si="44"/>
        <v>48.571428571428569</v>
      </c>
      <c r="H115" s="1431">
        <v>902</v>
      </c>
      <c r="I115" s="1477">
        <f t="shared" si="45"/>
        <v>48.106666666666662</v>
      </c>
      <c r="J115" s="1482">
        <v>5</v>
      </c>
      <c r="K115" s="1476">
        <f t="shared" si="46"/>
        <v>14.285714285714285</v>
      </c>
      <c r="L115" s="1431">
        <v>190</v>
      </c>
      <c r="M115" s="1477">
        <f t="shared" si="47"/>
        <v>10.133333333333333</v>
      </c>
      <c r="N115" s="1482">
        <v>12</v>
      </c>
      <c r="O115" s="1476">
        <f t="shared" si="48"/>
        <v>34.285714285714285</v>
      </c>
      <c r="P115" s="1481">
        <v>685</v>
      </c>
      <c r="Q115" s="1478">
        <f t="shared" si="49"/>
        <v>36.533333333333331</v>
      </c>
      <c r="R115" s="1482">
        <v>1</v>
      </c>
      <c r="S115" s="1476">
        <f t="shared" si="50"/>
        <v>2.8571428571428572</v>
      </c>
      <c r="T115" s="1431">
        <v>98</v>
      </c>
      <c r="U115" s="1478">
        <f t="shared" si="51"/>
        <v>5.2266666666666666</v>
      </c>
      <c r="V115" s="560"/>
    </row>
    <row r="116" spans="3:24" ht="18.75" customHeight="1" thickBot="1">
      <c r="C116" s="1702" t="s">
        <v>655</v>
      </c>
      <c r="D116" s="1703">
        <v>54</v>
      </c>
      <c r="E116" s="1704">
        <v>5795</v>
      </c>
      <c r="F116" s="1682">
        <v>34</v>
      </c>
      <c r="G116" s="336">
        <f t="shared" si="44"/>
        <v>62.962962962962962</v>
      </c>
      <c r="H116" s="349">
        <v>1999</v>
      </c>
      <c r="I116" s="348">
        <f t="shared" si="45"/>
        <v>34.495254529767038</v>
      </c>
      <c r="J116" s="1682">
        <v>11</v>
      </c>
      <c r="K116" s="336">
        <f t="shared" si="46"/>
        <v>20.37037037037037</v>
      </c>
      <c r="L116" s="349">
        <v>2167</v>
      </c>
      <c r="M116" s="348">
        <f t="shared" si="47"/>
        <v>37.394305435720447</v>
      </c>
      <c r="N116" s="1682">
        <v>8</v>
      </c>
      <c r="O116" s="336">
        <f t="shared" si="48"/>
        <v>14.814814814814813</v>
      </c>
      <c r="P116" s="333">
        <v>1572</v>
      </c>
      <c r="Q116" s="337">
        <f t="shared" si="49"/>
        <v>27.12683347713546</v>
      </c>
      <c r="R116" s="1682">
        <v>1</v>
      </c>
      <c r="S116" s="336">
        <f t="shared" si="50"/>
        <v>1.8518518518518516</v>
      </c>
      <c r="T116" s="349">
        <v>57</v>
      </c>
      <c r="U116" s="337">
        <f t="shared" si="51"/>
        <v>0.98360655737704927</v>
      </c>
      <c r="V116" s="560"/>
    </row>
    <row r="117" spans="3:24" ht="18.75" customHeight="1">
      <c r="C117" s="633" t="s">
        <v>705</v>
      </c>
      <c r="D117" s="1497">
        <v>63</v>
      </c>
      <c r="E117" s="1498">
        <v>6405</v>
      </c>
      <c r="F117" s="1499">
        <v>32</v>
      </c>
      <c r="G117" s="1500">
        <f t="shared" si="44"/>
        <v>50.793650793650791</v>
      </c>
      <c r="H117" s="1501">
        <v>2154</v>
      </c>
      <c r="I117" s="1502">
        <f t="shared" si="45"/>
        <v>33.629976580796253</v>
      </c>
      <c r="J117" s="1499">
        <v>19</v>
      </c>
      <c r="K117" s="1500">
        <f t="shared" si="46"/>
        <v>30.158730158730158</v>
      </c>
      <c r="L117" s="1501">
        <v>3326</v>
      </c>
      <c r="M117" s="1502">
        <f t="shared" si="47"/>
        <v>51.928181108508973</v>
      </c>
      <c r="N117" s="1499">
        <v>12</v>
      </c>
      <c r="O117" s="1500">
        <f t="shared" si="48"/>
        <v>19.047619047619047</v>
      </c>
      <c r="P117" s="1503">
        <v>925</v>
      </c>
      <c r="Q117" s="1504">
        <f t="shared" si="49"/>
        <v>14.441842310694769</v>
      </c>
      <c r="R117" s="1499">
        <v>0</v>
      </c>
      <c r="S117" s="1500">
        <f t="shared" si="50"/>
        <v>0</v>
      </c>
      <c r="T117" s="1501">
        <v>0</v>
      </c>
      <c r="U117" s="1504">
        <f t="shared" si="51"/>
        <v>0</v>
      </c>
      <c r="V117" s="560"/>
      <c r="X117" s="560"/>
    </row>
    <row r="118" spans="3:24" ht="18.75" customHeight="1">
      <c r="C118" s="496" t="s">
        <v>723</v>
      </c>
      <c r="D118" s="1493">
        <v>53</v>
      </c>
      <c r="E118" s="1494">
        <v>3250</v>
      </c>
      <c r="F118" s="1482">
        <v>23</v>
      </c>
      <c r="G118" s="1476">
        <f t="shared" si="44"/>
        <v>43.39622641509434</v>
      </c>
      <c r="H118" s="1431">
        <v>1110</v>
      </c>
      <c r="I118" s="1477">
        <f t="shared" si="45"/>
        <v>34.153846153846153</v>
      </c>
      <c r="J118" s="1482">
        <v>18</v>
      </c>
      <c r="K118" s="1476">
        <f t="shared" si="46"/>
        <v>33.962264150943398</v>
      </c>
      <c r="L118" s="1431">
        <v>1459</v>
      </c>
      <c r="M118" s="1477">
        <f t="shared" si="47"/>
        <v>44.892307692307689</v>
      </c>
      <c r="N118" s="1482">
        <v>12</v>
      </c>
      <c r="O118" s="1476">
        <f t="shared" si="48"/>
        <v>22.641509433962266</v>
      </c>
      <c r="P118" s="1481">
        <v>681</v>
      </c>
      <c r="Q118" s="1478">
        <f t="shared" si="49"/>
        <v>20.953846153846154</v>
      </c>
      <c r="R118" s="1482">
        <v>0</v>
      </c>
      <c r="S118" s="1476">
        <v>0</v>
      </c>
      <c r="T118" s="1431">
        <v>0</v>
      </c>
      <c r="U118" s="1478">
        <v>0</v>
      </c>
      <c r="V118" s="560"/>
    </row>
    <row r="119" spans="3:24" ht="18.75" customHeight="1">
      <c r="C119" s="496" t="s">
        <v>724</v>
      </c>
      <c r="D119" s="1493">
        <v>21</v>
      </c>
      <c r="E119" s="1494">
        <v>1288</v>
      </c>
      <c r="F119" s="1482">
        <v>8</v>
      </c>
      <c r="G119" s="1476">
        <f t="shared" si="44"/>
        <v>38.095238095238095</v>
      </c>
      <c r="H119" s="1431">
        <v>428</v>
      </c>
      <c r="I119" s="1477">
        <f t="shared" si="45"/>
        <v>33.229813664596278</v>
      </c>
      <c r="J119" s="1482">
        <v>9</v>
      </c>
      <c r="K119" s="1476">
        <f t="shared" si="46"/>
        <v>42.857142857142854</v>
      </c>
      <c r="L119" s="1431">
        <v>706</v>
      </c>
      <c r="M119" s="1477">
        <f t="shared" si="47"/>
        <v>54.813664596273291</v>
      </c>
      <c r="N119" s="1482">
        <v>4</v>
      </c>
      <c r="O119" s="1476">
        <f t="shared" si="48"/>
        <v>19.047619047619047</v>
      </c>
      <c r="P119" s="1481">
        <v>154</v>
      </c>
      <c r="Q119" s="1478">
        <f t="shared" si="49"/>
        <v>11.956521739130435</v>
      </c>
      <c r="R119" s="1482">
        <v>0</v>
      </c>
      <c r="S119" s="1476">
        <v>0</v>
      </c>
      <c r="T119" s="1431">
        <v>0</v>
      </c>
      <c r="U119" s="1478">
        <v>0</v>
      </c>
      <c r="V119" s="560"/>
    </row>
    <row r="120" spans="3:24" ht="18.75" customHeight="1" thickBot="1">
      <c r="C120" s="1702" t="s">
        <v>725</v>
      </c>
      <c r="D120" s="1703">
        <f>SUM(F120,J120,N120,R120)</f>
        <v>48</v>
      </c>
      <c r="E120" s="1704">
        <f>SUM(H120,L120,P120,T120)</f>
        <v>2679</v>
      </c>
      <c r="F120" s="1682">
        <v>16</v>
      </c>
      <c r="G120" s="336">
        <f>SUM(F120/$D120)*100</f>
        <v>33.333333333333329</v>
      </c>
      <c r="H120" s="349">
        <v>1029</v>
      </c>
      <c r="I120" s="348">
        <f t="shared" si="45"/>
        <v>38.409854423292273</v>
      </c>
      <c r="J120" s="1682">
        <v>10</v>
      </c>
      <c r="K120" s="336">
        <f t="shared" si="46"/>
        <v>20.833333333333336</v>
      </c>
      <c r="L120" s="349">
        <v>396</v>
      </c>
      <c r="M120" s="348">
        <f t="shared" si="47"/>
        <v>14.781634938409855</v>
      </c>
      <c r="N120" s="1682">
        <v>21</v>
      </c>
      <c r="O120" s="336">
        <f t="shared" si="48"/>
        <v>43.75</v>
      </c>
      <c r="P120" s="333">
        <v>1249</v>
      </c>
      <c r="Q120" s="337">
        <f t="shared" si="49"/>
        <v>46.62187383351997</v>
      </c>
      <c r="R120" s="1682">
        <v>1</v>
      </c>
      <c r="S120" s="336">
        <f t="shared" ref="S120:S125" si="52">SUM(R120/$D120)*100</f>
        <v>2.083333333333333</v>
      </c>
      <c r="T120" s="349">
        <v>5</v>
      </c>
      <c r="U120" s="337">
        <f t="shared" ref="U120:U125" si="53">SUM(T120/$E120)*100</f>
        <v>0.1866368047779022</v>
      </c>
      <c r="V120" s="560"/>
    </row>
    <row r="121" spans="3:24" ht="18.75" customHeight="1">
      <c r="C121" s="633" t="s">
        <v>746</v>
      </c>
      <c r="D121" s="1497">
        <f>SUM(F121,J121,N121,R121)</f>
        <v>40</v>
      </c>
      <c r="E121" s="1498">
        <f>SUM(H121,L121,P121,T121)</f>
        <v>2208</v>
      </c>
      <c r="F121" s="1499">
        <v>22</v>
      </c>
      <c r="G121" s="1500">
        <f>SUM(F121/$D121)*100</f>
        <v>55.000000000000007</v>
      </c>
      <c r="H121" s="1501">
        <v>928</v>
      </c>
      <c r="I121" s="1502">
        <f t="shared" si="45"/>
        <v>42.028985507246375</v>
      </c>
      <c r="J121" s="1499">
        <v>11</v>
      </c>
      <c r="K121" s="1500">
        <f t="shared" si="46"/>
        <v>27.500000000000004</v>
      </c>
      <c r="L121" s="1501">
        <v>869</v>
      </c>
      <c r="M121" s="1502">
        <f t="shared" si="47"/>
        <v>39.356884057971016</v>
      </c>
      <c r="N121" s="1499">
        <v>7</v>
      </c>
      <c r="O121" s="1500">
        <f t="shared" si="48"/>
        <v>17.5</v>
      </c>
      <c r="P121" s="1503">
        <v>411</v>
      </c>
      <c r="Q121" s="1504">
        <f t="shared" si="49"/>
        <v>18.614130434782609</v>
      </c>
      <c r="R121" s="1499">
        <v>0</v>
      </c>
      <c r="S121" s="1500">
        <f t="shared" si="52"/>
        <v>0</v>
      </c>
      <c r="T121" s="1501">
        <v>0</v>
      </c>
      <c r="U121" s="1504">
        <f t="shared" si="53"/>
        <v>0</v>
      </c>
      <c r="V121" s="560"/>
    </row>
    <row r="122" spans="3:24" ht="18.75" customHeight="1">
      <c r="C122" s="496" t="s">
        <v>747</v>
      </c>
      <c r="D122" s="1493">
        <f>SUM(F122,J122,N122,R122)</f>
        <v>42</v>
      </c>
      <c r="E122" s="1494">
        <f>SUM(H122,L122,P122,T122)</f>
        <v>2594</v>
      </c>
      <c r="F122" s="1482">
        <v>19</v>
      </c>
      <c r="G122" s="1476">
        <f>SUM(F122/$D122)*100</f>
        <v>45.238095238095241</v>
      </c>
      <c r="H122" s="1431">
        <v>805</v>
      </c>
      <c r="I122" s="1477">
        <f t="shared" si="45"/>
        <v>31.033153430994602</v>
      </c>
      <c r="J122" s="1482">
        <v>11</v>
      </c>
      <c r="K122" s="1476">
        <f t="shared" si="46"/>
        <v>26.190476190476193</v>
      </c>
      <c r="L122" s="1431">
        <v>1073</v>
      </c>
      <c r="M122" s="1477">
        <f t="shared" si="47"/>
        <v>41.364687740940631</v>
      </c>
      <c r="N122" s="1482">
        <v>11</v>
      </c>
      <c r="O122" s="1476">
        <f t="shared" si="48"/>
        <v>26.190476190476193</v>
      </c>
      <c r="P122" s="1481">
        <v>622</v>
      </c>
      <c r="Q122" s="1478">
        <f t="shared" si="49"/>
        <v>23.978411719352351</v>
      </c>
      <c r="R122" s="1482">
        <v>1</v>
      </c>
      <c r="S122" s="1476">
        <f t="shared" si="52"/>
        <v>2.3809523809523809</v>
      </c>
      <c r="T122" s="1431">
        <v>94</v>
      </c>
      <c r="U122" s="1478">
        <f t="shared" si="53"/>
        <v>3.6237471087124136</v>
      </c>
      <c r="V122" s="560"/>
    </row>
    <row r="123" spans="3:24" ht="18.75" customHeight="1">
      <c r="C123" s="496" t="s">
        <v>748</v>
      </c>
      <c r="D123" s="1493">
        <v>47</v>
      </c>
      <c r="E123" s="1494">
        <v>2327</v>
      </c>
      <c r="F123" s="1482">
        <v>23</v>
      </c>
      <c r="G123" s="1476">
        <f t="shared" ref="G123:G125" si="54">SUM(F123/$D123)*100</f>
        <v>48.936170212765958</v>
      </c>
      <c r="H123" s="1431">
        <v>1093</v>
      </c>
      <c r="I123" s="1477">
        <f t="shared" si="45"/>
        <v>46.970348087666522</v>
      </c>
      <c r="J123" s="1482">
        <v>17</v>
      </c>
      <c r="K123" s="1476">
        <f t="shared" si="46"/>
        <v>36.170212765957451</v>
      </c>
      <c r="L123" s="1431">
        <v>999</v>
      </c>
      <c r="M123" s="1477">
        <f t="shared" si="47"/>
        <v>42.930812204555217</v>
      </c>
      <c r="N123" s="1482">
        <v>7</v>
      </c>
      <c r="O123" s="1476">
        <f t="shared" si="48"/>
        <v>14.893617021276595</v>
      </c>
      <c r="P123" s="1481">
        <v>235</v>
      </c>
      <c r="Q123" s="1478">
        <f t="shared" si="49"/>
        <v>10.098839707778255</v>
      </c>
      <c r="R123" s="1482">
        <v>0</v>
      </c>
      <c r="S123" s="1476">
        <f t="shared" si="52"/>
        <v>0</v>
      </c>
      <c r="T123" s="1431">
        <v>0</v>
      </c>
      <c r="U123" s="1478">
        <f t="shared" si="53"/>
        <v>0</v>
      </c>
      <c r="V123" s="560"/>
    </row>
    <row r="124" spans="3:24" ht="18.75" customHeight="1" thickBot="1">
      <c r="C124" s="1702" t="s">
        <v>749</v>
      </c>
      <c r="D124" s="1703">
        <v>29</v>
      </c>
      <c r="E124" s="1704">
        <v>1545</v>
      </c>
      <c r="F124" s="1682">
        <v>18</v>
      </c>
      <c r="G124" s="336">
        <f t="shared" si="54"/>
        <v>62.068965517241381</v>
      </c>
      <c r="H124" s="349">
        <v>992</v>
      </c>
      <c r="I124" s="348">
        <f t="shared" si="45"/>
        <v>64.207119741100328</v>
      </c>
      <c r="J124" s="1682">
        <v>7</v>
      </c>
      <c r="K124" s="336">
        <f t="shared" si="46"/>
        <v>24.137931034482758</v>
      </c>
      <c r="L124" s="349">
        <v>357</v>
      </c>
      <c r="M124" s="348">
        <f t="shared" si="47"/>
        <v>23.106796116504853</v>
      </c>
      <c r="N124" s="1682">
        <v>4</v>
      </c>
      <c r="O124" s="336">
        <f t="shared" si="48"/>
        <v>13.793103448275861</v>
      </c>
      <c r="P124" s="333">
        <v>196</v>
      </c>
      <c r="Q124" s="337">
        <f t="shared" si="49"/>
        <v>12.686084142394821</v>
      </c>
      <c r="R124" s="1682">
        <v>0</v>
      </c>
      <c r="S124" s="336">
        <f t="shared" si="52"/>
        <v>0</v>
      </c>
      <c r="T124" s="349">
        <v>0</v>
      </c>
      <c r="U124" s="337">
        <f t="shared" si="53"/>
        <v>0</v>
      </c>
      <c r="V124" s="560"/>
    </row>
    <row r="125" spans="3:24" ht="18.75" customHeight="1">
      <c r="C125" s="633" t="s">
        <v>810</v>
      </c>
      <c r="D125" s="1497">
        <v>10</v>
      </c>
      <c r="E125" s="1498">
        <v>839</v>
      </c>
      <c r="F125" s="1499">
        <v>4</v>
      </c>
      <c r="G125" s="1500">
        <f t="shared" si="54"/>
        <v>40</v>
      </c>
      <c r="H125" s="1501">
        <v>211</v>
      </c>
      <c r="I125" s="1502">
        <f t="shared" si="45"/>
        <v>25.148986889153758</v>
      </c>
      <c r="J125" s="1499">
        <v>4</v>
      </c>
      <c r="K125" s="1500">
        <f t="shared" si="46"/>
        <v>40</v>
      </c>
      <c r="L125" s="1501">
        <v>520</v>
      </c>
      <c r="M125" s="1502">
        <f t="shared" si="47"/>
        <v>61.978545887961857</v>
      </c>
      <c r="N125" s="1499">
        <v>2</v>
      </c>
      <c r="O125" s="1500">
        <f t="shared" si="48"/>
        <v>20</v>
      </c>
      <c r="P125" s="1503">
        <v>108</v>
      </c>
      <c r="Q125" s="1504">
        <f t="shared" si="49"/>
        <v>12.872467222884387</v>
      </c>
      <c r="R125" s="1499">
        <v>0</v>
      </c>
      <c r="S125" s="1500">
        <f t="shared" si="52"/>
        <v>0</v>
      </c>
      <c r="T125" s="1501">
        <v>0</v>
      </c>
      <c r="U125" s="1504">
        <f t="shared" si="53"/>
        <v>0</v>
      </c>
      <c r="V125" s="560"/>
    </row>
    <row r="126" spans="3:24" ht="18.75" customHeight="1">
      <c r="C126" s="1702"/>
      <c r="D126" s="1703"/>
      <c r="E126" s="1704"/>
      <c r="F126" s="1682"/>
      <c r="G126" s="336"/>
      <c r="H126" s="349"/>
      <c r="I126" s="348"/>
      <c r="J126" s="1682"/>
      <c r="K126" s="336"/>
      <c r="L126" s="349"/>
      <c r="M126" s="348"/>
      <c r="N126" s="1682"/>
      <c r="O126" s="336"/>
      <c r="P126" s="333"/>
      <c r="Q126" s="337"/>
      <c r="R126" s="1682"/>
      <c r="S126" s="336"/>
      <c r="T126" s="349"/>
      <c r="U126" s="337"/>
      <c r="V126" s="560"/>
    </row>
    <row r="127" spans="3:24" ht="18.75" customHeight="1">
      <c r="C127" s="1702"/>
      <c r="D127" s="1703"/>
      <c r="E127" s="1704"/>
      <c r="F127" s="1682"/>
      <c r="G127" s="336"/>
      <c r="H127" s="349"/>
      <c r="I127" s="348"/>
      <c r="J127" s="1682"/>
      <c r="K127" s="336"/>
      <c r="L127" s="349"/>
      <c r="M127" s="348"/>
      <c r="N127" s="1682"/>
      <c r="O127" s="336"/>
      <c r="P127" s="333"/>
      <c r="Q127" s="337"/>
      <c r="R127" s="1682"/>
      <c r="S127" s="336"/>
      <c r="T127" s="349"/>
      <c r="U127" s="337"/>
      <c r="V127" s="560"/>
    </row>
    <row r="128" spans="3:24" ht="3.75" customHeight="1" thickBot="1">
      <c r="C128" s="1705"/>
      <c r="D128" s="1706"/>
      <c r="E128" s="1676"/>
      <c r="F128" s="1684"/>
      <c r="G128" s="1525"/>
      <c r="H128" s="1434"/>
      <c r="I128" s="1683"/>
      <c r="J128" s="1684"/>
      <c r="K128" s="1525"/>
      <c r="L128" s="1434"/>
      <c r="M128" s="1683"/>
      <c r="N128" s="1684"/>
      <c r="O128" s="1525"/>
      <c r="P128" s="1434"/>
      <c r="Q128" s="1707"/>
      <c r="R128" s="1684"/>
      <c r="S128" s="1525"/>
      <c r="T128" s="1434"/>
      <c r="U128" s="1707"/>
    </row>
    <row r="129" spans="3:23" ht="15" customHeight="1">
      <c r="C129" s="486" t="s">
        <v>313</v>
      </c>
      <c r="D129" s="360"/>
      <c r="E129" s="360"/>
      <c r="F129" s="360"/>
      <c r="G129" s="360"/>
      <c r="H129" s="360"/>
      <c r="I129" s="360"/>
      <c r="J129" s="360"/>
      <c r="K129" s="360"/>
      <c r="L129" s="360"/>
      <c r="M129" s="360"/>
      <c r="N129" s="360"/>
      <c r="O129" s="360"/>
      <c r="P129" s="360"/>
      <c r="Q129" s="360"/>
      <c r="R129" s="360"/>
      <c r="S129" s="360"/>
      <c r="T129" s="360"/>
      <c r="U129" s="360"/>
    </row>
    <row r="130" spans="3:23" ht="15" customHeight="1">
      <c r="C130" s="486"/>
      <c r="D130" s="360"/>
      <c r="E130" s="360"/>
      <c r="F130" s="360"/>
      <c r="G130" s="360"/>
      <c r="H130" s="360"/>
      <c r="I130" s="360"/>
      <c r="J130" s="360"/>
      <c r="K130" s="360"/>
      <c r="L130" s="360"/>
      <c r="M130" s="360"/>
      <c r="N130" s="360"/>
      <c r="O130" s="360"/>
      <c r="P130" s="360"/>
      <c r="Q130" s="360"/>
      <c r="R130" s="360"/>
      <c r="S130" s="360"/>
      <c r="T130" s="360"/>
      <c r="U130" s="360"/>
    </row>
    <row r="131" spans="3:23" ht="15" customHeight="1">
      <c r="C131" s="486"/>
      <c r="D131" s="360"/>
      <c r="E131" s="360"/>
      <c r="F131" s="887"/>
      <c r="G131" s="360"/>
      <c r="H131" s="360"/>
      <c r="I131" s="360"/>
      <c r="J131" s="360"/>
      <c r="K131" s="360"/>
      <c r="L131" s="360"/>
      <c r="M131" s="360"/>
      <c r="N131" s="360"/>
      <c r="O131" s="360"/>
      <c r="P131" s="360"/>
      <c r="Q131" s="360"/>
      <c r="R131" s="360"/>
      <c r="S131" s="360"/>
      <c r="T131" s="360"/>
      <c r="U131" s="360"/>
    </row>
    <row r="132" spans="3:23" ht="15" customHeight="1">
      <c r="C132" s="486"/>
      <c r="D132" s="360"/>
      <c r="E132" s="360"/>
      <c r="F132" s="360"/>
      <c r="G132" s="360"/>
      <c r="H132" s="360"/>
      <c r="I132" s="360"/>
      <c r="J132" s="360"/>
      <c r="K132" s="360"/>
      <c r="L132" s="360"/>
      <c r="M132" s="360"/>
      <c r="N132" s="360"/>
      <c r="O132" s="360"/>
      <c r="P132" s="360"/>
      <c r="Q132" s="360"/>
      <c r="R132" s="360"/>
      <c r="S132" s="360"/>
      <c r="T132" s="360"/>
      <c r="U132" s="360"/>
    </row>
    <row r="133" spans="3:23" ht="15" customHeight="1" thickBot="1">
      <c r="C133" s="1382"/>
      <c r="L133" s="560"/>
      <c r="N133" s="560"/>
    </row>
    <row r="134" spans="3:23" ht="18.75" customHeight="1">
      <c r="C134" s="1369" t="s">
        <v>475</v>
      </c>
      <c r="E134" s="5050" t="s">
        <v>472</v>
      </c>
      <c r="F134" s="5051"/>
      <c r="G134" s="5051"/>
      <c r="H134" s="5051"/>
      <c r="I134" s="5051"/>
      <c r="J134" s="5051"/>
      <c r="K134" s="5051"/>
      <c r="L134" s="5051"/>
      <c r="M134" s="5051"/>
      <c r="N134" s="5051"/>
      <c r="O134" s="5051"/>
      <c r="P134" s="5051"/>
      <c r="Q134" s="5051"/>
      <c r="R134" s="5051"/>
      <c r="S134" s="5051"/>
      <c r="T134" s="5052"/>
    </row>
    <row r="135" spans="3:23" ht="15.75" customHeight="1" thickBot="1">
      <c r="C135" s="1387"/>
      <c r="E135" s="5049" t="s">
        <v>476</v>
      </c>
      <c r="F135" s="5068"/>
      <c r="G135" s="5068"/>
      <c r="H135" s="5068"/>
      <c r="I135" s="5068"/>
      <c r="J135" s="5068"/>
      <c r="K135" s="5068"/>
      <c r="L135" s="5068"/>
      <c r="M135" s="5068"/>
      <c r="N135" s="5068"/>
      <c r="O135" s="5068"/>
      <c r="P135" s="5068"/>
      <c r="Q135" s="5068"/>
      <c r="R135" s="5068"/>
      <c r="S135" s="5068"/>
      <c r="T135" s="5069"/>
    </row>
    <row r="136" spans="3:23" ht="23.25" customHeight="1" thickBot="1">
      <c r="C136" s="1505"/>
      <c r="D136" s="1506"/>
      <c r="E136" s="1435"/>
      <c r="F136" s="1435"/>
      <c r="G136" s="1435"/>
      <c r="H136" s="1435"/>
      <c r="I136" s="1435"/>
      <c r="J136" s="1435"/>
      <c r="K136" s="1435"/>
      <c r="L136" s="1435"/>
      <c r="M136" s="360"/>
      <c r="N136" s="1435"/>
      <c r="O136" s="1435"/>
      <c r="P136" s="360"/>
      <c r="Q136" s="1507"/>
      <c r="R136" s="360"/>
      <c r="S136" s="360"/>
      <c r="T136" s="360"/>
      <c r="U136" s="1507"/>
    </row>
    <row r="137" spans="3:23" ht="30.2" customHeight="1" thickBot="1">
      <c r="C137" s="1471" t="s">
        <v>461</v>
      </c>
      <c r="D137" s="5077" t="s">
        <v>701</v>
      </c>
      <c r="E137" s="5079"/>
      <c r="F137" s="5064" t="s">
        <v>315</v>
      </c>
      <c r="G137" s="5065"/>
      <c r="H137" s="5065"/>
      <c r="I137" s="5065"/>
      <c r="J137" s="5064" t="s">
        <v>316</v>
      </c>
      <c r="K137" s="5066"/>
      <c r="L137" s="5066"/>
      <c r="M137" s="5067"/>
      <c r="N137" s="5081" t="s">
        <v>317</v>
      </c>
      <c r="O137" s="5066"/>
      <c r="P137" s="5066"/>
      <c r="Q137" s="5066"/>
      <c r="R137" s="5080" t="s">
        <v>318</v>
      </c>
      <c r="S137" s="5066"/>
      <c r="T137" s="5066"/>
      <c r="U137" s="5067"/>
    </row>
    <row r="138" spans="3:23" s="1361" customFormat="1" ht="27.75" customHeight="1" thickBot="1">
      <c r="C138" s="1472" t="s">
        <v>99</v>
      </c>
      <c r="D138" s="509" t="s">
        <v>308</v>
      </c>
      <c r="E138" s="488" t="s">
        <v>309</v>
      </c>
      <c r="F138" s="510" t="s">
        <v>310</v>
      </c>
      <c r="G138" s="511" t="s">
        <v>106</v>
      </c>
      <c r="H138" s="512" t="s">
        <v>311</v>
      </c>
      <c r="I138" s="510" t="s">
        <v>106</v>
      </c>
      <c r="J138" s="513" t="s">
        <v>310</v>
      </c>
      <c r="K138" s="511" t="s">
        <v>106</v>
      </c>
      <c r="L138" s="512" t="s">
        <v>311</v>
      </c>
      <c r="M138" s="514" t="s">
        <v>106</v>
      </c>
      <c r="N138" s="510" t="s">
        <v>310</v>
      </c>
      <c r="O138" s="511" t="s">
        <v>106</v>
      </c>
      <c r="P138" s="512" t="s">
        <v>311</v>
      </c>
      <c r="Q138" s="510" t="s">
        <v>106</v>
      </c>
      <c r="R138" s="513" t="s">
        <v>310</v>
      </c>
      <c r="S138" s="511" t="s">
        <v>106</v>
      </c>
      <c r="T138" s="512" t="s">
        <v>311</v>
      </c>
      <c r="U138" s="514" t="s">
        <v>106</v>
      </c>
      <c r="W138" s="1388"/>
    </row>
    <row r="139" spans="3:23" ht="18" customHeight="1">
      <c r="C139" s="769">
        <v>2001</v>
      </c>
      <c r="D139" s="1508">
        <v>157</v>
      </c>
      <c r="E139" s="1394">
        <v>13068</v>
      </c>
      <c r="F139" s="1509">
        <v>102</v>
      </c>
      <c r="G139" s="1500">
        <f t="shared" ref="G139:G152" si="55">SUM(F139/$D139)*100</f>
        <v>64.968152866242036</v>
      </c>
      <c r="H139" s="1510">
        <v>8071</v>
      </c>
      <c r="I139" s="1511">
        <f t="shared" ref="I139:I152" si="56">SUM(H139/$E139)*100</f>
        <v>61.76155494337312</v>
      </c>
      <c r="J139" s="1512">
        <v>22</v>
      </c>
      <c r="K139" s="1500">
        <f t="shared" ref="K139:K152" si="57">SUM(J139/$D139)*100</f>
        <v>14.012738853503185</v>
      </c>
      <c r="L139" s="1503">
        <v>2036</v>
      </c>
      <c r="M139" s="1504">
        <f t="shared" ref="M139:M152" si="58">SUM(L139/$E139)*100</f>
        <v>15.580042852770127</v>
      </c>
      <c r="N139" s="1503">
        <v>33</v>
      </c>
      <c r="O139" s="1500">
        <f t="shared" ref="O139:O152" si="59">SUM(N139/$D139)*100</f>
        <v>21.019108280254777</v>
      </c>
      <c r="P139" s="1503">
        <v>2961</v>
      </c>
      <c r="Q139" s="1513">
        <f t="shared" ref="Q139:Q152" si="60">SUM(P139/$E139)*100</f>
        <v>22.658402203856749</v>
      </c>
      <c r="R139" s="1499">
        <v>0</v>
      </c>
      <c r="S139" s="1500">
        <f t="shared" ref="S139:S152" si="61">SUM(R139/$D139)*100</f>
        <v>0</v>
      </c>
      <c r="T139" s="1514">
        <v>0</v>
      </c>
      <c r="U139" s="1502">
        <f t="shared" ref="U139:U152" si="62">SUM(T139/$E139)*100</f>
        <v>0</v>
      </c>
    </row>
    <row r="140" spans="3:23" ht="18" customHeight="1">
      <c r="C140" s="497">
        <v>2002</v>
      </c>
      <c r="D140" s="891">
        <v>141</v>
      </c>
      <c r="E140" s="339">
        <v>7805</v>
      </c>
      <c r="F140" s="1515">
        <v>79</v>
      </c>
      <c r="G140" s="1476">
        <f t="shared" si="55"/>
        <v>56.028368794326241</v>
      </c>
      <c r="H140" s="1516">
        <v>3733</v>
      </c>
      <c r="I140" s="351">
        <f t="shared" si="56"/>
        <v>47.828315182575274</v>
      </c>
      <c r="J140" s="343">
        <v>27</v>
      </c>
      <c r="K140" s="344">
        <f t="shared" si="57"/>
        <v>19.148936170212767</v>
      </c>
      <c r="L140" s="341">
        <v>1826</v>
      </c>
      <c r="M140" s="345">
        <f t="shared" si="58"/>
        <v>23.395259449071109</v>
      </c>
      <c r="N140" s="350">
        <v>34</v>
      </c>
      <c r="O140" s="344">
        <f t="shared" si="59"/>
        <v>24.113475177304963</v>
      </c>
      <c r="P140" s="350">
        <v>2146</v>
      </c>
      <c r="Q140" s="351">
        <f t="shared" si="60"/>
        <v>27.495195387572068</v>
      </c>
      <c r="R140" s="343">
        <v>1</v>
      </c>
      <c r="S140" s="344">
        <f t="shared" si="61"/>
        <v>0.70921985815602839</v>
      </c>
      <c r="T140" s="350">
        <v>100</v>
      </c>
      <c r="U140" s="351">
        <f t="shared" si="62"/>
        <v>1.2812299807815504</v>
      </c>
    </row>
    <row r="141" spans="3:23" ht="18" customHeight="1">
      <c r="C141" s="497">
        <v>2003</v>
      </c>
      <c r="D141" s="891">
        <v>116</v>
      </c>
      <c r="E141" s="339">
        <v>7462</v>
      </c>
      <c r="F141" s="1515">
        <v>71</v>
      </c>
      <c r="G141" s="1476">
        <f t="shared" si="55"/>
        <v>61.206896551724135</v>
      </c>
      <c r="H141" s="1516">
        <v>4224</v>
      </c>
      <c r="I141" s="351">
        <f t="shared" si="56"/>
        <v>56.606807826320029</v>
      </c>
      <c r="J141" s="343">
        <v>19</v>
      </c>
      <c r="K141" s="344">
        <f t="shared" si="57"/>
        <v>16.379310344827587</v>
      </c>
      <c r="L141" s="341">
        <v>1547</v>
      </c>
      <c r="M141" s="345">
        <f t="shared" si="58"/>
        <v>20.73170731707317</v>
      </c>
      <c r="N141" s="350">
        <v>26</v>
      </c>
      <c r="O141" s="344">
        <f t="shared" si="59"/>
        <v>22.413793103448278</v>
      </c>
      <c r="P141" s="350">
        <v>1691</v>
      </c>
      <c r="Q141" s="351">
        <f t="shared" si="60"/>
        <v>22.661484856606808</v>
      </c>
      <c r="R141" s="343">
        <v>0</v>
      </c>
      <c r="S141" s="344">
        <f t="shared" si="61"/>
        <v>0</v>
      </c>
      <c r="T141" s="350">
        <v>0</v>
      </c>
      <c r="U141" s="351">
        <f t="shared" si="62"/>
        <v>0</v>
      </c>
    </row>
    <row r="142" spans="3:23" ht="18" customHeight="1">
      <c r="C142" s="497">
        <v>2004</v>
      </c>
      <c r="D142" s="891">
        <v>109</v>
      </c>
      <c r="E142" s="339">
        <v>6462</v>
      </c>
      <c r="F142" s="1515">
        <v>60</v>
      </c>
      <c r="G142" s="1476">
        <f t="shared" si="55"/>
        <v>55.045871559633028</v>
      </c>
      <c r="H142" s="1516">
        <v>2981</v>
      </c>
      <c r="I142" s="351">
        <f t="shared" si="56"/>
        <v>46.131228721757971</v>
      </c>
      <c r="J142" s="343">
        <v>13</v>
      </c>
      <c r="K142" s="344">
        <f t="shared" si="57"/>
        <v>11.926605504587156</v>
      </c>
      <c r="L142" s="341">
        <v>1600</v>
      </c>
      <c r="M142" s="345">
        <f t="shared" si="58"/>
        <v>24.760136180748994</v>
      </c>
      <c r="N142" s="350">
        <v>35</v>
      </c>
      <c r="O142" s="344">
        <f t="shared" si="59"/>
        <v>32.11009174311927</v>
      </c>
      <c r="P142" s="350">
        <v>1830</v>
      </c>
      <c r="Q142" s="351">
        <f t="shared" si="60"/>
        <v>28.319405756731662</v>
      </c>
      <c r="R142" s="343">
        <v>1</v>
      </c>
      <c r="S142" s="344">
        <f t="shared" si="61"/>
        <v>0.91743119266055051</v>
      </c>
      <c r="T142" s="350">
        <v>51</v>
      </c>
      <c r="U142" s="351">
        <f t="shared" si="62"/>
        <v>0.78922934076137408</v>
      </c>
    </row>
    <row r="143" spans="3:23" ht="18" customHeight="1">
      <c r="C143" s="498" t="s">
        <v>298</v>
      </c>
      <c r="D143" s="891">
        <v>134</v>
      </c>
      <c r="E143" s="339">
        <v>8109</v>
      </c>
      <c r="F143" s="1515">
        <v>95</v>
      </c>
      <c r="G143" s="1476">
        <f t="shared" si="55"/>
        <v>70.895522388059703</v>
      </c>
      <c r="H143" s="1516">
        <v>4896</v>
      </c>
      <c r="I143" s="351">
        <f t="shared" si="56"/>
        <v>60.377358490566039</v>
      </c>
      <c r="J143" s="343">
        <v>13</v>
      </c>
      <c r="K143" s="344">
        <f t="shared" si="57"/>
        <v>9.7014925373134329</v>
      </c>
      <c r="L143" s="341">
        <v>1330</v>
      </c>
      <c r="M143" s="345">
        <f t="shared" si="58"/>
        <v>16.401529165125169</v>
      </c>
      <c r="N143" s="350">
        <v>25</v>
      </c>
      <c r="O143" s="344">
        <f t="shared" si="59"/>
        <v>18.656716417910449</v>
      </c>
      <c r="P143" s="350">
        <v>1773</v>
      </c>
      <c r="Q143" s="351">
        <f t="shared" si="60"/>
        <v>21.864594894561598</v>
      </c>
      <c r="R143" s="343">
        <v>1</v>
      </c>
      <c r="S143" s="344">
        <f t="shared" si="61"/>
        <v>0.74626865671641784</v>
      </c>
      <c r="T143" s="350">
        <v>110</v>
      </c>
      <c r="U143" s="351">
        <f t="shared" si="62"/>
        <v>1.3565174497471946</v>
      </c>
    </row>
    <row r="144" spans="3:23" ht="18" customHeight="1">
      <c r="C144" s="768" t="s">
        <v>422</v>
      </c>
      <c r="D144" s="1474">
        <v>148</v>
      </c>
      <c r="E144" s="339">
        <v>9435</v>
      </c>
      <c r="F144" s="1515">
        <v>96</v>
      </c>
      <c r="G144" s="1476">
        <v>64.86486486486487</v>
      </c>
      <c r="H144" s="1516">
        <v>5332</v>
      </c>
      <c r="I144" s="351">
        <v>56.512983571807098</v>
      </c>
      <c r="J144" s="343">
        <v>25</v>
      </c>
      <c r="K144" s="344">
        <v>16.891891891891891</v>
      </c>
      <c r="L144" s="341">
        <v>2911</v>
      </c>
      <c r="M144" s="345">
        <v>30.853206147323792</v>
      </c>
      <c r="N144" s="350">
        <v>24</v>
      </c>
      <c r="O144" s="344">
        <v>16.216216216216218</v>
      </c>
      <c r="P144" s="350">
        <v>1104</v>
      </c>
      <c r="Q144" s="351">
        <v>11.701112877583466</v>
      </c>
      <c r="R144" s="343">
        <v>3</v>
      </c>
      <c r="S144" s="344">
        <v>2.0270270270270272</v>
      </c>
      <c r="T144" s="350">
        <v>88</v>
      </c>
      <c r="U144" s="351">
        <v>0.93269740328563855</v>
      </c>
    </row>
    <row r="145" spans="3:23" ht="18" customHeight="1">
      <c r="C145" s="767" t="s">
        <v>525</v>
      </c>
      <c r="D145" s="891">
        <v>134</v>
      </c>
      <c r="E145" s="339">
        <v>7399</v>
      </c>
      <c r="F145" s="1515">
        <v>72</v>
      </c>
      <c r="G145" s="1476">
        <v>53.731343283582092</v>
      </c>
      <c r="H145" s="1516">
        <v>3535</v>
      </c>
      <c r="I145" s="351">
        <v>47.776726584673604</v>
      </c>
      <c r="J145" s="343">
        <v>32</v>
      </c>
      <c r="K145" s="344">
        <v>23.880597014925371</v>
      </c>
      <c r="L145" s="341">
        <v>2034</v>
      </c>
      <c r="M145" s="345">
        <v>27.49020137856467</v>
      </c>
      <c r="N145" s="350">
        <v>28</v>
      </c>
      <c r="O145" s="344">
        <v>20.8955223880597</v>
      </c>
      <c r="P145" s="350">
        <v>1680</v>
      </c>
      <c r="Q145" s="351">
        <v>22.705771050141912</v>
      </c>
      <c r="R145" s="343">
        <v>2</v>
      </c>
      <c r="S145" s="344">
        <v>1.4925373134328357</v>
      </c>
      <c r="T145" s="350">
        <v>150</v>
      </c>
      <c r="U145" s="351">
        <v>2.0273009866198137</v>
      </c>
    </row>
    <row r="146" spans="3:23" ht="18" customHeight="1">
      <c r="C146" s="768" t="s">
        <v>249</v>
      </c>
      <c r="D146" s="1517">
        <v>124</v>
      </c>
      <c r="E146" s="1406">
        <v>7928</v>
      </c>
      <c r="F146" s="1518">
        <v>74</v>
      </c>
      <c r="G146" s="1476">
        <v>59.677419354838712</v>
      </c>
      <c r="H146" s="1488">
        <v>3742</v>
      </c>
      <c r="I146" s="1477">
        <v>47.199798183652874</v>
      </c>
      <c r="J146" s="1482">
        <v>18</v>
      </c>
      <c r="K146" s="1476">
        <v>14.516129032258066</v>
      </c>
      <c r="L146" s="1431">
        <v>1781</v>
      </c>
      <c r="M146" s="1478">
        <v>22.464682139253281</v>
      </c>
      <c r="N146" s="1481">
        <v>32</v>
      </c>
      <c r="O146" s="1476">
        <v>25.806451612903224</v>
      </c>
      <c r="P146" s="1481">
        <v>2405</v>
      </c>
      <c r="Q146" s="1477">
        <v>30.335519677093849</v>
      </c>
      <c r="R146" s="1482">
        <v>0</v>
      </c>
      <c r="S146" s="1476">
        <v>0</v>
      </c>
      <c r="T146" s="1475">
        <v>0</v>
      </c>
      <c r="U146" s="1477">
        <v>0</v>
      </c>
    </row>
    <row r="147" spans="3:23" ht="18" customHeight="1">
      <c r="C147" s="766" t="s">
        <v>638</v>
      </c>
      <c r="D147" s="1427">
        <v>111</v>
      </c>
      <c r="E147" s="1519">
        <v>7338</v>
      </c>
      <c r="F147" s="1485">
        <v>65</v>
      </c>
      <c r="G147" s="1486">
        <v>240.84046991655686</v>
      </c>
      <c r="H147" s="1486">
        <v>3414</v>
      </c>
      <c r="I147" s="1487">
        <v>176.34707660870538</v>
      </c>
      <c r="J147" s="1485">
        <v>21</v>
      </c>
      <c r="K147" s="1486">
        <v>79.251756697408865</v>
      </c>
      <c r="L147" s="1486">
        <v>1770</v>
      </c>
      <c r="M147" s="1487">
        <v>113.13604038761883</v>
      </c>
      <c r="N147" s="1485">
        <v>25</v>
      </c>
      <c r="O147" s="1486">
        <v>79.907773386034251</v>
      </c>
      <c r="P147" s="1486">
        <v>2154</v>
      </c>
      <c r="Q147" s="1487">
        <v>110.51688300367582</v>
      </c>
      <c r="R147" s="1485">
        <v>0</v>
      </c>
      <c r="S147" s="1486">
        <v>0</v>
      </c>
      <c r="T147" s="1486">
        <v>0</v>
      </c>
      <c r="U147" s="1489">
        <v>0</v>
      </c>
    </row>
    <row r="148" spans="3:23" ht="18" customHeight="1" thickBot="1">
      <c r="C148" s="766" t="s">
        <v>697</v>
      </c>
      <c r="D148" s="1427">
        <v>123</v>
      </c>
      <c r="E148" s="1519">
        <v>7985</v>
      </c>
      <c r="F148" s="1485">
        <v>74</v>
      </c>
      <c r="G148" s="1909">
        <f>(F148/$D148)*100</f>
        <v>60.162601626016269</v>
      </c>
      <c r="H148" s="1486">
        <v>3766</v>
      </c>
      <c r="I148" s="1911">
        <f>(H148/$E148)*100</f>
        <v>47.163431433938634</v>
      </c>
      <c r="J148" s="1485">
        <v>19</v>
      </c>
      <c r="K148" s="1486">
        <v>63.414459610111784</v>
      </c>
      <c r="L148" s="1486">
        <v>2151</v>
      </c>
      <c r="M148" s="1911">
        <f>(L148/$E148)*100</f>
        <v>26.938008766437072</v>
      </c>
      <c r="N148" s="1485">
        <v>25</v>
      </c>
      <c r="O148" s="1486">
        <v>25.641025641025639</v>
      </c>
      <c r="P148" s="1486">
        <v>1679</v>
      </c>
      <c r="Q148" s="1911">
        <f>(P148/$E148)*100</f>
        <v>21.026925485284909</v>
      </c>
      <c r="R148" s="1485">
        <v>5</v>
      </c>
      <c r="S148" s="1486">
        <v>0</v>
      </c>
      <c r="T148" s="1486">
        <v>389</v>
      </c>
      <c r="U148" s="1912">
        <f>(T148/$E148)*100</f>
        <v>4.8716343143393859</v>
      </c>
    </row>
    <row r="149" spans="3:23" ht="18" customHeight="1" thickBot="1">
      <c r="C149" s="1886" t="s">
        <v>758</v>
      </c>
      <c r="D149" s="1887">
        <f>SUM(D158:D161)</f>
        <v>138</v>
      </c>
      <c r="E149" s="1888">
        <f>SUM(E158:E161)</f>
        <v>12203</v>
      </c>
      <c r="F149" s="1889">
        <f>SUM(F158:F161)</f>
        <v>71</v>
      </c>
      <c r="G149" s="1910">
        <f>(F149/$D149)*100</f>
        <v>51.449275362318836</v>
      </c>
      <c r="H149" s="1516">
        <f>SUM(H158:H161)</f>
        <v>6806</v>
      </c>
      <c r="I149" s="1913">
        <f>(H149/$E149)*100</f>
        <v>55.773170531836435</v>
      </c>
      <c r="J149" s="1880">
        <f>SUM(J158:J161)</f>
        <v>28</v>
      </c>
      <c r="K149" s="1910">
        <f>(J149/$D149)*100</f>
        <v>20.289855072463769</v>
      </c>
      <c r="L149" s="1881">
        <f>SUM(L158:L161)</f>
        <v>2457</v>
      </c>
      <c r="M149" s="1914">
        <f>(L149/$E149)*100</f>
        <v>20.134393182004427</v>
      </c>
      <c r="N149" s="1516">
        <f>SUM(N158:N161)</f>
        <v>36</v>
      </c>
      <c r="O149" s="1910">
        <f>(N149/$D149)*100</f>
        <v>26.086956521739129</v>
      </c>
      <c r="P149" s="1516">
        <f>SUM(P158:P161)</f>
        <v>2282</v>
      </c>
      <c r="Q149" s="1913">
        <f>(P149/$E149)*100</f>
        <v>18.700319593542574</v>
      </c>
      <c r="R149" s="1880">
        <f>SUM(R158:R161)</f>
        <v>2</v>
      </c>
      <c r="S149" s="1910">
        <f>(R149/$D149)*100</f>
        <v>1.4492753623188406</v>
      </c>
      <c r="T149" s="1516">
        <f>SUM(T158:T161)</f>
        <v>176</v>
      </c>
      <c r="U149" s="1915">
        <f>(T149/$E149)*100</f>
        <v>1.4422682946816356</v>
      </c>
    </row>
    <row r="150" spans="3:23" ht="18" customHeight="1">
      <c r="C150" s="499" t="s">
        <v>416</v>
      </c>
      <c r="D150" s="1520">
        <v>48</v>
      </c>
      <c r="E150" s="1394">
        <v>3330</v>
      </c>
      <c r="F150" s="1521">
        <v>25</v>
      </c>
      <c r="G150" s="1500">
        <f t="shared" si="55"/>
        <v>52.083333333333336</v>
      </c>
      <c r="H150" s="1510">
        <v>1784</v>
      </c>
      <c r="I150" s="1513">
        <f t="shared" si="56"/>
        <v>53.573573573573576</v>
      </c>
      <c r="J150" s="1499">
        <v>7</v>
      </c>
      <c r="K150" s="1500">
        <f t="shared" si="57"/>
        <v>14.583333333333334</v>
      </c>
      <c r="L150" s="1501">
        <v>460</v>
      </c>
      <c r="M150" s="1504">
        <f t="shared" si="58"/>
        <v>13.813813813813812</v>
      </c>
      <c r="N150" s="1503">
        <v>16</v>
      </c>
      <c r="O150" s="1500">
        <f t="shared" si="59"/>
        <v>33.333333333333329</v>
      </c>
      <c r="P150" s="1503">
        <v>1086</v>
      </c>
      <c r="Q150" s="1513">
        <f t="shared" si="60"/>
        <v>32.612612612612615</v>
      </c>
      <c r="R150" s="1499">
        <v>0</v>
      </c>
      <c r="S150" s="1500">
        <f t="shared" si="61"/>
        <v>0</v>
      </c>
      <c r="T150" s="1503">
        <v>0</v>
      </c>
      <c r="U150" s="1504">
        <f t="shared" si="62"/>
        <v>0</v>
      </c>
      <c r="V150" s="560"/>
      <c r="W150" s="560"/>
    </row>
    <row r="151" spans="3:23" ht="18" customHeight="1">
      <c r="C151" s="559" t="s">
        <v>211</v>
      </c>
      <c r="D151" s="1522">
        <v>22</v>
      </c>
      <c r="E151" s="1406">
        <v>1246</v>
      </c>
      <c r="F151" s="1523">
        <v>14</v>
      </c>
      <c r="G151" s="1476">
        <f t="shared" si="55"/>
        <v>63.636363636363633</v>
      </c>
      <c r="H151" s="1488">
        <v>455</v>
      </c>
      <c r="I151" s="1524">
        <f t="shared" si="56"/>
        <v>36.516853932584269</v>
      </c>
      <c r="J151" s="1482">
        <v>7</v>
      </c>
      <c r="K151" s="1476">
        <f t="shared" si="57"/>
        <v>31.818181818181817</v>
      </c>
      <c r="L151" s="1431">
        <v>695</v>
      </c>
      <c r="M151" s="1478">
        <f t="shared" si="58"/>
        <v>55.7784911717496</v>
      </c>
      <c r="N151" s="1481">
        <v>1</v>
      </c>
      <c r="O151" s="1476">
        <f t="shared" si="59"/>
        <v>4.5454545454545459</v>
      </c>
      <c r="P151" s="1481">
        <v>96</v>
      </c>
      <c r="Q151" s="1524">
        <f t="shared" si="60"/>
        <v>7.7046548956661312</v>
      </c>
      <c r="R151" s="1482">
        <v>0</v>
      </c>
      <c r="S151" s="1476">
        <f t="shared" si="61"/>
        <v>0</v>
      </c>
      <c r="T151" s="1481">
        <v>0</v>
      </c>
      <c r="U151" s="1478">
        <f t="shared" si="62"/>
        <v>0</v>
      </c>
      <c r="V151" s="560"/>
      <c r="W151" s="560"/>
    </row>
    <row r="152" spans="3:23" ht="18" customHeight="1">
      <c r="C152" s="559" t="s">
        <v>332</v>
      </c>
      <c r="D152" s="1522">
        <v>23</v>
      </c>
      <c r="E152" s="1406">
        <v>1551</v>
      </c>
      <c r="F152" s="1523">
        <v>16</v>
      </c>
      <c r="G152" s="1476">
        <f t="shared" si="55"/>
        <v>69.565217391304344</v>
      </c>
      <c r="H152" s="1488">
        <v>595</v>
      </c>
      <c r="I152" s="1524">
        <f t="shared" si="56"/>
        <v>38.362346872985171</v>
      </c>
      <c r="J152" s="1482">
        <v>5</v>
      </c>
      <c r="K152" s="1476">
        <f t="shared" si="57"/>
        <v>21.739130434782609</v>
      </c>
      <c r="L152" s="1431">
        <v>400</v>
      </c>
      <c r="M152" s="1478">
        <f t="shared" si="58"/>
        <v>25.789813023855579</v>
      </c>
      <c r="N152" s="1481">
        <v>2</v>
      </c>
      <c r="O152" s="1476">
        <f t="shared" si="59"/>
        <v>8.695652173913043</v>
      </c>
      <c r="P152" s="1481">
        <v>556</v>
      </c>
      <c r="Q152" s="1524">
        <f t="shared" si="60"/>
        <v>35.84784010315925</v>
      </c>
      <c r="R152" s="1482">
        <v>0</v>
      </c>
      <c r="S152" s="1476">
        <f t="shared" si="61"/>
        <v>0</v>
      </c>
      <c r="T152" s="1481">
        <v>0</v>
      </c>
      <c r="U152" s="1478">
        <f t="shared" si="62"/>
        <v>0</v>
      </c>
      <c r="V152" s="560"/>
      <c r="W152" s="560"/>
    </row>
    <row r="153" spans="3:23" ht="18" customHeight="1" thickBot="1">
      <c r="C153" s="1679" t="s">
        <v>551</v>
      </c>
      <c r="D153" s="1680">
        <v>18</v>
      </c>
      <c r="E153" s="347">
        <v>1211</v>
      </c>
      <c r="F153" s="619">
        <v>10</v>
      </c>
      <c r="G153" s="336">
        <f t="shared" ref="G153:G166" si="63">SUM(F153/$D153)*100</f>
        <v>55.555555555555557</v>
      </c>
      <c r="H153" s="1681">
        <v>580</v>
      </c>
      <c r="I153" s="334">
        <f t="shared" ref="I153:I159" si="64">SUM(H153/$E153)*100</f>
        <v>47.894302229562349</v>
      </c>
      <c r="J153" s="1682">
        <v>2</v>
      </c>
      <c r="K153" s="336">
        <f t="shared" ref="K153:K166" si="65">SUM(J153/$D153)*100</f>
        <v>11.111111111111111</v>
      </c>
      <c r="L153" s="349">
        <v>215</v>
      </c>
      <c r="M153" s="337">
        <f t="shared" ref="M153:M160" si="66">SUM(L153/$E153)*100</f>
        <v>17.753922378199835</v>
      </c>
      <c r="N153" s="333">
        <v>6</v>
      </c>
      <c r="O153" s="336">
        <f>SUM(N153/$D153)*100</f>
        <v>33.333333333333329</v>
      </c>
      <c r="P153" s="333">
        <v>416</v>
      </c>
      <c r="Q153" s="334">
        <f t="shared" ref="Q153:Q160" si="67">SUM(P153/$E153)*100</f>
        <v>34.351775392237819</v>
      </c>
      <c r="R153" s="357">
        <v>0</v>
      </c>
      <c r="S153" s="355">
        <f t="shared" ref="S153:S160" si="68">SUM(R153/$D153)*100</f>
        <v>0</v>
      </c>
      <c r="T153" s="354">
        <v>0</v>
      </c>
      <c r="U153" s="492">
        <f t="shared" ref="U153:U160" si="69">SUM(T153/$E153)*100</f>
        <v>0</v>
      </c>
      <c r="V153" s="560"/>
      <c r="W153" s="560"/>
    </row>
    <row r="154" spans="3:23" ht="18" customHeight="1">
      <c r="C154" s="499" t="s">
        <v>603</v>
      </c>
      <c r="D154" s="1437">
        <v>39</v>
      </c>
      <c r="E154" s="1394">
        <v>2249</v>
      </c>
      <c r="F154" s="1671">
        <v>25</v>
      </c>
      <c r="G154" s="1500">
        <f t="shared" si="63"/>
        <v>64.102564102564102</v>
      </c>
      <c r="H154" s="1672">
        <v>1257</v>
      </c>
      <c r="I154" s="1502">
        <f t="shared" si="64"/>
        <v>55.891507336594039</v>
      </c>
      <c r="J154" s="1499">
        <v>4</v>
      </c>
      <c r="K154" s="1500">
        <f t="shared" si="65"/>
        <v>10.256410256410255</v>
      </c>
      <c r="L154" s="1501">
        <v>301</v>
      </c>
      <c r="M154" s="1502">
        <f t="shared" si="66"/>
        <v>13.383726100489108</v>
      </c>
      <c r="N154" s="1499">
        <v>10</v>
      </c>
      <c r="O154" s="1500">
        <f>SUM(N154/$D154)*100</f>
        <v>25.641025641025639</v>
      </c>
      <c r="P154" s="1501">
        <v>691</v>
      </c>
      <c r="Q154" s="1502">
        <f t="shared" si="67"/>
        <v>30.724766562916848</v>
      </c>
      <c r="R154" s="1499">
        <v>0</v>
      </c>
      <c r="S154" s="1500">
        <f t="shared" si="68"/>
        <v>0</v>
      </c>
      <c r="T154" s="1501">
        <v>0</v>
      </c>
      <c r="U154" s="1502">
        <f t="shared" si="69"/>
        <v>0</v>
      </c>
      <c r="V154" s="560"/>
      <c r="W154" s="560"/>
    </row>
    <row r="155" spans="3:23" ht="18" customHeight="1">
      <c r="C155" s="559" t="s">
        <v>641</v>
      </c>
      <c r="D155" s="1427">
        <v>37</v>
      </c>
      <c r="E155" s="1406">
        <v>3466</v>
      </c>
      <c r="F155" s="1485">
        <v>21</v>
      </c>
      <c r="G155" s="1476">
        <f t="shared" si="63"/>
        <v>56.756756756756758</v>
      </c>
      <c r="H155" s="1486">
        <v>1323</v>
      </c>
      <c r="I155" s="1477">
        <f t="shared" si="64"/>
        <v>38.170802077322563</v>
      </c>
      <c r="J155" s="1482">
        <v>7</v>
      </c>
      <c r="K155" s="1476">
        <f t="shared" si="65"/>
        <v>18.918918918918919</v>
      </c>
      <c r="L155" s="1431">
        <v>1450</v>
      </c>
      <c r="M155" s="1477">
        <f t="shared" si="66"/>
        <v>41.834968263127529</v>
      </c>
      <c r="N155" s="1482">
        <v>8</v>
      </c>
      <c r="O155" s="1476">
        <v>0</v>
      </c>
      <c r="P155" s="1431">
        <v>635</v>
      </c>
      <c r="Q155" s="1477">
        <f t="shared" si="67"/>
        <v>18.320830929024812</v>
      </c>
      <c r="R155" s="1482">
        <v>1</v>
      </c>
      <c r="S155" s="344">
        <f t="shared" si="68"/>
        <v>2.7027027027027026</v>
      </c>
      <c r="T155" s="1431">
        <v>58</v>
      </c>
      <c r="U155" s="1477">
        <f t="shared" si="69"/>
        <v>1.673398730525101</v>
      </c>
      <c r="V155" s="560"/>
      <c r="W155" s="560"/>
    </row>
    <row r="156" spans="3:23" ht="18" customHeight="1">
      <c r="C156" s="559" t="s">
        <v>654</v>
      </c>
      <c r="D156" s="1427">
        <v>24</v>
      </c>
      <c r="E156" s="1406">
        <v>1124</v>
      </c>
      <c r="F156" s="1485">
        <v>14</v>
      </c>
      <c r="G156" s="1476">
        <f t="shared" si="63"/>
        <v>58.333333333333336</v>
      </c>
      <c r="H156" s="1486">
        <v>418</v>
      </c>
      <c r="I156" s="1477">
        <f t="shared" si="64"/>
        <v>37.188612099644132</v>
      </c>
      <c r="J156" s="1482">
        <v>3</v>
      </c>
      <c r="K156" s="1476">
        <f t="shared" si="65"/>
        <v>12.5</v>
      </c>
      <c r="L156" s="1431">
        <v>153</v>
      </c>
      <c r="M156" s="1477">
        <f t="shared" si="66"/>
        <v>13.612099644128115</v>
      </c>
      <c r="N156" s="1482">
        <v>4</v>
      </c>
      <c r="O156" s="1476">
        <v>0</v>
      </c>
      <c r="P156" s="1431">
        <v>262</v>
      </c>
      <c r="Q156" s="1477">
        <f t="shared" si="67"/>
        <v>23.309608540925268</v>
      </c>
      <c r="R156" s="1482">
        <v>3</v>
      </c>
      <c r="S156" s="344">
        <f t="shared" si="68"/>
        <v>12.5</v>
      </c>
      <c r="T156" s="1431">
        <v>291</v>
      </c>
      <c r="U156" s="1477">
        <f t="shared" si="69"/>
        <v>25.889679715302492</v>
      </c>
      <c r="V156" s="560"/>
      <c r="W156" s="560"/>
    </row>
    <row r="157" spans="3:23" ht="18" customHeight="1" thickBot="1">
      <c r="C157" s="1679" t="s">
        <v>655</v>
      </c>
      <c r="D157" s="612">
        <v>23</v>
      </c>
      <c r="E157" s="614">
        <v>1146</v>
      </c>
      <c r="F157" s="1688">
        <v>14</v>
      </c>
      <c r="G157" s="332">
        <f t="shared" si="63"/>
        <v>60.869565217391312</v>
      </c>
      <c r="H157" s="1689">
        <v>768</v>
      </c>
      <c r="I157" s="491">
        <f t="shared" si="64"/>
        <v>67.015706806282722</v>
      </c>
      <c r="J157" s="1708">
        <v>5</v>
      </c>
      <c r="K157" s="332">
        <f t="shared" si="65"/>
        <v>21.739130434782609</v>
      </c>
      <c r="L157" s="610">
        <v>247</v>
      </c>
      <c r="M157" s="491">
        <f t="shared" si="66"/>
        <v>21.553228621291449</v>
      </c>
      <c r="N157" s="1708">
        <v>3</v>
      </c>
      <c r="O157" s="332">
        <f>SUM(N157/$D157)*100</f>
        <v>13.043478260869565</v>
      </c>
      <c r="P157" s="610">
        <v>91</v>
      </c>
      <c r="Q157" s="491">
        <f t="shared" si="67"/>
        <v>7.9406631762652706</v>
      </c>
      <c r="R157" s="1684">
        <v>1</v>
      </c>
      <c r="S157" s="355">
        <f t="shared" si="68"/>
        <v>4.3478260869565215</v>
      </c>
      <c r="T157" s="1434">
        <v>40</v>
      </c>
      <c r="U157" s="1683">
        <f t="shared" si="69"/>
        <v>3.4904013961605584</v>
      </c>
      <c r="V157" s="560"/>
      <c r="W157" s="560"/>
    </row>
    <row r="158" spans="3:23" ht="18" customHeight="1">
      <c r="C158" s="499" t="s">
        <v>705</v>
      </c>
      <c r="D158" s="1437">
        <v>51</v>
      </c>
      <c r="E158" s="1394">
        <v>3791</v>
      </c>
      <c r="F158" s="1671">
        <v>30</v>
      </c>
      <c r="G158" s="1500">
        <f t="shared" si="63"/>
        <v>58.82352941176471</v>
      </c>
      <c r="H158" s="1672">
        <v>1755</v>
      </c>
      <c r="I158" s="1502">
        <f t="shared" si="64"/>
        <v>46.293853864415723</v>
      </c>
      <c r="J158" s="1499">
        <v>9</v>
      </c>
      <c r="K158" s="1500">
        <f t="shared" si="65"/>
        <v>17.647058823529413</v>
      </c>
      <c r="L158" s="1501">
        <v>688</v>
      </c>
      <c r="M158" s="1502">
        <f t="shared" si="66"/>
        <v>18.148245845423371</v>
      </c>
      <c r="N158" s="1499">
        <v>11</v>
      </c>
      <c r="O158" s="1500">
        <f>SUM(N158/$D158)*100</f>
        <v>21.568627450980394</v>
      </c>
      <c r="P158" s="1501">
        <v>690</v>
      </c>
      <c r="Q158" s="1502">
        <f t="shared" si="67"/>
        <v>18.201002374043789</v>
      </c>
      <c r="R158" s="1499">
        <v>0</v>
      </c>
      <c r="S158" s="1360">
        <f t="shared" si="68"/>
        <v>0</v>
      </c>
      <c r="T158" s="1501">
        <v>0</v>
      </c>
      <c r="U158" s="1502">
        <f t="shared" si="69"/>
        <v>0</v>
      </c>
      <c r="V158" s="560"/>
      <c r="W158" s="560"/>
    </row>
    <row r="159" spans="3:23" ht="18" customHeight="1">
      <c r="C159" s="559" t="s">
        <v>723</v>
      </c>
      <c r="D159" s="1427">
        <v>25</v>
      </c>
      <c r="E159" s="1406">
        <v>1646</v>
      </c>
      <c r="F159" s="1485">
        <v>15</v>
      </c>
      <c r="G159" s="1476">
        <f t="shared" si="63"/>
        <v>60</v>
      </c>
      <c r="H159" s="1486">
        <v>880</v>
      </c>
      <c r="I159" s="1477">
        <f t="shared" si="64"/>
        <v>53.462940461725395</v>
      </c>
      <c r="J159" s="1482">
        <v>2</v>
      </c>
      <c r="K159" s="1476">
        <f t="shared" si="65"/>
        <v>8</v>
      </c>
      <c r="L159" s="1431">
        <v>333</v>
      </c>
      <c r="M159" s="1477">
        <f t="shared" si="66"/>
        <v>20.230862697448359</v>
      </c>
      <c r="N159" s="1482">
        <v>6</v>
      </c>
      <c r="O159" s="1476">
        <v>24</v>
      </c>
      <c r="P159" s="1431">
        <v>433</v>
      </c>
      <c r="Q159" s="1477">
        <f t="shared" si="67"/>
        <v>26.306196840826246</v>
      </c>
      <c r="R159" s="1482">
        <v>2</v>
      </c>
      <c r="S159" s="344">
        <f t="shared" si="68"/>
        <v>8</v>
      </c>
      <c r="T159" s="1431">
        <v>176</v>
      </c>
      <c r="U159" s="1477">
        <f t="shared" si="69"/>
        <v>10.69258809234508</v>
      </c>
      <c r="V159" s="560"/>
      <c r="W159" s="560"/>
    </row>
    <row r="160" spans="3:23" ht="18" customHeight="1">
      <c r="C160" s="559" t="s">
        <v>748</v>
      </c>
      <c r="D160" s="1427">
        <v>28</v>
      </c>
      <c r="E160" s="1406">
        <f>SUM(H160,L160,P160,T160)</f>
        <v>4792</v>
      </c>
      <c r="F160" s="1880">
        <v>11</v>
      </c>
      <c r="G160" s="344">
        <f t="shared" si="63"/>
        <v>39.285714285714285</v>
      </c>
      <c r="H160" s="1881">
        <v>3626</v>
      </c>
      <c r="I160" s="345">
        <f>SUM(H160/$E160)*100</f>
        <v>75.667779632721192</v>
      </c>
      <c r="J160" s="1482">
        <v>8</v>
      </c>
      <c r="K160" s="344">
        <f t="shared" si="65"/>
        <v>28.571428571428569</v>
      </c>
      <c r="L160" s="1431">
        <v>558</v>
      </c>
      <c r="M160" s="1477">
        <f t="shared" si="66"/>
        <v>11.64440734557596</v>
      </c>
      <c r="N160" s="1482">
        <v>9</v>
      </c>
      <c r="O160" s="1476">
        <f>SUM(N160/$D160)*100</f>
        <v>32.142857142857146</v>
      </c>
      <c r="P160" s="1431">
        <v>608</v>
      </c>
      <c r="Q160" s="1477">
        <f t="shared" si="67"/>
        <v>12.687813021702837</v>
      </c>
      <c r="R160" s="1482">
        <v>0</v>
      </c>
      <c r="S160" s="344">
        <f t="shared" si="68"/>
        <v>0</v>
      </c>
      <c r="T160" s="340">
        <v>0</v>
      </c>
      <c r="U160" s="1477">
        <f t="shared" si="69"/>
        <v>0</v>
      </c>
      <c r="V160" s="560"/>
      <c r="W160" s="560"/>
    </row>
    <row r="161" spans="3:23" ht="18" customHeight="1" thickBot="1">
      <c r="C161" s="1882" t="s">
        <v>725</v>
      </c>
      <c r="D161" s="1883">
        <f>SUM(F161,J161,N161,R161)</f>
        <v>34</v>
      </c>
      <c r="E161" s="1676">
        <f>SUM(H161,L161,P161,T161)</f>
        <v>1974</v>
      </c>
      <c r="F161" s="1490">
        <v>15</v>
      </c>
      <c r="G161" s="1525">
        <f t="shared" si="63"/>
        <v>44.117647058823529</v>
      </c>
      <c r="H161" s="1491">
        <v>545</v>
      </c>
      <c r="I161" s="1884">
        <f>SUM(H161/$E161)*100</f>
        <v>27.608915906788244</v>
      </c>
      <c r="J161" s="1684">
        <v>9</v>
      </c>
      <c r="K161" s="1525">
        <f t="shared" si="65"/>
        <v>26.47058823529412</v>
      </c>
      <c r="L161" s="1434">
        <v>878</v>
      </c>
      <c r="M161" s="1683">
        <f>SUM(L161/$E161)*100</f>
        <v>44.478216818642352</v>
      </c>
      <c r="N161" s="1684">
        <v>10</v>
      </c>
      <c r="O161" s="1525">
        <f t="shared" ref="O161:O166" si="70">SUM(N161/$D161)*100</f>
        <v>29.411764705882355</v>
      </c>
      <c r="P161" s="1885">
        <v>551</v>
      </c>
      <c r="Q161" s="1884">
        <f>SUM(P161/$E161)*100</f>
        <v>27.912867274569404</v>
      </c>
      <c r="R161" s="1684">
        <v>0</v>
      </c>
      <c r="S161" s="1525">
        <f t="shared" ref="S161:S166" si="71">SUM(R161/$D161)*100</f>
        <v>0</v>
      </c>
      <c r="T161" s="1885">
        <v>0</v>
      </c>
      <c r="U161" s="1884">
        <f>SUM(T161/$E161)*100</f>
        <v>0</v>
      </c>
      <c r="V161" s="560"/>
      <c r="W161" s="560"/>
    </row>
    <row r="162" spans="3:23" ht="18" customHeight="1">
      <c r="C162" s="499" t="s">
        <v>746</v>
      </c>
      <c r="D162" s="1437">
        <f>SUM(F162,J162,N162,R162)</f>
        <v>36</v>
      </c>
      <c r="E162" s="1394">
        <f>SUM(H162,L162,P162,T162)</f>
        <v>2109</v>
      </c>
      <c r="F162" s="1671">
        <v>22</v>
      </c>
      <c r="G162" s="1500">
        <f t="shared" si="63"/>
        <v>61.111111111111114</v>
      </c>
      <c r="H162" s="1672">
        <v>1103</v>
      </c>
      <c r="I162" s="1502">
        <f>SUM(H162/$E162)*100</f>
        <v>52.299668089141768</v>
      </c>
      <c r="J162" s="1499">
        <v>7</v>
      </c>
      <c r="K162" s="1500">
        <f t="shared" si="65"/>
        <v>19.444444444444446</v>
      </c>
      <c r="L162" s="1501">
        <v>608</v>
      </c>
      <c r="M162" s="1502">
        <f>SUM(L162/$E162)*100</f>
        <v>28.828828828828829</v>
      </c>
      <c r="N162" s="1499">
        <v>7</v>
      </c>
      <c r="O162" s="1500">
        <f t="shared" si="70"/>
        <v>19.444444444444446</v>
      </c>
      <c r="P162" s="1501">
        <v>398</v>
      </c>
      <c r="Q162" s="1502">
        <f>SUM(P162/$E162)*100</f>
        <v>18.871503082029399</v>
      </c>
      <c r="R162" s="1499">
        <v>0</v>
      </c>
      <c r="S162" s="1500">
        <f t="shared" si="71"/>
        <v>0</v>
      </c>
      <c r="T162" s="1501">
        <v>0</v>
      </c>
      <c r="U162" s="1502">
        <f>SUM(T162/$E162)*100</f>
        <v>0</v>
      </c>
      <c r="V162" s="560"/>
      <c r="W162" s="560"/>
    </row>
    <row r="163" spans="3:23" ht="18" customHeight="1">
      <c r="C163" s="559" t="s">
        <v>747</v>
      </c>
      <c r="D163" s="1427">
        <f>SUM(F163,J163,N163,R163)</f>
        <v>27</v>
      </c>
      <c r="E163" s="1406">
        <f t="shared" ref="E163:E169" si="72">SUM(H163,L163,P163,T163)</f>
        <v>1354</v>
      </c>
      <c r="F163" s="1485">
        <v>14</v>
      </c>
      <c r="G163" s="1476">
        <f t="shared" si="63"/>
        <v>51.851851851851848</v>
      </c>
      <c r="H163" s="1486">
        <v>529</v>
      </c>
      <c r="I163" s="1477">
        <f>SUM(H163/$E163)*100</f>
        <v>39.069423929098967</v>
      </c>
      <c r="J163" s="1482">
        <v>4</v>
      </c>
      <c r="K163" s="1476">
        <f t="shared" si="65"/>
        <v>14.814814814814813</v>
      </c>
      <c r="L163" s="1431">
        <v>273</v>
      </c>
      <c r="M163" s="1477">
        <f>SUM(L163/$E163)*100</f>
        <v>20.16248153618907</v>
      </c>
      <c r="N163" s="1482">
        <v>9</v>
      </c>
      <c r="O163" s="1476">
        <f t="shared" si="70"/>
        <v>33.333333333333329</v>
      </c>
      <c r="P163" s="1431">
        <v>552</v>
      </c>
      <c r="Q163" s="1477">
        <f>SUM(P163/$E163)*100</f>
        <v>40.768094534711963</v>
      </c>
      <c r="R163" s="1482">
        <v>0</v>
      </c>
      <c r="S163" s="344">
        <f t="shared" si="71"/>
        <v>0</v>
      </c>
      <c r="T163" s="1431">
        <v>0</v>
      </c>
      <c r="U163" s="1477">
        <f>SUM(T163/$E163)*100</f>
        <v>0</v>
      </c>
      <c r="V163" s="560"/>
      <c r="W163" s="560"/>
    </row>
    <row r="164" spans="3:23" ht="18" customHeight="1">
      <c r="C164" s="559" t="s">
        <v>748</v>
      </c>
      <c r="D164" s="1427">
        <v>22</v>
      </c>
      <c r="E164" s="1406">
        <v>1183</v>
      </c>
      <c r="F164" s="1880">
        <v>11</v>
      </c>
      <c r="G164" s="344">
        <f t="shared" si="63"/>
        <v>50</v>
      </c>
      <c r="H164" s="1881">
        <v>432</v>
      </c>
      <c r="I164" s="345">
        <f t="shared" ref="I164:I166" si="73">SUM(H164/$E164)*100</f>
        <v>36.517328825021131</v>
      </c>
      <c r="J164" s="1482">
        <v>0</v>
      </c>
      <c r="K164" s="344">
        <f t="shared" si="65"/>
        <v>0</v>
      </c>
      <c r="L164" s="1431">
        <v>0</v>
      </c>
      <c r="M164" s="1477">
        <f t="shared" ref="M164:M166" si="74">SUM(L164/$E164)*100</f>
        <v>0</v>
      </c>
      <c r="N164" s="1482">
        <v>9</v>
      </c>
      <c r="O164" s="1476">
        <f t="shared" si="70"/>
        <v>40.909090909090914</v>
      </c>
      <c r="P164" s="1431">
        <v>608</v>
      </c>
      <c r="Q164" s="1477">
        <f t="shared" ref="Q164:Q165" si="75">SUM(P164/$E164)*100</f>
        <v>51.394759087066774</v>
      </c>
      <c r="R164" s="1482">
        <v>2</v>
      </c>
      <c r="S164" s="344">
        <f t="shared" si="71"/>
        <v>9.0909090909090917</v>
      </c>
      <c r="T164" s="340">
        <v>143</v>
      </c>
      <c r="U164" s="1477">
        <f t="shared" ref="U164:U166" si="76">SUM(T164/$E164)*100</f>
        <v>12.087912087912088</v>
      </c>
      <c r="V164" s="560"/>
      <c r="W164" s="560"/>
    </row>
    <row r="165" spans="3:23" ht="18" customHeight="1" thickBot="1">
      <c r="C165" s="1882" t="s">
        <v>749</v>
      </c>
      <c r="D165" s="1883">
        <v>21</v>
      </c>
      <c r="E165" s="1676">
        <v>1208</v>
      </c>
      <c r="F165" s="1490">
        <v>13</v>
      </c>
      <c r="G165" s="1525">
        <f t="shared" si="63"/>
        <v>61.904761904761905</v>
      </c>
      <c r="H165" s="1491">
        <v>561</v>
      </c>
      <c r="I165" s="1884">
        <f t="shared" si="73"/>
        <v>46.440397350993379</v>
      </c>
      <c r="J165" s="1684">
        <v>2</v>
      </c>
      <c r="K165" s="1525">
        <f t="shared" si="65"/>
        <v>9.5238095238095237</v>
      </c>
      <c r="L165" s="1434">
        <v>176</v>
      </c>
      <c r="M165" s="1683">
        <f t="shared" si="74"/>
        <v>14.569536423841059</v>
      </c>
      <c r="N165" s="1684">
        <v>6</v>
      </c>
      <c r="O165" s="1525">
        <f t="shared" si="70"/>
        <v>28.571428571428569</v>
      </c>
      <c r="P165" s="1885">
        <v>471</v>
      </c>
      <c r="Q165" s="1884">
        <f t="shared" si="75"/>
        <v>38.990066225165563</v>
      </c>
      <c r="R165" s="1684">
        <v>0</v>
      </c>
      <c r="S165" s="1525">
        <f t="shared" si="71"/>
        <v>0</v>
      </c>
      <c r="T165" s="1885">
        <v>0</v>
      </c>
      <c r="U165" s="1884">
        <f t="shared" si="76"/>
        <v>0</v>
      </c>
      <c r="V165" s="560"/>
      <c r="W165" s="560"/>
    </row>
    <row r="166" spans="3:23" ht="18" customHeight="1">
      <c r="C166" s="499" t="s">
        <v>810</v>
      </c>
      <c r="D166" s="1437">
        <v>13</v>
      </c>
      <c r="E166" s="1394">
        <v>731</v>
      </c>
      <c r="F166" s="1671">
        <v>5</v>
      </c>
      <c r="G166" s="1500">
        <f t="shared" si="63"/>
        <v>38.461538461538467</v>
      </c>
      <c r="H166" s="1672">
        <v>305</v>
      </c>
      <c r="I166" s="1502">
        <f t="shared" si="73"/>
        <v>41.723666210670309</v>
      </c>
      <c r="J166" s="1499">
        <v>6</v>
      </c>
      <c r="K166" s="1500">
        <f t="shared" si="65"/>
        <v>46.153846153846153</v>
      </c>
      <c r="L166" s="1501">
        <v>301</v>
      </c>
      <c r="M166" s="1502">
        <f t="shared" si="74"/>
        <v>41.17647058823529</v>
      </c>
      <c r="N166" s="1499">
        <v>2</v>
      </c>
      <c r="O166" s="1500">
        <f t="shared" si="70"/>
        <v>15.384615384615385</v>
      </c>
      <c r="P166" s="1501">
        <v>125</v>
      </c>
      <c r="Q166" s="1502">
        <f>SUM(P166/$E166)*100</f>
        <v>17.099863201094394</v>
      </c>
      <c r="R166" s="1499">
        <v>0</v>
      </c>
      <c r="S166" s="1500">
        <f t="shared" si="71"/>
        <v>0</v>
      </c>
      <c r="T166" s="1501">
        <v>0</v>
      </c>
      <c r="U166" s="1502">
        <f t="shared" si="76"/>
        <v>0</v>
      </c>
      <c r="V166" s="560"/>
      <c r="W166" s="560"/>
    </row>
    <row r="167" spans="3:23" ht="18" customHeight="1">
      <c r="C167" s="2320"/>
      <c r="D167" s="671"/>
      <c r="E167" s="347"/>
      <c r="F167" s="2345"/>
      <c r="G167" s="336"/>
      <c r="H167" s="2319"/>
      <c r="I167" s="348"/>
      <c r="J167" s="1682"/>
      <c r="K167" s="336"/>
      <c r="L167" s="349"/>
      <c r="M167" s="348"/>
      <c r="N167" s="1682"/>
      <c r="O167" s="336"/>
      <c r="P167" s="333"/>
      <c r="Q167" s="337"/>
      <c r="R167" s="1682"/>
      <c r="S167" s="336"/>
      <c r="T167" s="349"/>
      <c r="U167" s="337"/>
      <c r="V167" s="560"/>
      <c r="W167" s="560"/>
    </row>
    <row r="168" spans="3:23" ht="18" customHeight="1">
      <c r="C168" s="2320"/>
      <c r="D168" s="671"/>
      <c r="E168" s="347"/>
      <c r="F168" s="2345"/>
      <c r="G168" s="336"/>
      <c r="H168" s="2319"/>
      <c r="I168" s="348"/>
      <c r="J168" s="1682"/>
      <c r="K168" s="336"/>
      <c r="L168" s="349"/>
      <c r="M168" s="348"/>
      <c r="N168" s="1682"/>
      <c r="O168" s="336"/>
      <c r="P168" s="333"/>
      <c r="Q168" s="337"/>
      <c r="R168" s="1682"/>
      <c r="S168" s="336"/>
      <c r="T168" s="349"/>
      <c r="U168" s="337"/>
      <c r="V168" s="560"/>
      <c r="W168" s="560"/>
    </row>
    <row r="169" spans="3:23" ht="3.75" customHeight="1" thickBot="1">
      <c r="C169" s="743"/>
      <c r="D169" s="369"/>
      <c r="E169" s="1676">
        <f t="shared" si="72"/>
        <v>0</v>
      </c>
      <c r="F169" s="357"/>
      <c r="G169" s="355"/>
      <c r="H169" s="356"/>
      <c r="I169" s="358"/>
      <c r="J169" s="357"/>
      <c r="K169" s="355"/>
      <c r="L169" s="356"/>
      <c r="M169" s="358"/>
      <c r="N169" s="357"/>
      <c r="O169" s="355"/>
      <c r="P169" s="354"/>
      <c r="Q169" s="359"/>
      <c r="R169" s="357"/>
      <c r="S169" s="355"/>
      <c r="T169" s="356"/>
      <c r="U169" s="359"/>
    </row>
    <row r="170" spans="3:23" ht="12.2" customHeight="1">
      <c r="C170" s="486" t="s">
        <v>313</v>
      </c>
      <c r="D170" s="360"/>
      <c r="E170" s="360"/>
      <c r="F170" s="360"/>
      <c r="G170" s="360"/>
      <c r="H170" s="360"/>
      <c r="I170" s="360"/>
      <c r="J170" s="360"/>
      <c r="K170" s="360"/>
      <c r="L170" s="360"/>
      <c r="M170" s="360"/>
      <c r="N170" s="360"/>
      <c r="O170" s="360"/>
      <c r="P170" s="360"/>
      <c r="Q170" s="360"/>
      <c r="R170" s="360"/>
      <c r="S170" s="360"/>
      <c r="T170" s="360"/>
      <c r="U170" s="360"/>
    </row>
    <row r="171" spans="3:23" ht="12.2" customHeight="1">
      <c r="C171" s="486"/>
      <c r="D171" s="360"/>
      <c r="E171" s="360"/>
      <c r="F171" s="360"/>
      <c r="G171" s="360"/>
      <c r="H171" s="360"/>
      <c r="I171" s="360"/>
      <c r="J171" s="360"/>
      <c r="K171" s="360"/>
      <c r="L171" s="360"/>
      <c r="M171" s="360"/>
      <c r="N171" s="360"/>
      <c r="O171" s="360"/>
      <c r="P171" s="360"/>
      <c r="Q171" s="360"/>
      <c r="R171" s="360"/>
      <c r="S171" s="360"/>
      <c r="T171" s="360"/>
      <c r="U171" s="360"/>
    </row>
    <row r="172" spans="3:23" ht="12.2" customHeight="1">
      <c r="C172" s="486"/>
      <c r="D172" s="360"/>
      <c r="E172" s="360"/>
      <c r="F172" s="360"/>
      <c r="G172" s="360"/>
      <c r="H172" s="360"/>
      <c r="I172" s="360"/>
      <c r="J172" s="360"/>
      <c r="K172" s="887"/>
      <c r="L172" s="360"/>
      <c r="M172" s="360"/>
      <c r="N172" s="360"/>
      <c r="O172" s="360"/>
      <c r="P172" s="360"/>
      <c r="Q172" s="360"/>
      <c r="R172" s="360"/>
      <c r="S172" s="360"/>
      <c r="T172" s="360"/>
      <c r="U172" s="360"/>
    </row>
    <row r="173" spans="3:23" ht="12.2" customHeight="1">
      <c r="C173" s="486"/>
      <c r="D173" s="360"/>
      <c r="E173" s="360"/>
      <c r="F173" s="360"/>
      <c r="G173" s="360"/>
      <c r="H173" s="360"/>
      <c r="I173" s="360"/>
      <c r="J173" s="360"/>
      <c r="K173" s="887"/>
      <c r="L173" s="360"/>
      <c r="M173" s="360"/>
      <c r="N173" s="360"/>
      <c r="O173" s="360"/>
      <c r="P173" s="360"/>
      <c r="Q173" s="360"/>
      <c r="R173" s="360"/>
      <c r="S173" s="360"/>
      <c r="T173" s="360"/>
      <c r="U173" s="360"/>
    </row>
    <row r="174" spans="3:23" ht="12.2" customHeight="1">
      <c r="C174" s="486"/>
      <c r="D174" s="360"/>
      <c r="E174" s="360"/>
      <c r="F174" s="360"/>
      <c r="G174" s="360"/>
      <c r="H174" s="360"/>
      <c r="I174" s="360"/>
      <c r="J174" s="360"/>
      <c r="K174" s="887"/>
      <c r="L174" s="360"/>
      <c r="M174" s="360"/>
      <c r="N174" s="360"/>
      <c r="O174" s="360"/>
      <c r="P174" s="360"/>
      <c r="Q174" s="360"/>
      <c r="R174" s="360"/>
      <c r="S174" s="360"/>
      <c r="T174" s="360"/>
      <c r="U174" s="360"/>
    </row>
    <row r="175" spans="3:23" ht="12.2" customHeight="1">
      <c r="C175" s="486"/>
      <c r="D175" s="360"/>
      <c r="E175" s="360"/>
      <c r="F175" s="360"/>
      <c r="G175" s="360"/>
      <c r="H175" s="887"/>
      <c r="I175" s="360"/>
      <c r="J175" s="360"/>
      <c r="K175" s="887"/>
      <c r="L175" s="360"/>
      <c r="M175" s="360"/>
      <c r="N175" s="360"/>
      <c r="O175" s="360"/>
      <c r="P175" s="360"/>
      <c r="Q175" s="360"/>
      <c r="R175" s="360"/>
      <c r="S175" s="360"/>
      <c r="T175" s="360"/>
      <c r="U175" s="360"/>
    </row>
    <row r="176" spans="3:23" ht="12.2" customHeight="1">
      <c r="C176" s="486"/>
      <c r="D176" s="360"/>
      <c r="E176" s="360"/>
      <c r="F176" s="360"/>
      <c r="G176" s="360"/>
      <c r="H176" s="360"/>
      <c r="I176" s="360"/>
      <c r="J176" s="360"/>
      <c r="K176" s="887"/>
      <c r="L176" s="360"/>
      <c r="M176" s="360"/>
      <c r="N176" s="360"/>
      <c r="O176" s="360"/>
      <c r="P176" s="360"/>
      <c r="Q176" s="360"/>
      <c r="R176" s="360"/>
      <c r="S176" s="360"/>
      <c r="T176" s="360"/>
      <c r="U176" s="360"/>
    </row>
    <row r="177" spans="3:22" ht="12.2" customHeight="1">
      <c r="C177" s="486"/>
      <c r="D177" s="360"/>
      <c r="E177" s="360"/>
      <c r="F177" s="360"/>
      <c r="G177" s="360"/>
      <c r="H177" s="360"/>
      <c r="I177" s="360"/>
      <c r="J177" s="360"/>
      <c r="K177" s="887"/>
      <c r="L177" s="360"/>
      <c r="M177" s="360"/>
      <c r="N177" s="360"/>
      <c r="O177" s="360"/>
      <c r="P177" s="360"/>
      <c r="Q177" s="360"/>
      <c r="R177" s="360"/>
      <c r="S177" s="360"/>
      <c r="T177" s="360"/>
      <c r="U177" s="360"/>
    </row>
    <row r="178" spans="3:22" ht="10.5" customHeight="1">
      <c r="C178" s="486"/>
      <c r="D178" s="360"/>
      <c r="E178" s="360"/>
      <c r="F178" s="360"/>
      <c r="G178" s="360"/>
      <c r="H178" s="360"/>
      <c r="I178" s="360"/>
      <c r="J178" s="360"/>
      <c r="K178" s="887"/>
      <c r="L178" s="360"/>
      <c r="M178" s="360"/>
      <c r="N178" s="360"/>
      <c r="O178" s="360"/>
      <c r="P178" s="360"/>
      <c r="Q178" s="360"/>
      <c r="R178" s="360"/>
      <c r="S178" s="360"/>
      <c r="T178" s="360"/>
      <c r="U178" s="360"/>
    </row>
    <row r="179" spans="3:22" ht="9.75" customHeight="1">
      <c r="C179" s="486"/>
      <c r="D179" s="360"/>
      <c r="E179" s="360"/>
      <c r="F179" s="360"/>
      <c r="G179" s="360"/>
      <c r="H179" s="360"/>
      <c r="I179" s="360"/>
      <c r="J179" s="360"/>
      <c r="K179" s="887"/>
      <c r="L179" s="360"/>
      <c r="M179" s="360"/>
      <c r="N179" s="360"/>
      <c r="O179" s="360"/>
      <c r="P179" s="360"/>
      <c r="Q179" s="360"/>
      <c r="R179" s="360"/>
      <c r="S179" s="360"/>
      <c r="T179" s="360"/>
      <c r="U179" s="360"/>
    </row>
    <row r="180" spans="3:22" ht="9.75" customHeight="1">
      <c r="C180" s="486"/>
      <c r="D180" s="360"/>
      <c r="E180" s="360"/>
      <c r="F180" s="360"/>
      <c r="G180" s="360"/>
      <c r="H180" s="360"/>
      <c r="I180" s="360"/>
      <c r="J180" s="360"/>
      <c r="K180" s="887"/>
      <c r="L180" s="360"/>
      <c r="M180" s="360"/>
      <c r="N180" s="360"/>
      <c r="O180" s="360"/>
      <c r="P180" s="360"/>
      <c r="Q180" s="360"/>
      <c r="R180" s="360"/>
      <c r="S180" s="360"/>
      <c r="T180" s="360"/>
      <c r="U180" s="360"/>
    </row>
    <row r="181" spans="3:22" ht="9.75" customHeight="1">
      <c r="C181" s="486"/>
      <c r="D181" s="360"/>
      <c r="E181" s="360"/>
      <c r="F181" s="360"/>
      <c r="G181" s="360"/>
      <c r="H181" s="360"/>
      <c r="I181" s="360"/>
      <c r="J181" s="360"/>
      <c r="K181" s="887"/>
      <c r="L181" s="360"/>
      <c r="M181" s="360"/>
      <c r="N181" s="360"/>
      <c r="O181" s="360"/>
      <c r="P181" s="360"/>
      <c r="Q181" s="360"/>
      <c r="R181" s="360"/>
      <c r="S181" s="360"/>
      <c r="T181" s="360"/>
      <c r="U181" s="360"/>
    </row>
    <row r="182" spans="3:22" ht="9.75" customHeight="1">
      <c r="C182" s="486"/>
      <c r="D182" s="360"/>
      <c r="E182" s="360"/>
      <c r="F182" s="360"/>
      <c r="G182" s="360"/>
      <c r="H182" s="360"/>
      <c r="I182" s="360"/>
      <c r="J182" s="360"/>
      <c r="K182" s="887"/>
      <c r="L182" s="360"/>
      <c r="M182" s="360"/>
      <c r="N182" s="360"/>
      <c r="O182" s="360"/>
      <c r="P182" s="360"/>
      <c r="Q182" s="360"/>
      <c r="R182" s="360"/>
      <c r="S182" s="360"/>
      <c r="T182" s="360"/>
      <c r="U182" s="360"/>
    </row>
    <row r="183" spans="3:22" ht="9.75" customHeight="1">
      <c r="C183" s="486"/>
      <c r="D183" s="360"/>
      <c r="E183" s="360"/>
      <c r="F183" s="360"/>
      <c r="G183" s="360"/>
      <c r="H183" s="360"/>
      <c r="I183" s="360"/>
      <c r="J183" s="360"/>
      <c r="K183" s="887"/>
      <c r="L183" s="360"/>
      <c r="M183" s="360"/>
      <c r="N183" s="360"/>
      <c r="O183" s="360"/>
      <c r="P183" s="360"/>
      <c r="Q183" s="360"/>
      <c r="R183" s="360"/>
      <c r="S183" s="360"/>
      <c r="T183" s="360"/>
      <c r="U183" s="360"/>
    </row>
    <row r="184" spans="3:22" ht="9.75" customHeight="1">
      <c r="C184" s="486"/>
      <c r="D184" s="360"/>
      <c r="E184" s="360"/>
      <c r="F184" s="360"/>
      <c r="G184" s="360"/>
      <c r="H184" s="360"/>
      <c r="I184" s="360"/>
      <c r="J184" s="360"/>
      <c r="K184" s="887"/>
      <c r="L184" s="360"/>
      <c r="M184" s="360"/>
      <c r="N184" s="360"/>
      <c r="O184" s="360"/>
      <c r="P184" s="360"/>
      <c r="Q184" s="360"/>
      <c r="R184" s="360"/>
      <c r="S184" s="360"/>
      <c r="T184" s="360"/>
      <c r="U184" s="360"/>
    </row>
    <row r="185" spans="3:22" ht="9.75" customHeight="1">
      <c r="C185" s="486"/>
      <c r="D185" s="360"/>
      <c r="E185" s="360"/>
      <c r="F185" s="360"/>
      <c r="G185" s="360"/>
      <c r="H185" s="360"/>
      <c r="I185" s="360"/>
      <c r="J185" s="360"/>
      <c r="K185" s="887"/>
      <c r="L185" s="360"/>
      <c r="M185" s="360"/>
      <c r="N185" s="360"/>
      <c r="O185" s="360"/>
      <c r="P185" s="360"/>
      <c r="Q185" s="360"/>
      <c r="R185" s="360"/>
      <c r="S185" s="360"/>
      <c r="T185" s="360"/>
      <c r="U185" s="360"/>
    </row>
    <row r="186" spans="3:22" ht="9.75" customHeight="1" thickBot="1">
      <c r="C186" s="486"/>
      <c r="D186" s="360"/>
      <c r="E186" s="360"/>
      <c r="F186" s="360"/>
      <c r="G186" s="360"/>
      <c r="H186" s="360"/>
      <c r="I186" s="360"/>
      <c r="J186" s="360"/>
      <c r="K186" s="887"/>
      <c r="L186" s="360"/>
      <c r="M186" s="360"/>
      <c r="N186" s="360"/>
      <c r="O186" s="360"/>
      <c r="P186" s="360"/>
      <c r="Q186" s="360"/>
      <c r="R186" s="360"/>
      <c r="S186" s="360"/>
      <c r="T186" s="360"/>
      <c r="U186" s="360"/>
    </row>
    <row r="187" spans="3:22" ht="18" customHeight="1">
      <c r="C187" s="1526" t="s">
        <v>477</v>
      </c>
      <c r="D187" s="360"/>
      <c r="E187" s="5056" t="s">
        <v>533</v>
      </c>
      <c r="F187" s="5057"/>
      <c r="G187" s="5057"/>
      <c r="H187" s="5057"/>
      <c r="I187" s="5057"/>
      <c r="J187" s="5057"/>
      <c r="K187" s="5057"/>
      <c r="L187" s="5057"/>
      <c r="M187" s="5057"/>
      <c r="N187" s="5057"/>
      <c r="O187" s="5057"/>
      <c r="P187" s="5057"/>
      <c r="Q187" s="5057"/>
      <c r="R187" s="5057"/>
      <c r="S187" s="5057"/>
      <c r="T187" s="5058"/>
      <c r="U187" s="360"/>
    </row>
    <row r="188" spans="3:22" ht="21.2" customHeight="1" thickBot="1">
      <c r="C188" s="1527"/>
      <c r="D188" s="360"/>
      <c r="E188" s="5059" t="s">
        <v>478</v>
      </c>
      <c r="F188" s="5060"/>
      <c r="G188" s="5060"/>
      <c r="H188" s="5060"/>
      <c r="I188" s="5060"/>
      <c r="J188" s="5060"/>
      <c r="K188" s="5060"/>
      <c r="L188" s="5060"/>
      <c r="M188" s="5060"/>
      <c r="N188" s="5060"/>
      <c r="O188" s="5060"/>
      <c r="P188" s="5060"/>
      <c r="Q188" s="5060"/>
      <c r="R188" s="5060"/>
      <c r="S188" s="5060"/>
      <c r="T188" s="5061"/>
      <c r="U188" s="360"/>
    </row>
    <row r="189" spans="3:22" ht="21.2" customHeight="1">
      <c r="C189" s="1527"/>
      <c r="D189" s="360"/>
      <c r="E189" s="1528"/>
      <c r="F189" s="884"/>
      <c r="G189" s="884"/>
      <c r="H189" s="884"/>
      <c r="I189" s="884"/>
      <c r="J189" s="884"/>
      <c r="K189" s="884"/>
      <c r="L189" s="884"/>
      <c r="M189" s="884"/>
      <c r="N189" s="884"/>
      <c r="O189" s="884"/>
      <c r="P189" s="884"/>
      <c r="Q189" s="884"/>
      <c r="R189" s="884"/>
      <c r="S189" s="884"/>
      <c r="T189" s="884"/>
      <c r="U189" s="360"/>
    </row>
    <row r="190" spans="3:22" ht="12" thickBot="1">
      <c r="C190" s="1390"/>
      <c r="D190" s="360"/>
      <c r="E190" s="1529"/>
      <c r="F190" s="1529"/>
      <c r="G190" s="1529"/>
      <c r="H190" s="1529"/>
      <c r="I190" s="1529"/>
      <c r="J190" s="1529"/>
      <c r="K190" s="1529"/>
      <c r="L190" s="1529"/>
      <c r="M190" s="1529"/>
      <c r="N190" s="1529"/>
      <c r="O190" s="1529"/>
      <c r="P190" s="1529"/>
      <c r="Q190" s="1529"/>
      <c r="R190" s="1529"/>
      <c r="S190" s="1529"/>
      <c r="T190" s="1529"/>
      <c r="U190" s="1529"/>
      <c r="V190" s="318"/>
    </row>
    <row r="191" spans="3:22" ht="22.7" customHeight="1" thickBot="1">
      <c r="C191" s="5053" t="s">
        <v>535</v>
      </c>
      <c r="D191" s="5054"/>
      <c r="E191" s="5054"/>
      <c r="F191" s="5054"/>
      <c r="G191" s="5054"/>
      <c r="H191" s="5055"/>
      <c r="I191" s="5053" t="s">
        <v>536</v>
      </c>
      <c r="J191" s="5054"/>
      <c r="K191" s="5054"/>
      <c r="L191" s="5054"/>
      <c r="M191" s="5054"/>
      <c r="N191" s="5055"/>
      <c r="O191" s="5053" t="s">
        <v>537</v>
      </c>
      <c r="P191" s="5054"/>
      <c r="Q191" s="5054"/>
      <c r="R191" s="5054"/>
      <c r="S191" s="5054"/>
      <c r="T191" s="5055"/>
      <c r="U191" s="360"/>
    </row>
    <row r="192" spans="3:22" ht="44.45" customHeight="1" thickBot="1">
      <c r="C192" s="1471" t="s">
        <v>461</v>
      </c>
      <c r="D192" s="1530" t="s">
        <v>465</v>
      </c>
      <c r="E192" s="1531" t="s">
        <v>466</v>
      </c>
      <c r="F192" s="1530" t="s">
        <v>467</v>
      </c>
      <c r="G192" s="1531" t="s">
        <v>574</v>
      </c>
      <c r="H192" s="1905" t="s">
        <v>105</v>
      </c>
      <c r="I192" s="1471" t="s">
        <v>461</v>
      </c>
      <c r="J192" s="1530" t="s">
        <v>465</v>
      </c>
      <c r="K192" s="1531" t="s">
        <v>466</v>
      </c>
      <c r="L192" s="1530" t="s">
        <v>467</v>
      </c>
      <c r="M192" s="1531" t="s">
        <v>574</v>
      </c>
      <c r="N192" s="1905" t="s">
        <v>105</v>
      </c>
      <c r="O192" s="1471" t="s">
        <v>461</v>
      </c>
      <c r="P192" s="1530" t="s">
        <v>465</v>
      </c>
      <c r="Q192" s="1531" t="s">
        <v>466</v>
      </c>
      <c r="R192" s="1530" t="s">
        <v>467</v>
      </c>
      <c r="S192" s="1531" t="s">
        <v>574</v>
      </c>
      <c r="T192" s="1905" t="s">
        <v>105</v>
      </c>
      <c r="U192" s="1392"/>
      <c r="V192" s="1375"/>
    </row>
    <row r="193" spans="3:24" ht="18" customHeight="1">
      <c r="C193" s="500">
        <v>2001</v>
      </c>
      <c r="D193" s="1532">
        <v>16</v>
      </c>
      <c r="E193" s="1533">
        <v>19</v>
      </c>
      <c r="F193" s="1534">
        <v>187</v>
      </c>
      <c r="G193" s="1534">
        <v>6</v>
      </c>
      <c r="H193" s="1535">
        <f>SUM(D193:G193)</f>
        <v>228</v>
      </c>
      <c r="I193" s="500">
        <v>2001</v>
      </c>
      <c r="J193" s="1443">
        <v>19</v>
      </c>
      <c r="K193" s="1443">
        <v>15</v>
      </c>
      <c r="L193" s="1536">
        <v>123</v>
      </c>
      <c r="M193" s="1532">
        <v>0</v>
      </c>
      <c r="N193" s="1535">
        <f>SUM(J193:M193)</f>
        <v>157</v>
      </c>
      <c r="O193" s="772">
        <v>2001</v>
      </c>
      <c r="P193" s="1532">
        <v>-3</v>
      </c>
      <c r="Q193" s="1533">
        <v>4</v>
      </c>
      <c r="R193" s="1534">
        <v>64</v>
      </c>
      <c r="S193" s="1532">
        <f>SUM(G193-M193)</f>
        <v>6</v>
      </c>
      <c r="T193" s="1535">
        <v>71</v>
      </c>
      <c r="U193" s="474"/>
    </row>
    <row r="194" spans="3:24" ht="18" customHeight="1">
      <c r="C194" s="500">
        <v>2002</v>
      </c>
      <c r="D194" s="971">
        <v>17</v>
      </c>
      <c r="E194" s="1872">
        <v>29</v>
      </c>
      <c r="F194" s="899">
        <v>158</v>
      </c>
      <c r="G194" s="899">
        <v>3</v>
      </c>
      <c r="H194" s="1015">
        <f>SUM(D194:G194)</f>
        <v>207</v>
      </c>
      <c r="I194" s="500">
        <v>2002</v>
      </c>
      <c r="J194" s="780">
        <v>18</v>
      </c>
      <c r="K194" s="780">
        <v>26</v>
      </c>
      <c r="L194" s="1537">
        <v>95</v>
      </c>
      <c r="M194" s="971">
        <v>2</v>
      </c>
      <c r="N194" s="1015">
        <f>SUM(J194:M194)</f>
        <v>141</v>
      </c>
      <c r="O194" s="500">
        <v>2002</v>
      </c>
      <c r="P194" s="971">
        <v>-1</v>
      </c>
      <c r="Q194" s="1872">
        <v>3</v>
      </c>
      <c r="R194" s="899">
        <v>63</v>
      </c>
      <c r="S194" s="1872">
        <f>SUM(G194-M194)</f>
        <v>1</v>
      </c>
      <c r="T194" s="1015">
        <v>66</v>
      </c>
      <c r="U194" s="474"/>
    </row>
    <row r="195" spans="3:24" ht="18" customHeight="1">
      <c r="C195" s="500">
        <v>2003</v>
      </c>
      <c r="D195" s="971">
        <v>26</v>
      </c>
      <c r="E195" s="1872">
        <v>29</v>
      </c>
      <c r="F195" s="899">
        <v>174</v>
      </c>
      <c r="G195" s="899">
        <v>2</v>
      </c>
      <c r="H195" s="1015">
        <f>SUM(D195:G195)</f>
        <v>231</v>
      </c>
      <c r="I195" s="500">
        <v>2003</v>
      </c>
      <c r="J195" s="780">
        <v>11</v>
      </c>
      <c r="K195" s="780">
        <v>20</v>
      </c>
      <c r="L195" s="1537">
        <v>81</v>
      </c>
      <c r="M195" s="971">
        <v>4</v>
      </c>
      <c r="N195" s="1015">
        <f>SUM(J195:M195)</f>
        <v>116</v>
      </c>
      <c r="O195" s="500">
        <v>2003</v>
      </c>
      <c r="P195" s="971">
        <v>15</v>
      </c>
      <c r="Q195" s="1872">
        <v>9</v>
      </c>
      <c r="R195" s="899">
        <v>93</v>
      </c>
      <c r="S195" s="1872">
        <f>SUM(G195-M195)</f>
        <v>-2</v>
      </c>
      <c r="T195" s="1015">
        <v>115</v>
      </c>
      <c r="U195" s="474"/>
    </row>
    <row r="196" spans="3:24" ht="18" customHeight="1">
      <c r="C196" s="500">
        <v>2004</v>
      </c>
      <c r="D196" s="971">
        <v>16</v>
      </c>
      <c r="E196" s="1872">
        <v>43</v>
      </c>
      <c r="F196" s="899">
        <v>186</v>
      </c>
      <c r="G196" s="899">
        <v>3</v>
      </c>
      <c r="H196" s="1015">
        <f>SUM(D196:G196)</f>
        <v>248</v>
      </c>
      <c r="I196" s="500">
        <v>2004</v>
      </c>
      <c r="J196" s="780">
        <v>10</v>
      </c>
      <c r="K196" s="780">
        <v>16</v>
      </c>
      <c r="L196" s="1537">
        <v>79</v>
      </c>
      <c r="M196" s="971">
        <v>4</v>
      </c>
      <c r="N196" s="1015">
        <f>SUM(J196:M196)</f>
        <v>109</v>
      </c>
      <c r="O196" s="500">
        <v>2004</v>
      </c>
      <c r="P196" s="971">
        <v>6</v>
      </c>
      <c r="Q196" s="1872">
        <v>27</v>
      </c>
      <c r="R196" s="899">
        <v>107</v>
      </c>
      <c r="S196" s="1872">
        <f>SUM(G196-M196)</f>
        <v>-1</v>
      </c>
      <c r="T196" s="1015">
        <v>139</v>
      </c>
      <c r="U196" s="474"/>
      <c r="V196" s="1365"/>
    </row>
    <row r="197" spans="3:24" ht="18" customHeight="1">
      <c r="C197" s="501" t="s">
        <v>298</v>
      </c>
      <c r="D197" s="971">
        <v>22</v>
      </c>
      <c r="E197" s="1872">
        <v>20</v>
      </c>
      <c r="F197" s="899">
        <v>178</v>
      </c>
      <c r="G197" s="899">
        <v>5</v>
      </c>
      <c r="H197" s="1015">
        <f>SUM(D197:G197)</f>
        <v>225</v>
      </c>
      <c r="I197" s="501" t="s">
        <v>298</v>
      </c>
      <c r="J197" s="780">
        <v>15</v>
      </c>
      <c r="K197" s="780">
        <v>14</v>
      </c>
      <c r="L197" s="1537">
        <v>97</v>
      </c>
      <c r="M197" s="971">
        <v>8</v>
      </c>
      <c r="N197" s="1015">
        <f>SUM(J197:M197)</f>
        <v>134</v>
      </c>
      <c r="O197" s="501" t="s">
        <v>298</v>
      </c>
      <c r="P197" s="971">
        <v>7</v>
      </c>
      <c r="Q197" s="1872">
        <v>6</v>
      </c>
      <c r="R197" s="899">
        <v>81</v>
      </c>
      <c r="S197" s="1872">
        <f>SUM(G197-M197)</f>
        <v>-3</v>
      </c>
      <c r="T197" s="1015">
        <v>91</v>
      </c>
      <c r="U197" s="663"/>
      <c r="V197" s="1380"/>
    </row>
    <row r="198" spans="3:24" ht="18" customHeight="1">
      <c r="C198" s="771" t="s">
        <v>422</v>
      </c>
      <c r="D198" s="971">
        <v>22</v>
      </c>
      <c r="E198" s="1872">
        <v>37</v>
      </c>
      <c r="F198" s="899">
        <v>212</v>
      </c>
      <c r="G198" s="899">
        <v>4</v>
      </c>
      <c r="H198" s="1015">
        <v>275</v>
      </c>
      <c r="I198" s="771" t="s">
        <v>422</v>
      </c>
      <c r="J198" s="780">
        <v>8</v>
      </c>
      <c r="K198" s="780">
        <v>27</v>
      </c>
      <c r="L198" s="1537">
        <v>108</v>
      </c>
      <c r="M198" s="971">
        <v>5</v>
      </c>
      <c r="N198" s="1015">
        <v>148</v>
      </c>
      <c r="O198" s="771" t="s">
        <v>422</v>
      </c>
      <c r="P198" s="971">
        <v>14</v>
      </c>
      <c r="Q198" s="1872">
        <v>10</v>
      </c>
      <c r="R198" s="899">
        <v>104</v>
      </c>
      <c r="S198" s="1872">
        <v>-1</v>
      </c>
      <c r="T198" s="1015">
        <v>127</v>
      </c>
      <c r="U198" s="663"/>
      <c r="V198" s="1380"/>
    </row>
    <row r="199" spans="3:24" ht="18" customHeight="1">
      <c r="C199" s="770" t="s">
        <v>525</v>
      </c>
      <c r="D199" s="971">
        <v>8</v>
      </c>
      <c r="E199" s="971">
        <v>37</v>
      </c>
      <c r="F199" s="971">
        <v>180</v>
      </c>
      <c r="G199" s="971">
        <v>2</v>
      </c>
      <c r="H199" s="971">
        <v>227</v>
      </c>
      <c r="I199" s="771" t="s">
        <v>525</v>
      </c>
      <c r="J199" s="971">
        <v>5</v>
      </c>
      <c r="K199" s="971">
        <v>20</v>
      </c>
      <c r="L199" s="971">
        <v>96</v>
      </c>
      <c r="M199" s="971">
        <v>13</v>
      </c>
      <c r="N199" s="971">
        <v>134</v>
      </c>
      <c r="O199" s="771" t="s">
        <v>525</v>
      </c>
      <c r="P199" s="971">
        <v>3</v>
      </c>
      <c r="Q199" s="971">
        <v>17</v>
      </c>
      <c r="R199" s="971">
        <v>84</v>
      </c>
      <c r="S199" s="899">
        <v>-11</v>
      </c>
      <c r="T199" s="1015">
        <v>93</v>
      </c>
      <c r="U199" s="663"/>
      <c r="V199" s="1380"/>
    </row>
    <row r="200" spans="3:24" ht="18" customHeight="1">
      <c r="C200" s="1366" t="s">
        <v>249</v>
      </c>
      <c r="D200" s="780">
        <v>13</v>
      </c>
      <c r="E200" s="1538">
        <v>37</v>
      </c>
      <c r="F200" s="1538">
        <v>150</v>
      </c>
      <c r="G200" s="1538">
        <v>3</v>
      </c>
      <c r="H200" s="1539">
        <v>203</v>
      </c>
      <c r="I200" s="770" t="s">
        <v>249</v>
      </c>
      <c r="J200" s="1538">
        <v>10</v>
      </c>
      <c r="K200" s="1538">
        <v>15</v>
      </c>
      <c r="L200" s="1538">
        <v>97</v>
      </c>
      <c r="M200" s="1538">
        <v>2</v>
      </c>
      <c r="N200" s="1539">
        <v>124</v>
      </c>
      <c r="O200" s="770" t="s">
        <v>249</v>
      </c>
      <c r="P200" s="1538">
        <v>3</v>
      </c>
      <c r="Q200" s="1538">
        <v>22</v>
      </c>
      <c r="R200" s="1538">
        <v>53</v>
      </c>
      <c r="S200" s="1538">
        <v>1</v>
      </c>
      <c r="T200" s="216">
        <v>79</v>
      </c>
      <c r="U200" s="56"/>
      <c r="V200" s="467"/>
    </row>
    <row r="201" spans="3:24" ht="18" customHeight="1">
      <c r="C201" s="771" t="s">
        <v>638</v>
      </c>
      <c r="D201" s="780">
        <f>SUM(D204:D207)</f>
        <v>14</v>
      </c>
      <c r="E201" s="780">
        <f t="shared" ref="E201:T201" si="77">SUM(E204:E207)</f>
        <v>42</v>
      </c>
      <c r="F201" s="780">
        <f t="shared" si="77"/>
        <v>160</v>
      </c>
      <c r="G201" s="780">
        <f t="shared" si="77"/>
        <v>6</v>
      </c>
      <c r="H201" s="1540">
        <f t="shared" si="77"/>
        <v>222</v>
      </c>
      <c r="I201" s="1367" t="s">
        <v>638</v>
      </c>
      <c r="J201" s="780">
        <f t="shared" si="77"/>
        <v>5</v>
      </c>
      <c r="K201" s="780">
        <f t="shared" si="77"/>
        <v>19</v>
      </c>
      <c r="L201" s="780">
        <f t="shared" si="77"/>
        <v>80</v>
      </c>
      <c r="M201" s="780">
        <f t="shared" si="77"/>
        <v>7</v>
      </c>
      <c r="N201" s="1540">
        <f t="shared" si="77"/>
        <v>111</v>
      </c>
      <c r="O201" s="1367" t="s">
        <v>638</v>
      </c>
      <c r="P201" s="780">
        <f t="shared" si="77"/>
        <v>9</v>
      </c>
      <c r="Q201" s="780">
        <f t="shared" si="77"/>
        <v>23</v>
      </c>
      <c r="R201" s="780">
        <f t="shared" si="77"/>
        <v>80</v>
      </c>
      <c r="S201" s="1537">
        <f t="shared" si="77"/>
        <v>-1</v>
      </c>
      <c r="T201" s="1540">
        <f t="shared" si="77"/>
        <v>111</v>
      </c>
      <c r="U201" s="56"/>
      <c r="V201" s="467"/>
    </row>
    <row r="202" spans="3:24" ht="18" customHeight="1">
      <c r="C202" s="771" t="s">
        <v>697</v>
      </c>
      <c r="D202" s="780">
        <f>SUM(D208:D211)</f>
        <v>5</v>
      </c>
      <c r="E202" s="780">
        <f t="shared" ref="E202:T202" si="78">SUM(E208:E211)</f>
        <v>36</v>
      </c>
      <c r="F202" s="780">
        <f t="shared" si="78"/>
        <v>145</v>
      </c>
      <c r="G202" s="780">
        <f t="shared" si="78"/>
        <v>9</v>
      </c>
      <c r="H202" s="1540">
        <f t="shared" si="78"/>
        <v>195</v>
      </c>
      <c r="I202" s="1367" t="s">
        <v>697</v>
      </c>
      <c r="J202" s="780">
        <f t="shared" si="78"/>
        <v>6</v>
      </c>
      <c r="K202" s="780">
        <f t="shared" si="78"/>
        <v>20</v>
      </c>
      <c r="L202" s="780">
        <f t="shared" si="78"/>
        <v>88</v>
      </c>
      <c r="M202" s="780">
        <f t="shared" si="78"/>
        <v>9</v>
      </c>
      <c r="N202" s="1540">
        <f t="shared" si="78"/>
        <v>123</v>
      </c>
      <c r="O202" s="1367" t="s">
        <v>697</v>
      </c>
      <c r="P202" s="780">
        <f t="shared" si="78"/>
        <v>-1</v>
      </c>
      <c r="Q202" s="780">
        <f t="shared" si="78"/>
        <v>16</v>
      </c>
      <c r="R202" s="780">
        <f t="shared" si="78"/>
        <v>57</v>
      </c>
      <c r="S202" s="1537">
        <f t="shared" si="78"/>
        <v>0</v>
      </c>
      <c r="T202" s="1540">
        <f t="shared" si="78"/>
        <v>72</v>
      </c>
      <c r="U202" s="56"/>
      <c r="V202" s="467"/>
    </row>
    <row r="203" spans="3:24" ht="18" customHeight="1" thickBot="1">
      <c r="C203" s="1906" t="s">
        <v>758</v>
      </c>
      <c r="D203" s="1907">
        <f>SUM(D212:D215)</f>
        <v>15</v>
      </c>
      <c r="E203" s="1907">
        <f t="shared" ref="E203:H203" si="79">SUM(E212:E215)</f>
        <v>37</v>
      </c>
      <c r="F203" s="1907">
        <f t="shared" si="79"/>
        <v>156</v>
      </c>
      <c r="G203" s="1907">
        <f t="shared" si="79"/>
        <v>7</v>
      </c>
      <c r="H203" s="1907">
        <f t="shared" si="79"/>
        <v>215</v>
      </c>
      <c r="I203" s="1906" t="s">
        <v>758</v>
      </c>
      <c r="J203" s="1907">
        <f>SUM(J212:J215)</f>
        <v>10</v>
      </c>
      <c r="K203" s="1907">
        <f t="shared" ref="K203:N203" si="80">SUM(K212:K215)</f>
        <v>24</v>
      </c>
      <c r="L203" s="1907">
        <f t="shared" si="80"/>
        <v>95</v>
      </c>
      <c r="M203" s="1907">
        <f t="shared" si="80"/>
        <v>8</v>
      </c>
      <c r="N203" s="1907">
        <f t="shared" si="80"/>
        <v>137</v>
      </c>
      <c r="O203" s="1906" t="s">
        <v>758</v>
      </c>
      <c r="P203" s="1907">
        <f>SUM(P212:P215)</f>
        <v>5</v>
      </c>
      <c r="Q203" s="1907">
        <f t="shared" ref="Q203:T203" si="81">SUM(Q212:Q215)</f>
        <v>13</v>
      </c>
      <c r="R203" s="1907">
        <f t="shared" si="81"/>
        <v>61</v>
      </c>
      <c r="S203" s="1907">
        <f t="shared" si="81"/>
        <v>-1</v>
      </c>
      <c r="T203" s="1908">
        <f t="shared" si="81"/>
        <v>62</v>
      </c>
      <c r="U203" s="56"/>
      <c r="V203" s="467"/>
    </row>
    <row r="204" spans="3:24" ht="18" customHeight="1">
      <c r="C204" s="504" t="s">
        <v>416</v>
      </c>
      <c r="D204" s="1536">
        <v>5</v>
      </c>
      <c r="E204" s="1536">
        <v>14</v>
      </c>
      <c r="F204" s="1536">
        <v>52</v>
      </c>
      <c r="G204" s="1536">
        <v>0</v>
      </c>
      <c r="H204" s="1541">
        <f t="shared" ref="H204:H212" si="82">SUM(D204:G204)</f>
        <v>71</v>
      </c>
      <c r="I204" s="504" t="s">
        <v>416</v>
      </c>
      <c r="J204" s="1536">
        <v>1</v>
      </c>
      <c r="K204" s="1536">
        <v>9</v>
      </c>
      <c r="L204" s="1536">
        <v>35</v>
      </c>
      <c r="M204" s="1536">
        <v>3</v>
      </c>
      <c r="N204" s="1536">
        <f t="shared" ref="N204:N213" si="83">SUM(J204:M204)</f>
        <v>48</v>
      </c>
      <c r="O204" s="504" t="s">
        <v>416</v>
      </c>
      <c r="P204" s="1536">
        <f t="shared" ref="P204:S217" si="84">SUM(D204-J204)</f>
        <v>4</v>
      </c>
      <c r="Q204" s="1536">
        <f t="shared" si="84"/>
        <v>5</v>
      </c>
      <c r="R204" s="1536">
        <f t="shared" si="84"/>
        <v>17</v>
      </c>
      <c r="S204" s="1536">
        <f t="shared" si="84"/>
        <v>-3</v>
      </c>
      <c r="T204" s="1541">
        <f t="shared" ref="T204:T212" si="85">SUM(H204-N204)</f>
        <v>23</v>
      </c>
      <c r="U204" s="56"/>
      <c r="V204" s="1364"/>
      <c r="W204" s="493"/>
      <c r="X204" s="493"/>
    </row>
    <row r="205" spans="3:24" ht="18" customHeight="1">
      <c r="C205" s="502" t="s">
        <v>211</v>
      </c>
      <c r="D205" s="1537">
        <v>6</v>
      </c>
      <c r="E205" s="1537">
        <v>9</v>
      </c>
      <c r="F205" s="1537">
        <v>32</v>
      </c>
      <c r="G205" s="1537">
        <v>2</v>
      </c>
      <c r="H205" s="1540">
        <f t="shared" si="82"/>
        <v>49</v>
      </c>
      <c r="I205" s="502" t="s">
        <v>211</v>
      </c>
      <c r="J205" s="1537">
        <v>3</v>
      </c>
      <c r="K205" s="1537">
        <v>3</v>
      </c>
      <c r="L205" s="1537">
        <v>15</v>
      </c>
      <c r="M205" s="1537">
        <v>1</v>
      </c>
      <c r="N205" s="1537">
        <f t="shared" si="83"/>
        <v>22</v>
      </c>
      <c r="O205" s="502" t="s">
        <v>211</v>
      </c>
      <c r="P205" s="1537">
        <f t="shared" si="84"/>
        <v>3</v>
      </c>
      <c r="Q205" s="1537">
        <f t="shared" si="84"/>
        <v>6</v>
      </c>
      <c r="R205" s="1537">
        <f t="shared" si="84"/>
        <v>17</v>
      </c>
      <c r="S205" s="1537">
        <f t="shared" si="84"/>
        <v>1</v>
      </c>
      <c r="T205" s="1540">
        <f t="shared" si="85"/>
        <v>27</v>
      </c>
      <c r="U205" s="56"/>
      <c r="V205" s="1364"/>
      <c r="W205" s="493"/>
      <c r="X205" s="493"/>
    </row>
    <row r="206" spans="3:24" ht="18" customHeight="1">
      <c r="C206" s="502" t="s">
        <v>332</v>
      </c>
      <c r="D206" s="1537">
        <v>3</v>
      </c>
      <c r="E206" s="1537">
        <v>5</v>
      </c>
      <c r="F206" s="1537">
        <v>32</v>
      </c>
      <c r="G206" s="1537">
        <v>0</v>
      </c>
      <c r="H206" s="1540">
        <f t="shared" si="82"/>
        <v>40</v>
      </c>
      <c r="I206" s="502" t="s">
        <v>332</v>
      </c>
      <c r="J206" s="1537">
        <v>1</v>
      </c>
      <c r="K206" s="1537">
        <v>3</v>
      </c>
      <c r="L206" s="1537">
        <v>16</v>
      </c>
      <c r="M206" s="1537">
        <v>3</v>
      </c>
      <c r="N206" s="1537">
        <f t="shared" si="83"/>
        <v>23</v>
      </c>
      <c r="O206" s="502" t="s">
        <v>332</v>
      </c>
      <c r="P206" s="1537">
        <f t="shared" si="84"/>
        <v>2</v>
      </c>
      <c r="Q206" s="1537">
        <f t="shared" si="84"/>
        <v>2</v>
      </c>
      <c r="R206" s="1537">
        <f t="shared" si="84"/>
        <v>16</v>
      </c>
      <c r="S206" s="1537">
        <f t="shared" si="84"/>
        <v>-3</v>
      </c>
      <c r="T206" s="1540">
        <f t="shared" si="85"/>
        <v>17</v>
      </c>
      <c r="U206" s="56"/>
      <c r="V206" s="1364"/>
      <c r="W206" s="493"/>
      <c r="X206" s="493"/>
    </row>
    <row r="207" spans="3:24" ht="18" customHeight="1" thickBot="1">
      <c r="C207" s="503" t="s">
        <v>551</v>
      </c>
      <c r="D207" s="1542">
        <v>0</v>
      </c>
      <c r="E207" s="1542">
        <v>14</v>
      </c>
      <c r="F207" s="1542">
        <v>44</v>
      </c>
      <c r="G207" s="1542">
        <v>4</v>
      </c>
      <c r="H207" s="1543">
        <f t="shared" si="82"/>
        <v>62</v>
      </c>
      <c r="I207" s="503" t="s">
        <v>551</v>
      </c>
      <c r="J207" s="1542">
        <v>0</v>
      </c>
      <c r="K207" s="1542">
        <v>4</v>
      </c>
      <c r="L207" s="1542">
        <v>14</v>
      </c>
      <c r="M207" s="1542">
        <v>0</v>
      </c>
      <c r="N207" s="1542">
        <f t="shared" si="83"/>
        <v>18</v>
      </c>
      <c r="O207" s="503" t="s">
        <v>551</v>
      </c>
      <c r="P207" s="1542">
        <f t="shared" si="84"/>
        <v>0</v>
      </c>
      <c r="Q207" s="1542">
        <f t="shared" si="84"/>
        <v>10</v>
      </c>
      <c r="R207" s="1542">
        <f t="shared" si="84"/>
        <v>30</v>
      </c>
      <c r="S207" s="1542">
        <f t="shared" si="84"/>
        <v>4</v>
      </c>
      <c r="T207" s="1543">
        <f t="shared" si="85"/>
        <v>44</v>
      </c>
      <c r="U207" s="56"/>
      <c r="V207" s="1364"/>
      <c r="W207" s="1381"/>
      <c r="X207" s="493"/>
    </row>
    <row r="208" spans="3:24" ht="18" customHeight="1">
      <c r="C208" s="504" t="s">
        <v>603</v>
      </c>
      <c r="D208" s="1536">
        <v>0</v>
      </c>
      <c r="E208" s="1536">
        <v>18</v>
      </c>
      <c r="F208" s="1536">
        <v>52</v>
      </c>
      <c r="G208" s="1536">
        <v>2</v>
      </c>
      <c r="H208" s="1541">
        <f t="shared" si="82"/>
        <v>72</v>
      </c>
      <c r="I208" s="504" t="s">
        <v>603</v>
      </c>
      <c r="J208" s="1536">
        <v>2</v>
      </c>
      <c r="K208" s="1536">
        <v>6</v>
      </c>
      <c r="L208" s="1536">
        <v>29</v>
      </c>
      <c r="M208" s="1536">
        <v>2</v>
      </c>
      <c r="N208" s="1536">
        <f t="shared" si="83"/>
        <v>39</v>
      </c>
      <c r="O208" s="504" t="s">
        <v>603</v>
      </c>
      <c r="P208" s="1536">
        <f t="shared" si="84"/>
        <v>-2</v>
      </c>
      <c r="Q208" s="1536">
        <f>SUM(E208-K208)</f>
        <v>12</v>
      </c>
      <c r="R208" s="1536">
        <f t="shared" si="84"/>
        <v>23</v>
      </c>
      <c r="S208" s="1536">
        <f t="shared" si="84"/>
        <v>0</v>
      </c>
      <c r="T208" s="1541">
        <f t="shared" si="85"/>
        <v>33</v>
      </c>
      <c r="U208" s="56"/>
      <c r="V208" s="1364"/>
      <c r="W208" s="493"/>
      <c r="X208" s="493"/>
    </row>
    <row r="209" spans="3:24" ht="18" customHeight="1">
      <c r="C209" s="502" t="s">
        <v>641</v>
      </c>
      <c r="D209" s="1537">
        <v>2</v>
      </c>
      <c r="E209" s="1537">
        <v>4</v>
      </c>
      <c r="F209" s="1537">
        <v>24</v>
      </c>
      <c r="G209" s="1537">
        <v>4</v>
      </c>
      <c r="H209" s="1540">
        <f t="shared" si="82"/>
        <v>34</v>
      </c>
      <c r="I209" s="502" t="s">
        <v>641</v>
      </c>
      <c r="J209" s="1537">
        <v>1</v>
      </c>
      <c r="K209" s="1537">
        <v>5</v>
      </c>
      <c r="L209" s="1537">
        <v>29</v>
      </c>
      <c r="M209" s="1537">
        <v>2</v>
      </c>
      <c r="N209" s="1537">
        <f t="shared" si="83"/>
        <v>37</v>
      </c>
      <c r="O209" s="502" t="s">
        <v>641</v>
      </c>
      <c r="P209" s="1537">
        <f t="shared" si="84"/>
        <v>1</v>
      </c>
      <c r="Q209" s="1537">
        <f t="shared" si="84"/>
        <v>-1</v>
      </c>
      <c r="R209" s="1537">
        <f t="shared" si="84"/>
        <v>-5</v>
      </c>
      <c r="S209" s="1537">
        <f t="shared" si="84"/>
        <v>2</v>
      </c>
      <c r="T209" s="1540">
        <f t="shared" si="85"/>
        <v>-3</v>
      </c>
      <c r="U209" s="56"/>
      <c r="V209" s="1364"/>
      <c r="W209" s="493"/>
      <c r="X209" s="493"/>
    </row>
    <row r="210" spans="3:24" ht="18" customHeight="1">
      <c r="C210" s="502" t="s">
        <v>654</v>
      </c>
      <c r="D210" s="1537">
        <v>2</v>
      </c>
      <c r="E210" s="1537">
        <v>3</v>
      </c>
      <c r="F210" s="1537">
        <v>29</v>
      </c>
      <c r="G210" s="1537">
        <v>1</v>
      </c>
      <c r="H210" s="1540">
        <f t="shared" si="82"/>
        <v>35</v>
      </c>
      <c r="I210" s="502" t="s">
        <v>654</v>
      </c>
      <c r="J210" s="1537">
        <v>3</v>
      </c>
      <c r="K210" s="1537">
        <v>4</v>
      </c>
      <c r="L210" s="1537">
        <v>13</v>
      </c>
      <c r="M210" s="1537">
        <v>4</v>
      </c>
      <c r="N210" s="1537">
        <f t="shared" si="83"/>
        <v>24</v>
      </c>
      <c r="O210" s="502" t="s">
        <v>654</v>
      </c>
      <c r="P210" s="1537">
        <f t="shared" si="84"/>
        <v>-1</v>
      </c>
      <c r="Q210" s="1537">
        <f t="shared" si="84"/>
        <v>-1</v>
      </c>
      <c r="R210" s="1537">
        <f t="shared" si="84"/>
        <v>16</v>
      </c>
      <c r="S210" s="1537">
        <f t="shared" si="84"/>
        <v>-3</v>
      </c>
      <c r="T210" s="1540">
        <f t="shared" si="85"/>
        <v>11</v>
      </c>
      <c r="U210" s="56"/>
      <c r="V210" s="1364"/>
      <c r="W210" s="493"/>
      <c r="X210" s="493"/>
    </row>
    <row r="211" spans="3:24" ht="18" customHeight="1" thickBot="1">
      <c r="C211" s="1709" t="s">
        <v>655</v>
      </c>
      <c r="D211" s="1710">
        <v>1</v>
      </c>
      <c r="E211" s="1710">
        <v>11</v>
      </c>
      <c r="F211" s="1710">
        <v>40</v>
      </c>
      <c r="G211" s="1710">
        <v>2</v>
      </c>
      <c r="H211" s="1711">
        <f t="shared" si="82"/>
        <v>54</v>
      </c>
      <c r="I211" s="1709" t="s">
        <v>655</v>
      </c>
      <c r="J211" s="1710">
        <v>0</v>
      </c>
      <c r="K211" s="1710">
        <v>5</v>
      </c>
      <c r="L211" s="1710">
        <v>17</v>
      </c>
      <c r="M211" s="1710">
        <v>1</v>
      </c>
      <c r="N211" s="1710">
        <f t="shared" si="83"/>
        <v>23</v>
      </c>
      <c r="O211" s="1709" t="s">
        <v>655</v>
      </c>
      <c r="P211" s="1710">
        <f t="shared" si="84"/>
        <v>1</v>
      </c>
      <c r="Q211" s="1710">
        <f t="shared" si="84"/>
        <v>6</v>
      </c>
      <c r="R211" s="1710">
        <f t="shared" si="84"/>
        <v>23</v>
      </c>
      <c r="S211" s="1710">
        <f t="shared" si="84"/>
        <v>1</v>
      </c>
      <c r="T211" s="1711">
        <f t="shared" si="85"/>
        <v>31</v>
      </c>
      <c r="U211" s="56"/>
      <c r="V211" s="1364"/>
      <c r="W211" s="1381"/>
      <c r="X211" s="493"/>
    </row>
    <row r="212" spans="3:24" ht="18" customHeight="1">
      <c r="C212" s="504" t="s">
        <v>705</v>
      </c>
      <c r="D212" s="1443">
        <v>3</v>
      </c>
      <c r="E212" s="1443">
        <v>16</v>
      </c>
      <c r="F212" s="1443">
        <v>41</v>
      </c>
      <c r="G212" s="1443">
        <v>3</v>
      </c>
      <c r="H212" s="1541">
        <f t="shared" si="82"/>
        <v>63</v>
      </c>
      <c r="I212" s="1714" t="s">
        <v>705</v>
      </c>
      <c r="J212" s="1443">
        <v>2</v>
      </c>
      <c r="K212" s="1443">
        <v>10</v>
      </c>
      <c r="L212" s="1443">
        <v>37</v>
      </c>
      <c r="M212" s="1443">
        <v>1</v>
      </c>
      <c r="N212" s="1541">
        <f t="shared" si="83"/>
        <v>50</v>
      </c>
      <c r="O212" s="1714" t="s">
        <v>705</v>
      </c>
      <c r="P212" s="1443">
        <f t="shared" si="84"/>
        <v>1</v>
      </c>
      <c r="Q212" s="1443">
        <f t="shared" si="84"/>
        <v>6</v>
      </c>
      <c r="R212" s="1443">
        <f t="shared" si="84"/>
        <v>4</v>
      </c>
      <c r="S212" s="1443">
        <f t="shared" si="84"/>
        <v>2</v>
      </c>
      <c r="T212" s="1541">
        <f t="shared" si="85"/>
        <v>13</v>
      </c>
      <c r="U212" s="56"/>
      <c r="V212" s="1364"/>
      <c r="W212" s="1381"/>
      <c r="X212" s="493"/>
    </row>
    <row r="213" spans="3:24" ht="18" customHeight="1">
      <c r="C213" s="1715" t="s">
        <v>723</v>
      </c>
      <c r="D213" s="780">
        <v>4</v>
      </c>
      <c r="E213" s="780">
        <v>9</v>
      </c>
      <c r="F213" s="780">
        <v>38</v>
      </c>
      <c r="G213" s="780">
        <v>2</v>
      </c>
      <c r="H213" s="1540">
        <v>53</v>
      </c>
      <c r="I213" s="1715" t="s">
        <v>723</v>
      </c>
      <c r="J213" s="780">
        <v>1</v>
      </c>
      <c r="K213" s="780">
        <v>7</v>
      </c>
      <c r="L213" s="780">
        <v>14</v>
      </c>
      <c r="M213" s="780">
        <v>3</v>
      </c>
      <c r="N213" s="1540">
        <f t="shared" si="83"/>
        <v>25</v>
      </c>
      <c r="O213" s="1715" t="s">
        <v>723</v>
      </c>
      <c r="P213" s="780">
        <f t="shared" si="84"/>
        <v>3</v>
      </c>
      <c r="Q213" s="780">
        <f t="shared" si="84"/>
        <v>2</v>
      </c>
      <c r="R213" s="780">
        <f t="shared" si="84"/>
        <v>24</v>
      </c>
      <c r="S213" s="780">
        <f t="shared" si="84"/>
        <v>-1</v>
      </c>
      <c r="T213" s="1540">
        <v>28</v>
      </c>
      <c r="U213" s="56"/>
      <c r="V213" s="1364"/>
      <c r="W213" s="1381"/>
      <c r="X213" s="493"/>
    </row>
    <row r="214" spans="3:24" ht="18" customHeight="1">
      <c r="C214" s="1709" t="s">
        <v>724</v>
      </c>
      <c r="D214" s="1752">
        <v>2</v>
      </c>
      <c r="E214" s="1752">
        <v>5</v>
      </c>
      <c r="F214" s="1752">
        <v>42</v>
      </c>
      <c r="G214" s="1752">
        <v>2</v>
      </c>
      <c r="H214" s="1711">
        <v>51</v>
      </c>
      <c r="I214" s="1753" t="s">
        <v>724</v>
      </c>
      <c r="J214" s="1752">
        <v>3</v>
      </c>
      <c r="K214" s="1752">
        <v>2</v>
      </c>
      <c r="L214" s="1752">
        <v>23</v>
      </c>
      <c r="M214" s="1752">
        <v>0</v>
      </c>
      <c r="N214" s="1711">
        <f>SUM(J214:M214)</f>
        <v>28</v>
      </c>
      <c r="O214" s="1753" t="s">
        <v>724</v>
      </c>
      <c r="P214" s="1752">
        <f t="shared" si="84"/>
        <v>-1</v>
      </c>
      <c r="Q214" s="1752">
        <f t="shared" si="84"/>
        <v>3</v>
      </c>
      <c r="R214" s="1752">
        <f t="shared" si="84"/>
        <v>19</v>
      </c>
      <c r="S214" s="1752">
        <f t="shared" si="84"/>
        <v>2</v>
      </c>
      <c r="T214" s="1711">
        <v>7</v>
      </c>
      <c r="U214" s="56"/>
      <c r="V214" s="1364"/>
      <c r="W214" s="1381"/>
      <c r="X214" s="493"/>
    </row>
    <row r="215" spans="3:24" ht="18" customHeight="1" thickBot="1">
      <c r="C215" s="2064" t="s">
        <v>725</v>
      </c>
      <c r="D215" s="2065">
        <v>6</v>
      </c>
      <c r="E215" s="2021">
        <v>7</v>
      </c>
      <c r="F215" s="2021">
        <v>35</v>
      </c>
      <c r="G215" s="2021">
        <v>0</v>
      </c>
      <c r="H215" s="1543">
        <v>48</v>
      </c>
      <c r="I215" s="503" t="s">
        <v>725</v>
      </c>
      <c r="J215" s="2021">
        <v>4</v>
      </c>
      <c r="K215" s="2021">
        <v>5</v>
      </c>
      <c r="L215" s="2021">
        <v>21</v>
      </c>
      <c r="M215" s="2021">
        <v>4</v>
      </c>
      <c r="N215" s="1543">
        <f>SUM(J215:M215)</f>
        <v>34</v>
      </c>
      <c r="O215" s="503" t="s">
        <v>725</v>
      </c>
      <c r="P215" s="2021">
        <f t="shared" si="84"/>
        <v>2</v>
      </c>
      <c r="Q215" s="2021">
        <f t="shared" si="84"/>
        <v>2</v>
      </c>
      <c r="R215" s="2021">
        <f t="shared" si="84"/>
        <v>14</v>
      </c>
      <c r="S215" s="2021">
        <f t="shared" si="84"/>
        <v>-4</v>
      </c>
      <c r="T215" s="1543">
        <f>SUM(P215:S215)</f>
        <v>14</v>
      </c>
      <c r="U215" s="56"/>
      <c r="V215" s="1364"/>
      <c r="W215" s="1381"/>
      <c r="X215" s="493"/>
    </row>
    <row r="216" spans="3:24" ht="18" customHeight="1">
      <c r="C216" s="1714" t="s">
        <v>746</v>
      </c>
      <c r="D216" s="2208">
        <v>3</v>
      </c>
      <c r="E216" s="2209">
        <v>11</v>
      </c>
      <c r="F216" s="2209">
        <v>25</v>
      </c>
      <c r="G216" s="2209">
        <v>1</v>
      </c>
      <c r="H216" s="2210">
        <f>SUM(D216:G216)</f>
        <v>40</v>
      </c>
      <c r="I216" s="1714" t="s">
        <v>746</v>
      </c>
      <c r="J216" s="2209">
        <v>2</v>
      </c>
      <c r="K216" s="2209">
        <v>7</v>
      </c>
      <c r="L216" s="2209">
        <v>27</v>
      </c>
      <c r="M216" s="2209">
        <v>0</v>
      </c>
      <c r="N216" s="2210">
        <f>SUM(J216:M216)</f>
        <v>36</v>
      </c>
      <c r="O216" s="1714" t="s">
        <v>746</v>
      </c>
      <c r="P216" s="2209">
        <f t="shared" si="84"/>
        <v>1</v>
      </c>
      <c r="Q216" s="2209">
        <f>SUM(E216-K216)</f>
        <v>4</v>
      </c>
      <c r="R216" s="2209">
        <f t="shared" si="84"/>
        <v>-2</v>
      </c>
      <c r="S216" s="2209">
        <f t="shared" si="84"/>
        <v>1</v>
      </c>
      <c r="T216" s="2210">
        <f>SUM(P216:S216)</f>
        <v>4</v>
      </c>
      <c r="U216" s="56"/>
      <c r="V216" s="1364"/>
      <c r="W216" s="1381"/>
      <c r="X216" s="493"/>
    </row>
    <row r="217" spans="3:24" ht="18" customHeight="1">
      <c r="C217" s="1715" t="s">
        <v>747</v>
      </c>
      <c r="D217" s="1878">
        <v>5</v>
      </c>
      <c r="E217" s="1752">
        <v>8</v>
      </c>
      <c r="F217" s="1752">
        <v>28</v>
      </c>
      <c r="G217" s="1752">
        <v>1</v>
      </c>
      <c r="H217" s="1711">
        <f>SUM(D217:G217)</f>
        <v>42</v>
      </c>
      <c r="I217" s="1715" t="s">
        <v>747</v>
      </c>
      <c r="J217" s="1752">
        <v>2</v>
      </c>
      <c r="K217" s="1752">
        <v>8</v>
      </c>
      <c r="L217" s="1752">
        <v>16</v>
      </c>
      <c r="M217" s="1752">
        <v>1</v>
      </c>
      <c r="N217" s="1711">
        <f>SUM(J217:M217)</f>
        <v>27</v>
      </c>
      <c r="O217" s="1715" t="s">
        <v>747</v>
      </c>
      <c r="P217" s="1752">
        <f t="shared" si="84"/>
        <v>3</v>
      </c>
      <c r="Q217" s="1752">
        <f>SUM(E217-K217)</f>
        <v>0</v>
      </c>
      <c r="R217" s="1752">
        <f>SUM(F217-L217)</f>
        <v>12</v>
      </c>
      <c r="S217" s="1752">
        <f t="shared" si="84"/>
        <v>0</v>
      </c>
      <c r="T217" s="1711">
        <f>SUM(P217:S217)</f>
        <v>15</v>
      </c>
      <c r="U217" s="56"/>
      <c r="V217" s="1364"/>
      <c r="W217" s="1381"/>
      <c r="X217" s="493"/>
    </row>
    <row r="218" spans="3:24" ht="18" customHeight="1">
      <c r="C218" s="1753" t="s">
        <v>748</v>
      </c>
      <c r="D218" s="1878">
        <v>5</v>
      </c>
      <c r="E218" s="1752">
        <v>10</v>
      </c>
      <c r="F218" s="1752">
        <v>30</v>
      </c>
      <c r="G218" s="1752">
        <v>2</v>
      </c>
      <c r="H218" s="1711">
        <f t="shared" ref="H218:H220" si="86">SUM(D218:G218)</f>
        <v>47</v>
      </c>
      <c r="I218" s="1753" t="s">
        <v>748</v>
      </c>
      <c r="J218" s="1752">
        <v>2</v>
      </c>
      <c r="K218" s="1752">
        <v>6</v>
      </c>
      <c r="L218" s="1752">
        <v>13</v>
      </c>
      <c r="M218" s="1752">
        <v>1</v>
      </c>
      <c r="N218" s="1711">
        <f t="shared" ref="N218:N220" si="87">SUM(J218:M218)</f>
        <v>22</v>
      </c>
      <c r="O218" s="1753" t="s">
        <v>748</v>
      </c>
      <c r="P218" s="1752">
        <f t="shared" ref="P218:P220" si="88">SUM(D218-J218)</f>
        <v>3</v>
      </c>
      <c r="Q218" s="1752">
        <f t="shared" ref="Q218:Q220" si="89">SUM(E218-K218)</f>
        <v>4</v>
      </c>
      <c r="R218" s="1752">
        <f t="shared" ref="R218:R220" si="90">SUM(F218-L218)</f>
        <v>17</v>
      </c>
      <c r="S218" s="1752">
        <f t="shared" ref="S218:S220" si="91">SUM(G218-M218)</f>
        <v>1</v>
      </c>
      <c r="T218" s="1711">
        <f t="shared" ref="T218:T220" si="92">SUM(P218:S218)</f>
        <v>25</v>
      </c>
      <c r="U218" s="56"/>
      <c r="V218" s="1364"/>
      <c r="W218" s="1381"/>
      <c r="X218" s="493"/>
    </row>
    <row r="219" spans="3:24" ht="18" customHeight="1" thickBot="1">
      <c r="C219" s="2064" t="s">
        <v>749</v>
      </c>
      <c r="D219" s="2065">
        <v>0</v>
      </c>
      <c r="E219" s="2021">
        <v>5</v>
      </c>
      <c r="F219" s="2021">
        <v>23</v>
      </c>
      <c r="G219" s="2021">
        <v>1</v>
      </c>
      <c r="H219" s="1711">
        <f t="shared" si="86"/>
        <v>29</v>
      </c>
      <c r="I219" s="2064" t="s">
        <v>749</v>
      </c>
      <c r="J219" s="2021">
        <v>0</v>
      </c>
      <c r="K219" s="2021">
        <v>1</v>
      </c>
      <c r="L219" s="2021">
        <v>20</v>
      </c>
      <c r="M219" s="2021">
        <v>0</v>
      </c>
      <c r="N219" s="1711">
        <f t="shared" si="87"/>
        <v>21</v>
      </c>
      <c r="O219" s="2064" t="s">
        <v>749</v>
      </c>
      <c r="P219" s="1752">
        <f t="shared" si="88"/>
        <v>0</v>
      </c>
      <c r="Q219" s="1752">
        <f t="shared" si="89"/>
        <v>4</v>
      </c>
      <c r="R219" s="1752">
        <f t="shared" si="90"/>
        <v>3</v>
      </c>
      <c r="S219" s="1752">
        <f t="shared" si="91"/>
        <v>1</v>
      </c>
      <c r="T219" s="1711">
        <f t="shared" si="92"/>
        <v>8</v>
      </c>
      <c r="U219" s="56"/>
      <c r="V219" s="1364"/>
      <c r="W219" s="1381"/>
      <c r="X219" s="493"/>
    </row>
    <row r="220" spans="3:24" ht="18" customHeight="1">
      <c r="C220" s="2207" t="s">
        <v>810</v>
      </c>
      <c r="D220" s="1346">
        <v>1</v>
      </c>
      <c r="E220" s="1875">
        <v>1</v>
      </c>
      <c r="F220" s="1875">
        <v>8</v>
      </c>
      <c r="G220" s="1875">
        <v>0</v>
      </c>
      <c r="H220" s="1711">
        <f t="shared" si="86"/>
        <v>10</v>
      </c>
      <c r="I220" s="2207" t="s">
        <v>810</v>
      </c>
      <c r="J220" s="1875">
        <v>0</v>
      </c>
      <c r="K220" s="1875">
        <v>1</v>
      </c>
      <c r="L220" s="1875">
        <v>12</v>
      </c>
      <c r="M220" s="1875">
        <v>0</v>
      </c>
      <c r="N220" s="1711">
        <f t="shared" si="87"/>
        <v>13</v>
      </c>
      <c r="O220" s="2207" t="s">
        <v>810</v>
      </c>
      <c r="P220" s="1752">
        <f t="shared" si="88"/>
        <v>1</v>
      </c>
      <c r="Q220" s="1752">
        <f t="shared" si="89"/>
        <v>0</v>
      </c>
      <c r="R220" s="1752">
        <f t="shared" si="90"/>
        <v>-4</v>
      </c>
      <c r="S220" s="1752">
        <f t="shared" si="91"/>
        <v>0</v>
      </c>
      <c r="T220" s="1711">
        <f t="shared" si="92"/>
        <v>-3</v>
      </c>
      <c r="U220" s="56"/>
      <c r="V220" s="1364"/>
      <c r="W220" s="1381"/>
      <c r="X220" s="493"/>
    </row>
    <row r="221" spans="3:24" ht="18" customHeight="1">
      <c r="C221" s="2207"/>
      <c r="D221" s="1346"/>
      <c r="E221" s="1875"/>
      <c r="F221" s="1875"/>
      <c r="G221" s="1875"/>
      <c r="H221" s="2346"/>
      <c r="I221" s="2207"/>
      <c r="J221" s="1875"/>
      <c r="K221" s="1875"/>
      <c r="L221" s="1875"/>
      <c r="M221" s="1875"/>
      <c r="N221" s="2346"/>
      <c r="O221" s="2207"/>
      <c r="P221" s="2347"/>
      <c r="Q221" s="2347"/>
      <c r="R221" s="2347"/>
      <c r="S221" s="2347"/>
      <c r="T221" s="2346"/>
      <c r="U221" s="56"/>
      <c r="V221" s="1364"/>
      <c r="W221" s="1381"/>
      <c r="X221" s="493"/>
    </row>
    <row r="222" spans="3:24" ht="18" customHeight="1">
      <c r="C222" s="2207"/>
      <c r="D222" s="1346"/>
      <c r="E222" s="1875"/>
      <c r="F222" s="1875"/>
      <c r="G222" s="1875"/>
      <c r="H222" s="2346"/>
      <c r="I222" s="2207"/>
      <c r="J222" s="1875"/>
      <c r="K222" s="1875"/>
      <c r="L222" s="1875"/>
      <c r="M222" s="1875"/>
      <c r="N222" s="2346"/>
      <c r="O222" s="2207"/>
      <c r="P222" s="2347"/>
      <c r="Q222" s="2347"/>
      <c r="R222" s="2347"/>
      <c r="S222" s="2347"/>
      <c r="T222" s="2346"/>
      <c r="U222" s="56"/>
      <c r="V222" s="1364"/>
      <c r="W222" s="1381"/>
      <c r="X222" s="493"/>
    </row>
    <row r="223" spans="3:24" ht="4.7" customHeight="1" thickBot="1">
      <c r="C223" s="1716"/>
      <c r="D223" s="1879"/>
      <c r="E223" s="1712"/>
      <c r="F223" s="1712"/>
      <c r="G223" s="1712"/>
      <c r="H223" s="1713"/>
      <c r="I223" s="1716"/>
      <c r="J223" s="1712"/>
      <c r="K223" s="1712"/>
      <c r="L223" s="1712"/>
      <c r="M223" s="1712"/>
      <c r="N223" s="1713"/>
      <c r="O223" s="1716"/>
      <c r="P223" s="1712"/>
      <c r="Q223" s="1712"/>
      <c r="R223" s="1712"/>
      <c r="S223" s="1712"/>
      <c r="T223" s="1713"/>
      <c r="U223" s="56"/>
      <c r="V223" s="1389"/>
      <c r="W223" s="493"/>
      <c r="X223" s="493"/>
    </row>
    <row r="224" spans="3:24" ht="14.25" customHeight="1">
      <c r="C224" s="486" t="s">
        <v>313</v>
      </c>
      <c r="D224" s="360"/>
      <c r="E224" s="360"/>
      <c r="F224" s="360"/>
      <c r="G224" s="360"/>
      <c r="H224" s="360"/>
      <c r="I224" s="360"/>
      <c r="J224" s="1426"/>
      <c r="K224" s="486"/>
      <c r="L224" s="360"/>
      <c r="M224" s="360"/>
      <c r="N224" s="360"/>
      <c r="O224" s="360"/>
      <c r="P224" s="360"/>
      <c r="Q224" s="360"/>
      <c r="R224" s="1426"/>
      <c r="S224" s="360"/>
      <c r="T224" s="474"/>
      <c r="U224" s="56"/>
      <c r="V224" s="467"/>
    </row>
    <row r="225" spans="3:21">
      <c r="C225" s="360"/>
      <c r="D225" s="360"/>
      <c r="E225" s="1390" t="s">
        <v>534</v>
      </c>
      <c r="F225" s="360"/>
      <c r="G225" s="360"/>
      <c r="H225" s="1544"/>
      <c r="I225" s="1544"/>
      <c r="J225" s="1544"/>
      <c r="K225" s="1544"/>
      <c r="L225" s="1544"/>
      <c r="M225" s="1544"/>
      <c r="N225" s="1544"/>
      <c r="O225" s="1544"/>
      <c r="P225" s="360"/>
      <c r="Q225" s="360"/>
      <c r="R225" s="360"/>
      <c r="S225" s="360"/>
      <c r="T225" s="360"/>
      <c r="U225" s="360"/>
    </row>
    <row r="226" spans="3:21">
      <c r="H226" s="1363"/>
      <c r="I226" s="1363"/>
      <c r="J226" s="1363"/>
      <c r="K226" s="1363"/>
      <c r="L226" s="1363"/>
      <c r="M226" s="1363"/>
      <c r="N226" s="1363"/>
      <c r="O226" s="1363"/>
    </row>
    <row r="227" spans="3:21">
      <c r="C227" s="313"/>
    </row>
    <row r="228" spans="3:21">
      <c r="C228" s="313"/>
    </row>
    <row r="229" spans="3:21">
      <c r="C229" s="313"/>
      <c r="F229" s="320"/>
    </row>
    <row r="230" spans="3:21">
      <c r="C230" s="313"/>
    </row>
    <row r="231" spans="3:21">
      <c r="C231" s="313"/>
      <c r="G231" s="320"/>
    </row>
    <row r="232" spans="3:21">
      <c r="C232" s="313"/>
    </row>
    <row r="233" spans="3:21">
      <c r="C233" s="313"/>
    </row>
    <row r="234" spans="3:21">
      <c r="C234" s="313"/>
    </row>
    <row r="235" spans="3:21" ht="9.75" customHeight="1">
      <c r="C235" s="313"/>
    </row>
  </sheetData>
  <mergeCells count="35">
    <mergeCell ref="D137:E137"/>
    <mergeCell ref="E134:T134"/>
    <mergeCell ref="E135:T135"/>
    <mergeCell ref="R96:U96"/>
    <mergeCell ref="F137:I137"/>
    <mergeCell ref="J137:M137"/>
    <mergeCell ref="N137:Q137"/>
    <mergeCell ref="R137:U137"/>
    <mergeCell ref="N96:Q96"/>
    <mergeCell ref="D96:E96"/>
    <mergeCell ref="E1:R1"/>
    <mergeCell ref="E2:R2"/>
    <mergeCell ref="E44:R44"/>
    <mergeCell ref="J5:K5"/>
    <mergeCell ref="L5:N5"/>
    <mergeCell ref="O5:Q5"/>
    <mergeCell ref="R5:T5"/>
    <mergeCell ref="F5:G5"/>
    <mergeCell ref="H5:I5"/>
    <mergeCell ref="E45:R45"/>
    <mergeCell ref="E93:T93"/>
    <mergeCell ref="O191:T191"/>
    <mergeCell ref="I191:N191"/>
    <mergeCell ref="C191:H191"/>
    <mergeCell ref="E187:T187"/>
    <mergeCell ref="E188:T188"/>
    <mergeCell ref="F47:G47"/>
    <mergeCell ref="H47:I47"/>
    <mergeCell ref="F96:I96"/>
    <mergeCell ref="J96:M96"/>
    <mergeCell ref="E94:T94"/>
    <mergeCell ref="J47:K47"/>
    <mergeCell ref="O47:Q47"/>
    <mergeCell ref="R47:T47"/>
    <mergeCell ref="L47:N47"/>
  </mergeCells>
  <phoneticPr fontId="29" type="noConversion"/>
  <pageMargins left="0.19685039370078741" right="0.31496062992125984" top="0.9055118110236221" bottom="0.51181102362204722" header="0.51181102362204722" footer="0.51181102362204722"/>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FF0000"/>
  </sheetPr>
  <dimension ref="A1:N106"/>
  <sheetViews>
    <sheetView zoomScaleNormal="100" workbookViewId="0">
      <selection activeCell="A38" sqref="A38"/>
    </sheetView>
  </sheetViews>
  <sheetFormatPr defaultColWidth="8.85546875" defaultRowHeight="12.75"/>
  <cols>
    <col min="1" max="1" width="9.7109375" customWidth="1"/>
    <col min="2" max="2" width="5.85546875" style="3" customWidth="1"/>
    <col min="3" max="3" width="5.42578125" style="3" customWidth="1"/>
    <col min="4" max="4" width="7.28515625" style="3" customWidth="1"/>
    <col min="5" max="5" width="13.7109375" style="3" customWidth="1"/>
    <col min="6" max="6" width="10.140625" style="3" customWidth="1"/>
    <col min="7" max="8" width="12.140625" style="3" customWidth="1"/>
    <col min="9" max="9" width="4.28515625" style="3" customWidth="1"/>
    <col min="10" max="10" width="5" style="3" customWidth="1"/>
    <col min="11" max="11" width="53.85546875" customWidth="1"/>
    <col min="13" max="13" width="13.42578125" customWidth="1"/>
  </cols>
  <sheetData>
    <row r="1" spans="1:14" ht="21.2" customHeight="1">
      <c r="A1" s="371" t="s">
        <v>52</v>
      </c>
      <c r="B1" s="4703" t="s">
        <v>325</v>
      </c>
      <c r="C1" s="4814"/>
      <c r="D1" s="4814"/>
      <c r="E1" s="4814"/>
      <c r="F1" s="4814"/>
      <c r="G1" s="4814"/>
      <c r="H1" s="4814"/>
      <c r="I1" s="4814"/>
      <c r="J1" s="4815"/>
    </row>
    <row r="2" spans="1:14" ht="15.75" customHeight="1">
      <c r="A2" s="458"/>
      <c r="B2" s="4494" t="s">
        <v>326</v>
      </c>
      <c r="C2" s="4750"/>
      <c r="D2" s="4750"/>
      <c r="E2" s="4750"/>
      <c r="F2" s="4750"/>
      <c r="G2" s="4750"/>
      <c r="H2" s="4750"/>
      <c r="I2" s="4750"/>
      <c r="J2" s="4751"/>
    </row>
    <row r="3" spans="1:14" ht="18" customHeight="1" thickBot="1">
      <c r="C3" s="219"/>
    </row>
    <row r="4" spans="1:14" ht="15.75" customHeight="1">
      <c r="D4" s="1774"/>
      <c r="E4" s="1118" t="s">
        <v>327</v>
      </c>
      <c r="F4" s="372"/>
      <c r="G4" s="373"/>
      <c r="H4" s="23"/>
      <c r="I4" s="24"/>
      <c r="J4" s="23"/>
      <c r="L4" s="374" t="s">
        <v>104</v>
      </c>
      <c r="M4" s="375" t="s">
        <v>328</v>
      </c>
    </row>
    <row r="5" spans="1:14" ht="12.75" customHeight="1">
      <c r="C5" s="3" t="s">
        <v>99</v>
      </c>
      <c r="D5" s="1775" t="s">
        <v>104</v>
      </c>
      <c r="E5" s="483" t="s">
        <v>328</v>
      </c>
      <c r="F5" s="376" t="s">
        <v>329</v>
      </c>
      <c r="G5" s="377" t="s">
        <v>330</v>
      </c>
      <c r="H5" s="104"/>
      <c r="I5" s="50"/>
      <c r="J5" s="23"/>
      <c r="L5" s="378"/>
      <c r="M5" s="379" t="s">
        <v>331</v>
      </c>
    </row>
    <row r="6" spans="1:14" ht="9" customHeight="1">
      <c r="D6" s="1776"/>
      <c r="E6" s="1119" t="s">
        <v>331</v>
      </c>
      <c r="F6" s="380"/>
      <c r="G6" s="381"/>
      <c r="H6" s="104"/>
      <c r="I6" s="50"/>
      <c r="J6" s="23"/>
      <c r="L6" s="382"/>
      <c r="M6" s="383"/>
    </row>
    <row r="7" spans="1:14" ht="12.75" customHeight="1">
      <c r="D7" s="1777"/>
      <c r="E7" s="1120" t="s">
        <v>333</v>
      </c>
      <c r="F7" s="636" t="s">
        <v>334</v>
      </c>
      <c r="G7" s="384" t="s">
        <v>335</v>
      </c>
      <c r="H7" s="104"/>
      <c r="I7" s="104"/>
      <c r="J7" s="104"/>
      <c r="L7" s="1588" t="s">
        <v>116</v>
      </c>
      <c r="M7" s="901">
        <v>9045</v>
      </c>
    </row>
    <row r="8" spans="1:14">
      <c r="D8" s="240" t="s">
        <v>120</v>
      </c>
      <c r="E8" s="157">
        <v>3194</v>
      </c>
      <c r="F8" s="390">
        <v>-13.47299981939679</v>
      </c>
      <c r="G8" s="386">
        <v>5.936981757877291</v>
      </c>
      <c r="H8" s="34"/>
      <c r="I8" s="34"/>
      <c r="J8" s="34"/>
      <c r="K8" s="56"/>
      <c r="L8" s="1588" t="s">
        <v>117</v>
      </c>
      <c r="M8" s="901">
        <v>10840</v>
      </c>
    </row>
    <row r="9" spans="1:14">
      <c r="D9" s="240" t="s">
        <v>121</v>
      </c>
      <c r="E9" s="157">
        <v>3887.3333333333335</v>
      </c>
      <c r="F9" s="390">
        <v>21.707367981632245</v>
      </c>
      <c r="G9" s="386">
        <v>7.5830258302582934</v>
      </c>
      <c r="H9" s="34"/>
      <c r="I9" s="34"/>
      <c r="J9" s="34"/>
      <c r="K9" s="56"/>
      <c r="L9" s="1588" t="s">
        <v>336</v>
      </c>
      <c r="M9" s="901">
        <v>11437</v>
      </c>
    </row>
    <row r="10" spans="1:14">
      <c r="D10" s="240" t="s">
        <v>122</v>
      </c>
      <c r="E10" s="157">
        <v>4058</v>
      </c>
      <c r="F10" s="390">
        <v>4.3903275595952493</v>
      </c>
      <c r="G10" s="386">
        <v>6.4439975518055377</v>
      </c>
      <c r="H10" s="34"/>
      <c r="I10" s="34"/>
      <c r="J10" s="34"/>
      <c r="K10" s="56"/>
      <c r="L10" s="1589" t="s">
        <v>119</v>
      </c>
      <c r="M10" s="901">
        <v>11074</v>
      </c>
      <c r="N10" s="1547">
        <v>42396</v>
      </c>
    </row>
    <row r="11" spans="1:14">
      <c r="D11" s="241" t="s">
        <v>123</v>
      </c>
      <c r="E11" s="161">
        <v>3848.3333333333335</v>
      </c>
      <c r="F11" s="392"/>
      <c r="G11" s="388">
        <v>4.2532057070615821</v>
      </c>
      <c r="H11" s="34"/>
      <c r="I11" s="34"/>
      <c r="J11" s="34"/>
      <c r="K11" s="56"/>
      <c r="L11" s="1588" t="s">
        <v>120</v>
      </c>
      <c r="M11" s="901">
        <v>9582</v>
      </c>
      <c r="N11" s="391"/>
    </row>
    <row r="12" spans="1:14">
      <c r="D12" s="1778" t="s">
        <v>124</v>
      </c>
      <c r="E12" s="126">
        <f t="shared" ref="E12:E34" si="0">SUM(M15/3)</f>
        <v>3115.3333333333335</v>
      </c>
      <c r="F12" s="385">
        <f t="shared" ref="F12:F20" si="1">SUM(E12/E11)*100-100</f>
        <v>-19.04720658293634</v>
      </c>
      <c r="G12" s="389">
        <f t="shared" ref="G12:G20" si="2">SUM(E12/E8)*100-100</f>
        <v>-2.4629513671467294</v>
      </c>
      <c r="H12" s="34"/>
      <c r="I12" s="34"/>
      <c r="J12" s="34"/>
      <c r="K12" s="56"/>
      <c r="L12" s="1588" t="s">
        <v>121</v>
      </c>
      <c r="M12" s="901">
        <v>11662</v>
      </c>
      <c r="N12" s="391"/>
    </row>
    <row r="13" spans="1:14">
      <c r="D13" s="240" t="s">
        <v>125</v>
      </c>
      <c r="E13" s="126">
        <f t="shared" si="0"/>
        <v>3847.6666666666665</v>
      </c>
      <c r="F13" s="385">
        <f t="shared" si="1"/>
        <v>23.507382837577566</v>
      </c>
      <c r="G13" s="389">
        <f t="shared" si="2"/>
        <v>-1.0204081632653157</v>
      </c>
      <c r="H13" s="34"/>
      <c r="I13" s="34"/>
      <c r="J13" s="34"/>
      <c r="K13" s="56"/>
      <c r="L13" s="1588" t="s">
        <v>122</v>
      </c>
      <c r="M13" s="901">
        <v>12174</v>
      </c>
      <c r="N13" s="391"/>
    </row>
    <row r="14" spans="1:14">
      <c r="D14" s="240" t="s">
        <v>126</v>
      </c>
      <c r="E14" s="126">
        <f t="shared" si="0"/>
        <v>4051</v>
      </c>
      <c r="F14" s="385">
        <f t="shared" si="1"/>
        <v>5.2845880620289449</v>
      </c>
      <c r="G14" s="389">
        <f t="shared" si="2"/>
        <v>-0.17249876786594598</v>
      </c>
      <c r="H14" s="34"/>
      <c r="I14" s="34"/>
      <c r="J14" s="34"/>
      <c r="K14" s="56"/>
      <c r="L14" s="1589" t="s">
        <v>123</v>
      </c>
      <c r="M14" s="901">
        <v>11545</v>
      </c>
      <c r="N14" s="1548">
        <v>44963</v>
      </c>
    </row>
    <row r="15" spans="1:14">
      <c r="D15" s="241" t="s">
        <v>127</v>
      </c>
      <c r="E15" s="132">
        <f t="shared" si="0"/>
        <v>3804</v>
      </c>
      <c r="F15" s="387">
        <f t="shared" si="1"/>
        <v>-6.0972599358183146</v>
      </c>
      <c r="G15" s="394">
        <f t="shared" si="2"/>
        <v>-1.1520138588133335</v>
      </c>
      <c r="H15" s="34"/>
      <c r="I15" s="34"/>
      <c r="J15" s="34"/>
      <c r="K15" s="56"/>
      <c r="L15" s="1588" t="s">
        <v>124</v>
      </c>
      <c r="M15" s="901">
        <v>9346</v>
      </c>
      <c r="N15" s="393"/>
    </row>
    <row r="16" spans="1:14">
      <c r="D16" s="240" t="s">
        <v>128</v>
      </c>
      <c r="E16" s="157">
        <f t="shared" si="0"/>
        <v>3109.3333333333335</v>
      </c>
      <c r="F16" s="395">
        <f t="shared" si="1"/>
        <v>-18.261479144759889</v>
      </c>
      <c r="G16" s="389">
        <f t="shared" si="2"/>
        <v>-0.19259576289321956</v>
      </c>
      <c r="H16" s="34"/>
      <c r="I16" s="34"/>
      <c r="J16" s="34"/>
      <c r="K16" s="56"/>
      <c r="L16" s="1588" t="s">
        <v>337</v>
      </c>
      <c r="M16" s="901">
        <v>11543</v>
      </c>
      <c r="N16" s="393"/>
    </row>
    <row r="17" spans="2:14">
      <c r="D17" s="240" t="s">
        <v>129</v>
      </c>
      <c r="E17" s="157">
        <f t="shared" si="0"/>
        <v>3831</v>
      </c>
      <c r="F17" s="390">
        <f t="shared" si="1"/>
        <v>23.209691252144069</v>
      </c>
      <c r="G17" s="386">
        <f t="shared" si="2"/>
        <v>-0.43316295590400955</v>
      </c>
      <c r="H17" s="34"/>
      <c r="I17" s="34"/>
      <c r="J17" s="34"/>
      <c r="K17" s="56"/>
      <c r="L17" s="1588" t="s">
        <v>126</v>
      </c>
      <c r="M17" s="901">
        <v>12153</v>
      </c>
      <c r="N17" s="393"/>
    </row>
    <row r="18" spans="2:14">
      <c r="D18" s="240" t="s">
        <v>130</v>
      </c>
      <c r="E18" s="157">
        <f t="shared" si="0"/>
        <v>4024</v>
      </c>
      <c r="F18" s="390">
        <f t="shared" si="1"/>
        <v>5.0378491255547004</v>
      </c>
      <c r="G18" s="386">
        <f t="shared" si="2"/>
        <v>-0.66650209824734929</v>
      </c>
      <c r="H18" s="34"/>
      <c r="I18" s="34"/>
      <c r="J18" s="34"/>
      <c r="K18" s="56"/>
      <c r="L18" s="1590" t="s">
        <v>127</v>
      </c>
      <c r="M18" s="901">
        <v>11412</v>
      </c>
      <c r="N18" s="1548">
        <f>SUM(M15:M18)</f>
        <v>44454</v>
      </c>
    </row>
    <row r="19" spans="2:14">
      <c r="D19" s="241" t="s">
        <v>405</v>
      </c>
      <c r="E19" s="161">
        <f t="shared" si="0"/>
        <v>3857</v>
      </c>
      <c r="F19" s="392">
        <f t="shared" si="1"/>
        <v>-4.1500994035785368</v>
      </c>
      <c r="G19" s="388">
        <f t="shared" si="2"/>
        <v>1.3932702418506722</v>
      </c>
      <c r="H19" s="34"/>
      <c r="I19" s="34"/>
      <c r="J19" s="34"/>
      <c r="K19" s="56"/>
      <c r="L19" s="1591" t="s">
        <v>128</v>
      </c>
      <c r="M19" s="901">
        <v>9328</v>
      </c>
      <c r="N19" s="393"/>
    </row>
    <row r="20" spans="2:14">
      <c r="D20" s="240" t="s">
        <v>425</v>
      </c>
      <c r="E20" s="157">
        <f t="shared" si="0"/>
        <v>3300.3333333333335</v>
      </c>
      <c r="F20" s="390">
        <f t="shared" si="1"/>
        <v>-14.432633307406434</v>
      </c>
      <c r="G20" s="386">
        <f t="shared" si="2"/>
        <v>6.1427958833619272</v>
      </c>
      <c r="H20" s="34"/>
      <c r="I20" s="34"/>
      <c r="J20" s="34"/>
      <c r="K20" s="56"/>
      <c r="L20" s="462" t="s">
        <v>129</v>
      </c>
      <c r="M20" s="901">
        <v>11493</v>
      </c>
      <c r="N20" s="393"/>
    </row>
    <row r="21" spans="2:14">
      <c r="D21" s="240" t="s">
        <v>575</v>
      </c>
      <c r="E21" s="157">
        <f t="shared" si="0"/>
        <v>3924</v>
      </c>
      <c r="F21" s="390">
        <f t="shared" ref="F21:F28" si="3">SUM(E21/E20)*100-100</f>
        <v>18.897081102918904</v>
      </c>
      <c r="G21" s="386">
        <f t="shared" ref="G21:G28" si="4">SUM(E21/E17)*100-100</f>
        <v>2.4275646045418995</v>
      </c>
      <c r="H21" s="34"/>
      <c r="I21" s="34"/>
      <c r="J21" s="34"/>
      <c r="K21" s="56"/>
      <c r="L21" s="462" t="s">
        <v>130</v>
      </c>
      <c r="M21" s="901">
        <v>12072</v>
      </c>
      <c r="N21" s="393"/>
    </row>
    <row r="22" spans="2:14">
      <c r="D22" s="240" t="s">
        <v>426</v>
      </c>
      <c r="E22" s="157">
        <f t="shared" si="0"/>
        <v>4090.3333333333335</v>
      </c>
      <c r="F22" s="390">
        <f t="shared" si="3"/>
        <v>4.2388718994223638</v>
      </c>
      <c r="G22" s="386">
        <f t="shared" si="4"/>
        <v>1.6484426772697134</v>
      </c>
      <c r="H22" s="34"/>
      <c r="I22" s="34"/>
      <c r="J22" s="34"/>
      <c r="K22" s="56"/>
      <c r="L22" s="1546" t="s">
        <v>405</v>
      </c>
      <c r="M22" s="901">
        <v>11571</v>
      </c>
      <c r="N22" s="1548">
        <f>SUM(M19:M22)</f>
        <v>44464</v>
      </c>
    </row>
    <row r="23" spans="2:14">
      <c r="D23" s="241" t="s">
        <v>479</v>
      </c>
      <c r="E23" s="132">
        <f t="shared" si="0"/>
        <v>3890.3333333333335</v>
      </c>
      <c r="F23" s="392">
        <f t="shared" si="3"/>
        <v>-4.8895770515850359</v>
      </c>
      <c r="G23" s="388">
        <f t="shared" si="4"/>
        <v>0.86422953936566671</v>
      </c>
      <c r="H23" s="34"/>
      <c r="I23" s="34"/>
      <c r="J23" s="34"/>
      <c r="K23" s="56"/>
      <c r="L23" s="462" t="s">
        <v>425</v>
      </c>
      <c r="M23" s="901">
        <v>9901</v>
      </c>
      <c r="N23" s="393"/>
    </row>
    <row r="24" spans="2:14">
      <c r="D24" s="240" t="s">
        <v>526</v>
      </c>
      <c r="E24" s="157">
        <f t="shared" si="0"/>
        <v>3191.6666666666665</v>
      </c>
      <c r="F24" s="395">
        <f t="shared" si="3"/>
        <v>-17.959043783737471</v>
      </c>
      <c r="G24" s="781">
        <f t="shared" si="4"/>
        <v>-3.2925967074033053</v>
      </c>
      <c r="H24" s="34"/>
      <c r="I24" s="34"/>
      <c r="J24" s="34"/>
      <c r="K24" s="56"/>
      <c r="L24" s="462" t="s">
        <v>426</v>
      </c>
      <c r="M24" s="901">
        <v>11772</v>
      </c>
      <c r="N24" s="393"/>
    </row>
    <row r="25" spans="2:14">
      <c r="D25" s="240" t="s">
        <v>484</v>
      </c>
      <c r="E25" s="157">
        <f t="shared" si="0"/>
        <v>3703.3333333333335</v>
      </c>
      <c r="F25" s="385">
        <f t="shared" si="3"/>
        <v>16.031331592689298</v>
      </c>
      <c r="G25" s="386">
        <f t="shared" si="4"/>
        <v>-5.6235134216785667</v>
      </c>
      <c r="H25" s="34"/>
      <c r="I25" s="34"/>
      <c r="J25" s="34"/>
      <c r="K25" s="56"/>
      <c r="L25" s="462" t="s">
        <v>426</v>
      </c>
      <c r="M25" s="901">
        <v>12271</v>
      </c>
      <c r="N25" s="393"/>
    </row>
    <row r="26" spans="2:14">
      <c r="D26" s="244" t="s">
        <v>498</v>
      </c>
      <c r="E26" s="157">
        <f t="shared" si="0"/>
        <v>3798.6666666666665</v>
      </c>
      <c r="F26" s="385">
        <f t="shared" si="3"/>
        <v>2.574257425742573</v>
      </c>
      <c r="G26" s="386">
        <f t="shared" si="4"/>
        <v>-7.1306332002281891</v>
      </c>
      <c r="H26" s="34"/>
      <c r="I26" s="34"/>
      <c r="J26" s="34"/>
      <c r="K26" s="56"/>
      <c r="L26" s="1546" t="s">
        <v>479</v>
      </c>
      <c r="M26" s="901">
        <v>11671</v>
      </c>
      <c r="N26" s="1548">
        <f>SUM(M23:M26)</f>
        <v>45615</v>
      </c>
    </row>
    <row r="27" spans="2:14">
      <c r="D27" s="1779" t="s">
        <v>428</v>
      </c>
      <c r="E27" s="161">
        <f t="shared" si="0"/>
        <v>3638.3333333333335</v>
      </c>
      <c r="F27" s="387">
        <f t="shared" si="3"/>
        <v>-4.2207792207792068</v>
      </c>
      <c r="G27" s="394">
        <f t="shared" si="4"/>
        <v>-6.477594036500733</v>
      </c>
      <c r="H27" s="34"/>
      <c r="I27" s="34"/>
      <c r="J27" s="34"/>
      <c r="K27" s="56"/>
      <c r="L27" s="462" t="s">
        <v>526</v>
      </c>
      <c r="M27" s="901">
        <v>9575</v>
      </c>
      <c r="N27" s="393"/>
    </row>
    <row r="28" spans="2:14">
      <c r="D28" s="240" t="s">
        <v>416</v>
      </c>
      <c r="E28" s="157">
        <f t="shared" si="0"/>
        <v>2884</v>
      </c>
      <c r="F28" s="395">
        <f t="shared" si="3"/>
        <v>-20.732936326156675</v>
      </c>
      <c r="G28" s="781">
        <f t="shared" si="4"/>
        <v>-9.6396866840730979</v>
      </c>
      <c r="H28" s="34"/>
      <c r="I28" s="34"/>
      <c r="J28" s="34"/>
      <c r="K28" s="56"/>
      <c r="L28" s="462" t="s">
        <v>484</v>
      </c>
      <c r="M28" s="901">
        <v>11110</v>
      </c>
      <c r="N28" s="393"/>
    </row>
    <row r="29" spans="2:14" s="20" customFormat="1" ht="11.25" customHeight="1">
      <c r="B29" s="23"/>
      <c r="C29" s="23"/>
      <c r="D29" s="240" t="s">
        <v>211</v>
      </c>
      <c r="E29" s="157">
        <f t="shared" si="0"/>
        <v>3455</v>
      </c>
      <c r="F29" s="385">
        <f t="shared" ref="F29:F36" si="5">SUM(E29/E28)*100-100</f>
        <v>19.798890429958391</v>
      </c>
      <c r="G29" s="386">
        <f t="shared" ref="G29:G37" si="6">SUM(E29/E25)*100-100</f>
        <v>-6.705670567056714</v>
      </c>
      <c r="H29" s="34"/>
      <c r="I29" s="34"/>
      <c r="J29" s="34"/>
      <c r="K29" s="50"/>
      <c r="L29" s="462" t="s">
        <v>498</v>
      </c>
      <c r="M29" s="901">
        <v>11396</v>
      </c>
      <c r="N29" s="393"/>
    </row>
    <row r="30" spans="2:14" s="20" customFormat="1" ht="11.25" customHeight="1">
      <c r="B30" s="23"/>
      <c r="C30" s="23"/>
      <c r="D30" s="240" t="s">
        <v>332</v>
      </c>
      <c r="E30" s="157">
        <f t="shared" si="0"/>
        <v>3636.3333333333335</v>
      </c>
      <c r="F30" s="385">
        <f t="shared" si="5"/>
        <v>5.248432223830207</v>
      </c>
      <c r="G30" s="386">
        <f t="shared" si="6"/>
        <v>-4.273429273429258</v>
      </c>
      <c r="H30" s="34"/>
      <c r="I30" s="34"/>
      <c r="J30" s="34"/>
      <c r="K30" s="50"/>
      <c r="L30" s="1546" t="s">
        <v>428</v>
      </c>
      <c r="M30" s="901">
        <v>10915</v>
      </c>
      <c r="N30" s="1548">
        <f>SUM(M27:M30)</f>
        <v>42996</v>
      </c>
    </row>
    <row r="31" spans="2:14" s="20" customFormat="1" ht="11.25" customHeight="1">
      <c r="B31" s="23"/>
      <c r="C31" s="23"/>
      <c r="D31" s="241" t="s">
        <v>551</v>
      </c>
      <c r="E31" s="132">
        <f t="shared" si="0"/>
        <v>3470.3333333333335</v>
      </c>
      <c r="F31" s="387">
        <f t="shared" si="5"/>
        <v>-4.5650380419836836</v>
      </c>
      <c r="G31" s="388">
        <f t="shared" si="6"/>
        <v>-4.6174988547869873</v>
      </c>
      <c r="H31" s="34"/>
      <c r="I31" s="34"/>
      <c r="J31" s="34"/>
      <c r="K31" s="50"/>
      <c r="L31" s="462" t="s">
        <v>416</v>
      </c>
      <c r="M31" s="901">
        <v>8652</v>
      </c>
      <c r="N31" s="851"/>
    </row>
    <row r="32" spans="2:14" s="20" customFormat="1" ht="12.2" customHeight="1">
      <c r="B32" s="23"/>
      <c r="C32" s="23"/>
      <c r="D32" s="240" t="s">
        <v>603</v>
      </c>
      <c r="E32" s="157">
        <f t="shared" si="0"/>
        <v>2791.3333333333335</v>
      </c>
      <c r="F32" s="390">
        <f t="shared" si="5"/>
        <v>-19.565843819037553</v>
      </c>
      <c r="G32" s="386">
        <f t="shared" si="6"/>
        <v>-3.2131299121590331</v>
      </c>
      <c r="H32" s="34"/>
      <c r="I32" s="34"/>
      <c r="J32" s="34"/>
      <c r="K32" s="50"/>
      <c r="L32" s="462" t="s">
        <v>211</v>
      </c>
      <c r="M32" s="899">
        <v>10365</v>
      </c>
      <c r="N32" s="414"/>
    </row>
    <row r="33" spans="2:14" s="20" customFormat="1" ht="12.2" customHeight="1">
      <c r="B33" s="23"/>
      <c r="C33" s="23"/>
      <c r="D33" s="240" t="s">
        <v>641</v>
      </c>
      <c r="E33" s="157">
        <f t="shared" si="0"/>
        <v>3340</v>
      </c>
      <c r="F33" s="390">
        <f t="shared" si="5"/>
        <v>19.656078337711975</v>
      </c>
      <c r="G33" s="386">
        <f t="shared" si="6"/>
        <v>-3.3285094066570196</v>
      </c>
      <c r="H33" s="34"/>
      <c r="I33" s="34"/>
      <c r="J33" s="34"/>
      <c r="K33" s="50"/>
      <c r="L33" s="462" t="s">
        <v>332</v>
      </c>
      <c r="M33" s="899">
        <v>10909</v>
      </c>
      <c r="N33" s="414"/>
    </row>
    <row r="34" spans="2:14" s="20" customFormat="1" ht="12.2" customHeight="1">
      <c r="B34" s="23"/>
      <c r="C34" s="23"/>
      <c r="D34" s="240" t="s">
        <v>654</v>
      </c>
      <c r="E34" s="157">
        <f t="shared" si="0"/>
        <v>3468.3333333333335</v>
      </c>
      <c r="F34" s="390">
        <f t="shared" si="5"/>
        <v>3.8423153692614704</v>
      </c>
      <c r="G34" s="386">
        <f t="shared" si="6"/>
        <v>-4.6200385003208311</v>
      </c>
      <c r="H34" s="34"/>
      <c r="I34" s="34"/>
      <c r="J34" s="34"/>
      <c r="K34" s="50"/>
      <c r="L34" s="1546" t="s">
        <v>551</v>
      </c>
      <c r="M34" s="899">
        <v>10411</v>
      </c>
      <c r="N34" s="1547">
        <f>SUM(M31:M34)</f>
        <v>40337</v>
      </c>
    </row>
    <row r="35" spans="2:14" s="20" customFormat="1" ht="12.2" customHeight="1">
      <c r="B35" s="23"/>
      <c r="C35" s="23"/>
      <c r="D35" s="240" t="s">
        <v>655</v>
      </c>
      <c r="E35" s="157">
        <f>SUM(M42/3)</f>
        <v>3331.3333333333335</v>
      </c>
      <c r="F35" s="390">
        <f t="shared" si="5"/>
        <v>-3.9500240269101425</v>
      </c>
      <c r="G35" s="386">
        <f t="shared" si="6"/>
        <v>-4.005378926135819</v>
      </c>
      <c r="H35" s="34"/>
      <c r="I35" s="34"/>
      <c r="J35" s="34"/>
      <c r="K35" s="50"/>
      <c r="L35" s="462" t="s">
        <v>603</v>
      </c>
      <c r="M35" s="899">
        <v>8374</v>
      </c>
      <c r="N35" s="391"/>
    </row>
    <row r="36" spans="2:14" s="20" customFormat="1" ht="12.2" customHeight="1">
      <c r="B36" s="23"/>
      <c r="C36" s="23"/>
      <c r="D36" s="1778" t="s">
        <v>705</v>
      </c>
      <c r="E36" s="119">
        <v>2700</v>
      </c>
      <c r="F36" s="395">
        <f t="shared" si="5"/>
        <v>-18.951370822493502</v>
      </c>
      <c r="G36" s="781">
        <f t="shared" si="6"/>
        <v>-3.2720324814903279</v>
      </c>
      <c r="H36" s="34"/>
      <c r="I36" s="34"/>
      <c r="J36" s="34"/>
      <c r="K36" s="50"/>
      <c r="L36" s="462" t="s">
        <v>641</v>
      </c>
      <c r="M36" s="899">
        <v>10020</v>
      </c>
      <c r="N36" s="391"/>
    </row>
    <row r="37" spans="2:14" s="20" customFormat="1" ht="13.7" customHeight="1">
      <c r="B37" s="23"/>
      <c r="C37" s="23"/>
      <c r="D37" s="240" t="s">
        <v>723</v>
      </c>
      <c r="E37" s="126">
        <v>3155</v>
      </c>
      <c r="F37" s="385">
        <f>SUM(E37/E36)*100-100</f>
        <v>16.851851851851848</v>
      </c>
      <c r="G37" s="386">
        <f t="shared" si="6"/>
        <v>-5.5389221556886241</v>
      </c>
      <c r="H37" s="34"/>
      <c r="I37" s="34"/>
      <c r="J37" s="34"/>
      <c r="K37" s="50"/>
      <c r="L37" s="462" t="s">
        <v>654</v>
      </c>
      <c r="M37" s="899">
        <v>10405</v>
      </c>
      <c r="N37" s="391"/>
    </row>
    <row r="38" spans="2:14" s="20" customFormat="1" ht="13.7" customHeight="1">
      <c r="B38" s="23"/>
      <c r="C38" s="23"/>
      <c r="D38" s="240" t="s">
        <v>724</v>
      </c>
      <c r="E38" s="126">
        <v>3274</v>
      </c>
      <c r="F38" s="385">
        <f>SUM(E38/E36)*100-100</f>
        <v>21.259259259259267</v>
      </c>
      <c r="G38" s="386">
        <f>SUM(E38/E33)*100-100</f>
        <v>-1.976047904191617</v>
      </c>
      <c r="H38" s="34"/>
      <c r="I38" s="34"/>
      <c r="J38" s="34"/>
      <c r="K38" s="50"/>
      <c r="L38" s="462"/>
      <c r="M38" s="899"/>
      <c r="N38" s="391"/>
    </row>
    <row r="39" spans="2:14" s="20" customFormat="1" ht="13.7" customHeight="1">
      <c r="B39" s="23"/>
      <c r="C39" s="23"/>
      <c r="D39" s="241" t="s">
        <v>725</v>
      </c>
      <c r="E39" s="132">
        <v>3108</v>
      </c>
      <c r="F39" s="387">
        <f>SUM(E39/E37)*100-100</f>
        <v>-1.4896988906497626</v>
      </c>
      <c r="G39" s="388">
        <f>SUM(E39/E34)*100-100</f>
        <v>-10.389235944257564</v>
      </c>
      <c r="H39" s="34"/>
      <c r="I39" s="34"/>
      <c r="J39" s="34"/>
      <c r="K39" s="50"/>
      <c r="L39" s="462"/>
      <c r="M39" s="899"/>
      <c r="N39" s="391"/>
    </row>
    <row r="40" spans="2:14" s="20" customFormat="1" ht="13.7" customHeight="1">
      <c r="B40" s="23"/>
      <c r="C40" s="23"/>
      <c r="D40" s="240" t="s">
        <v>746</v>
      </c>
      <c r="E40" s="126">
        <v>2424</v>
      </c>
      <c r="F40" s="385">
        <f>SUM(E40/E38)*100-100</f>
        <v>-25.962125839951128</v>
      </c>
      <c r="G40" s="386">
        <f>SUM(E40/E35)*100-100</f>
        <v>-27.236341805083057</v>
      </c>
      <c r="H40" s="1864"/>
      <c r="I40" s="1864"/>
      <c r="J40" s="1864"/>
      <c r="K40" s="50"/>
      <c r="L40" s="462"/>
      <c r="M40" s="899"/>
      <c r="N40" s="391"/>
    </row>
    <row r="41" spans="2:14" s="20" customFormat="1" ht="6.6" customHeight="1" thickBot="1">
      <c r="B41" s="23"/>
      <c r="C41" s="23"/>
      <c r="D41" s="1780"/>
      <c r="E41" s="136"/>
      <c r="F41" s="822"/>
      <c r="G41" s="1121"/>
      <c r="H41" s="34"/>
      <c r="I41" s="34"/>
      <c r="J41" s="34"/>
      <c r="K41" s="50"/>
      <c r="L41" s="462"/>
      <c r="M41" s="899"/>
      <c r="N41" s="391"/>
    </row>
    <row r="42" spans="2:14" ht="10.5" customHeight="1">
      <c r="D42" s="56" t="s">
        <v>338</v>
      </c>
      <c r="L42" s="1546" t="s">
        <v>655</v>
      </c>
      <c r="M42" s="1323">
        <v>9994</v>
      </c>
      <c r="N42" s="1545">
        <f>SUM(M35:M42)</f>
        <v>38793</v>
      </c>
    </row>
    <row r="43" spans="2:14" ht="14.25" customHeight="1">
      <c r="D43" s="56"/>
      <c r="L43" s="462" t="s">
        <v>705</v>
      </c>
      <c r="M43" s="780">
        <v>8100</v>
      </c>
      <c r="N43" s="20"/>
    </row>
    <row r="44" spans="2:14" ht="16.5" customHeight="1">
      <c r="D44" s="56"/>
      <c r="L44" s="462" t="s">
        <v>723</v>
      </c>
      <c r="M44" s="899">
        <v>9465</v>
      </c>
    </row>
    <row r="45" spans="2:14" ht="16.5" customHeight="1">
      <c r="D45" s="56"/>
      <c r="L45" s="462" t="s">
        <v>724</v>
      </c>
      <c r="M45" s="899">
        <v>9821</v>
      </c>
    </row>
    <row r="46" spans="2:14" ht="16.5" customHeight="1">
      <c r="D46" s="56"/>
      <c r="L46" s="241" t="s">
        <v>725</v>
      </c>
      <c r="M46" s="1875">
        <v>9323</v>
      </c>
    </row>
    <row r="47" spans="2:14" ht="16.5" customHeight="1">
      <c r="D47" s="56"/>
      <c r="L47" s="240" t="s">
        <v>746</v>
      </c>
      <c r="M47" s="413">
        <v>7269</v>
      </c>
    </row>
    <row r="48" spans="2:14" ht="16.5" customHeight="1">
      <c r="D48" s="56"/>
    </row>
    <row r="49" spans="1:10" ht="16.5" customHeight="1">
      <c r="D49" s="56"/>
    </row>
    <row r="50" spans="1:10" ht="16.5" customHeight="1">
      <c r="D50" s="56"/>
    </row>
    <row r="51" spans="1:10" ht="16.5" customHeight="1">
      <c r="D51" s="56"/>
    </row>
    <row r="52" spans="1:10" ht="16.5" customHeight="1">
      <c r="D52" s="56"/>
    </row>
    <row r="53" spans="1:10" ht="16.5" customHeight="1">
      <c r="D53" s="56"/>
    </row>
    <row r="54" spans="1:10" ht="16.5" customHeight="1">
      <c r="D54" s="56"/>
    </row>
    <row r="55" spans="1:10" ht="16.5" customHeight="1">
      <c r="D55" s="56"/>
    </row>
    <row r="56" spans="1:10" ht="16.5" customHeight="1">
      <c r="D56" s="56"/>
    </row>
    <row r="57" spans="1:10" ht="16.5" customHeight="1">
      <c r="D57" s="56"/>
    </row>
    <row r="58" spans="1:10" ht="16.5" customHeight="1">
      <c r="D58" s="56"/>
    </row>
    <row r="59" spans="1:10" ht="18" customHeight="1">
      <c r="A59" s="371" t="s">
        <v>393</v>
      </c>
      <c r="B59" s="4703" t="s">
        <v>339</v>
      </c>
      <c r="C59" s="4814"/>
      <c r="D59" s="4814"/>
      <c r="E59" s="4814"/>
      <c r="F59" s="4814"/>
      <c r="G59" s="4814"/>
      <c r="H59" s="4814"/>
      <c r="I59" s="4814"/>
      <c r="J59" s="4815"/>
    </row>
    <row r="60" spans="1:10" ht="10.5" customHeight="1">
      <c r="A60" s="237"/>
      <c r="B60" s="4494" t="s">
        <v>340</v>
      </c>
      <c r="C60" s="4750"/>
      <c r="D60" s="4750"/>
      <c r="E60" s="4750"/>
      <c r="F60" s="4750"/>
      <c r="G60" s="4750"/>
      <c r="H60" s="4750"/>
      <c r="I60" s="4750"/>
      <c r="J60" s="4751"/>
    </row>
    <row r="61" spans="1:10" ht="11.25" customHeight="1" thickBot="1">
      <c r="A61" s="458"/>
      <c r="C61" s="219"/>
      <c r="E61" s="219"/>
    </row>
    <row r="62" spans="1:10" ht="15.75" customHeight="1">
      <c r="D62" s="561"/>
      <c r="E62" s="5084" t="s">
        <v>341</v>
      </c>
      <c r="F62" s="5085"/>
      <c r="G62" s="5085"/>
      <c r="H62" s="5086"/>
      <c r="I62" s="24"/>
      <c r="J62" s="23"/>
    </row>
    <row r="63" spans="1:10" ht="14.25" customHeight="1">
      <c r="D63" s="742" t="s">
        <v>104</v>
      </c>
      <c r="E63" s="483" t="s">
        <v>344</v>
      </c>
      <c r="F63" s="376" t="s">
        <v>345</v>
      </c>
      <c r="G63" s="396" t="s">
        <v>346</v>
      </c>
      <c r="H63" s="5082" t="s">
        <v>347</v>
      </c>
      <c r="I63" s="50"/>
      <c r="J63" s="23"/>
    </row>
    <row r="64" spans="1:10" ht="17.45" customHeight="1">
      <c r="D64" s="562"/>
      <c r="E64" s="634" t="s">
        <v>348</v>
      </c>
      <c r="F64" s="635" t="s">
        <v>334</v>
      </c>
      <c r="G64" s="397" t="s">
        <v>335</v>
      </c>
      <c r="H64" s="5083"/>
      <c r="I64" s="104"/>
      <c r="J64" s="104"/>
    </row>
    <row r="65" spans="1:10">
      <c r="D65" s="564" t="s">
        <v>120</v>
      </c>
      <c r="E65" s="157">
        <v>1174255</v>
      </c>
      <c r="F65" s="395">
        <v>-20.818414149791977</v>
      </c>
      <c r="G65" s="398">
        <v>11.850107682357532</v>
      </c>
      <c r="H65" s="120">
        <v>122.54800667919015</v>
      </c>
      <c r="I65" s="34"/>
      <c r="J65" s="34"/>
    </row>
    <row r="66" spans="1:10">
      <c r="D66" s="564" t="s">
        <v>121</v>
      </c>
      <c r="E66" s="157">
        <v>1667770</v>
      </c>
      <c r="F66" s="385">
        <v>42.027924088038787</v>
      </c>
      <c r="G66" s="398">
        <v>9.0118426195733292</v>
      </c>
      <c r="H66" s="128">
        <v>143.00891785285543</v>
      </c>
      <c r="I66" s="34"/>
      <c r="J66" s="34"/>
    </row>
    <row r="67" spans="1:10">
      <c r="D67" s="564" t="s">
        <v>122</v>
      </c>
      <c r="E67" s="157">
        <v>1636793</v>
      </c>
      <c r="F67" s="385">
        <v>-1.8573904075501986</v>
      </c>
      <c r="G67" s="398">
        <v>5.9292274795880786</v>
      </c>
      <c r="H67" s="128">
        <v>134.44989321504846</v>
      </c>
      <c r="I67" s="34"/>
      <c r="J67" s="34"/>
    </row>
    <row r="68" spans="1:10">
      <c r="D68" s="565" t="s">
        <v>123</v>
      </c>
      <c r="E68" s="161">
        <v>1490662</v>
      </c>
      <c r="F68" s="387">
        <v>-8.9278851999000466</v>
      </c>
      <c r="G68" s="399">
        <v>0.51733322544318128</v>
      </c>
      <c r="H68" s="134">
        <v>129.11754006063231</v>
      </c>
      <c r="I68" s="34"/>
      <c r="J68" s="34"/>
    </row>
    <row r="69" spans="1:10">
      <c r="D69" s="564" t="s">
        <v>124</v>
      </c>
      <c r="E69" s="157">
        <v>1059834</v>
      </c>
      <c r="F69" s="395">
        <f t="shared" ref="F69:F77" si="7">SUM(E69/E68)*100-100</f>
        <v>-28.901789942991769</v>
      </c>
      <c r="G69" s="400">
        <f t="shared" ref="G69:G77" si="8">SUM(E69/E65)*100-100</f>
        <v>-9.7441356434505195</v>
      </c>
      <c r="H69" s="122">
        <f t="shared" ref="H69:H91" si="9">SUM(E69/M15)</f>
        <v>113.39974320564947</v>
      </c>
      <c r="I69" s="34"/>
      <c r="J69" s="34"/>
    </row>
    <row r="70" spans="1:10">
      <c r="D70" s="564" t="s">
        <v>125</v>
      </c>
      <c r="E70" s="157">
        <v>1678660</v>
      </c>
      <c r="F70" s="385">
        <f t="shared" si="7"/>
        <v>58.38895525148277</v>
      </c>
      <c r="G70" s="385">
        <f t="shared" si="8"/>
        <v>0.65296773535918362</v>
      </c>
      <c r="H70" s="122">
        <f t="shared" si="9"/>
        <v>145.42666551156546</v>
      </c>
      <c r="I70" s="34"/>
      <c r="J70" s="34"/>
    </row>
    <row r="71" spans="1:10">
      <c r="D71" s="564" t="s">
        <v>126</v>
      </c>
      <c r="E71" s="157">
        <v>1625095</v>
      </c>
      <c r="F71" s="385">
        <f t="shared" si="7"/>
        <v>-3.1909380100794635</v>
      </c>
      <c r="G71" s="385">
        <f t="shared" si="8"/>
        <v>-0.71469025099692374</v>
      </c>
      <c r="H71" s="122">
        <f t="shared" si="9"/>
        <v>133.71965769768781</v>
      </c>
      <c r="I71" s="34"/>
      <c r="J71" s="34"/>
    </row>
    <row r="72" spans="1:10">
      <c r="D72" s="565" t="s">
        <v>127</v>
      </c>
      <c r="E72" s="161">
        <v>1449539</v>
      </c>
      <c r="F72" s="387">
        <f t="shared" si="7"/>
        <v>-10.802814604684656</v>
      </c>
      <c r="G72" s="387">
        <f t="shared" si="8"/>
        <v>-2.7587072052551207</v>
      </c>
      <c r="H72" s="135">
        <f t="shared" si="9"/>
        <v>127.01883981773571</v>
      </c>
      <c r="I72" s="34"/>
      <c r="J72" s="34"/>
    </row>
    <row r="73" spans="1:10">
      <c r="D73" s="564" t="s">
        <v>128</v>
      </c>
      <c r="E73" s="157">
        <v>1052043</v>
      </c>
      <c r="F73" s="401">
        <f t="shared" si="7"/>
        <v>-27.422235621118162</v>
      </c>
      <c r="G73" s="401">
        <f t="shared" si="8"/>
        <v>-0.73511512180209593</v>
      </c>
      <c r="H73" s="120">
        <f t="shared" si="9"/>
        <v>112.78334048027445</v>
      </c>
      <c r="I73" s="34"/>
      <c r="J73" s="34"/>
    </row>
    <row r="74" spans="1:10">
      <c r="D74" s="564" t="s">
        <v>129</v>
      </c>
      <c r="E74" s="157">
        <v>1620936</v>
      </c>
      <c r="F74" s="390">
        <f t="shared" si="7"/>
        <v>54.075071075992156</v>
      </c>
      <c r="G74" s="390">
        <f t="shared" si="8"/>
        <v>-3.4386951497027383</v>
      </c>
      <c r="H74" s="128">
        <f t="shared" si="9"/>
        <v>141.03680501174628</v>
      </c>
      <c r="I74" s="34"/>
      <c r="J74" s="34"/>
    </row>
    <row r="75" spans="1:10">
      <c r="D75" s="564" t="s">
        <v>130</v>
      </c>
      <c r="E75" s="157">
        <v>1573461</v>
      </c>
      <c r="F75" s="390">
        <f t="shared" si="7"/>
        <v>-2.9288633234131396</v>
      </c>
      <c r="G75" s="390">
        <f t="shared" si="8"/>
        <v>-3.1772911737467666</v>
      </c>
      <c r="H75" s="128">
        <f t="shared" si="9"/>
        <v>130.33971172962228</v>
      </c>
      <c r="I75" s="34"/>
    </row>
    <row r="76" spans="1:10">
      <c r="A76" s="242"/>
      <c r="D76" s="565" t="s">
        <v>405</v>
      </c>
      <c r="E76" s="161">
        <v>1539974</v>
      </c>
      <c r="F76" s="392">
        <f t="shared" si="7"/>
        <v>-2.1282383230343811</v>
      </c>
      <c r="G76" s="392">
        <f t="shared" si="8"/>
        <v>6.2388800853236717</v>
      </c>
      <c r="H76" s="134">
        <f t="shared" si="9"/>
        <v>133.0891020655086</v>
      </c>
      <c r="I76" s="34"/>
      <c r="J76" s="34"/>
    </row>
    <row r="77" spans="1:10">
      <c r="A77" s="242"/>
      <c r="D77" s="564" t="s">
        <v>425</v>
      </c>
      <c r="E77" s="157">
        <v>1621537</v>
      </c>
      <c r="F77" s="390">
        <f t="shared" si="7"/>
        <v>5.2963881208384151</v>
      </c>
      <c r="G77" s="390">
        <f t="shared" si="8"/>
        <v>54.132198018522047</v>
      </c>
      <c r="H77" s="128">
        <f t="shared" si="9"/>
        <v>163.77507322492679</v>
      </c>
      <c r="I77" s="34"/>
      <c r="J77" s="34"/>
    </row>
    <row r="78" spans="1:10">
      <c r="A78" s="242"/>
      <c r="D78" s="564" t="s">
        <v>575</v>
      </c>
      <c r="E78" s="157">
        <v>1668211</v>
      </c>
      <c r="F78" s="390">
        <f t="shared" ref="F78:F83" si="10">SUM(E78/E77)*100-100</f>
        <v>2.8783802034736254</v>
      </c>
      <c r="G78" s="390">
        <f t="shared" ref="G78:G83" si="11">SUM(E78/E74)*100-100</f>
        <v>2.9165247733408393</v>
      </c>
      <c r="H78" s="128">
        <f t="shared" si="9"/>
        <v>141.71007475365275</v>
      </c>
      <c r="I78" s="34"/>
      <c r="J78" s="34"/>
    </row>
    <row r="79" spans="1:10">
      <c r="A79" s="242"/>
      <c r="D79" s="564" t="s">
        <v>426</v>
      </c>
      <c r="E79" s="157">
        <v>1583909</v>
      </c>
      <c r="F79" s="390">
        <f t="shared" si="10"/>
        <v>-5.05343748482656</v>
      </c>
      <c r="G79" s="390">
        <f t="shared" si="11"/>
        <v>0.6640139158199645</v>
      </c>
      <c r="H79" s="128">
        <f t="shared" si="9"/>
        <v>129.07741830331676</v>
      </c>
      <c r="I79" s="34"/>
      <c r="J79" s="34"/>
    </row>
    <row r="80" spans="1:10">
      <c r="A80" s="242"/>
      <c r="D80" s="565" t="s">
        <v>479</v>
      </c>
      <c r="E80" s="161">
        <v>1559229</v>
      </c>
      <c r="F80" s="392">
        <f t="shared" si="10"/>
        <v>-1.5581703241789739</v>
      </c>
      <c r="G80" s="392">
        <f t="shared" si="11"/>
        <v>1.2503457850587125</v>
      </c>
      <c r="H80" s="134">
        <f t="shared" si="9"/>
        <v>133.59857767115071</v>
      </c>
      <c r="I80" s="34"/>
      <c r="J80" s="34"/>
    </row>
    <row r="81" spans="1:11">
      <c r="A81" s="242"/>
      <c r="D81" s="564" t="s">
        <v>526</v>
      </c>
      <c r="E81" s="123">
        <v>1152852</v>
      </c>
      <c r="F81" s="385">
        <f t="shared" si="10"/>
        <v>-26.062688674979754</v>
      </c>
      <c r="G81" s="385">
        <f t="shared" si="11"/>
        <v>-28.903749960685445</v>
      </c>
      <c r="H81" s="122">
        <f t="shared" si="9"/>
        <v>120.40229765013055</v>
      </c>
      <c r="I81" s="34"/>
      <c r="J81" s="34"/>
    </row>
    <row r="82" spans="1:11">
      <c r="A82" s="242"/>
      <c r="D82" s="564" t="s">
        <v>484</v>
      </c>
      <c r="E82" s="426">
        <v>1578229</v>
      </c>
      <c r="F82" s="390">
        <f t="shared" si="10"/>
        <v>36.897797809259117</v>
      </c>
      <c r="G82" s="390">
        <f t="shared" si="11"/>
        <v>-5.3939219918823227</v>
      </c>
      <c r="H82" s="128">
        <f t="shared" si="9"/>
        <v>142.05481548154816</v>
      </c>
      <c r="I82" s="34"/>
      <c r="J82" s="34"/>
    </row>
    <row r="83" spans="1:11">
      <c r="A83" s="242"/>
      <c r="D83" s="564" t="s">
        <v>498</v>
      </c>
      <c r="E83" s="426">
        <v>1521535</v>
      </c>
      <c r="F83" s="390">
        <f t="shared" si="10"/>
        <v>-3.5922543559901641</v>
      </c>
      <c r="G83" s="390">
        <f t="shared" si="11"/>
        <v>-3.9379787601434089</v>
      </c>
      <c r="H83" s="128">
        <f t="shared" si="9"/>
        <v>133.51482976482976</v>
      </c>
      <c r="I83" s="34"/>
      <c r="J83" s="34"/>
    </row>
    <row r="84" spans="1:11">
      <c r="A84" s="415"/>
      <c r="D84" s="565" t="s">
        <v>428</v>
      </c>
      <c r="E84" s="430">
        <v>1374327</v>
      </c>
      <c r="F84" s="392">
        <f t="shared" ref="F84:F94" si="12">SUM(E84/E83)*100-100</f>
        <v>-9.6749663990641039</v>
      </c>
      <c r="G84" s="392">
        <f t="shared" ref="G84:G94" si="13">SUM(E84/E80)*100-100</f>
        <v>-11.858553169547264</v>
      </c>
      <c r="H84" s="134">
        <f t="shared" si="9"/>
        <v>125.91177278973889</v>
      </c>
      <c r="I84" s="34"/>
      <c r="J84" s="34"/>
    </row>
    <row r="85" spans="1:11">
      <c r="A85" s="415"/>
      <c r="D85" s="564" t="s">
        <v>416</v>
      </c>
      <c r="E85" s="426">
        <v>998259</v>
      </c>
      <c r="F85" s="395">
        <f t="shared" si="12"/>
        <v>-27.363793333027729</v>
      </c>
      <c r="G85" s="395">
        <f t="shared" si="13"/>
        <v>-13.409613723183895</v>
      </c>
      <c r="H85" s="753">
        <f t="shared" si="9"/>
        <v>115.37898751733704</v>
      </c>
      <c r="I85" s="34"/>
      <c r="J85" s="34"/>
    </row>
    <row r="86" spans="1:11">
      <c r="A86" s="415"/>
      <c r="D86" s="564" t="s">
        <v>211</v>
      </c>
      <c r="E86" s="426">
        <v>1482128</v>
      </c>
      <c r="F86" s="385">
        <f t="shared" si="12"/>
        <v>48.471288513301658</v>
      </c>
      <c r="G86" s="385">
        <f t="shared" si="13"/>
        <v>-6.0891670346952225</v>
      </c>
      <c r="H86" s="122">
        <f t="shared" si="9"/>
        <v>142.99353593825373</v>
      </c>
      <c r="I86" s="34"/>
      <c r="J86" s="34"/>
    </row>
    <row r="87" spans="1:11">
      <c r="A87" s="415"/>
      <c r="D87" s="564" t="s">
        <v>332</v>
      </c>
      <c r="E87" s="426">
        <v>1451470</v>
      </c>
      <c r="F87" s="385">
        <f t="shared" si="12"/>
        <v>-2.0685123012317348</v>
      </c>
      <c r="G87" s="385">
        <f t="shared" si="13"/>
        <v>-4.604889141557706</v>
      </c>
      <c r="H87" s="122">
        <f t="shared" si="9"/>
        <v>133.05252543771198</v>
      </c>
      <c r="I87" s="34"/>
      <c r="J87" s="34"/>
    </row>
    <row r="88" spans="1:11">
      <c r="A88" s="415"/>
      <c r="D88" s="565" t="s">
        <v>551</v>
      </c>
      <c r="E88" s="430">
        <v>1350839</v>
      </c>
      <c r="F88" s="387">
        <f t="shared" si="12"/>
        <v>-6.9330402970781364</v>
      </c>
      <c r="G88" s="387">
        <f t="shared" si="13"/>
        <v>-1.7090546864028653</v>
      </c>
      <c r="H88" s="135">
        <f t="shared" si="9"/>
        <v>129.75112861396599</v>
      </c>
      <c r="I88" s="34"/>
      <c r="J88" s="34"/>
    </row>
    <row r="89" spans="1:11">
      <c r="A89" s="415"/>
      <c r="D89" s="566" t="s">
        <v>603</v>
      </c>
      <c r="E89" s="1077">
        <v>914945</v>
      </c>
      <c r="F89" s="401">
        <f t="shared" si="12"/>
        <v>-32.268390237474634</v>
      </c>
      <c r="G89" s="395">
        <f t="shared" si="13"/>
        <v>-8.345930264590649</v>
      </c>
      <c r="H89" s="753">
        <f t="shared" si="9"/>
        <v>109.26021017434918</v>
      </c>
      <c r="I89" s="34"/>
      <c r="J89" s="34"/>
    </row>
    <row r="90" spans="1:11" ht="12.75" customHeight="1">
      <c r="A90" s="242"/>
      <c r="D90" s="564" t="s">
        <v>641</v>
      </c>
      <c r="E90" s="157">
        <v>1434124</v>
      </c>
      <c r="F90" s="390">
        <f t="shared" si="12"/>
        <v>56.744285175611651</v>
      </c>
      <c r="G90" s="385">
        <f t="shared" si="13"/>
        <v>-3.2388565629959061</v>
      </c>
      <c r="H90" s="122">
        <f t="shared" si="9"/>
        <v>143.12614770459081</v>
      </c>
      <c r="I90" s="34"/>
      <c r="J90" s="34"/>
    </row>
    <row r="91" spans="1:11" ht="12.75" customHeight="1">
      <c r="A91" s="242"/>
      <c r="D91" s="564" t="s">
        <v>654</v>
      </c>
      <c r="E91" s="157">
        <v>1402294</v>
      </c>
      <c r="F91" s="390">
        <f t="shared" si="12"/>
        <v>-2.2194733509794133</v>
      </c>
      <c r="G91" s="385">
        <f t="shared" si="13"/>
        <v>-3.3880135311098485</v>
      </c>
      <c r="H91" s="122">
        <f t="shared" si="9"/>
        <v>134.77116770783277</v>
      </c>
      <c r="I91" s="34"/>
      <c r="J91" s="34"/>
    </row>
    <row r="92" spans="1:11" ht="12.75" customHeight="1">
      <c r="A92" s="242"/>
      <c r="D92" s="565" t="s">
        <v>655</v>
      </c>
      <c r="E92" s="161">
        <v>1245776</v>
      </c>
      <c r="F92" s="392">
        <f t="shared" si="12"/>
        <v>-11.161568116243814</v>
      </c>
      <c r="G92" s="387">
        <f t="shared" si="13"/>
        <v>-7.7776108033599911</v>
      </c>
      <c r="H92" s="135">
        <f t="shared" ref="H92:H97" si="14">SUM(E92/M42)</f>
        <v>124.65239143486092</v>
      </c>
      <c r="I92" s="34"/>
      <c r="J92" s="34"/>
    </row>
    <row r="93" spans="1:11" ht="12.75" customHeight="1">
      <c r="A93" s="242"/>
      <c r="D93" s="566" t="s">
        <v>705</v>
      </c>
      <c r="E93" s="1865">
        <v>924683</v>
      </c>
      <c r="F93" s="401">
        <f>SUM(E93/E92)*100-100</f>
        <v>-25.774537316499917</v>
      </c>
      <c r="G93" s="395">
        <f>SUM(E93/E89)*100-100</f>
        <v>1.0643262709780288</v>
      </c>
      <c r="H93" s="1866">
        <f t="shared" si="14"/>
        <v>114.1583950617284</v>
      </c>
      <c r="I93" s="34"/>
      <c r="J93" s="34"/>
      <c r="K93" s="20"/>
    </row>
    <row r="94" spans="1:11" ht="12.75" customHeight="1">
      <c r="A94" s="242"/>
      <c r="D94" s="564" t="s">
        <v>723</v>
      </c>
      <c r="E94" s="1868">
        <v>1378247</v>
      </c>
      <c r="F94" s="385">
        <f t="shared" si="12"/>
        <v>49.050755772518812</v>
      </c>
      <c r="G94" s="385">
        <f t="shared" si="13"/>
        <v>-3.896246070772122</v>
      </c>
      <c r="H94" s="1869">
        <f t="shared" si="14"/>
        <v>145.61510829371369</v>
      </c>
      <c r="I94" s="34"/>
      <c r="J94" s="34"/>
    </row>
    <row r="95" spans="1:11" ht="12.75" customHeight="1">
      <c r="A95" s="242"/>
      <c r="D95" s="564" t="s">
        <v>724</v>
      </c>
      <c r="E95" s="1868">
        <v>1307527</v>
      </c>
      <c r="F95" s="385">
        <f>SUM(E95/E94)*100-100</f>
        <v>-5.1311557362359537</v>
      </c>
      <c r="G95" s="385">
        <f>SUM(E95/E91)*100-100</f>
        <v>-6.7579979661896914</v>
      </c>
      <c r="H95" s="128">
        <f t="shared" si="14"/>
        <v>133.13583138173303</v>
      </c>
      <c r="I95" s="34"/>
      <c r="J95" s="34"/>
    </row>
    <row r="96" spans="1:11" ht="12.75" customHeight="1">
      <c r="A96" s="242"/>
      <c r="D96" s="241" t="s">
        <v>725</v>
      </c>
      <c r="E96" s="1867">
        <v>1195108</v>
      </c>
      <c r="F96" s="387">
        <f>SUM(E96/E95)*100-100</f>
        <v>-8.597833926182787</v>
      </c>
      <c r="G96" s="387">
        <f>SUM(E96/E92)*100-100</f>
        <v>-4.067183827590199</v>
      </c>
      <c r="H96" s="134">
        <f t="shared" si="14"/>
        <v>128.18920948192641</v>
      </c>
      <c r="I96" s="1864"/>
      <c r="J96" s="1864"/>
    </row>
    <row r="97" spans="1:10" ht="12.75" customHeight="1">
      <c r="A97" s="242"/>
      <c r="D97" s="240" t="s">
        <v>746</v>
      </c>
      <c r="E97" s="1868">
        <v>748108</v>
      </c>
      <c r="F97" s="390">
        <f>SUM(E97/E96)*100-100</f>
        <v>-37.40247743300187</v>
      </c>
      <c r="G97" s="385">
        <f>SUM(E97/E93)*100-100</f>
        <v>-19.095733348617856</v>
      </c>
      <c r="H97" s="1869">
        <f t="shared" si="14"/>
        <v>102.91759526757463</v>
      </c>
      <c r="I97" s="1864"/>
      <c r="J97" s="1864"/>
    </row>
    <row r="98" spans="1:10" ht="6" customHeight="1" thickBot="1">
      <c r="D98" s="1876"/>
      <c r="E98" s="1857"/>
      <c r="F98" s="1645"/>
      <c r="G98" s="1877"/>
      <c r="H98" s="1845"/>
      <c r="I98" s="34"/>
      <c r="J98" s="34"/>
    </row>
    <row r="99" spans="1:10" ht="14.25" customHeight="1">
      <c r="D99" s="56" t="s">
        <v>338</v>
      </c>
    </row>
    <row r="100" spans="1:10" ht="3.75" customHeight="1">
      <c r="D100" s="56"/>
    </row>
    <row r="101" spans="1:10" ht="9.75" customHeight="1">
      <c r="D101" s="56"/>
    </row>
    <row r="102" spans="1:10" ht="9.75" customHeight="1">
      <c r="D102" s="56"/>
    </row>
    <row r="103" spans="1:10" ht="9.75" customHeight="1">
      <c r="D103" s="56"/>
    </row>
    <row r="104" spans="1:10" ht="9.75" customHeight="1">
      <c r="D104" s="56"/>
    </row>
    <row r="105" spans="1:10" ht="9.75" customHeight="1">
      <c r="D105" s="56"/>
    </row>
    <row r="106" spans="1:10" ht="9.75" customHeight="1">
      <c r="D106" s="56"/>
    </row>
  </sheetData>
  <mergeCells count="6">
    <mergeCell ref="H63:H64"/>
    <mergeCell ref="E62:H62"/>
    <mergeCell ref="B1:J1"/>
    <mergeCell ref="B2:J2"/>
    <mergeCell ref="B60:J60"/>
    <mergeCell ref="B59:J59"/>
  </mergeCells>
  <phoneticPr fontId="0" type="noConversion"/>
  <pageMargins left="0.70866141732283472" right="0.70866141732283472" top="0.98425196850393704" bottom="0.78740157480314965"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FF0000"/>
  </sheetPr>
  <dimension ref="A1:R332"/>
  <sheetViews>
    <sheetView topLeftCell="A100" workbookViewId="0">
      <selection activeCell="I58" sqref="I5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4.5703125" style="3" customWidth="1"/>
    <col min="6" max="6" width="14.85546875" style="3" customWidth="1"/>
    <col min="7" max="7" width="10.710937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237" t="s">
        <v>53</v>
      </c>
      <c r="B2" s="5135" t="s">
        <v>678</v>
      </c>
      <c r="C2" s="5136"/>
      <c r="D2" s="5136"/>
      <c r="E2" s="5136"/>
      <c r="F2" s="5136"/>
      <c r="G2" s="5136"/>
      <c r="H2" s="5137"/>
      <c r="I2" s="869"/>
      <c r="J2" s="869"/>
      <c r="K2" s="167"/>
      <c r="L2" s="167"/>
      <c r="M2" s="2"/>
    </row>
    <row r="3" spans="1:13" ht="12.2" customHeight="1" thickBot="1">
      <c r="A3" s="458"/>
      <c r="C3" s="219"/>
      <c r="D3" s="219"/>
    </row>
    <row r="4" spans="1:13" ht="12.2" customHeight="1">
      <c r="A4" s="458"/>
      <c r="B4" s="1123"/>
      <c r="C4" s="5138" t="s">
        <v>646</v>
      </c>
      <c r="D4" s="1138" t="s">
        <v>345</v>
      </c>
      <c r="E4" s="5140" t="s">
        <v>649</v>
      </c>
      <c r="F4" s="5140" t="s">
        <v>648</v>
      </c>
      <c r="G4" s="5140" t="s">
        <v>647</v>
      </c>
    </row>
    <row r="5" spans="1:13" ht="22.7" customHeight="1" thickBot="1">
      <c r="A5" s="458"/>
      <c r="B5" s="1124"/>
      <c r="C5" s="5139"/>
      <c r="D5" s="1137" t="s">
        <v>657</v>
      </c>
      <c r="E5" s="4958"/>
      <c r="F5" s="4958"/>
      <c r="G5" s="5141"/>
    </row>
    <row r="6" spans="1:13" ht="12.2" customHeight="1">
      <c r="A6" s="458"/>
      <c r="B6" s="1129" t="s">
        <v>128</v>
      </c>
      <c r="C6" s="1255">
        <f>SUM(E6:G6)</f>
        <v>32588</v>
      </c>
      <c r="D6" s="1256" t="s">
        <v>601</v>
      </c>
      <c r="E6" s="1257">
        <f>C173</f>
        <v>13482</v>
      </c>
      <c r="F6" s="1257">
        <f>C230</f>
        <v>19106</v>
      </c>
      <c r="G6" s="1258"/>
    </row>
    <row r="7" spans="1:13" ht="12.2" customHeight="1">
      <c r="A7" s="458"/>
      <c r="B7" s="1131" t="s">
        <v>129</v>
      </c>
      <c r="C7" s="1255">
        <f>SUM(E7:G7)</f>
        <v>289501</v>
      </c>
      <c r="D7" s="1259" t="s">
        <v>601</v>
      </c>
      <c r="E7" s="1257">
        <f t="shared" ref="E7:E9" si="0">C174</f>
        <v>265939</v>
      </c>
      <c r="F7" s="1257">
        <f t="shared" ref="F7:F9" si="1">C231</f>
        <v>23562</v>
      </c>
      <c r="G7" s="1260"/>
    </row>
    <row r="8" spans="1:13" ht="12.2" customHeight="1">
      <c r="A8" s="458"/>
      <c r="B8" s="1131" t="s">
        <v>130</v>
      </c>
      <c r="C8" s="1255">
        <f>SUM(E8:G8)</f>
        <v>50939</v>
      </c>
      <c r="D8" s="1259" t="s">
        <v>601</v>
      </c>
      <c r="E8" s="1257">
        <f t="shared" si="0"/>
        <v>22967</v>
      </c>
      <c r="F8" s="1257">
        <f t="shared" si="1"/>
        <v>27972</v>
      </c>
      <c r="G8" s="1260"/>
    </row>
    <row r="9" spans="1:13" ht="12.2" customHeight="1" thickBot="1">
      <c r="A9" s="458"/>
      <c r="B9" s="1131" t="s">
        <v>405</v>
      </c>
      <c r="C9" s="1255">
        <f>SUM(E9:G9)</f>
        <v>41836</v>
      </c>
      <c r="D9" s="1259" t="s">
        <v>601</v>
      </c>
      <c r="E9" s="1257">
        <f t="shared" si="0"/>
        <v>32678</v>
      </c>
      <c r="F9" s="1257">
        <f t="shared" si="1"/>
        <v>9158</v>
      </c>
      <c r="G9" s="1260"/>
    </row>
    <row r="10" spans="1:13" ht="16.5" customHeight="1" thickBot="1">
      <c r="A10" s="458"/>
      <c r="B10" s="1132" t="s">
        <v>650</v>
      </c>
      <c r="C10" s="1261">
        <f>SUM(C6:C9)</f>
        <v>414864</v>
      </c>
      <c r="D10" s="1262" t="s">
        <v>601</v>
      </c>
      <c r="E10" s="1263">
        <f>SUM(E6:E9)</f>
        <v>335066</v>
      </c>
      <c r="F10" s="1263">
        <f>SUM(F6:F9)</f>
        <v>79798</v>
      </c>
      <c r="G10" s="1264"/>
    </row>
    <row r="11" spans="1:13" ht="12.2" customHeight="1">
      <c r="A11" s="458"/>
      <c r="B11" s="1129" t="s">
        <v>425</v>
      </c>
      <c r="C11" s="1255">
        <f>SUM(E11:G11)</f>
        <v>60085</v>
      </c>
      <c r="D11" s="1259">
        <f>SUM(C11/C9)*100-100</f>
        <v>43.620326991108129</v>
      </c>
      <c r="E11" s="1257">
        <f>C178</f>
        <v>26621</v>
      </c>
      <c r="F11" s="1257">
        <f>C235</f>
        <v>33464</v>
      </c>
      <c r="G11" s="1260"/>
    </row>
    <row r="12" spans="1:13" ht="12.2" customHeight="1">
      <c r="A12" s="458"/>
      <c r="B12" s="1131" t="s">
        <v>575</v>
      </c>
      <c r="C12" s="1255">
        <f>SUM(E12:G12)</f>
        <v>148258</v>
      </c>
      <c r="D12" s="1259">
        <f>SUM(C12/C11)*100-100</f>
        <v>146.74710826329368</v>
      </c>
      <c r="E12" s="1257">
        <f t="shared" ref="E12:E14" si="2">C179</f>
        <v>114798</v>
      </c>
      <c r="F12" s="1257">
        <f t="shared" ref="F12:F14" si="3">C236</f>
        <v>33460</v>
      </c>
      <c r="G12" s="1260"/>
    </row>
    <row r="13" spans="1:13" ht="12.2" customHeight="1">
      <c r="A13" s="458"/>
      <c r="B13" s="1131" t="s">
        <v>426</v>
      </c>
      <c r="C13" s="1255">
        <f>SUM(E13:G13)</f>
        <v>24508</v>
      </c>
      <c r="D13" s="1259">
        <f>SUM(C13/C12)*100-100</f>
        <v>-83.469357471434932</v>
      </c>
      <c r="E13" s="1257">
        <f t="shared" si="2"/>
        <v>0</v>
      </c>
      <c r="F13" s="1257">
        <f t="shared" si="3"/>
        <v>24508</v>
      </c>
      <c r="G13" s="1260"/>
    </row>
    <row r="14" spans="1:13" ht="12.2" customHeight="1" thickBot="1">
      <c r="A14" s="458"/>
      <c r="B14" s="1131" t="s">
        <v>479</v>
      </c>
      <c r="C14" s="1255">
        <f>SUM(E14:G14)</f>
        <v>105997</v>
      </c>
      <c r="D14" s="1259">
        <f>SUM(C14/C13)*100-100</f>
        <v>332.499591969969</v>
      </c>
      <c r="E14" s="1257">
        <f t="shared" si="2"/>
        <v>46763</v>
      </c>
      <c r="F14" s="1257">
        <f t="shared" si="3"/>
        <v>59234</v>
      </c>
      <c r="G14" s="1260"/>
    </row>
    <row r="15" spans="1:13" ht="14.25" customHeight="1" thickBot="1">
      <c r="A15" s="458"/>
      <c r="B15" s="1132" t="s">
        <v>651</v>
      </c>
      <c r="C15" s="1261">
        <f>SUM(C11:C14)</f>
        <v>338848</v>
      </c>
      <c r="D15" s="1262">
        <f>SUM(C15/C10)*100-100</f>
        <v>-18.323113116587606</v>
      </c>
      <c r="E15" s="1263">
        <f>SUM(E11:E14)</f>
        <v>188182</v>
      </c>
      <c r="F15" s="1263">
        <f>SUM(F11:F14)</f>
        <v>150666</v>
      </c>
      <c r="G15" s="1264"/>
    </row>
    <row r="16" spans="1:13" ht="12.2" customHeight="1">
      <c r="A16" s="458"/>
      <c r="B16" s="1129" t="s">
        <v>526</v>
      </c>
      <c r="C16" s="1265">
        <f>SUM(E16:G16)</f>
        <v>30880</v>
      </c>
      <c r="D16" s="1266">
        <f>SUM(C16/C14)*100-100</f>
        <v>-70.867100012264501</v>
      </c>
      <c r="E16" s="1265">
        <f>C183</f>
        <v>0</v>
      </c>
      <c r="F16" s="1267">
        <f>C240</f>
        <v>30880</v>
      </c>
      <c r="G16" s="1260"/>
    </row>
    <row r="17" spans="1:9" ht="12.2" customHeight="1">
      <c r="A17" s="458"/>
      <c r="B17" s="1131" t="s">
        <v>484</v>
      </c>
      <c r="C17" s="1265">
        <f>SUM(E17:G17)</f>
        <v>210905</v>
      </c>
      <c r="D17" s="1266">
        <f>SUM(C17/C16)*100-100</f>
        <v>582.98251295336786</v>
      </c>
      <c r="E17" s="1268">
        <f t="shared" ref="E17:E19" si="4">C184</f>
        <v>193297</v>
      </c>
      <c r="F17" s="1269">
        <f t="shared" ref="F17:F19" si="5">C241</f>
        <v>17608</v>
      </c>
      <c r="G17" s="1260"/>
    </row>
    <row r="18" spans="1:9" ht="12.2" customHeight="1">
      <c r="A18" s="458"/>
      <c r="B18" s="1131" t="s">
        <v>498</v>
      </c>
      <c r="C18" s="1265">
        <f>SUM(E18:G18)</f>
        <v>75953</v>
      </c>
      <c r="D18" s="1266">
        <f>SUM(C18/C17)*100-100</f>
        <v>-63.987103198122377</v>
      </c>
      <c r="E18" s="1268">
        <f t="shared" si="4"/>
        <v>42672</v>
      </c>
      <c r="F18" s="1269">
        <f t="shared" si="5"/>
        <v>33281</v>
      </c>
      <c r="G18" s="1260"/>
    </row>
    <row r="19" spans="1:9" ht="12.2" customHeight="1" thickBot="1">
      <c r="A19" s="458"/>
      <c r="B19" s="1131" t="s">
        <v>428</v>
      </c>
      <c r="C19" s="1265">
        <f>SUM(E19:G19)</f>
        <v>69887</v>
      </c>
      <c r="D19" s="1266">
        <f>SUM(C19/C18)*100-100</f>
        <v>-7.9865179782233753</v>
      </c>
      <c r="E19" s="1268">
        <f t="shared" si="4"/>
        <v>25081</v>
      </c>
      <c r="F19" s="1270">
        <f t="shared" si="5"/>
        <v>44806</v>
      </c>
      <c r="G19" s="1271"/>
    </row>
    <row r="20" spans="1:9" ht="15" customHeight="1" thickBot="1">
      <c r="A20" s="458"/>
      <c r="B20" s="1132" t="s">
        <v>652</v>
      </c>
      <c r="C20" s="1272">
        <f>SUM(C16:C19)</f>
        <v>387625</v>
      </c>
      <c r="D20" s="1273">
        <f>SUM(C20/C15)*100-100</f>
        <v>14.394949948059292</v>
      </c>
      <c r="E20" s="1274">
        <f>SUM(E16:E19)</f>
        <v>261050</v>
      </c>
      <c r="F20" s="1274">
        <f>SUM(F16:F19)</f>
        <v>126575</v>
      </c>
      <c r="G20" s="1271"/>
    </row>
    <row r="21" spans="1:9" ht="12.2" customHeight="1">
      <c r="A21" s="458"/>
      <c r="B21" s="1129" t="s">
        <v>416</v>
      </c>
      <c r="C21" s="1275">
        <f>SUM(E21:G21)</f>
        <v>150356</v>
      </c>
      <c r="D21" s="1259">
        <f>SUM(C21/C19)*100-100</f>
        <v>115.14158570263425</v>
      </c>
      <c r="E21" s="1276">
        <f>C188</f>
        <v>106581</v>
      </c>
      <c r="F21" s="1257">
        <f>C245</f>
        <v>41970</v>
      </c>
      <c r="G21" s="1257">
        <f>C276</f>
        <v>1805</v>
      </c>
    </row>
    <row r="22" spans="1:9" ht="12.2" customHeight="1">
      <c r="A22" s="458"/>
      <c r="B22" s="1131" t="s">
        <v>211</v>
      </c>
      <c r="C22" s="1275">
        <f>SUM(E22:G22)</f>
        <v>460494</v>
      </c>
      <c r="D22" s="1259">
        <f>SUM(C22/C21)*100-100</f>
        <v>206.26912128548247</v>
      </c>
      <c r="E22" s="1277">
        <f t="shared" ref="E22:E24" si="6">C189</f>
        <v>407697</v>
      </c>
      <c r="F22" s="1257">
        <f t="shared" ref="F22:F24" si="7">C246</f>
        <v>42540</v>
      </c>
      <c r="G22" s="1277">
        <f t="shared" ref="G22:G24" si="8">C277</f>
        <v>10257</v>
      </c>
      <c r="I22" s="23"/>
    </row>
    <row r="23" spans="1:9" ht="12.2" customHeight="1">
      <c r="A23" s="458"/>
      <c r="B23" s="1131" t="s">
        <v>332</v>
      </c>
      <c r="C23" s="1275">
        <f>SUM(E23:G23)</f>
        <v>351448</v>
      </c>
      <c r="D23" s="1259">
        <f>SUM(C23/C22)*100-100</f>
        <v>-23.680221674983827</v>
      </c>
      <c r="E23" s="1257">
        <f t="shared" si="6"/>
        <v>195736</v>
      </c>
      <c r="F23" s="1257">
        <f t="shared" si="7"/>
        <v>68809</v>
      </c>
      <c r="G23" s="1257">
        <f t="shared" si="8"/>
        <v>86903</v>
      </c>
    </row>
    <row r="24" spans="1:9" ht="12.2" customHeight="1" thickBot="1">
      <c r="A24" s="458"/>
      <c r="B24" s="1131" t="s">
        <v>551</v>
      </c>
      <c r="C24" s="1275">
        <f>SUM(E24:G24)</f>
        <v>289137</v>
      </c>
      <c r="D24" s="1259">
        <f>SUM(C24/C23)*100-100</f>
        <v>-17.729792174091187</v>
      </c>
      <c r="E24" s="1278">
        <f t="shared" si="6"/>
        <v>216828</v>
      </c>
      <c r="F24" s="1257">
        <f t="shared" si="7"/>
        <v>21286</v>
      </c>
      <c r="G24" s="1277">
        <f t="shared" si="8"/>
        <v>51023</v>
      </c>
    </row>
    <row r="25" spans="1:9" ht="13.7" customHeight="1" thickBot="1">
      <c r="A25" s="458"/>
      <c r="B25" s="1132" t="s">
        <v>653</v>
      </c>
      <c r="C25" s="1279">
        <f>SUM(C21:C24)</f>
        <v>1251435</v>
      </c>
      <c r="D25" s="1262">
        <f>SUM(C25/C20)*100-100</f>
        <v>222.84682360528859</v>
      </c>
      <c r="E25" s="1280">
        <f>SUM(E21:E24)</f>
        <v>926842</v>
      </c>
      <c r="F25" s="1280">
        <f>SUM(F21:F24)</f>
        <v>174605</v>
      </c>
      <c r="G25" s="1280">
        <f>SUM(G21:G24)</f>
        <v>149988</v>
      </c>
    </row>
    <row r="26" spans="1:9" ht="12.2" customHeight="1">
      <c r="A26" s="458"/>
      <c r="B26" s="1131" t="s">
        <v>603</v>
      </c>
      <c r="C26" s="1255">
        <f>SUM(E26:G26)</f>
        <v>456601</v>
      </c>
      <c r="D26" s="1259">
        <f>SUM(C26/C24)*100-100</f>
        <v>57.918564555902549</v>
      </c>
      <c r="E26" s="1257">
        <f>C193</f>
        <v>332252</v>
      </c>
      <c r="F26" s="1257">
        <f>C250</f>
        <v>54028</v>
      </c>
      <c r="G26" s="1257">
        <f>C281</f>
        <v>70321</v>
      </c>
    </row>
    <row r="27" spans="1:9" ht="12.2" customHeight="1">
      <c r="A27" s="458"/>
      <c r="B27" s="1131" t="s">
        <v>641</v>
      </c>
      <c r="C27" s="1255">
        <f>SUM(E27:G27)</f>
        <v>378882</v>
      </c>
      <c r="D27" s="1259">
        <f>SUM(C27/C26)*100-100</f>
        <v>-17.021206699065488</v>
      </c>
      <c r="E27" s="1277">
        <f t="shared" ref="E27:E29" si="9">C194</f>
        <v>212176</v>
      </c>
      <c r="F27" s="1257">
        <f t="shared" ref="F27:F29" si="10">C251</f>
        <v>70767</v>
      </c>
      <c r="G27" s="1277">
        <f t="shared" ref="G27:G29" si="11">C282</f>
        <v>95939</v>
      </c>
    </row>
    <row r="28" spans="1:9" ht="12.2" customHeight="1">
      <c r="A28" s="458"/>
      <c r="B28" s="1131" t="s">
        <v>654</v>
      </c>
      <c r="C28" s="1255">
        <f>SUM(E28:G28)</f>
        <v>378953</v>
      </c>
      <c r="D28" s="1259">
        <f>SUM(C28/C27)*100-100</f>
        <v>1.8739343647894202E-2</v>
      </c>
      <c r="E28" s="1277">
        <f t="shared" si="9"/>
        <v>91041</v>
      </c>
      <c r="F28" s="1257">
        <f t="shared" si="10"/>
        <v>99753</v>
      </c>
      <c r="G28" s="1277">
        <f t="shared" si="11"/>
        <v>188159</v>
      </c>
    </row>
    <row r="29" spans="1:9" ht="12.2" customHeight="1" thickBot="1">
      <c r="A29" s="458"/>
      <c r="B29" s="1131" t="s">
        <v>655</v>
      </c>
      <c r="C29" s="1255">
        <f>SUM(E29:G29)</f>
        <v>225902</v>
      </c>
      <c r="D29" s="1259">
        <f>SUM(C29/C28)*100-100</f>
        <v>-40.387858124886201</v>
      </c>
      <c r="E29" s="1277">
        <f t="shared" si="9"/>
        <v>113694</v>
      </c>
      <c r="F29" s="1257">
        <f t="shared" si="10"/>
        <v>53505</v>
      </c>
      <c r="G29" s="1277">
        <f t="shared" si="11"/>
        <v>58703</v>
      </c>
    </row>
    <row r="30" spans="1:9" ht="13.7" customHeight="1" thickBot="1">
      <c r="A30" s="458"/>
      <c r="B30" s="1132" t="s">
        <v>656</v>
      </c>
      <c r="C30" s="1261">
        <f>SUM(C26:C29)</f>
        <v>1440338</v>
      </c>
      <c r="D30" s="1262">
        <f>SUM(C30/C25)*100-100</f>
        <v>15.094911042123641</v>
      </c>
      <c r="E30" s="1280">
        <f>SUM(E26:E29)</f>
        <v>749163</v>
      </c>
      <c r="F30" s="1280">
        <f>SUM(F26:F29)</f>
        <v>278053</v>
      </c>
      <c r="G30" s="1280">
        <f>SUM(G26:G29)</f>
        <v>413122</v>
      </c>
      <c r="I30" s="1562"/>
    </row>
    <row r="31" spans="1:9" ht="13.7" customHeight="1">
      <c r="A31" s="458"/>
      <c r="B31" s="1129" t="s">
        <v>705</v>
      </c>
      <c r="C31" s="1276">
        <f>SUM(E31:G31)</f>
        <v>466464</v>
      </c>
      <c r="D31" s="1256">
        <f>SUM(C31/C29)*100-100</f>
        <v>106.48953971191045</v>
      </c>
      <c r="E31" s="1592">
        <f>C198</f>
        <v>198828</v>
      </c>
      <c r="F31" s="1276">
        <f>C255</f>
        <v>148131</v>
      </c>
      <c r="G31" s="1276">
        <f>C286</f>
        <v>119505</v>
      </c>
      <c r="I31" s="1562"/>
    </row>
    <row r="32" spans="1:9" ht="13.7" customHeight="1">
      <c r="A32" s="458"/>
      <c r="B32" s="1131" t="s">
        <v>723</v>
      </c>
      <c r="C32" s="1257">
        <f>SUM(E32:G32)</f>
        <v>510743</v>
      </c>
      <c r="D32" s="1259">
        <f>SUM(C32/C31)*100-100</f>
        <v>9.4924795911367283</v>
      </c>
      <c r="E32" s="1267">
        <f t="shared" ref="E32:E34" si="12">C199</f>
        <v>114276</v>
      </c>
      <c r="F32" s="1257">
        <f t="shared" ref="F32:F34" si="13">C256</f>
        <v>281552</v>
      </c>
      <c r="G32" s="1257">
        <f t="shared" ref="G32:G34" si="14">C287</f>
        <v>114915</v>
      </c>
      <c r="I32" s="1562"/>
    </row>
    <row r="33" spans="1:10" ht="13.7" customHeight="1">
      <c r="A33" s="458"/>
      <c r="B33" s="1131" t="s">
        <v>724</v>
      </c>
      <c r="C33" s="1257">
        <f>SUM(E33:G33)</f>
        <v>323016</v>
      </c>
      <c r="D33" s="1259">
        <f>SUM(C33/C32)*100-100</f>
        <v>-36.755667723297236</v>
      </c>
      <c r="E33" s="1267">
        <f t="shared" si="12"/>
        <v>59428</v>
      </c>
      <c r="F33" s="1257">
        <f t="shared" si="13"/>
        <v>85591</v>
      </c>
      <c r="G33" s="1257">
        <f t="shared" si="14"/>
        <v>177997</v>
      </c>
      <c r="I33" s="1562"/>
      <c r="J33" s="467"/>
    </row>
    <row r="34" spans="1:10" ht="13.7" customHeight="1" thickBot="1">
      <c r="A34" s="458"/>
      <c r="B34" s="1131" t="s">
        <v>725</v>
      </c>
      <c r="C34" s="1257">
        <f>SUM(E34:G34)</f>
        <v>116676</v>
      </c>
      <c r="D34" s="1259">
        <f>SUM(C34/C33)*100-100</f>
        <v>-63.879188647002003</v>
      </c>
      <c r="E34" s="1267">
        <f t="shared" si="12"/>
        <v>36643</v>
      </c>
      <c r="F34" s="1257">
        <f t="shared" si="13"/>
        <v>65841</v>
      </c>
      <c r="G34" s="1257">
        <f t="shared" si="14"/>
        <v>14192</v>
      </c>
      <c r="I34" s="1562"/>
      <c r="J34" s="467"/>
    </row>
    <row r="35" spans="1:10" ht="13.7" customHeight="1" thickBot="1">
      <c r="A35" s="458"/>
      <c r="B35" s="1593" t="s">
        <v>739</v>
      </c>
      <c r="C35" s="2101">
        <f>SUM(C31:C34)</f>
        <v>1416899</v>
      </c>
      <c r="D35" s="2102">
        <f>SUM(C35/C30)*100-100</f>
        <v>-1.627326363672978</v>
      </c>
      <c r="E35" s="2103">
        <f>SUM(E31:E34)</f>
        <v>409175</v>
      </c>
      <c r="F35" s="2103">
        <f>SUM(F31:F34)</f>
        <v>581115</v>
      </c>
      <c r="G35" s="2103">
        <f>SUM(G31:G34)</f>
        <v>426609</v>
      </c>
      <c r="I35" s="1562"/>
      <c r="J35" s="467"/>
    </row>
    <row r="36" spans="1:10" ht="13.7" customHeight="1">
      <c r="A36" s="458"/>
      <c r="B36" s="1129" t="s">
        <v>746</v>
      </c>
      <c r="C36" s="1276">
        <f>SUM(E36:G36)</f>
        <v>632183</v>
      </c>
      <c r="D36" s="1256">
        <f>SUM(C36/C34)*100-100</f>
        <v>441.82779663341216</v>
      </c>
      <c r="E36" s="1592">
        <f>C203</f>
        <v>206674</v>
      </c>
      <c r="F36" s="1276">
        <f>C260</f>
        <v>289292</v>
      </c>
      <c r="G36" s="1276">
        <f>C291</f>
        <v>136217</v>
      </c>
      <c r="H36" s="467"/>
      <c r="I36" s="1562"/>
      <c r="J36" s="467"/>
    </row>
    <row r="37" spans="1:10" ht="13.7" customHeight="1">
      <c r="A37" s="458"/>
      <c r="B37" s="1131" t="s">
        <v>747</v>
      </c>
      <c r="C37" s="1257">
        <f>SUM(E37:G37)</f>
        <v>429262</v>
      </c>
      <c r="D37" s="1259">
        <f>SUM(C37/C36)*100-100</f>
        <v>-32.098458832331772</v>
      </c>
      <c r="E37" s="1267">
        <f t="shared" ref="E37:E39" si="15">C204</f>
        <v>130569</v>
      </c>
      <c r="F37" s="1257">
        <f t="shared" ref="F37:F39" si="16">C261</f>
        <v>179195</v>
      </c>
      <c r="G37" s="1257">
        <f t="shared" ref="G37:G39" si="17">C292</f>
        <v>119498</v>
      </c>
      <c r="H37" s="467"/>
      <c r="I37" s="1562"/>
      <c r="J37" s="467"/>
    </row>
    <row r="38" spans="1:10" ht="15" customHeight="1">
      <c r="A38" s="458"/>
      <c r="B38" s="1131" t="s">
        <v>748</v>
      </c>
      <c r="C38" s="1257">
        <f>SUM(E38:G38)</f>
        <v>293719</v>
      </c>
      <c r="D38" s="1259">
        <f>SUM(C38/C37*100-100)</f>
        <v>-31.575820827373491</v>
      </c>
      <c r="E38" s="1267">
        <f t="shared" si="15"/>
        <v>110486</v>
      </c>
      <c r="F38" s="1257">
        <f t="shared" si="16"/>
        <v>142531</v>
      </c>
      <c r="G38" s="1257">
        <f t="shared" si="17"/>
        <v>40702</v>
      </c>
      <c r="H38" s="467"/>
      <c r="I38" s="1562"/>
    </row>
    <row r="39" spans="1:10" ht="15" customHeight="1" thickBot="1">
      <c r="A39" s="458"/>
      <c r="B39" s="1131" t="s">
        <v>749</v>
      </c>
      <c r="C39" s="1257">
        <f>SUM(E39:G39)</f>
        <v>795392</v>
      </c>
      <c r="D39" s="1259">
        <f>SUM(C39/C38*100-100)</f>
        <v>170.80032275746549</v>
      </c>
      <c r="E39" s="1267">
        <f t="shared" si="15"/>
        <v>83842</v>
      </c>
      <c r="F39" s="1257">
        <f t="shared" si="16"/>
        <v>651564</v>
      </c>
      <c r="G39" s="1257">
        <f t="shared" si="17"/>
        <v>59986</v>
      </c>
      <c r="H39" s="467"/>
      <c r="I39" s="1562"/>
    </row>
    <row r="40" spans="1:10" ht="15" customHeight="1" thickBot="1">
      <c r="A40" s="458"/>
      <c r="B40" s="1593" t="s">
        <v>803</v>
      </c>
      <c r="C40" s="2101">
        <f>SUM(C36:C39)</f>
        <v>2150556</v>
      </c>
      <c r="D40" s="2102">
        <f>SUM(C40/C35)*100-100</f>
        <v>51.779061175143738</v>
      </c>
      <c r="E40" s="2103">
        <f>SUM(E36:E39)</f>
        <v>531571</v>
      </c>
      <c r="F40" s="2103">
        <f>SUM(F36:F39)</f>
        <v>1262582</v>
      </c>
      <c r="G40" s="2103">
        <f>SUM(G36:G39)</f>
        <v>356403</v>
      </c>
      <c r="H40" s="467"/>
      <c r="I40" s="1562"/>
    </row>
    <row r="41" spans="1:10" ht="15" customHeight="1">
      <c r="A41" s="458"/>
      <c r="B41" s="1129" t="s">
        <v>810</v>
      </c>
      <c r="C41" s="1276">
        <f>SUM(E41:G41)</f>
        <v>411646</v>
      </c>
      <c r="D41" s="1256"/>
      <c r="E41" s="1592">
        <f>C208</f>
        <v>272778</v>
      </c>
      <c r="F41" s="1276">
        <f>C265</f>
        <v>125427</v>
      </c>
      <c r="G41" s="1276">
        <f>C296</f>
        <v>13441</v>
      </c>
      <c r="H41" s="467"/>
      <c r="I41" s="1562"/>
    </row>
    <row r="42" spans="1:10" ht="15" customHeight="1">
      <c r="A42" s="458"/>
      <c r="B42" s="1131" t="s">
        <v>818</v>
      </c>
      <c r="C42" s="1257">
        <f>SUM(E42:G42)</f>
        <v>257005</v>
      </c>
      <c r="D42" s="1259"/>
      <c r="E42" s="1267">
        <f t="shared" ref="E42:E44" si="18">C209</f>
        <v>112122</v>
      </c>
      <c r="F42" s="1257">
        <f t="shared" ref="F42:F44" si="19">C266</f>
        <v>54934</v>
      </c>
      <c r="G42" s="1257">
        <f t="shared" ref="G42:G44" si="20">C297</f>
        <v>89949</v>
      </c>
      <c r="H42" s="467"/>
      <c r="I42" s="1562"/>
    </row>
    <row r="43" spans="1:10" ht="15" customHeight="1">
      <c r="A43" s="458"/>
      <c r="B43" s="1131" t="s">
        <v>797</v>
      </c>
      <c r="C43" s="1257">
        <f>SUM(E43:G43)</f>
        <v>0</v>
      </c>
      <c r="D43" s="1259"/>
      <c r="E43" s="1267">
        <f t="shared" si="18"/>
        <v>0</v>
      </c>
      <c r="F43" s="1257">
        <f t="shared" si="19"/>
        <v>0</v>
      </c>
      <c r="G43" s="1257">
        <f t="shared" si="20"/>
        <v>0</v>
      </c>
      <c r="H43" s="467"/>
      <c r="I43" s="1562"/>
    </row>
    <row r="44" spans="1:10" ht="15" customHeight="1" thickBot="1">
      <c r="A44" s="458"/>
      <c r="B44" s="1131" t="s">
        <v>819</v>
      </c>
      <c r="C44" s="1257">
        <f>SUM(E44:G44)</f>
        <v>0</v>
      </c>
      <c r="D44" s="1259"/>
      <c r="E44" s="1267">
        <f t="shared" si="18"/>
        <v>0</v>
      </c>
      <c r="F44" s="1257">
        <f t="shared" si="19"/>
        <v>0</v>
      </c>
      <c r="G44" s="1257">
        <f t="shared" si="20"/>
        <v>0</v>
      </c>
      <c r="H44" s="467"/>
      <c r="I44" s="1562"/>
    </row>
    <row r="45" spans="1:10" ht="15" customHeight="1" thickBot="1">
      <c r="A45" s="458"/>
      <c r="B45" s="1593" t="s">
        <v>828</v>
      </c>
      <c r="C45" s="2101">
        <f>SUM(C41:C44)</f>
        <v>668651</v>
      </c>
      <c r="D45" s="2102"/>
      <c r="E45" s="2103">
        <f>SUM(E41:E44)</f>
        <v>384900</v>
      </c>
      <c r="F45" s="2103">
        <f>SUM(F41:F44)</f>
        <v>180361</v>
      </c>
      <c r="G45" s="2103">
        <f>SUM(G41:G44)</f>
        <v>103390</v>
      </c>
      <c r="H45" s="467"/>
      <c r="I45" s="1562"/>
    </row>
    <row r="46" spans="1:10" ht="3.6" customHeight="1" thickBot="1">
      <c r="A46" s="458"/>
      <c r="B46" s="2104"/>
      <c r="C46" s="2105"/>
      <c r="D46" s="2106"/>
      <c r="E46" s="2105"/>
      <c r="F46" s="2105"/>
      <c r="G46" s="2107"/>
      <c r="H46" s="467"/>
      <c r="I46" s="1562"/>
    </row>
    <row r="47" spans="1:10" ht="12.2" customHeight="1">
      <c r="A47" s="458"/>
      <c r="B47" s="1136" t="s">
        <v>354</v>
      </c>
      <c r="C47" s="219"/>
      <c r="D47" s="219"/>
    </row>
    <row r="48" spans="1:10" ht="21.2" customHeight="1">
      <c r="A48" s="458"/>
      <c r="C48" s="219"/>
      <c r="D48" s="219"/>
    </row>
    <row r="49" spans="1:15" ht="12.2" customHeight="1">
      <c r="A49" s="458"/>
      <c r="C49" s="219"/>
      <c r="D49" s="219"/>
    </row>
    <row r="50" spans="1:15" ht="12.2" customHeight="1">
      <c r="A50" s="458"/>
      <c r="C50" s="219"/>
      <c r="D50" s="219"/>
    </row>
    <row r="51" spans="1:15" ht="12.2" customHeight="1">
      <c r="A51" s="458"/>
      <c r="C51" s="219"/>
      <c r="D51" s="219"/>
      <c r="N51" s="1237" t="s">
        <v>416</v>
      </c>
      <c r="O51" s="1275">
        <f>C21</f>
        <v>150356</v>
      </c>
    </row>
    <row r="52" spans="1:15" ht="12.2" customHeight="1">
      <c r="A52" s="458"/>
      <c r="C52" s="219"/>
      <c r="D52" s="219"/>
      <c r="N52" s="1237" t="s">
        <v>211</v>
      </c>
      <c r="O52" s="1275">
        <f t="shared" ref="O52:O54" si="21">C22</f>
        <v>460494</v>
      </c>
    </row>
    <row r="53" spans="1:15" ht="12.2" customHeight="1">
      <c r="A53" s="458"/>
      <c r="C53" s="219"/>
      <c r="D53" s="219"/>
      <c r="N53" s="1237" t="s">
        <v>332</v>
      </c>
      <c r="O53" s="1275">
        <f t="shared" si="21"/>
        <v>351448</v>
      </c>
    </row>
    <row r="54" spans="1:15" ht="12.2" customHeight="1">
      <c r="A54" s="458"/>
      <c r="C54" s="219"/>
      <c r="D54" s="219"/>
      <c r="N54" s="1237" t="s">
        <v>551</v>
      </c>
      <c r="O54" s="1275">
        <f t="shared" si="21"/>
        <v>289137</v>
      </c>
    </row>
    <row r="55" spans="1:15" ht="12.2" customHeight="1">
      <c r="A55" s="458"/>
      <c r="C55" s="219"/>
      <c r="D55" s="219"/>
      <c r="N55" s="1237" t="s">
        <v>603</v>
      </c>
      <c r="O55" s="1275">
        <f>C26</f>
        <v>456601</v>
      </c>
    </row>
    <row r="56" spans="1:15" ht="12.2" customHeight="1">
      <c r="A56" s="458"/>
      <c r="C56" s="219"/>
      <c r="D56" s="219"/>
      <c r="N56" s="1237" t="s">
        <v>641</v>
      </c>
      <c r="O56" s="1275">
        <f t="shared" ref="O56:O58" si="22">C27</f>
        <v>378882</v>
      </c>
    </row>
    <row r="57" spans="1:15" ht="12.2" customHeight="1">
      <c r="A57" s="458"/>
      <c r="C57" s="219"/>
      <c r="D57" s="219"/>
      <c r="N57" s="1237" t="s">
        <v>654</v>
      </c>
      <c r="O57" s="1275">
        <f t="shared" si="22"/>
        <v>378953</v>
      </c>
    </row>
    <row r="58" spans="1:15" ht="12.2" customHeight="1">
      <c r="A58" s="458"/>
      <c r="C58" s="219"/>
      <c r="D58" s="219"/>
      <c r="N58" s="1237" t="s">
        <v>655</v>
      </c>
      <c r="O58" s="1275">
        <f t="shared" si="22"/>
        <v>225902</v>
      </c>
    </row>
    <row r="59" spans="1:15" ht="12.2" customHeight="1">
      <c r="A59" s="458"/>
      <c r="C59" s="219"/>
      <c r="D59" s="219"/>
      <c r="N59" s="1237" t="s">
        <v>705</v>
      </c>
      <c r="O59" s="1275">
        <f>C31</f>
        <v>466464</v>
      </c>
    </row>
    <row r="60" spans="1:15" ht="12.2" customHeight="1">
      <c r="A60" s="458"/>
      <c r="C60" s="219"/>
      <c r="D60" s="219"/>
      <c r="N60" s="1237" t="s">
        <v>723</v>
      </c>
      <c r="O60" s="1275">
        <f t="shared" ref="O60:O62" si="23">C32</f>
        <v>510743</v>
      </c>
    </row>
    <row r="61" spans="1:15" ht="12.2" customHeight="1">
      <c r="A61" s="458"/>
      <c r="C61" s="219"/>
      <c r="D61" s="219"/>
      <c r="N61" s="1237" t="s">
        <v>724</v>
      </c>
      <c r="O61" s="1275">
        <f t="shared" si="23"/>
        <v>323016</v>
      </c>
    </row>
    <row r="62" spans="1:15" ht="12.2" customHeight="1" thickBot="1">
      <c r="A62" s="458"/>
      <c r="C62" s="219"/>
      <c r="D62" s="219"/>
      <c r="N62" s="1131" t="s">
        <v>725</v>
      </c>
      <c r="O62" s="1275">
        <f t="shared" si="23"/>
        <v>116676</v>
      </c>
    </row>
    <row r="63" spans="1:15" ht="12.2" customHeight="1" thickBot="1">
      <c r="A63" s="458"/>
      <c r="C63" s="219"/>
      <c r="D63" s="219"/>
      <c r="N63" s="1237" t="s">
        <v>746</v>
      </c>
      <c r="O63" s="1276">
        <f>C36</f>
        <v>632183</v>
      </c>
    </row>
    <row r="64" spans="1:15" ht="12.2" customHeight="1" thickBot="1">
      <c r="A64" s="458"/>
      <c r="C64" s="219"/>
      <c r="D64" s="219"/>
      <c r="N64" s="1237" t="s">
        <v>747</v>
      </c>
      <c r="O64" s="1276">
        <f t="shared" ref="O64:O66" si="24">C37</f>
        <v>429262</v>
      </c>
    </row>
    <row r="65" spans="1:15" ht="12.2" customHeight="1" thickBot="1">
      <c r="A65" s="458"/>
      <c r="C65" s="219"/>
      <c r="D65" s="219"/>
      <c r="N65" s="1237" t="s">
        <v>748</v>
      </c>
      <c r="O65" s="1276">
        <f t="shared" si="24"/>
        <v>293719</v>
      </c>
    </row>
    <row r="66" spans="1:15" ht="12.2" customHeight="1">
      <c r="A66" s="458"/>
      <c r="C66" s="219"/>
      <c r="D66" s="219"/>
      <c r="N66" s="1131" t="s">
        <v>749</v>
      </c>
      <c r="O66" s="1276">
        <f t="shared" si="24"/>
        <v>795392</v>
      </c>
    </row>
    <row r="67" spans="1:15" ht="12.2" customHeight="1">
      <c r="A67" s="458"/>
      <c r="C67" s="219"/>
      <c r="D67" s="219"/>
      <c r="N67" s="1237" t="s">
        <v>810</v>
      </c>
      <c r="O67" s="242">
        <f>C41</f>
        <v>411646</v>
      </c>
    </row>
    <row r="68" spans="1:15" ht="12.2" customHeight="1">
      <c r="A68" s="458"/>
      <c r="C68" s="219"/>
      <c r="D68" s="219"/>
      <c r="N68" s="1237" t="s">
        <v>818</v>
      </c>
      <c r="O68" s="242">
        <f t="shared" ref="O68:O70" si="25">C42</f>
        <v>257005</v>
      </c>
    </row>
    <row r="69" spans="1:15" ht="12.2" customHeight="1">
      <c r="A69" s="458"/>
      <c r="C69" s="219"/>
      <c r="D69" s="219"/>
      <c r="N69" s="1237" t="s">
        <v>797</v>
      </c>
      <c r="O69" s="242">
        <f t="shared" si="25"/>
        <v>0</v>
      </c>
    </row>
    <row r="70" spans="1:15" ht="12.2" customHeight="1">
      <c r="A70" s="458"/>
      <c r="C70" s="219"/>
      <c r="D70" s="219"/>
      <c r="N70" s="1131" t="s">
        <v>819</v>
      </c>
      <c r="O70" s="242">
        <f t="shared" si="25"/>
        <v>0</v>
      </c>
    </row>
    <row r="71" spans="1:15" ht="12.2" customHeight="1">
      <c r="A71" s="458"/>
      <c r="C71" s="219"/>
      <c r="D71" s="219"/>
      <c r="N71" s="1733"/>
    </row>
    <row r="72" spans="1:15" ht="12.2" customHeight="1" thickBot="1">
      <c r="A72" s="458"/>
      <c r="C72" s="219"/>
      <c r="D72" s="219"/>
    </row>
    <row r="73" spans="1:15" s="1146" customFormat="1" ht="13.7" customHeight="1">
      <c r="A73" s="237" t="s">
        <v>53</v>
      </c>
      <c r="B73" s="5129" t="s">
        <v>658</v>
      </c>
      <c r="C73" s="5130"/>
      <c r="D73" s="5130"/>
      <c r="E73" s="5130"/>
      <c r="F73" s="5130"/>
      <c r="G73" s="5130"/>
      <c r="H73" s="5131"/>
      <c r="I73" s="2253"/>
      <c r="J73" s="2253"/>
      <c r="K73" s="2253"/>
    </row>
    <row r="74" spans="1:15" s="1146" customFormat="1" ht="13.7" customHeight="1" thickBot="1">
      <c r="A74" s="1147"/>
      <c r="B74" s="5132"/>
      <c r="C74" s="5133"/>
      <c r="D74" s="5133"/>
      <c r="E74" s="5133"/>
      <c r="F74" s="5133"/>
      <c r="G74" s="5133"/>
      <c r="H74" s="5134"/>
      <c r="I74" s="1179"/>
      <c r="J74" s="1179"/>
      <c r="K74" s="1179"/>
      <c r="L74" s="1181"/>
    </row>
    <row r="75" spans="1:15" s="1146" customFormat="1" ht="14.25" customHeight="1" thickBot="1">
      <c r="B75" s="1154"/>
      <c r="C75" s="5142" t="s">
        <v>831</v>
      </c>
      <c r="D75" s="5123" t="s">
        <v>659</v>
      </c>
      <c r="E75" s="5124"/>
      <c r="F75" s="5124"/>
      <c r="G75" s="5124"/>
      <c r="H75" s="5143"/>
      <c r="I75" s="5114"/>
      <c r="J75" s="5115"/>
      <c r="K75" s="5115"/>
      <c r="L75" s="1182"/>
      <c r="M75" s="1135"/>
    </row>
    <row r="76" spans="1:15" s="1146" customFormat="1" ht="24.75" customHeight="1" thickBot="1">
      <c r="B76" s="1155"/>
      <c r="C76" s="5118"/>
      <c r="D76" s="1295" t="s">
        <v>662</v>
      </c>
      <c r="E76" s="1610" t="s">
        <v>351</v>
      </c>
      <c r="F76" s="1610" t="s">
        <v>663</v>
      </c>
      <c r="G76" s="1613" t="s">
        <v>829</v>
      </c>
      <c r="H76" s="1611" t="s">
        <v>665</v>
      </c>
      <c r="I76" s="1183"/>
      <c r="J76" s="1183"/>
      <c r="K76" s="1184"/>
      <c r="L76" s="1182"/>
      <c r="M76" s="1135"/>
    </row>
    <row r="77" spans="1:15" s="1146" customFormat="1" ht="10.5" customHeight="1">
      <c r="B77" s="1131" t="s">
        <v>128</v>
      </c>
      <c r="C77" s="1169">
        <f>SUM(D77:H77)</f>
        <v>32588</v>
      </c>
      <c r="D77" s="1140">
        <f>SUM(D173,D230)</f>
        <v>19106</v>
      </c>
      <c r="E77" s="1139">
        <f>SUM(E173,E230)</f>
        <v>13482</v>
      </c>
      <c r="F77" s="1139">
        <f>SUM(F173,F230)</f>
        <v>0</v>
      </c>
      <c r="G77" s="1130">
        <v>0</v>
      </c>
      <c r="H77" s="1158">
        <v>0</v>
      </c>
      <c r="I77" s="1185"/>
      <c r="J77" s="1185"/>
      <c r="K77" s="745"/>
      <c r="L77" s="1186"/>
      <c r="M77" s="1135"/>
    </row>
    <row r="78" spans="1:15" s="1146" customFormat="1" ht="10.5" customHeight="1">
      <c r="B78" s="1131" t="s">
        <v>129</v>
      </c>
      <c r="C78" s="1169">
        <f t="shared" ref="C78:C80" si="26">SUM(D78:H78)</f>
        <v>289501</v>
      </c>
      <c r="D78" s="1140">
        <f t="shared" ref="D78:F80" si="27">SUM(D174,D231)</f>
        <v>45174</v>
      </c>
      <c r="E78" s="1139">
        <f t="shared" si="27"/>
        <v>244327</v>
      </c>
      <c r="F78" s="1139">
        <f t="shared" si="27"/>
        <v>0</v>
      </c>
      <c r="G78" s="1130">
        <v>0</v>
      </c>
      <c r="H78" s="1158">
        <v>0</v>
      </c>
      <c r="I78" s="1185"/>
      <c r="J78" s="1185"/>
      <c r="K78" s="745"/>
      <c r="L78" s="1186"/>
      <c r="M78" s="1135"/>
    </row>
    <row r="79" spans="1:15" s="1146" customFormat="1" ht="10.5" customHeight="1">
      <c r="B79" s="1131" t="s">
        <v>130</v>
      </c>
      <c r="C79" s="1169">
        <f t="shared" si="26"/>
        <v>50939</v>
      </c>
      <c r="D79" s="1140">
        <f t="shared" si="27"/>
        <v>27972</v>
      </c>
      <c r="E79" s="1139">
        <f t="shared" si="27"/>
        <v>22967</v>
      </c>
      <c r="F79" s="1139">
        <f t="shared" si="27"/>
        <v>0</v>
      </c>
      <c r="G79" s="1130">
        <v>0</v>
      </c>
      <c r="H79" s="1158">
        <v>0</v>
      </c>
      <c r="I79" s="1185"/>
      <c r="J79" s="1185"/>
      <c r="K79" s="745"/>
      <c r="L79" s="1186"/>
      <c r="M79" s="1135"/>
    </row>
    <row r="80" spans="1:15" s="1146" customFormat="1" ht="10.5" customHeight="1" thickBot="1">
      <c r="B80" s="1131" t="s">
        <v>405</v>
      </c>
      <c r="C80" s="1170">
        <f t="shared" si="26"/>
        <v>41836</v>
      </c>
      <c r="D80" s="1140">
        <f t="shared" si="27"/>
        <v>23908</v>
      </c>
      <c r="E80" s="1139">
        <f t="shared" si="27"/>
        <v>17928</v>
      </c>
      <c r="F80" s="1139">
        <f t="shared" si="27"/>
        <v>0</v>
      </c>
      <c r="G80" s="1160">
        <v>0</v>
      </c>
      <c r="H80" s="1162">
        <v>0</v>
      </c>
      <c r="I80" s="1185"/>
      <c r="J80" s="1185"/>
      <c r="K80" s="745"/>
      <c r="L80" s="1186"/>
      <c r="M80" s="1135"/>
    </row>
    <row r="81" spans="2:18" s="1146" customFormat="1" ht="12.75" customHeight="1" thickBot="1">
      <c r="B81" s="1132" t="s">
        <v>650</v>
      </c>
      <c r="C81" s="1171">
        <f>SUM(D81:H81)</f>
        <v>414864</v>
      </c>
      <c r="D81" s="1145">
        <f>SUM(D77:D80)</f>
        <v>116160</v>
      </c>
      <c r="E81" s="1142">
        <f t="shared" ref="E81:H81" si="28">SUM(E77:E80)</f>
        <v>298704</v>
      </c>
      <c r="F81" s="1142">
        <f>SUM(F77:F80)</f>
        <v>0</v>
      </c>
      <c r="G81" s="1614">
        <f t="shared" si="28"/>
        <v>0</v>
      </c>
      <c r="H81" s="1612">
        <f t="shared" si="28"/>
        <v>0</v>
      </c>
      <c r="I81" s="1187"/>
      <c r="J81" s="1187"/>
      <c r="K81" s="745"/>
      <c r="L81" s="1186"/>
      <c r="M81" s="1135"/>
    </row>
    <row r="82" spans="2:18" s="1146" customFormat="1" ht="9.75" customHeight="1">
      <c r="B82" s="1131" t="s">
        <v>425</v>
      </c>
      <c r="C82" s="1169">
        <f t="shared" ref="C82:C116" si="29">SUM(D82:H82)</f>
        <v>60085</v>
      </c>
      <c r="D82" s="1140">
        <f>SUM(D178,D235)</f>
        <v>45877</v>
      </c>
      <c r="E82" s="1139">
        <f>SUM(E178,E235)</f>
        <v>14208</v>
      </c>
      <c r="F82" s="1139">
        <f>SUM(F178,F235)</f>
        <v>0</v>
      </c>
      <c r="G82" s="1130">
        <v>0</v>
      </c>
      <c r="H82" s="1158">
        <v>0</v>
      </c>
      <c r="I82" s="1185"/>
      <c r="J82" s="1185"/>
      <c r="K82" s="745"/>
      <c r="L82" s="1186"/>
      <c r="M82" s="1135"/>
    </row>
    <row r="83" spans="2:18" s="1146" customFormat="1" ht="9.75" customHeight="1">
      <c r="B83" s="1131" t="s">
        <v>575</v>
      </c>
      <c r="C83" s="1169">
        <f t="shared" si="29"/>
        <v>148258</v>
      </c>
      <c r="D83" s="1141">
        <f t="shared" ref="D83:F83" si="30">SUM(D179,D236)</f>
        <v>41006</v>
      </c>
      <c r="E83" s="1607">
        <f t="shared" si="30"/>
        <v>107252</v>
      </c>
      <c r="F83" s="1607">
        <f t="shared" si="30"/>
        <v>0</v>
      </c>
      <c r="G83" s="1130">
        <v>0</v>
      </c>
      <c r="H83" s="1158">
        <v>0</v>
      </c>
      <c r="I83" s="1185"/>
      <c r="J83" s="1185"/>
      <c r="K83" s="745"/>
      <c r="L83" s="1186"/>
      <c r="M83" s="1135"/>
    </row>
    <row r="84" spans="2:18" s="1146" customFormat="1" ht="9.75" customHeight="1">
      <c r="B84" s="1131" t="s">
        <v>426</v>
      </c>
      <c r="C84" s="1169">
        <f t="shared" si="29"/>
        <v>24508</v>
      </c>
      <c r="D84" s="1141">
        <f t="shared" ref="D84:F84" si="31">SUM(D180,D237)</f>
        <v>24508</v>
      </c>
      <c r="E84" s="1607">
        <f t="shared" si="31"/>
        <v>0</v>
      </c>
      <c r="F84" s="1607">
        <f t="shared" si="31"/>
        <v>0</v>
      </c>
      <c r="G84" s="1130">
        <v>0</v>
      </c>
      <c r="H84" s="1158">
        <v>0</v>
      </c>
      <c r="I84" s="1185"/>
      <c r="J84" s="1185"/>
      <c r="K84" s="745"/>
      <c r="L84" s="1186"/>
      <c r="M84" s="1135"/>
    </row>
    <row r="85" spans="2:18" s="1146" customFormat="1" ht="9.75" customHeight="1" thickBot="1">
      <c r="B85" s="1131" t="s">
        <v>479</v>
      </c>
      <c r="C85" s="1170">
        <f t="shared" si="29"/>
        <v>105997</v>
      </c>
      <c r="D85" s="1141">
        <f t="shared" ref="D85:F85" si="32">SUM(D181,D238)</f>
        <v>82298</v>
      </c>
      <c r="E85" s="1608">
        <f t="shared" si="32"/>
        <v>23699</v>
      </c>
      <c r="F85" s="1608">
        <f t="shared" si="32"/>
        <v>0</v>
      </c>
      <c r="G85" s="1160">
        <v>0</v>
      </c>
      <c r="H85" s="1162">
        <v>0</v>
      </c>
      <c r="I85" s="1185"/>
      <c r="J85" s="1185"/>
      <c r="K85" s="745"/>
      <c r="L85" s="1186"/>
      <c r="M85" s="1135"/>
    </row>
    <row r="86" spans="2:18" s="1146" customFormat="1" ht="12.75" customHeight="1" thickBot="1">
      <c r="B86" s="1132" t="s">
        <v>651</v>
      </c>
      <c r="C86" s="1171">
        <f t="shared" si="29"/>
        <v>338848</v>
      </c>
      <c r="D86" s="1145">
        <f>SUM(D82:D85)</f>
        <v>193689</v>
      </c>
      <c r="E86" s="1142">
        <f>SUM(E82:E85)</f>
        <v>145159</v>
      </c>
      <c r="F86" s="1142">
        <f>SUM(F82:F85)</f>
        <v>0</v>
      </c>
      <c r="G86" s="1614">
        <f t="shared" ref="G86:H86" si="33">SUM(G82:G85)</f>
        <v>0</v>
      </c>
      <c r="H86" s="1612">
        <f t="shared" si="33"/>
        <v>0</v>
      </c>
      <c r="I86" s="1187"/>
      <c r="J86" s="1187"/>
      <c r="K86" s="745"/>
      <c r="L86" s="1186"/>
      <c r="M86" s="1135"/>
    </row>
    <row r="87" spans="2:18" s="1146" customFormat="1" ht="11.25" customHeight="1">
      <c r="B87" s="1131" t="s">
        <v>526</v>
      </c>
      <c r="C87" s="1169">
        <f t="shared" si="29"/>
        <v>30880</v>
      </c>
      <c r="D87" s="1140">
        <f>SUM(D183,D240)</f>
        <v>30880</v>
      </c>
      <c r="E87" s="1139">
        <f>SUM(E183,E240)</f>
        <v>0</v>
      </c>
      <c r="F87" s="1139">
        <f>SUM(F183,F240)</f>
        <v>0</v>
      </c>
      <c r="G87" s="1130">
        <v>0</v>
      </c>
      <c r="H87" s="1158">
        <v>0</v>
      </c>
      <c r="I87" s="1185"/>
      <c r="J87" s="1185"/>
      <c r="K87" s="745"/>
      <c r="L87" s="1186"/>
      <c r="M87" s="1135"/>
    </row>
    <row r="88" spans="2:18" s="1146" customFormat="1" ht="11.25" customHeight="1">
      <c r="B88" s="1131" t="s">
        <v>484</v>
      </c>
      <c r="C88" s="1169">
        <f t="shared" si="29"/>
        <v>210905</v>
      </c>
      <c r="D88" s="1141">
        <f t="shared" ref="D88:F88" si="34">SUM(D184,D241)</f>
        <v>41007</v>
      </c>
      <c r="E88" s="1607">
        <f t="shared" si="34"/>
        <v>169898</v>
      </c>
      <c r="F88" s="1607">
        <f t="shared" si="34"/>
        <v>0</v>
      </c>
      <c r="G88" s="1130">
        <v>0</v>
      </c>
      <c r="H88" s="1158">
        <v>0</v>
      </c>
      <c r="I88" s="1185"/>
      <c r="J88" s="1185"/>
      <c r="K88" s="745"/>
      <c r="L88" s="1186"/>
      <c r="M88" s="1135"/>
    </row>
    <row r="89" spans="2:18" s="1146" customFormat="1" ht="11.25" customHeight="1">
      <c r="B89" s="1131" t="s">
        <v>498</v>
      </c>
      <c r="C89" s="1169">
        <f t="shared" si="29"/>
        <v>75953</v>
      </c>
      <c r="D89" s="1141">
        <f t="shared" ref="D89:F89" si="35">SUM(D185,D242)</f>
        <v>49532</v>
      </c>
      <c r="E89" s="1607">
        <f t="shared" si="35"/>
        <v>26421</v>
      </c>
      <c r="F89" s="1607">
        <f t="shared" si="35"/>
        <v>0</v>
      </c>
      <c r="G89" s="1130">
        <v>0</v>
      </c>
      <c r="H89" s="1158">
        <v>0</v>
      </c>
      <c r="I89" s="1185"/>
      <c r="J89" s="1185"/>
      <c r="K89" s="745"/>
      <c r="L89" s="1186"/>
      <c r="M89" s="1135"/>
    </row>
    <row r="90" spans="2:18" s="1146" customFormat="1" ht="11.25" customHeight="1" thickBot="1">
      <c r="B90" s="1131" t="s">
        <v>428</v>
      </c>
      <c r="C90" s="1170">
        <f t="shared" si="29"/>
        <v>69887</v>
      </c>
      <c r="D90" s="1141">
        <f t="shared" ref="D90:F90" si="36">SUM(D186,D243)</f>
        <v>62339</v>
      </c>
      <c r="E90" s="1608">
        <f t="shared" si="36"/>
        <v>7548</v>
      </c>
      <c r="F90" s="1608">
        <f t="shared" si="36"/>
        <v>0</v>
      </c>
      <c r="G90" s="1160">
        <v>0</v>
      </c>
      <c r="H90" s="1162">
        <v>0</v>
      </c>
      <c r="I90" s="1185"/>
      <c r="J90" s="1185"/>
      <c r="K90" s="745"/>
      <c r="L90" s="1186"/>
      <c r="M90" s="1135"/>
    </row>
    <row r="91" spans="2:18" s="1146" customFormat="1" ht="12.75" customHeight="1" thickBot="1">
      <c r="B91" s="1132" t="s">
        <v>652</v>
      </c>
      <c r="C91" s="1171">
        <f t="shared" si="29"/>
        <v>387625</v>
      </c>
      <c r="D91" s="1145">
        <f>SUM(D87:D90)</f>
        <v>183758</v>
      </c>
      <c r="E91" s="1142">
        <f t="shared" ref="E91:H91" si="37">SUM(E87:E90)</f>
        <v>203867</v>
      </c>
      <c r="F91" s="1142">
        <f>SUM(F87:F90)</f>
        <v>0</v>
      </c>
      <c r="G91" s="1614">
        <f t="shared" si="37"/>
        <v>0</v>
      </c>
      <c r="H91" s="1612">
        <f t="shared" si="37"/>
        <v>0</v>
      </c>
      <c r="I91" s="1187"/>
      <c r="J91" s="1187"/>
      <c r="K91" s="745"/>
      <c r="L91" s="1186"/>
      <c r="M91" s="1135"/>
    </row>
    <row r="92" spans="2:18" s="1146" customFormat="1" ht="11.25" customHeight="1">
      <c r="B92" s="1129" t="s">
        <v>416</v>
      </c>
      <c r="C92" s="1172">
        <f t="shared" si="29"/>
        <v>150356</v>
      </c>
      <c r="D92" s="1140">
        <f>SUM(D188,D245,D276)</f>
        <v>102207</v>
      </c>
      <c r="E92" s="1139">
        <f>SUM(E188,E245,E276)</f>
        <v>46344</v>
      </c>
      <c r="F92" s="1139">
        <f>SUM(F188,F245,F276)</f>
        <v>0</v>
      </c>
      <c r="G92" s="1130">
        <f>SUM(G276)</f>
        <v>1805</v>
      </c>
      <c r="H92" s="1158">
        <f>SUM(H276)</f>
        <v>0</v>
      </c>
      <c r="I92" s="745"/>
      <c r="J92" s="745"/>
      <c r="K92" s="745"/>
      <c r="L92" s="1186"/>
      <c r="M92" s="1135"/>
    </row>
    <row r="93" spans="2:18" s="1146" customFormat="1" ht="11.25" customHeight="1">
      <c r="B93" s="1131" t="s">
        <v>211</v>
      </c>
      <c r="C93" s="1172">
        <f t="shared" si="29"/>
        <v>460494</v>
      </c>
      <c r="D93" s="1825">
        <f t="shared" ref="D93:F93" si="38">SUM(D189,D246,D277)</f>
        <v>228895</v>
      </c>
      <c r="E93" s="1130">
        <f t="shared" si="38"/>
        <v>221438</v>
      </c>
      <c r="F93" s="1130">
        <f t="shared" si="38"/>
        <v>0</v>
      </c>
      <c r="G93" s="1130">
        <f t="shared" ref="G93:H93" si="39">SUM(G277)</f>
        <v>10161</v>
      </c>
      <c r="H93" s="1158">
        <f t="shared" si="39"/>
        <v>0</v>
      </c>
      <c r="I93" s="745"/>
      <c r="J93" s="745"/>
      <c r="K93" s="745"/>
      <c r="L93" s="1186"/>
      <c r="M93" s="1135"/>
    </row>
    <row r="94" spans="2:18" s="1146" customFormat="1" ht="11.25" customHeight="1">
      <c r="B94" s="1131" t="s">
        <v>332</v>
      </c>
      <c r="C94" s="1172">
        <f t="shared" si="29"/>
        <v>351448</v>
      </c>
      <c r="D94" s="1825">
        <f t="shared" ref="D94:F94" si="40">SUM(D190,D247,D278)</f>
        <v>314603</v>
      </c>
      <c r="E94" s="1130">
        <f t="shared" si="40"/>
        <v>19757</v>
      </c>
      <c r="F94" s="1130">
        <f t="shared" si="40"/>
        <v>909</v>
      </c>
      <c r="G94" s="1130">
        <f t="shared" ref="G94:H94" si="41">SUM(G278)</f>
        <v>16179</v>
      </c>
      <c r="H94" s="1158">
        <f t="shared" si="41"/>
        <v>0</v>
      </c>
      <c r="I94" s="745"/>
      <c r="J94" s="745"/>
      <c r="K94" s="745"/>
      <c r="L94" s="745"/>
      <c r="M94" s="745"/>
      <c r="N94" s="745"/>
      <c r="O94" s="745"/>
      <c r="P94" s="745"/>
      <c r="Q94" s="745"/>
      <c r="R94" s="745"/>
    </row>
    <row r="95" spans="2:18" s="1150" customFormat="1" ht="11.25" customHeight="1" thickBot="1">
      <c r="B95" s="1131" t="s">
        <v>551</v>
      </c>
      <c r="C95" s="1173">
        <f t="shared" si="29"/>
        <v>289137</v>
      </c>
      <c r="D95" s="1167">
        <f t="shared" ref="D95:F95" si="42">SUM(D191,D248,D279)</f>
        <v>225877</v>
      </c>
      <c r="E95" s="1160">
        <f t="shared" si="42"/>
        <v>18034</v>
      </c>
      <c r="F95" s="1160">
        <f t="shared" si="42"/>
        <v>2263</v>
      </c>
      <c r="G95" s="1160">
        <f t="shared" ref="G95:H95" si="43">SUM(G279)</f>
        <v>42963</v>
      </c>
      <c r="H95" s="1162">
        <f t="shared" si="43"/>
        <v>0</v>
      </c>
      <c r="I95" s="745"/>
      <c r="J95" s="745"/>
      <c r="K95" s="745"/>
      <c r="L95" s="1186"/>
      <c r="M95" s="1163"/>
    </row>
    <row r="96" spans="2:18" s="1151" customFormat="1" ht="12.75" customHeight="1" thickBot="1">
      <c r="B96" s="1132" t="s">
        <v>653</v>
      </c>
      <c r="C96" s="1174">
        <f t="shared" si="29"/>
        <v>1251435</v>
      </c>
      <c r="D96" s="1144">
        <f>SUM(D92:D95)</f>
        <v>871582</v>
      </c>
      <c r="E96" s="1133">
        <f t="shared" ref="E96:H96" si="44">SUM(E92:E95)</f>
        <v>305573</v>
      </c>
      <c r="F96" s="1133">
        <f>SUM(F92:F95)</f>
        <v>3172</v>
      </c>
      <c r="G96" s="1133">
        <f t="shared" si="44"/>
        <v>71108</v>
      </c>
      <c r="H96" s="1603">
        <f t="shared" si="44"/>
        <v>0</v>
      </c>
      <c r="I96" s="1041"/>
      <c r="J96" s="745"/>
      <c r="K96" s="745"/>
      <c r="L96" s="1186"/>
      <c r="M96" s="1163"/>
      <c r="N96" s="1994"/>
      <c r="O96" s="1994"/>
    </row>
    <row r="97" spans="2:18" s="1150" customFormat="1" ht="11.25" customHeight="1">
      <c r="B97" s="1131" t="s">
        <v>603</v>
      </c>
      <c r="C97" s="1172">
        <f t="shared" si="29"/>
        <v>456601</v>
      </c>
      <c r="D97" s="1601">
        <f>SUM(D193,D250,D281)</f>
        <v>214939</v>
      </c>
      <c r="E97" s="1600">
        <f>SUM(E193,E250,E281)</f>
        <v>182279</v>
      </c>
      <c r="F97" s="1600">
        <f>SUM(F193,F250,F281)</f>
        <v>14674</v>
      </c>
      <c r="G97" s="1600">
        <f>SUM(G281)</f>
        <v>44709</v>
      </c>
      <c r="H97" s="1158">
        <f>SUM(H281)</f>
        <v>0</v>
      </c>
      <c r="I97" s="745"/>
      <c r="J97" s="745"/>
      <c r="K97" s="745"/>
      <c r="L97" s="1186"/>
      <c r="M97" s="1163"/>
    </row>
    <row r="98" spans="2:18" s="1150" customFormat="1" ht="11.25" customHeight="1">
      <c r="B98" s="1131" t="s">
        <v>641</v>
      </c>
      <c r="C98" s="1172">
        <f t="shared" si="29"/>
        <v>378882</v>
      </c>
      <c r="D98" s="1825">
        <f t="shared" ref="D98:F98" si="45">SUM(D194,D251,D282)</f>
        <v>201476</v>
      </c>
      <c r="E98" s="1130">
        <f t="shared" si="45"/>
        <v>91138</v>
      </c>
      <c r="F98" s="1130">
        <f t="shared" si="45"/>
        <v>28754</v>
      </c>
      <c r="G98" s="1130">
        <f t="shared" ref="G98:H98" si="46">SUM(G282)</f>
        <v>57514</v>
      </c>
      <c r="H98" s="1158">
        <f t="shared" si="46"/>
        <v>0</v>
      </c>
      <c r="I98" s="745"/>
      <c r="J98" s="745"/>
      <c r="K98" s="745"/>
      <c r="L98" s="1186"/>
      <c r="M98" s="1163"/>
    </row>
    <row r="99" spans="2:18" s="1150" customFormat="1" ht="11.25" customHeight="1">
      <c r="B99" s="1131" t="s">
        <v>654</v>
      </c>
      <c r="C99" s="1172">
        <f t="shared" si="29"/>
        <v>378953</v>
      </c>
      <c r="D99" s="1825">
        <f t="shared" ref="D99:F99" si="47">SUM(D195,D252,D283)</f>
        <v>302179</v>
      </c>
      <c r="E99" s="1130">
        <f t="shared" si="47"/>
        <v>28423</v>
      </c>
      <c r="F99" s="1130">
        <f t="shared" si="47"/>
        <v>18723</v>
      </c>
      <c r="G99" s="1130">
        <f t="shared" ref="G99:H99" si="48">SUM(G283)</f>
        <v>29628</v>
      </c>
      <c r="H99" s="1158">
        <f t="shared" si="48"/>
        <v>0</v>
      </c>
      <c r="I99" s="745"/>
      <c r="J99" s="1041"/>
      <c r="K99" s="1041"/>
      <c r="L99" s="1041"/>
      <c r="M99" s="1041"/>
      <c r="N99" s="1041"/>
      <c r="O99" s="1041"/>
      <c r="P99" s="745"/>
      <c r="Q99" s="745"/>
      <c r="R99" s="745"/>
    </row>
    <row r="100" spans="2:18" s="1150" customFormat="1" ht="11.25" customHeight="1" thickBot="1">
      <c r="B100" s="1131" t="s">
        <v>655</v>
      </c>
      <c r="C100" s="1330">
        <f t="shared" si="29"/>
        <v>225902</v>
      </c>
      <c r="D100" s="1825">
        <f t="shared" ref="D100:F100" si="49">SUM(D196,D253,D284)</f>
        <v>170500</v>
      </c>
      <c r="E100" s="1160">
        <f t="shared" si="49"/>
        <v>31515</v>
      </c>
      <c r="F100" s="1130">
        <f t="shared" si="49"/>
        <v>9653</v>
      </c>
      <c r="G100" s="1130">
        <f t="shared" ref="G100:H100" si="50">SUM(G284)</f>
        <v>14234</v>
      </c>
      <c r="H100" s="1158">
        <f t="shared" si="50"/>
        <v>0</v>
      </c>
      <c r="I100" s="745"/>
      <c r="J100" s="745"/>
      <c r="K100" s="745"/>
      <c r="L100" s="1186"/>
      <c r="M100" s="1163"/>
    </row>
    <row r="101" spans="2:18" s="1151" customFormat="1" ht="12.75" customHeight="1" thickBot="1">
      <c r="B101" s="1593" t="s">
        <v>656</v>
      </c>
      <c r="C101" s="1597">
        <f t="shared" si="29"/>
        <v>1440338</v>
      </c>
      <c r="D101" s="1144">
        <f>SUM(D97:D100)</f>
        <v>889094</v>
      </c>
      <c r="E101" s="1604">
        <f t="shared" ref="E101:H101" si="51">SUM(E97:E100)</f>
        <v>333355</v>
      </c>
      <c r="F101" s="1133">
        <f>SUM(F97:F100)</f>
        <v>71804</v>
      </c>
      <c r="G101" s="1133">
        <f t="shared" si="51"/>
        <v>146085</v>
      </c>
      <c r="H101" s="1602">
        <f t="shared" si="51"/>
        <v>0</v>
      </c>
      <c r="I101" s="1041"/>
      <c r="J101" s="1041"/>
      <c r="K101" s="1041"/>
      <c r="L101" s="1188"/>
      <c r="M101" s="1164"/>
    </row>
    <row r="102" spans="2:18" s="1151" customFormat="1" ht="12.75" customHeight="1">
      <c r="B102" s="1595" t="s">
        <v>705</v>
      </c>
      <c r="C102" s="1601">
        <f t="shared" si="29"/>
        <v>466464</v>
      </c>
      <c r="D102" s="1601">
        <f>SUM(D198,D255,D286)</f>
        <v>224701</v>
      </c>
      <c r="E102" s="1600">
        <f>SUM(E198,E255,E286)</f>
        <v>181430</v>
      </c>
      <c r="F102" s="1600">
        <f>SUM(F198,F255,F286)</f>
        <v>29740</v>
      </c>
      <c r="G102" s="1600">
        <f>SUM(G286)</f>
        <v>30593</v>
      </c>
      <c r="H102" s="1605">
        <f>SUM(H286)</f>
        <v>0</v>
      </c>
      <c r="I102" s="1041"/>
      <c r="J102" s="1041"/>
      <c r="K102" s="1041"/>
      <c r="L102" s="1188"/>
      <c r="M102" s="1164"/>
    </row>
    <row r="103" spans="2:18" s="1151" customFormat="1" ht="12.75" customHeight="1">
      <c r="B103" s="1596" t="s">
        <v>723</v>
      </c>
      <c r="C103" s="1825">
        <f t="shared" si="29"/>
        <v>510743</v>
      </c>
      <c r="D103" s="1825">
        <f t="shared" ref="D103:F103" si="52">SUM(D199,D256,D287)</f>
        <v>348809</v>
      </c>
      <c r="E103" s="1130">
        <f t="shared" si="52"/>
        <v>82591</v>
      </c>
      <c r="F103" s="1130">
        <f t="shared" si="52"/>
        <v>47270</v>
      </c>
      <c r="G103" s="1130">
        <f t="shared" ref="G103:H103" si="53">SUM(G287)</f>
        <v>32073</v>
      </c>
      <c r="H103" s="1158">
        <f t="shared" si="53"/>
        <v>0</v>
      </c>
      <c r="I103" s="1041"/>
      <c r="J103" s="1041"/>
      <c r="K103" s="1041"/>
      <c r="L103" s="1188"/>
      <c r="M103" s="1164"/>
    </row>
    <row r="104" spans="2:18" s="1151" customFormat="1" ht="12.75" customHeight="1">
      <c r="B104" s="1596" t="s">
        <v>724</v>
      </c>
      <c r="C104" s="1825">
        <f t="shared" si="29"/>
        <v>323016</v>
      </c>
      <c r="D104" s="1825">
        <f t="shared" ref="D104:F104" si="54">SUM(D200,D257,D288)</f>
        <v>226937</v>
      </c>
      <c r="E104" s="1130">
        <f t="shared" si="54"/>
        <v>63090</v>
      </c>
      <c r="F104" s="1130">
        <f t="shared" si="54"/>
        <v>12579</v>
      </c>
      <c r="G104" s="1130">
        <f t="shared" ref="G104:H104" si="55">SUM(G288)</f>
        <v>20410</v>
      </c>
      <c r="H104" s="1158">
        <f t="shared" si="55"/>
        <v>0</v>
      </c>
      <c r="I104" s="1041"/>
      <c r="J104" s="1041"/>
      <c r="K104" s="1041"/>
      <c r="L104" s="1188"/>
      <c r="M104" s="1164"/>
    </row>
    <row r="105" spans="2:18" s="1151" customFormat="1" ht="12.75" customHeight="1" thickBot="1">
      <c r="B105" s="1596" t="s">
        <v>725</v>
      </c>
      <c r="C105" s="1825">
        <f t="shared" si="29"/>
        <v>116676</v>
      </c>
      <c r="D105" s="1825">
        <f t="shared" ref="D105:F105" si="56">SUM(D201,D258,D289)</f>
        <v>53895</v>
      </c>
      <c r="E105" s="1130">
        <f t="shared" si="56"/>
        <v>23629</v>
      </c>
      <c r="F105" s="1130">
        <f t="shared" si="56"/>
        <v>31216</v>
      </c>
      <c r="G105" s="1130">
        <f t="shared" ref="G105:H105" si="57">SUM(G289)</f>
        <v>7936</v>
      </c>
      <c r="H105" s="1158">
        <f t="shared" si="57"/>
        <v>0</v>
      </c>
      <c r="I105" s="1041"/>
      <c r="J105" s="1041"/>
      <c r="K105" s="1041"/>
      <c r="L105" s="1188"/>
      <c r="M105" s="1164"/>
    </row>
    <row r="106" spans="2:18" s="1151" customFormat="1" ht="12.75" customHeight="1" thickBot="1">
      <c r="B106" s="1132" t="s">
        <v>739</v>
      </c>
      <c r="C106" s="1174">
        <f t="shared" si="29"/>
        <v>1416899</v>
      </c>
      <c r="D106" s="1144">
        <f>SUM(D102:D105)</f>
        <v>854342</v>
      </c>
      <c r="E106" s="1133">
        <f t="shared" ref="E106:H106" si="58">SUM(E102:E105)</f>
        <v>350740</v>
      </c>
      <c r="F106" s="1133">
        <f>SUM(F102:F105)</f>
        <v>120805</v>
      </c>
      <c r="G106" s="1133">
        <f t="shared" si="58"/>
        <v>91012</v>
      </c>
      <c r="H106" s="1603">
        <f t="shared" si="58"/>
        <v>0</v>
      </c>
      <c r="I106" s="1041"/>
      <c r="J106" s="1041"/>
      <c r="K106" s="1041"/>
      <c r="L106" s="1188"/>
      <c r="M106" s="1164"/>
    </row>
    <row r="107" spans="2:18" s="1151" customFormat="1" ht="12.75" customHeight="1">
      <c r="B107" s="1595" t="s">
        <v>746</v>
      </c>
      <c r="C107" s="1601">
        <f t="shared" si="29"/>
        <v>632183</v>
      </c>
      <c r="D107" s="1601">
        <f>SUM(D203,D260,D291)</f>
        <v>376897</v>
      </c>
      <c r="E107" s="1600">
        <f>SUM(E203,E260,E291)</f>
        <v>190781</v>
      </c>
      <c r="F107" s="1600">
        <f>SUM(F203,F260,F291)</f>
        <v>11075</v>
      </c>
      <c r="G107" s="1600">
        <f>SUM(G291)</f>
        <v>53430</v>
      </c>
      <c r="H107" s="1605">
        <f>SUM(H291)</f>
        <v>0</v>
      </c>
      <c r="I107" s="1986"/>
      <c r="J107" s="1041"/>
      <c r="K107" s="1041"/>
      <c r="L107" s="1188"/>
      <c r="M107" s="1164"/>
    </row>
    <row r="108" spans="2:18" s="1151" customFormat="1" ht="12.75" customHeight="1">
      <c r="B108" s="1596" t="s">
        <v>747</v>
      </c>
      <c r="C108" s="1825">
        <f t="shared" si="29"/>
        <v>429262</v>
      </c>
      <c r="D108" s="1825">
        <f t="shared" ref="D108:F108" si="59">SUM(D204,D261,D292)</f>
        <v>178768</v>
      </c>
      <c r="E108" s="1130">
        <f t="shared" si="59"/>
        <v>147306</v>
      </c>
      <c r="F108" s="1130">
        <f t="shared" si="59"/>
        <v>58028</v>
      </c>
      <c r="G108" s="1130">
        <f t="shared" ref="G108:H108" si="60">SUM(G292)</f>
        <v>45160</v>
      </c>
      <c r="H108" s="1158">
        <f t="shared" si="60"/>
        <v>0</v>
      </c>
      <c r="I108" s="1041"/>
      <c r="J108" s="1041"/>
      <c r="K108" s="1041"/>
      <c r="L108" s="1188"/>
      <c r="M108" s="1164"/>
    </row>
    <row r="109" spans="2:18" s="1150" customFormat="1" ht="13.5" customHeight="1">
      <c r="B109" s="1596" t="s">
        <v>748</v>
      </c>
      <c r="C109" s="1825">
        <f t="shared" si="29"/>
        <v>293719</v>
      </c>
      <c r="D109" s="1825">
        <f t="shared" ref="D109:F109" si="61">SUM(D205,D262,D293)</f>
        <v>181999</v>
      </c>
      <c r="E109" s="1130">
        <f t="shared" si="61"/>
        <v>87018</v>
      </c>
      <c r="F109" s="1130">
        <f t="shared" si="61"/>
        <v>13962</v>
      </c>
      <c r="G109" s="1130">
        <f t="shared" ref="G109:H109" si="62">SUM(G293)</f>
        <v>10740</v>
      </c>
      <c r="H109" s="1158">
        <f t="shared" si="62"/>
        <v>0</v>
      </c>
      <c r="I109" s="1041"/>
      <c r="J109" s="745"/>
      <c r="K109" s="745"/>
      <c r="L109" s="1186"/>
      <c r="M109" s="1163"/>
    </row>
    <row r="110" spans="2:18" s="1150" customFormat="1" ht="13.5" customHeight="1" thickBot="1">
      <c r="B110" s="1596" t="s">
        <v>749</v>
      </c>
      <c r="C110" s="1825">
        <f t="shared" si="29"/>
        <v>795392</v>
      </c>
      <c r="D110" s="1825">
        <f t="shared" ref="D110:F110" si="63">SUM(D206,D263,D294)</f>
        <v>645836</v>
      </c>
      <c r="E110" s="1130">
        <f t="shared" si="63"/>
        <v>83512</v>
      </c>
      <c r="F110" s="1130">
        <f t="shared" si="63"/>
        <v>47533</v>
      </c>
      <c r="G110" s="1130">
        <f t="shared" ref="G110:H110" si="64">SUM(G294)</f>
        <v>18511</v>
      </c>
      <c r="H110" s="1158">
        <f t="shared" si="64"/>
        <v>0</v>
      </c>
      <c r="I110" s="1041"/>
      <c r="J110" s="745"/>
      <c r="K110" s="745"/>
      <c r="L110" s="1186"/>
      <c r="M110" s="1163"/>
    </row>
    <row r="111" spans="2:18" s="1150" customFormat="1" ht="13.5" customHeight="1" thickBot="1">
      <c r="B111" s="1132" t="s">
        <v>803</v>
      </c>
      <c r="C111" s="1174">
        <f t="shared" si="29"/>
        <v>2150556</v>
      </c>
      <c r="D111" s="1144">
        <f>SUM(D107:D110)</f>
        <v>1383500</v>
      </c>
      <c r="E111" s="1133">
        <f t="shared" ref="E111:H111" si="65">SUM(E107:E110)</f>
        <v>508617</v>
      </c>
      <c r="F111" s="1133">
        <f>SUM(F107:F110)</f>
        <v>130598</v>
      </c>
      <c r="G111" s="1133">
        <f>SUM(G107:G110)</f>
        <v>127841</v>
      </c>
      <c r="H111" s="1603">
        <f t="shared" si="65"/>
        <v>0</v>
      </c>
      <c r="I111" s="1041"/>
      <c r="J111" s="745"/>
      <c r="K111" s="745"/>
      <c r="L111" s="1186"/>
      <c r="M111" s="1163"/>
    </row>
    <row r="112" spans="2:18" s="1150" customFormat="1" ht="13.5" customHeight="1">
      <c r="B112" s="1595" t="s">
        <v>810</v>
      </c>
      <c r="C112" s="1601">
        <f t="shared" si="29"/>
        <v>411646</v>
      </c>
      <c r="D112" s="1601">
        <f>SUM(D208,D265,D296)</f>
        <v>149739</v>
      </c>
      <c r="E112" s="1600">
        <f>SUM(E208,E265,E296)</f>
        <v>220802</v>
      </c>
      <c r="F112" s="1600">
        <f>SUM(F208,F265,F296)</f>
        <v>35250</v>
      </c>
      <c r="G112" s="1600">
        <f>SUM(G296)</f>
        <v>5855</v>
      </c>
      <c r="H112" s="1605">
        <f>SUM(H296)</f>
        <v>0</v>
      </c>
      <c r="I112" s="1041"/>
      <c r="J112" s="745"/>
      <c r="K112" s="745"/>
      <c r="L112" s="1186"/>
      <c r="M112" s="1163"/>
    </row>
    <row r="113" spans="1:13" s="1150" customFormat="1" ht="13.5" customHeight="1">
      <c r="B113" s="1596" t="s">
        <v>818</v>
      </c>
      <c r="C113" s="1825">
        <f t="shared" si="29"/>
        <v>257005</v>
      </c>
      <c r="D113" s="1825">
        <f t="shared" ref="D113:F113" si="66">SUM(D209,D266,D297)</f>
        <v>82694</v>
      </c>
      <c r="E113" s="1130">
        <f t="shared" si="66"/>
        <v>85730</v>
      </c>
      <c r="F113" s="1130">
        <f t="shared" si="66"/>
        <v>31732</v>
      </c>
      <c r="G113" s="1130">
        <f t="shared" ref="G113:H113" si="67">SUM(G297)</f>
        <v>56849</v>
      </c>
      <c r="H113" s="1158">
        <f t="shared" si="67"/>
        <v>0</v>
      </c>
      <c r="I113" s="1041"/>
      <c r="J113" s="745"/>
      <c r="K113" s="745"/>
      <c r="L113" s="1186"/>
      <c r="M113" s="1163"/>
    </row>
    <row r="114" spans="1:13" s="1150" customFormat="1" ht="13.5" customHeight="1">
      <c r="B114" s="1596" t="s">
        <v>797</v>
      </c>
      <c r="C114" s="1825">
        <f t="shared" si="29"/>
        <v>0</v>
      </c>
      <c r="D114" s="1825"/>
      <c r="E114" s="1130"/>
      <c r="F114" s="1130"/>
      <c r="G114" s="1130"/>
      <c r="H114" s="1158"/>
      <c r="I114" s="1041"/>
      <c r="J114" s="745"/>
      <c r="K114" s="745"/>
      <c r="L114" s="1186"/>
      <c r="M114" s="1163"/>
    </row>
    <row r="115" spans="1:13" s="1150" customFormat="1" ht="13.5" customHeight="1" thickBot="1">
      <c r="B115" s="1596" t="s">
        <v>819</v>
      </c>
      <c r="C115" s="1825">
        <f t="shared" si="29"/>
        <v>0</v>
      </c>
      <c r="D115" s="1825"/>
      <c r="E115" s="1130"/>
      <c r="F115" s="1130"/>
      <c r="G115" s="1130"/>
      <c r="H115" s="1158"/>
      <c r="I115" s="1041"/>
      <c r="J115" s="745"/>
      <c r="K115" s="745"/>
      <c r="L115" s="1186"/>
      <c r="M115" s="1163"/>
    </row>
    <row r="116" spans="1:13" s="1150" customFormat="1" ht="13.5" customHeight="1" thickBot="1">
      <c r="B116" s="1132" t="s">
        <v>828</v>
      </c>
      <c r="C116" s="1174">
        <f t="shared" si="29"/>
        <v>668651</v>
      </c>
      <c r="D116" s="1144">
        <f>SUM(D112:D115)</f>
        <v>232433</v>
      </c>
      <c r="E116" s="1133">
        <f t="shared" ref="E116:H116" si="68">SUM(E112:E115)</f>
        <v>306532</v>
      </c>
      <c r="F116" s="1133">
        <f>SUM(F112:F115)</f>
        <v>66982</v>
      </c>
      <c r="G116" s="1133">
        <f t="shared" si="68"/>
        <v>62704</v>
      </c>
      <c r="H116" s="1603">
        <f t="shared" si="68"/>
        <v>0</v>
      </c>
      <c r="I116" s="1041"/>
      <c r="J116" s="745"/>
      <c r="K116" s="745"/>
      <c r="L116" s="1186"/>
      <c r="M116" s="1163"/>
    </row>
    <row r="117" spans="1:13" s="1150" customFormat="1" ht="4.9000000000000004" customHeight="1" thickBot="1">
      <c r="B117" s="2108"/>
      <c r="C117" s="2105"/>
      <c r="D117" s="2109"/>
      <c r="E117" s="2109"/>
      <c r="F117" s="2109"/>
      <c r="G117" s="2109"/>
      <c r="H117" s="2110"/>
      <c r="I117" s="1041"/>
      <c r="J117" s="745"/>
      <c r="K117" s="745"/>
      <c r="L117" s="1186"/>
      <c r="M117" s="1163"/>
    </row>
    <row r="118" spans="1:13" s="1146" customFormat="1">
      <c r="A118" s="1135"/>
      <c r="B118" s="1135" t="s">
        <v>354</v>
      </c>
      <c r="C118" s="1168"/>
      <c r="D118" s="5093"/>
      <c r="E118" s="5093"/>
      <c r="F118" s="1159"/>
      <c r="G118" s="1135"/>
      <c r="H118" s="1135"/>
      <c r="I118" s="1182"/>
      <c r="J118" s="1182"/>
      <c r="K118" s="1182"/>
      <c r="L118" s="1182"/>
      <c r="M118" s="1135"/>
    </row>
    <row r="119" spans="1:13" s="1146" customFormat="1" ht="7.15" customHeight="1">
      <c r="A119" s="1135"/>
      <c r="B119" s="1135"/>
      <c r="C119" s="1168"/>
      <c r="D119" s="2259"/>
      <c r="E119" s="2259"/>
      <c r="F119" s="1159"/>
      <c r="G119" s="1135"/>
      <c r="H119" s="1135"/>
      <c r="I119" s="1182"/>
      <c r="J119" s="1182"/>
      <c r="K119" s="1182"/>
      <c r="L119" s="1182"/>
      <c r="M119" s="1135"/>
    </row>
    <row r="120" spans="1:13" s="1146" customFormat="1" ht="7.15" customHeight="1">
      <c r="A120" s="1135"/>
      <c r="B120" s="1135"/>
      <c r="C120" s="1168"/>
      <c r="D120" s="2259"/>
      <c r="E120" s="2259"/>
      <c r="F120" s="1159"/>
      <c r="G120" s="1135"/>
      <c r="H120" s="1135"/>
      <c r="I120" s="1182"/>
      <c r="J120" s="1182"/>
      <c r="K120" s="1182"/>
      <c r="L120" s="1182"/>
      <c r="M120" s="1135"/>
    </row>
    <row r="121" spans="1:13" s="1146" customFormat="1" ht="7.15" customHeight="1" thickBot="1">
      <c r="A121" s="1135"/>
      <c r="B121" s="1135"/>
      <c r="C121" s="1168"/>
      <c r="D121" s="2259"/>
      <c r="E121" s="2259"/>
      <c r="F121" s="1159"/>
      <c r="G121" s="1135"/>
      <c r="H121" s="1135"/>
      <c r="I121" s="1182"/>
      <c r="J121" s="1182"/>
      <c r="K121" s="1182"/>
      <c r="L121" s="1182"/>
      <c r="M121" s="1135"/>
    </row>
    <row r="122" spans="1:13" s="1146" customFormat="1" ht="18" customHeight="1" thickBot="1">
      <c r="B122" s="5146" t="s">
        <v>461</v>
      </c>
      <c r="C122" s="5116" t="s">
        <v>661</v>
      </c>
      <c r="D122" s="5123" t="s">
        <v>660</v>
      </c>
      <c r="E122" s="5124"/>
      <c r="F122" s="1177"/>
      <c r="G122" s="1177"/>
      <c r="H122" s="5114"/>
      <c r="I122" s="5115"/>
      <c r="J122" s="5115"/>
      <c r="K122" s="1182"/>
      <c r="L122" s="1135"/>
    </row>
    <row r="123" spans="1:13" s="1150" customFormat="1" ht="11.25" customHeight="1">
      <c r="B123" s="5147"/>
      <c r="C123" s="5117"/>
      <c r="D123" s="5119" t="s">
        <v>353</v>
      </c>
      <c r="E123" s="5121" t="s">
        <v>352</v>
      </c>
      <c r="F123" s="1178"/>
      <c r="G123" s="1178"/>
      <c r="H123" s="2260"/>
      <c r="I123" s="2261"/>
      <c r="J123" s="2261"/>
      <c r="K123" s="1182"/>
      <c r="L123" s="1163"/>
    </row>
    <row r="124" spans="1:13" s="1150" customFormat="1" ht="12.75" customHeight="1" thickBot="1">
      <c r="B124" s="5148"/>
      <c r="C124" s="5118"/>
      <c r="D124" s="5120"/>
      <c r="E124" s="5122"/>
      <c r="F124" s="1178"/>
      <c r="G124" s="1178"/>
      <c r="H124" s="2260"/>
      <c r="I124" s="2261"/>
      <c r="J124" s="2261"/>
      <c r="K124" s="1182"/>
      <c r="L124" s="1163"/>
    </row>
    <row r="125" spans="1:13" s="1150" customFormat="1" ht="10.5" customHeight="1">
      <c r="B125" s="1131" t="s">
        <v>128</v>
      </c>
      <c r="C125" s="1169">
        <f>SUM(D125:E125)</f>
        <v>32588</v>
      </c>
      <c r="D125" s="1140">
        <f>SUM(G173,G230)</f>
        <v>31024</v>
      </c>
      <c r="E125" s="1606">
        <f>SUM(H173,H230)</f>
        <v>1564</v>
      </c>
      <c r="F125" s="1178"/>
      <c r="G125" s="1178"/>
      <c r="H125" s="2260"/>
      <c r="I125" s="2261"/>
      <c r="J125" s="2261"/>
      <c r="K125" s="1182"/>
      <c r="L125" s="1163"/>
    </row>
    <row r="126" spans="1:13" s="1150" customFormat="1" ht="11.25" customHeight="1">
      <c r="B126" s="1131" t="s">
        <v>129</v>
      </c>
      <c r="C126" s="1169">
        <f t="shared" ref="C126:C164" si="69">SUM(D126:E126)</f>
        <v>289501</v>
      </c>
      <c r="D126" s="1140">
        <f t="shared" ref="D126:D127" si="70">SUM(G174,G231)</f>
        <v>284492</v>
      </c>
      <c r="E126" s="1607">
        <f t="shared" ref="E126:E127" si="71">SUM(H174,H231)</f>
        <v>5009</v>
      </c>
      <c r="F126" s="1178"/>
      <c r="G126" s="1178"/>
      <c r="H126" s="2260"/>
      <c r="I126" s="2261"/>
      <c r="J126" s="2261"/>
      <c r="K126" s="1182"/>
      <c r="L126" s="1163"/>
    </row>
    <row r="127" spans="1:13" s="1150" customFormat="1" ht="11.25" customHeight="1">
      <c r="B127" s="1131" t="s">
        <v>130</v>
      </c>
      <c r="C127" s="1169">
        <f t="shared" si="69"/>
        <v>50939</v>
      </c>
      <c r="D127" s="1140">
        <f t="shared" si="70"/>
        <v>48243</v>
      </c>
      <c r="E127" s="1607">
        <f t="shared" si="71"/>
        <v>2696</v>
      </c>
      <c r="F127" s="1178"/>
      <c r="G127" s="1178"/>
      <c r="H127" s="2260"/>
      <c r="I127" s="2261"/>
      <c r="J127" s="2261"/>
      <c r="K127" s="1182"/>
      <c r="L127" s="1163"/>
    </row>
    <row r="128" spans="1:13" s="1150" customFormat="1" ht="10.5" customHeight="1" thickBot="1">
      <c r="B128" s="1131" t="s">
        <v>405</v>
      </c>
      <c r="C128" s="1170">
        <f t="shared" si="69"/>
        <v>41836</v>
      </c>
      <c r="D128" s="1140">
        <f>SUM(G176,G233)</f>
        <v>40076</v>
      </c>
      <c r="E128" s="1608">
        <f>SUM(H176,H233)</f>
        <v>1760</v>
      </c>
      <c r="F128" s="1178"/>
      <c r="G128" s="1178"/>
      <c r="H128" s="2260"/>
      <c r="I128" s="2261"/>
      <c r="J128" s="2261"/>
      <c r="K128" s="1182"/>
      <c r="L128" s="1163"/>
    </row>
    <row r="129" spans="2:12" s="1150" customFormat="1" ht="12.75" customHeight="1" thickBot="1">
      <c r="B129" s="1132" t="s">
        <v>650</v>
      </c>
      <c r="C129" s="1171">
        <f t="shared" si="69"/>
        <v>414864</v>
      </c>
      <c r="D129" s="1145">
        <f>SUM(D125:D128)</f>
        <v>403835</v>
      </c>
      <c r="E129" s="1142">
        <f t="shared" ref="E129" si="72">SUM(E125:E128)</f>
        <v>11029</v>
      </c>
      <c r="F129" s="1178"/>
      <c r="G129" s="1178"/>
      <c r="H129" s="2260"/>
      <c r="I129" s="2261"/>
      <c r="J129" s="2261"/>
      <c r="K129" s="1182"/>
      <c r="L129" s="1163"/>
    </row>
    <row r="130" spans="2:12" s="1150" customFormat="1" ht="10.5" customHeight="1">
      <c r="B130" s="1131" t="s">
        <v>425</v>
      </c>
      <c r="C130" s="1169">
        <f t="shared" si="69"/>
        <v>60085</v>
      </c>
      <c r="D130" s="1140">
        <f>SUM(G178,G235)</f>
        <v>55442</v>
      </c>
      <c r="E130" s="1606">
        <f>SUM(H178,H235)</f>
        <v>4643</v>
      </c>
      <c r="F130" s="1178"/>
      <c r="G130" s="1178"/>
      <c r="H130" s="2260"/>
      <c r="I130" s="2261"/>
      <c r="J130" s="2261"/>
      <c r="K130" s="1182"/>
      <c r="L130" s="1163"/>
    </row>
    <row r="131" spans="2:12" s="1150" customFormat="1" ht="10.5" customHeight="1">
      <c r="B131" s="1131" t="s">
        <v>575</v>
      </c>
      <c r="C131" s="1169">
        <f t="shared" si="69"/>
        <v>148258</v>
      </c>
      <c r="D131" s="1140">
        <f t="shared" ref="D131:D132" si="73">SUM(G179,G236)</f>
        <v>141842</v>
      </c>
      <c r="E131" s="1607">
        <f t="shared" ref="E131:E132" si="74">SUM(H179,H236)</f>
        <v>6416</v>
      </c>
      <c r="F131" s="1178"/>
      <c r="G131" s="1178"/>
      <c r="H131" s="2260"/>
      <c r="I131" s="2261"/>
      <c r="J131" s="2261"/>
      <c r="K131" s="1182"/>
      <c r="L131" s="1163"/>
    </row>
    <row r="132" spans="2:12" s="1150" customFormat="1" ht="10.5" customHeight="1">
      <c r="B132" s="1131" t="s">
        <v>426</v>
      </c>
      <c r="C132" s="1169">
        <f t="shared" si="69"/>
        <v>24508</v>
      </c>
      <c r="D132" s="1140">
        <f t="shared" si="73"/>
        <v>21516</v>
      </c>
      <c r="E132" s="1607">
        <f t="shared" si="74"/>
        <v>2992</v>
      </c>
      <c r="F132" s="1178"/>
      <c r="G132" s="1178"/>
      <c r="H132" s="2260"/>
      <c r="I132" s="2261"/>
      <c r="J132" s="2261"/>
      <c r="K132" s="1182"/>
      <c r="L132" s="1163"/>
    </row>
    <row r="133" spans="2:12" s="1150" customFormat="1" ht="10.5" customHeight="1" thickBot="1">
      <c r="B133" s="1131" t="s">
        <v>479</v>
      </c>
      <c r="C133" s="1170">
        <f t="shared" si="69"/>
        <v>105997</v>
      </c>
      <c r="D133" s="1140">
        <f>SUM(G181,G238)</f>
        <v>101489</v>
      </c>
      <c r="E133" s="1608">
        <f>SUM(H181,H238)</f>
        <v>4508</v>
      </c>
      <c r="F133" s="1178"/>
      <c r="G133" s="1178"/>
      <c r="H133" s="2260"/>
      <c r="I133" s="2261"/>
      <c r="J133" s="2261"/>
      <c r="K133" s="1182"/>
      <c r="L133" s="1163"/>
    </row>
    <row r="134" spans="2:12" s="1150" customFormat="1" ht="12.75" customHeight="1" thickBot="1">
      <c r="B134" s="1132" t="s">
        <v>651</v>
      </c>
      <c r="C134" s="1171">
        <f t="shared" si="69"/>
        <v>338848</v>
      </c>
      <c r="D134" s="1145">
        <f>SUM(D130:D133)</f>
        <v>320289</v>
      </c>
      <c r="E134" s="1142">
        <f t="shared" ref="E134" si="75">SUM(E130:E133)</f>
        <v>18559</v>
      </c>
      <c r="F134" s="1178"/>
      <c r="G134" s="1178"/>
      <c r="H134" s="2260"/>
      <c r="I134" s="2261"/>
      <c r="J134" s="2261"/>
      <c r="K134" s="1182"/>
      <c r="L134" s="1163"/>
    </row>
    <row r="135" spans="2:12" s="1150" customFormat="1" ht="11.25" customHeight="1">
      <c r="B135" s="1131" t="s">
        <v>526</v>
      </c>
      <c r="C135" s="1169">
        <f t="shared" si="69"/>
        <v>30880</v>
      </c>
      <c r="D135" s="1140">
        <f>SUM(G183,G240)</f>
        <v>27976</v>
      </c>
      <c r="E135" s="1606">
        <f>SUM(H183,H240)</f>
        <v>2904</v>
      </c>
      <c r="F135" s="1178"/>
      <c r="G135" s="1178"/>
      <c r="H135" s="2260"/>
      <c r="I135" s="2261"/>
      <c r="J135" s="2261"/>
      <c r="K135" s="1182"/>
      <c r="L135" s="1163"/>
    </row>
    <row r="136" spans="2:12" s="1150" customFormat="1" ht="11.25" customHeight="1">
      <c r="B136" s="1131" t="s">
        <v>484</v>
      </c>
      <c r="C136" s="1169">
        <f t="shared" si="69"/>
        <v>210905</v>
      </c>
      <c r="D136" s="1140">
        <f t="shared" ref="D136:D137" si="76">SUM(G184,G241)</f>
        <v>206954</v>
      </c>
      <c r="E136" s="1607">
        <f t="shared" ref="E136:E137" si="77">SUM(H184,H241)</f>
        <v>3951</v>
      </c>
      <c r="F136" s="1178"/>
      <c r="G136" s="1178"/>
      <c r="H136" s="2260"/>
      <c r="I136" s="2261"/>
      <c r="J136" s="2261"/>
      <c r="K136" s="1182"/>
      <c r="L136" s="1163"/>
    </row>
    <row r="137" spans="2:12" s="1150" customFormat="1" ht="11.25" customHeight="1">
      <c r="B137" s="1131" t="s">
        <v>498</v>
      </c>
      <c r="C137" s="1169">
        <f t="shared" si="69"/>
        <v>75953</v>
      </c>
      <c r="D137" s="1140">
        <f t="shared" si="76"/>
        <v>68366</v>
      </c>
      <c r="E137" s="1607">
        <f t="shared" si="77"/>
        <v>7587</v>
      </c>
      <c r="F137" s="1178"/>
      <c r="G137" s="1178"/>
      <c r="H137" s="2260"/>
      <c r="I137" s="2261"/>
      <c r="J137" s="2261"/>
      <c r="K137" s="1182"/>
      <c r="L137" s="1163"/>
    </row>
    <row r="138" spans="2:12" s="1150" customFormat="1" ht="11.25" customHeight="1" thickBot="1">
      <c r="B138" s="1131" t="s">
        <v>428</v>
      </c>
      <c r="C138" s="1170">
        <f t="shared" si="69"/>
        <v>69887</v>
      </c>
      <c r="D138" s="1140">
        <f>SUM(G186,G243)</f>
        <v>58704</v>
      </c>
      <c r="E138" s="1608">
        <f>SUM(H186,H243)</f>
        <v>11183</v>
      </c>
      <c r="F138" s="1178"/>
      <c r="G138" s="1178"/>
      <c r="H138" s="2260"/>
      <c r="I138" s="2261"/>
      <c r="J138" s="2261"/>
      <c r="K138" s="1182"/>
      <c r="L138" s="1163"/>
    </row>
    <row r="139" spans="2:12" s="1150" customFormat="1" ht="12.2" customHeight="1" thickBot="1">
      <c r="B139" s="1132" t="s">
        <v>652</v>
      </c>
      <c r="C139" s="1171">
        <f t="shared" si="69"/>
        <v>387625</v>
      </c>
      <c r="D139" s="1145">
        <f>SUM(D135:D138)</f>
        <v>362000</v>
      </c>
      <c r="E139" s="1142">
        <f t="shared" ref="E139" si="78">SUM(E135:E138)</f>
        <v>25625</v>
      </c>
      <c r="F139" s="1178"/>
      <c r="G139" s="1178"/>
      <c r="H139" s="2260"/>
      <c r="I139" s="2261"/>
      <c r="J139" s="2261"/>
      <c r="K139" s="1182"/>
      <c r="L139" s="1163"/>
    </row>
    <row r="140" spans="2:12" s="1150" customFormat="1" ht="11.25" customHeight="1">
      <c r="B140" s="1129" t="s">
        <v>416</v>
      </c>
      <c r="C140" s="1172">
        <f t="shared" si="69"/>
        <v>150356</v>
      </c>
      <c r="D140" s="1140">
        <f>SUM(G188,G245,D306)</f>
        <v>137954</v>
      </c>
      <c r="E140" s="1606">
        <f>SUM(H188,H245,E306)</f>
        <v>12402</v>
      </c>
      <c r="F140" s="1178"/>
      <c r="G140" s="1178"/>
      <c r="H140" s="2260"/>
      <c r="I140" s="2261"/>
      <c r="J140" s="2261"/>
      <c r="K140" s="1182"/>
      <c r="L140" s="1163"/>
    </row>
    <row r="141" spans="2:12" s="1150" customFormat="1" ht="11.25" customHeight="1">
      <c r="B141" s="1131" t="s">
        <v>211</v>
      </c>
      <c r="C141" s="1172">
        <f t="shared" si="69"/>
        <v>460494</v>
      </c>
      <c r="D141" s="1140">
        <f t="shared" ref="D141:D143" si="79">SUM(G189,G246,D307)</f>
        <v>435829</v>
      </c>
      <c r="E141" s="1607">
        <f t="shared" ref="E141:E143" si="80">SUM(H189,H246,E307)</f>
        <v>24665</v>
      </c>
      <c r="F141" s="1178"/>
      <c r="G141" s="1178"/>
      <c r="H141" s="2260"/>
      <c r="I141" s="2261"/>
      <c r="J141" s="2261"/>
      <c r="K141" s="1182"/>
      <c r="L141" s="1163"/>
    </row>
    <row r="142" spans="2:12" s="1150" customFormat="1" ht="11.25" customHeight="1">
      <c r="B142" s="1131" t="s">
        <v>332</v>
      </c>
      <c r="C142" s="1172">
        <f t="shared" si="69"/>
        <v>351448</v>
      </c>
      <c r="D142" s="1140">
        <f t="shared" si="79"/>
        <v>309744</v>
      </c>
      <c r="E142" s="1607">
        <f t="shared" si="80"/>
        <v>41704</v>
      </c>
      <c r="F142" s="1178"/>
      <c r="G142" s="1178"/>
      <c r="H142" s="2260"/>
      <c r="I142" s="2261"/>
      <c r="J142" s="2261"/>
      <c r="K142" s="1182"/>
      <c r="L142" s="1163"/>
    </row>
    <row r="143" spans="2:12" s="1150" customFormat="1" ht="11.25" customHeight="1" thickBot="1">
      <c r="B143" s="1131" t="s">
        <v>551</v>
      </c>
      <c r="C143" s="1173">
        <f t="shared" si="69"/>
        <v>289137</v>
      </c>
      <c r="D143" s="1140">
        <f t="shared" si="79"/>
        <v>271027</v>
      </c>
      <c r="E143" s="1608">
        <f t="shared" si="80"/>
        <v>18110</v>
      </c>
      <c r="F143" s="1178"/>
      <c r="G143" s="1178"/>
      <c r="H143" s="2260"/>
      <c r="I143" s="2261"/>
      <c r="J143" s="2261"/>
      <c r="K143" s="1163"/>
      <c r="L143" s="1163"/>
    </row>
    <row r="144" spans="2:12" s="1150" customFormat="1" ht="12.75" customHeight="1" thickBot="1">
      <c r="B144" s="1132" t="s">
        <v>653</v>
      </c>
      <c r="C144" s="1174">
        <f t="shared" si="69"/>
        <v>1251435</v>
      </c>
      <c r="D144" s="1145">
        <f>SUM(D140:D143)</f>
        <v>1154554</v>
      </c>
      <c r="E144" s="1142">
        <f t="shared" ref="E144" si="81">SUM(E140:E143)</f>
        <v>96881</v>
      </c>
      <c r="F144" s="1178"/>
      <c r="G144" s="1178"/>
      <c r="H144" s="2260"/>
      <c r="I144" s="2261"/>
      <c r="J144" s="2261"/>
      <c r="K144" s="1163"/>
      <c r="L144" s="1163"/>
    </row>
    <row r="145" spans="2:12" s="1150" customFormat="1" ht="11.25" customHeight="1">
      <c r="B145" s="1131" t="s">
        <v>603</v>
      </c>
      <c r="C145" s="1172">
        <f t="shared" si="69"/>
        <v>456601</v>
      </c>
      <c r="D145" s="1140">
        <f>SUM(G193,G250,D311)</f>
        <v>429484</v>
      </c>
      <c r="E145" s="1606">
        <f>SUM(H193,H250,E311)</f>
        <v>27117</v>
      </c>
      <c r="F145" s="1178"/>
      <c r="G145" s="1178"/>
      <c r="H145" s="2260"/>
      <c r="I145" s="2261"/>
      <c r="J145" s="2261"/>
      <c r="K145" s="1163"/>
      <c r="L145" s="1163"/>
    </row>
    <row r="146" spans="2:12" s="1150" customFormat="1" ht="11.25" customHeight="1">
      <c r="B146" s="1131" t="s">
        <v>641</v>
      </c>
      <c r="C146" s="1172">
        <f t="shared" si="69"/>
        <v>378882</v>
      </c>
      <c r="D146" s="1140">
        <f t="shared" ref="D146:D148" si="82">SUM(G194,G251,D312)</f>
        <v>347018</v>
      </c>
      <c r="E146" s="1607">
        <f t="shared" ref="E146:E148" si="83">SUM(H194,H251,E312)</f>
        <v>31864</v>
      </c>
      <c r="F146" s="1178"/>
      <c r="G146" s="1178"/>
      <c r="H146" s="2260"/>
      <c r="I146" s="2261"/>
      <c r="J146" s="2261"/>
      <c r="K146" s="1163"/>
      <c r="L146" s="1163"/>
    </row>
    <row r="147" spans="2:12" s="1150" customFormat="1" ht="10.5" customHeight="1">
      <c r="B147" s="1131" t="s">
        <v>654</v>
      </c>
      <c r="C147" s="1172">
        <f t="shared" si="69"/>
        <v>378953</v>
      </c>
      <c r="D147" s="1140">
        <f t="shared" si="82"/>
        <v>338653</v>
      </c>
      <c r="E147" s="1607">
        <f t="shared" si="83"/>
        <v>40300</v>
      </c>
      <c r="F147" s="1178"/>
      <c r="G147" s="1178"/>
      <c r="H147" s="2260"/>
      <c r="I147" s="2261"/>
      <c r="J147" s="2261"/>
      <c r="K147" s="1163"/>
      <c r="L147" s="1163"/>
    </row>
    <row r="148" spans="2:12" s="1150" customFormat="1" ht="11.25" customHeight="1" thickBot="1">
      <c r="B148" s="1131" t="s">
        <v>655</v>
      </c>
      <c r="C148" s="1330">
        <f t="shared" si="69"/>
        <v>225902</v>
      </c>
      <c r="D148" s="1140">
        <f t="shared" si="82"/>
        <v>197306</v>
      </c>
      <c r="E148" s="1608">
        <f t="shared" si="83"/>
        <v>28596</v>
      </c>
      <c r="F148" s="1178"/>
      <c r="G148" s="1178"/>
      <c r="H148" s="2260"/>
      <c r="I148" s="2261"/>
      <c r="J148" s="2261"/>
      <c r="K148" s="1163"/>
      <c r="L148" s="1163"/>
    </row>
    <row r="149" spans="2:12" s="1150" customFormat="1" ht="12.75" customHeight="1" thickBot="1">
      <c r="B149" s="1593" t="s">
        <v>656</v>
      </c>
      <c r="C149" s="1597">
        <f t="shared" si="69"/>
        <v>1440338</v>
      </c>
      <c r="D149" s="1145">
        <f>SUM(D145:D148)</f>
        <v>1312461</v>
      </c>
      <c r="E149" s="1142">
        <f t="shared" ref="E149" si="84">SUM(E145:E148)</f>
        <v>127877</v>
      </c>
      <c r="F149" s="1178"/>
      <c r="G149" s="1178"/>
      <c r="H149" s="2260"/>
      <c r="I149" s="2261"/>
      <c r="J149" s="2261"/>
      <c r="K149" s="1163"/>
      <c r="L149" s="1163"/>
    </row>
    <row r="150" spans="2:12" s="1150" customFormat="1" ht="12.75" customHeight="1">
      <c r="B150" s="1595" t="s">
        <v>705</v>
      </c>
      <c r="C150" s="1600">
        <f t="shared" si="69"/>
        <v>466464</v>
      </c>
      <c r="D150" s="1140">
        <f>SUM(G198,G255,D316)</f>
        <v>430927</v>
      </c>
      <c r="E150" s="1606">
        <f>SUM(H198,H255,E316)</f>
        <v>35537</v>
      </c>
      <c r="F150" s="1178"/>
      <c r="G150" s="1178"/>
      <c r="H150" s="2260"/>
      <c r="I150" s="2261"/>
      <c r="J150" s="2261"/>
      <c r="K150" s="1163"/>
      <c r="L150" s="1163"/>
    </row>
    <row r="151" spans="2:12" s="1150" customFormat="1" ht="12.75" customHeight="1">
      <c r="B151" s="1596" t="s">
        <v>723</v>
      </c>
      <c r="C151" s="1130">
        <f t="shared" si="69"/>
        <v>510743</v>
      </c>
      <c r="D151" s="1140">
        <f t="shared" ref="D151:D153" si="85">SUM(G199,G256,D317)</f>
        <v>432400</v>
      </c>
      <c r="E151" s="1607">
        <f t="shared" ref="E151:E153" si="86">SUM(H199,H256,E317)</f>
        <v>78343</v>
      </c>
      <c r="F151" s="1178"/>
      <c r="G151" s="1734"/>
      <c r="H151" s="2260"/>
      <c r="I151" s="2261"/>
      <c r="J151" s="2261"/>
      <c r="K151" s="1163"/>
      <c r="L151" s="1163"/>
    </row>
    <row r="152" spans="2:12" s="1150" customFormat="1" ht="12.75" customHeight="1">
      <c r="B152" s="1596" t="s">
        <v>724</v>
      </c>
      <c r="C152" s="1130">
        <f t="shared" si="69"/>
        <v>323016</v>
      </c>
      <c r="D152" s="1140">
        <f t="shared" si="85"/>
        <v>254017</v>
      </c>
      <c r="E152" s="1607">
        <f t="shared" si="86"/>
        <v>68999</v>
      </c>
      <c r="F152" s="1178"/>
      <c r="G152" s="1178"/>
      <c r="H152" s="2260"/>
      <c r="I152" s="2261"/>
      <c r="J152" s="2261"/>
      <c r="K152" s="1163"/>
      <c r="L152" s="1163"/>
    </row>
    <row r="153" spans="2:12" s="1150" customFormat="1" ht="12.75" customHeight="1" thickBot="1">
      <c r="B153" s="1596" t="s">
        <v>725</v>
      </c>
      <c r="C153" s="1130">
        <f t="shared" si="69"/>
        <v>116676</v>
      </c>
      <c r="D153" s="1140">
        <f t="shared" si="85"/>
        <v>90404</v>
      </c>
      <c r="E153" s="1608">
        <f t="shared" si="86"/>
        <v>26272</v>
      </c>
      <c r="F153" s="1178"/>
      <c r="G153" s="1178"/>
      <c r="H153" s="2260"/>
      <c r="I153" s="2261"/>
      <c r="J153" s="2261"/>
      <c r="K153" s="1163"/>
      <c r="L153" s="1163"/>
    </row>
    <row r="154" spans="2:12" s="1150" customFormat="1" ht="12.75" customHeight="1" thickBot="1">
      <c r="B154" s="1132" t="s">
        <v>739</v>
      </c>
      <c r="C154" s="1984">
        <f t="shared" si="69"/>
        <v>1416899</v>
      </c>
      <c r="D154" s="1145">
        <f>SUM(D150:D153)</f>
        <v>1207748</v>
      </c>
      <c r="E154" s="1142">
        <f t="shared" ref="E154" si="87">SUM(E150:E153)</f>
        <v>209151</v>
      </c>
      <c r="F154" s="1178"/>
      <c r="G154" s="1178"/>
      <c r="H154" s="2260"/>
      <c r="I154" s="2261"/>
      <c r="J154" s="2261"/>
      <c r="K154" s="1163"/>
      <c r="L154" s="1163"/>
    </row>
    <row r="155" spans="2:12" s="1150" customFormat="1" ht="12.75" customHeight="1">
      <c r="B155" s="1595" t="s">
        <v>746</v>
      </c>
      <c r="C155" s="1600">
        <f t="shared" si="69"/>
        <v>632183</v>
      </c>
      <c r="D155" s="1140">
        <f>SUM(G203,G260,D321)</f>
        <v>512973</v>
      </c>
      <c r="E155" s="1606">
        <f>SUM(H203,H260,E321)</f>
        <v>119210</v>
      </c>
      <c r="F155" s="1985"/>
      <c r="G155" s="1178"/>
      <c r="H155" s="2260"/>
      <c r="I155" s="2261"/>
      <c r="J155" s="2261"/>
      <c r="K155" s="1163"/>
      <c r="L155" s="1163"/>
    </row>
    <row r="156" spans="2:12" s="1150" customFormat="1" ht="12.75" customHeight="1">
      <c r="B156" s="1596" t="s">
        <v>747</v>
      </c>
      <c r="C156" s="1130">
        <f t="shared" si="69"/>
        <v>429262</v>
      </c>
      <c r="D156" s="1140">
        <f t="shared" ref="D156:D158" si="88">SUM(G204,G261,D322)</f>
        <v>375375</v>
      </c>
      <c r="E156" s="1607">
        <f t="shared" ref="E156:E158" si="89">SUM(H204,H261,E322)</f>
        <v>53887</v>
      </c>
      <c r="F156" s="1985"/>
      <c r="G156" s="1178"/>
      <c r="H156" s="2260"/>
      <c r="I156" s="2261"/>
      <c r="J156" s="2261"/>
      <c r="K156" s="1163"/>
      <c r="L156" s="1163"/>
    </row>
    <row r="157" spans="2:12" ht="12.75" customHeight="1">
      <c r="B157" s="1596" t="s">
        <v>748</v>
      </c>
      <c r="C157" s="1130">
        <f t="shared" si="69"/>
        <v>293719</v>
      </c>
      <c r="D157" s="1140">
        <f t="shared" si="88"/>
        <v>241538</v>
      </c>
      <c r="E157" s="1607">
        <f t="shared" si="89"/>
        <v>52181</v>
      </c>
      <c r="F157" s="467"/>
      <c r="L157"/>
    </row>
    <row r="158" spans="2:12" ht="12.75" customHeight="1" thickBot="1">
      <c r="B158" s="1596" t="s">
        <v>749</v>
      </c>
      <c r="C158" s="1825">
        <f t="shared" si="69"/>
        <v>795392</v>
      </c>
      <c r="D158" s="1140">
        <f t="shared" si="88"/>
        <v>657431</v>
      </c>
      <c r="E158" s="1608">
        <f t="shared" si="89"/>
        <v>137961</v>
      </c>
      <c r="F158" s="467"/>
      <c r="L158"/>
    </row>
    <row r="159" spans="2:12" ht="12.75" customHeight="1" thickBot="1">
      <c r="B159" s="1132" t="s">
        <v>803</v>
      </c>
      <c r="C159" s="1984">
        <f t="shared" si="69"/>
        <v>2150556</v>
      </c>
      <c r="D159" s="1145">
        <f>SUM(D155:D158)</f>
        <v>1787317</v>
      </c>
      <c r="E159" s="1142">
        <f t="shared" ref="E159" si="90">SUM(E155:E158)</f>
        <v>363239</v>
      </c>
      <c r="F159" s="467"/>
      <c r="L159"/>
    </row>
    <row r="160" spans="2:12" ht="12.75" customHeight="1">
      <c r="B160" s="1595" t="s">
        <v>810</v>
      </c>
      <c r="C160" s="1600">
        <f t="shared" si="69"/>
        <v>411646</v>
      </c>
      <c r="D160" s="1140">
        <f>SUM(G208,G265,D326)</f>
        <v>370934</v>
      </c>
      <c r="E160" s="1606">
        <f>SUM(H208,H265,E326)</f>
        <v>40712</v>
      </c>
      <c r="F160" s="467"/>
      <c r="L160"/>
    </row>
    <row r="161" spans="1:12" ht="12.75" customHeight="1">
      <c r="B161" s="1596" t="s">
        <v>818</v>
      </c>
      <c r="C161" s="1130">
        <f t="shared" si="69"/>
        <v>257005</v>
      </c>
      <c r="D161" s="1140">
        <f t="shared" ref="D161:D163" si="91">SUM(G209,G266,D327)</f>
        <v>231713</v>
      </c>
      <c r="E161" s="1607">
        <f t="shared" ref="E161:E163" si="92">SUM(H209,H266,E327)</f>
        <v>25292</v>
      </c>
      <c r="F161" s="467"/>
      <c r="L161"/>
    </row>
    <row r="162" spans="1:12" ht="12.75" customHeight="1">
      <c r="B162" s="1596" t="s">
        <v>797</v>
      </c>
      <c r="C162" s="1130">
        <f t="shared" si="69"/>
        <v>0</v>
      </c>
      <c r="D162" s="1140">
        <f t="shared" si="91"/>
        <v>0</v>
      </c>
      <c r="E162" s="1607">
        <f t="shared" si="92"/>
        <v>0</v>
      </c>
      <c r="F162" s="467"/>
      <c r="L162"/>
    </row>
    <row r="163" spans="1:12" ht="12.75" customHeight="1" thickBot="1">
      <c r="B163" s="1596" t="s">
        <v>819</v>
      </c>
      <c r="C163" s="1825">
        <f t="shared" si="69"/>
        <v>0</v>
      </c>
      <c r="D163" s="1140">
        <f t="shared" si="91"/>
        <v>0</v>
      </c>
      <c r="E163" s="1608">
        <f t="shared" si="92"/>
        <v>0</v>
      </c>
      <c r="F163" s="467"/>
      <c r="L163"/>
    </row>
    <row r="164" spans="1:12" ht="12.75" customHeight="1" thickBot="1">
      <c r="B164" s="1132" t="s">
        <v>828</v>
      </c>
      <c r="C164" s="1984">
        <f t="shared" si="69"/>
        <v>668651</v>
      </c>
      <c r="D164" s="1145">
        <f>SUM(D160:D163)</f>
        <v>602647</v>
      </c>
      <c r="E164" s="1142">
        <f t="shared" ref="E164" si="93">SUM(E160:E163)</f>
        <v>66004</v>
      </c>
      <c r="F164" s="467"/>
      <c r="L164"/>
    </row>
    <row r="165" spans="1:12" ht="4.1500000000000004" customHeight="1" thickBot="1">
      <c r="B165" s="2108"/>
      <c r="C165" s="2105"/>
      <c r="D165" s="2105"/>
      <c r="E165" s="2105"/>
      <c r="F165" s="467"/>
      <c r="L165"/>
    </row>
    <row r="166" spans="1:12" ht="13.7" customHeight="1">
      <c r="B166" s="1135" t="s">
        <v>354</v>
      </c>
      <c r="C166" s="1168"/>
    </row>
    <row r="167" spans="1:12" ht="13.7" customHeight="1" thickBot="1">
      <c r="B167" s="1135"/>
      <c r="C167" s="1168"/>
    </row>
    <row r="168" spans="1:12" s="1146" customFormat="1" ht="30.75" customHeight="1" thickBot="1">
      <c r="A168" s="237" t="s">
        <v>54</v>
      </c>
      <c r="B168" s="5099" t="s">
        <v>668</v>
      </c>
      <c r="C168" s="5100"/>
      <c r="D168" s="5100"/>
      <c r="E168" s="5100"/>
      <c r="F168" s="5100"/>
      <c r="G168" s="5100"/>
      <c r="H168" s="5101"/>
      <c r="I168" s="1189"/>
      <c r="J168" s="1134"/>
      <c r="K168" s="1134"/>
      <c r="L168" s="1134"/>
    </row>
    <row r="169" spans="1:12" s="1146" customFormat="1" ht="13.5" thickBot="1">
      <c r="B169" s="1134"/>
      <c r="C169" s="1134"/>
      <c r="D169" s="1134"/>
      <c r="E169" s="1134"/>
      <c r="F169" s="1134"/>
      <c r="G169" s="1134"/>
      <c r="H169" s="1134"/>
      <c r="I169" s="1190"/>
      <c r="J169" s="1134"/>
      <c r="K169" s="1134"/>
      <c r="L169" s="1134"/>
    </row>
    <row r="170" spans="1:12" s="1146" customFormat="1" ht="19.5" customHeight="1" thickBot="1">
      <c r="B170" s="5125" t="s">
        <v>669</v>
      </c>
      <c r="C170" s="4608"/>
      <c r="D170" s="5126" t="s">
        <v>634</v>
      </c>
      <c r="E170" s="5127"/>
      <c r="F170" s="5128"/>
      <c r="G170" s="5144" t="s">
        <v>670</v>
      </c>
      <c r="H170" s="5145"/>
      <c r="I170" s="1134"/>
      <c r="J170" s="1134"/>
      <c r="K170" s="1134"/>
      <c r="L170" s="1134"/>
    </row>
    <row r="171" spans="1:12" s="1146" customFormat="1" ht="19.5" customHeight="1">
      <c r="B171" s="1191" t="s">
        <v>461</v>
      </c>
      <c r="C171" s="1192" t="s">
        <v>99</v>
      </c>
      <c r="D171" s="1193"/>
      <c r="E171" s="1194" t="s">
        <v>349</v>
      </c>
      <c r="F171" s="1195"/>
      <c r="G171" s="5108" t="s">
        <v>349</v>
      </c>
      <c r="H171" s="5109"/>
      <c r="I171" s="1134"/>
      <c r="J171" s="1134"/>
      <c r="K171" s="1134"/>
      <c r="L171" s="1134"/>
    </row>
    <row r="172" spans="1:12" s="1146" customFormat="1" ht="19.5" customHeight="1" thickBot="1">
      <c r="B172" s="1196"/>
      <c r="C172" s="1197" t="s">
        <v>671</v>
      </c>
      <c r="D172" s="1198" t="s">
        <v>350</v>
      </c>
      <c r="E172" s="1199" t="s">
        <v>351</v>
      </c>
      <c r="F172" s="1200" t="s">
        <v>663</v>
      </c>
      <c r="G172" s="1201" t="s">
        <v>353</v>
      </c>
      <c r="H172" s="1202" t="s">
        <v>352</v>
      </c>
      <c r="I172" s="1134"/>
      <c r="J172" s="1134"/>
      <c r="K172" s="1134"/>
      <c r="L172" s="1134"/>
    </row>
    <row r="173" spans="1:12" s="3" customFormat="1" ht="13.7" customHeight="1">
      <c r="B173" s="1131" t="s">
        <v>128</v>
      </c>
      <c r="C173" s="1140">
        <f>SUM(D173:F173)</f>
        <v>13482</v>
      </c>
      <c r="D173" s="1140">
        <v>0</v>
      </c>
      <c r="E173" s="1224">
        <v>13482</v>
      </c>
      <c r="F173" s="1234">
        <v>0</v>
      </c>
      <c r="G173" s="1140">
        <v>13474</v>
      </c>
      <c r="H173" s="1157">
        <v>8</v>
      </c>
    </row>
    <row r="174" spans="1:12" s="3" customFormat="1" ht="13.7" customHeight="1">
      <c r="B174" s="1131" t="s">
        <v>129</v>
      </c>
      <c r="C174" s="1140">
        <f t="shared" ref="C174:C176" si="94">SUM(D174:F174)</f>
        <v>265939</v>
      </c>
      <c r="D174" s="1140">
        <v>21612</v>
      </c>
      <c r="E174" s="1224">
        <v>244327</v>
      </c>
      <c r="F174" s="1157">
        <v>0</v>
      </c>
      <c r="G174" s="1140">
        <v>262830</v>
      </c>
      <c r="H174" s="1157">
        <v>3109</v>
      </c>
    </row>
    <row r="175" spans="1:12" s="3" customFormat="1" ht="13.7" customHeight="1">
      <c r="B175" s="1131" t="s">
        <v>130</v>
      </c>
      <c r="C175" s="1140">
        <f t="shared" si="94"/>
        <v>22967</v>
      </c>
      <c r="D175" s="1140">
        <v>0</v>
      </c>
      <c r="E175" s="1224">
        <v>22967</v>
      </c>
      <c r="F175" s="1157">
        <v>0</v>
      </c>
      <c r="G175" s="1140">
        <v>22743</v>
      </c>
      <c r="H175" s="1157">
        <v>224</v>
      </c>
    </row>
    <row r="176" spans="1:12" s="3" customFormat="1" ht="13.7" customHeight="1" thickBot="1">
      <c r="B176" s="1166" t="s">
        <v>405</v>
      </c>
      <c r="C176" s="1216">
        <f t="shared" si="94"/>
        <v>32678</v>
      </c>
      <c r="D176" s="1216">
        <v>14750</v>
      </c>
      <c r="E176" s="1226">
        <v>17928</v>
      </c>
      <c r="F176" s="1180">
        <v>0</v>
      </c>
      <c r="G176" s="1140">
        <v>31850</v>
      </c>
      <c r="H176" s="1157">
        <v>828</v>
      </c>
    </row>
    <row r="177" spans="2:8" s="3" customFormat="1" ht="13.7" customHeight="1" thickBot="1">
      <c r="B177" s="1227" t="s">
        <v>650</v>
      </c>
      <c r="C177" s="1220">
        <f>SUM(D177:F177)</f>
        <v>335066</v>
      </c>
      <c r="D177" s="1220">
        <f>SUM(D173:D176)</f>
        <v>36362</v>
      </c>
      <c r="E177" s="1228">
        <f t="shared" ref="E177" si="95">SUM(E173:E176)</f>
        <v>298704</v>
      </c>
      <c r="F177" s="1229">
        <f t="shared" ref="F177" si="96">SUM(F173:F176)</f>
        <v>0</v>
      </c>
      <c r="G177" s="1145">
        <f t="shared" ref="G177" si="97">SUM(G173:G176)</f>
        <v>330897</v>
      </c>
      <c r="H177" s="1222">
        <f t="shared" ref="H177" si="98">SUM(H173:H176)</f>
        <v>4169</v>
      </c>
    </row>
    <row r="178" spans="2:8" s="3" customFormat="1" ht="13.7" customHeight="1">
      <c r="B178" s="1131" t="s">
        <v>425</v>
      </c>
      <c r="C178" s="1140">
        <f>SUM(D178:F178)</f>
        <v>26621</v>
      </c>
      <c r="D178" s="1140">
        <v>12413</v>
      </c>
      <c r="E178" s="1224">
        <v>14208</v>
      </c>
      <c r="F178" s="1234">
        <v>0</v>
      </c>
      <c r="G178" s="1140">
        <v>25538</v>
      </c>
      <c r="H178" s="1157">
        <v>1083</v>
      </c>
    </row>
    <row r="179" spans="2:8" s="3" customFormat="1" ht="13.7" customHeight="1">
      <c r="B179" s="1131" t="s">
        <v>575</v>
      </c>
      <c r="C179" s="1140">
        <f t="shared" ref="C179:C181" si="99">SUM(D179:F179)</f>
        <v>114798</v>
      </c>
      <c r="D179" s="1140">
        <v>7546</v>
      </c>
      <c r="E179" s="1224">
        <v>107252</v>
      </c>
      <c r="F179" s="1157">
        <v>0</v>
      </c>
      <c r="G179" s="1140">
        <v>112510</v>
      </c>
      <c r="H179" s="1157">
        <v>2288</v>
      </c>
    </row>
    <row r="180" spans="2:8" s="3" customFormat="1" ht="13.7" customHeight="1">
      <c r="B180" s="1131" t="s">
        <v>426</v>
      </c>
      <c r="C180" s="1140">
        <f t="shared" si="99"/>
        <v>0</v>
      </c>
      <c r="D180" s="1140">
        <v>0</v>
      </c>
      <c r="E180" s="1224">
        <v>0</v>
      </c>
      <c r="F180" s="1157">
        <v>0</v>
      </c>
      <c r="G180" s="1140">
        <v>0</v>
      </c>
      <c r="H180" s="1157">
        <v>0</v>
      </c>
    </row>
    <row r="181" spans="2:8" s="3" customFormat="1" ht="13.7" customHeight="1" thickBot="1">
      <c r="B181" s="1166" t="s">
        <v>479</v>
      </c>
      <c r="C181" s="1216">
        <f t="shared" si="99"/>
        <v>46763</v>
      </c>
      <c r="D181" s="1216">
        <v>23064</v>
      </c>
      <c r="E181" s="1226">
        <v>23699</v>
      </c>
      <c r="F181" s="1180">
        <v>0</v>
      </c>
      <c r="G181" s="1230">
        <v>45487</v>
      </c>
      <c r="H181" s="1157">
        <v>1276</v>
      </c>
    </row>
    <row r="182" spans="2:8" s="3" customFormat="1" ht="13.7" customHeight="1" thickBot="1">
      <c r="B182" s="1227" t="s">
        <v>651</v>
      </c>
      <c r="C182" s="1220">
        <f>SUM(D182:F182)</f>
        <v>188182</v>
      </c>
      <c r="D182" s="1220">
        <f>SUM(D178:D181)</f>
        <v>43023</v>
      </c>
      <c r="E182" s="1228">
        <f t="shared" ref="E182" si="100">SUM(E178:E181)</f>
        <v>145159</v>
      </c>
      <c r="F182" s="1229">
        <f t="shared" ref="F182" si="101">SUM(F178:F181)</f>
        <v>0</v>
      </c>
      <c r="G182" s="1220">
        <f t="shared" ref="G182" si="102">SUM(G178:G181)</f>
        <v>183535</v>
      </c>
      <c r="H182" s="1222">
        <f t="shared" ref="H182" si="103">SUM(H178:H181)</f>
        <v>4647</v>
      </c>
    </row>
    <row r="183" spans="2:8" s="3" customFormat="1" ht="13.7" customHeight="1">
      <c r="B183" s="1231" t="s">
        <v>526</v>
      </c>
      <c r="C183" s="1140">
        <f>SUM(D183:F183)</f>
        <v>0</v>
      </c>
      <c r="D183" s="1232">
        <v>0</v>
      </c>
      <c r="E183" s="1233">
        <v>0</v>
      </c>
      <c r="F183" s="1234">
        <v>0</v>
      </c>
      <c r="G183" s="1140">
        <v>0</v>
      </c>
      <c r="H183" s="1157">
        <v>0</v>
      </c>
    </row>
    <row r="184" spans="2:8" s="3" customFormat="1" ht="13.7" customHeight="1">
      <c r="B184" s="1231" t="s">
        <v>484</v>
      </c>
      <c r="C184" s="1140">
        <f t="shared" ref="C184:C186" si="104">SUM(D184:F184)</f>
        <v>193297</v>
      </c>
      <c r="D184" s="1140">
        <v>23399</v>
      </c>
      <c r="E184" s="1224">
        <v>169898</v>
      </c>
      <c r="F184" s="1157">
        <v>0</v>
      </c>
      <c r="G184" s="1140">
        <v>191890</v>
      </c>
      <c r="H184" s="1157">
        <v>1407</v>
      </c>
    </row>
    <row r="185" spans="2:8" s="3" customFormat="1" ht="13.7" customHeight="1">
      <c r="B185" s="1231" t="s">
        <v>498</v>
      </c>
      <c r="C185" s="1140">
        <f t="shared" si="104"/>
        <v>42672</v>
      </c>
      <c r="D185" s="1140">
        <v>16251</v>
      </c>
      <c r="E185" s="1224">
        <v>26421</v>
      </c>
      <c r="F185" s="1157">
        <v>0</v>
      </c>
      <c r="G185" s="1140">
        <v>42046</v>
      </c>
      <c r="H185" s="1157">
        <v>626</v>
      </c>
    </row>
    <row r="186" spans="2:8" s="3" customFormat="1" ht="13.7" customHeight="1" thickBot="1">
      <c r="B186" s="1235" t="s">
        <v>428</v>
      </c>
      <c r="C186" s="1216">
        <f t="shared" si="104"/>
        <v>25081</v>
      </c>
      <c r="D186" s="1216">
        <v>17533</v>
      </c>
      <c r="E186" s="1226">
        <v>7548</v>
      </c>
      <c r="F186" s="1180">
        <v>0</v>
      </c>
      <c r="G186" s="1140">
        <v>24549</v>
      </c>
      <c r="H186" s="1157">
        <v>532</v>
      </c>
    </row>
    <row r="187" spans="2:8" s="3" customFormat="1" ht="13.7" customHeight="1" thickBot="1">
      <c r="B187" s="1227" t="s">
        <v>652</v>
      </c>
      <c r="C187" s="1220">
        <f>SUM(D187:F187)</f>
        <v>261050</v>
      </c>
      <c r="D187" s="1220">
        <f>SUM(D183:D186)</f>
        <v>57183</v>
      </c>
      <c r="E187" s="1228">
        <f t="shared" ref="E187" si="105">SUM(E183:E186)</f>
        <v>203867</v>
      </c>
      <c r="F187" s="1229">
        <f t="shared" ref="F187" si="106">SUM(F183:F186)</f>
        <v>0</v>
      </c>
      <c r="G187" s="1145">
        <f t="shared" ref="G187" si="107">SUM(G183:G186)</f>
        <v>258485</v>
      </c>
      <c r="H187" s="1222">
        <f t="shared" ref="H187" si="108">SUM(H183:H186)</f>
        <v>2565</v>
      </c>
    </row>
    <row r="188" spans="2:8" s="3" customFormat="1" ht="13.7" customHeight="1">
      <c r="B188" s="1131" t="s">
        <v>416</v>
      </c>
      <c r="C188" s="1140">
        <f>SUM(D188:F188)</f>
        <v>106581</v>
      </c>
      <c r="D188" s="1140">
        <v>60237</v>
      </c>
      <c r="E188" s="1224">
        <v>46344</v>
      </c>
      <c r="F188" s="1234">
        <v>0</v>
      </c>
      <c r="G188" s="1140">
        <v>103397</v>
      </c>
      <c r="H188" s="1234">
        <v>3184</v>
      </c>
    </row>
    <row r="189" spans="2:8" s="3" customFormat="1" ht="13.7" customHeight="1">
      <c r="B189" s="1131" t="s">
        <v>211</v>
      </c>
      <c r="C189" s="1140">
        <f t="shared" ref="C189:C191" si="109">SUM(D189:F189)</f>
        <v>407697</v>
      </c>
      <c r="D189" s="1140">
        <v>186259</v>
      </c>
      <c r="E189" s="1224">
        <v>221438</v>
      </c>
      <c r="F189" s="1157">
        <v>0</v>
      </c>
      <c r="G189" s="1140">
        <v>394680</v>
      </c>
      <c r="H189" s="1157">
        <v>13017</v>
      </c>
    </row>
    <row r="190" spans="2:8" s="3" customFormat="1" ht="13.7" customHeight="1">
      <c r="B190" s="1131" t="s">
        <v>332</v>
      </c>
      <c r="C190" s="1140">
        <f t="shared" si="109"/>
        <v>195736</v>
      </c>
      <c r="D190" s="1140">
        <v>175979</v>
      </c>
      <c r="E190" s="1224">
        <v>19757</v>
      </c>
      <c r="F190" s="1157">
        <v>0</v>
      </c>
      <c r="G190" s="1140">
        <v>181502</v>
      </c>
      <c r="H190" s="1157">
        <v>14234</v>
      </c>
    </row>
    <row r="191" spans="2:8" s="3" customFormat="1" ht="13.7" customHeight="1" thickBot="1">
      <c r="B191" s="1131" t="s">
        <v>551</v>
      </c>
      <c r="C191" s="1140">
        <f t="shared" si="109"/>
        <v>216828</v>
      </c>
      <c r="D191" s="1140">
        <v>198794</v>
      </c>
      <c r="E191" s="1224">
        <v>18034</v>
      </c>
      <c r="F191" s="1180">
        <v>0</v>
      </c>
      <c r="G191" s="1140">
        <v>203878</v>
      </c>
      <c r="H191" s="1157">
        <v>12950</v>
      </c>
    </row>
    <row r="192" spans="2:8" s="3" customFormat="1" ht="13.7" customHeight="1" thickBot="1">
      <c r="B192" s="1132" t="s">
        <v>653</v>
      </c>
      <c r="C192" s="1145">
        <f>SUM(F240,F297,C358)</f>
        <v>28600</v>
      </c>
      <c r="D192" s="1145">
        <f>SUM(D188:D191)</f>
        <v>621269</v>
      </c>
      <c r="E192" s="1236">
        <f t="shared" ref="E192" si="110">SUM(E188:E191)</f>
        <v>305573</v>
      </c>
      <c r="F192" s="1222">
        <f t="shared" ref="F192" si="111">SUM(F188:F191)</f>
        <v>0</v>
      </c>
      <c r="G192" s="1145">
        <f t="shared" ref="G192" si="112">SUM(G188:G191)</f>
        <v>883457</v>
      </c>
      <c r="H192" s="1222">
        <f t="shared" ref="H192" si="113">SUM(H188:H191)</f>
        <v>43385</v>
      </c>
    </row>
    <row r="193" spans="2:13" s="3" customFormat="1" ht="13.7" customHeight="1">
      <c r="B193" s="1131" t="s">
        <v>603</v>
      </c>
      <c r="C193" s="1140">
        <f>SUM(D193:F193)</f>
        <v>332252</v>
      </c>
      <c r="D193" s="1140">
        <v>151269</v>
      </c>
      <c r="E193" s="1224">
        <v>180983</v>
      </c>
      <c r="F193" s="1234">
        <v>0</v>
      </c>
      <c r="G193" s="1140">
        <v>321733</v>
      </c>
      <c r="H193" s="1157">
        <v>10519</v>
      </c>
    </row>
    <row r="194" spans="2:13" s="3" customFormat="1" ht="13.7" customHeight="1">
      <c r="B194" s="1131" t="s">
        <v>641</v>
      </c>
      <c r="C194" s="1140">
        <f t="shared" ref="C194:C196" si="114">SUM(D194:F194)</f>
        <v>212176</v>
      </c>
      <c r="D194" s="1140">
        <v>124364</v>
      </c>
      <c r="E194" s="1224">
        <v>87812</v>
      </c>
      <c r="F194" s="1157">
        <v>0</v>
      </c>
      <c r="G194" s="1140">
        <v>202984</v>
      </c>
      <c r="H194" s="1157">
        <v>9192</v>
      </c>
    </row>
    <row r="195" spans="2:13" s="3" customFormat="1" ht="13.7" customHeight="1">
      <c r="B195" s="1131" t="s">
        <v>654</v>
      </c>
      <c r="C195" s="1128">
        <f t="shared" si="114"/>
        <v>91041</v>
      </c>
      <c r="D195" s="1140">
        <v>62618</v>
      </c>
      <c r="E195" s="1224">
        <v>28423</v>
      </c>
      <c r="F195" s="1157">
        <v>0</v>
      </c>
      <c r="G195" s="1140">
        <v>86555</v>
      </c>
      <c r="H195" s="1157">
        <v>4486</v>
      </c>
    </row>
    <row r="196" spans="2:13" s="3" customFormat="1" ht="13.7" customHeight="1" thickBot="1">
      <c r="B196" s="1131" t="s">
        <v>655</v>
      </c>
      <c r="C196" s="1140">
        <f t="shared" si="114"/>
        <v>113694</v>
      </c>
      <c r="D196" s="1140">
        <v>84099</v>
      </c>
      <c r="E196" s="1224">
        <v>29595</v>
      </c>
      <c r="F196" s="1180">
        <v>0</v>
      </c>
      <c r="G196" s="1140">
        <v>106682</v>
      </c>
      <c r="H196" s="1157">
        <v>7012</v>
      </c>
    </row>
    <row r="197" spans="2:13" s="3" customFormat="1" ht="13.7" customHeight="1" thickBot="1">
      <c r="B197" s="1132" t="s">
        <v>656</v>
      </c>
      <c r="C197" s="1142">
        <f>SUM(D197:F197)</f>
        <v>749163</v>
      </c>
      <c r="D197" s="1145">
        <f>SUM(D193:D196)</f>
        <v>422350</v>
      </c>
      <c r="E197" s="1236">
        <f t="shared" ref="E197" si="115">SUM(E193:E196)</f>
        <v>326813</v>
      </c>
      <c r="F197" s="1222">
        <f t="shared" ref="F197" si="116">SUM(F193:F196)</f>
        <v>0</v>
      </c>
      <c r="G197" s="1145">
        <f t="shared" ref="G197" si="117">SUM(G193:G196)</f>
        <v>717954</v>
      </c>
      <c r="H197" s="1222">
        <f t="shared" ref="H197" si="118">SUM(H193:H196)</f>
        <v>31209</v>
      </c>
    </row>
    <row r="198" spans="2:13" s="3" customFormat="1" ht="13.7" customHeight="1">
      <c r="B198" s="1594" t="s">
        <v>705</v>
      </c>
      <c r="C198" s="1618">
        <f>SUM(D198:F198)</f>
        <v>198828</v>
      </c>
      <c r="D198" s="1616">
        <v>17398</v>
      </c>
      <c r="E198" s="1615">
        <v>181430</v>
      </c>
      <c r="F198" s="1213">
        <v>0</v>
      </c>
      <c r="G198" s="1616">
        <v>196107</v>
      </c>
      <c r="H198" s="1234">
        <v>2721</v>
      </c>
    </row>
    <row r="199" spans="2:13" s="3" customFormat="1" ht="13.7" customHeight="1">
      <c r="B199" s="1212" t="s">
        <v>723</v>
      </c>
      <c r="C199" s="1185">
        <f t="shared" ref="C199:C201" si="119">SUM(D199:F199)</f>
        <v>114276</v>
      </c>
      <c r="D199" s="1617">
        <v>48861</v>
      </c>
      <c r="E199" s="1156">
        <v>65415</v>
      </c>
      <c r="F199" s="1213">
        <v>0</v>
      </c>
      <c r="G199" s="1617">
        <v>109175</v>
      </c>
      <c r="H199" s="1157">
        <v>5101</v>
      </c>
    </row>
    <row r="200" spans="2:13" s="3" customFormat="1" ht="13.5" customHeight="1">
      <c r="B200" s="1212" t="s">
        <v>724</v>
      </c>
      <c r="C200" s="1185">
        <f t="shared" si="119"/>
        <v>59428</v>
      </c>
      <c r="D200" s="1617">
        <v>26481</v>
      </c>
      <c r="E200" s="1156">
        <v>32947</v>
      </c>
      <c r="F200" s="1213">
        <v>0</v>
      </c>
      <c r="G200" s="1617">
        <v>55808</v>
      </c>
      <c r="H200" s="1157">
        <v>3620</v>
      </c>
    </row>
    <row r="201" spans="2:13" s="3" customFormat="1" ht="13.5" customHeight="1" thickBot="1">
      <c r="B201" s="1212" t="s">
        <v>725</v>
      </c>
      <c r="C201" s="1185">
        <f t="shared" si="119"/>
        <v>36643</v>
      </c>
      <c r="D201" s="1617">
        <v>22267</v>
      </c>
      <c r="E201" s="1156">
        <v>14376</v>
      </c>
      <c r="F201" s="1218">
        <v>0</v>
      </c>
      <c r="G201" s="1617">
        <v>34776</v>
      </c>
      <c r="H201" s="1157">
        <v>1867</v>
      </c>
    </row>
    <row r="202" spans="2:13" s="3" customFormat="1" ht="13.5" customHeight="1" thickBot="1">
      <c r="B202" s="1132" t="s">
        <v>739</v>
      </c>
      <c r="C202" s="1619">
        <f>SUM(D202:F202)</f>
        <v>409175</v>
      </c>
      <c r="D202" s="1145">
        <f>SUM(D198:D201)</f>
        <v>115007</v>
      </c>
      <c r="E202" s="1236">
        <f t="shared" ref="E202" si="120">SUM(E198:E201)</f>
        <v>294168</v>
      </c>
      <c r="F202" s="1222">
        <f t="shared" ref="F202" si="121">SUM(F198:F201)</f>
        <v>0</v>
      </c>
      <c r="G202" s="1142">
        <f t="shared" ref="G202" si="122">SUM(G198:G201)</f>
        <v>395866</v>
      </c>
      <c r="H202" s="1982">
        <f t="shared" ref="H202" si="123">SUM(H198:H201)</f>
        <v>13309</v>
      </c>
    </row>
    <row r="203" spans="2:13" s="3" customFormat="1" ht="13.5" customHeight="1">
      <c r="B203" s="1594" t="s">
        <v>746</v>
      </c>
      <c r="C203" s="1618">
        <f>SUM(D203:F203)</f>
        <v>206674</v>
      </c>
      <c r="D203" s="1616">
        <v>48565</v>
      </c>
      <c r="E203" s="1615">
        <v>158109</v>
      </c>
      <c r="F203" s="1213">
        <v>0</v>
      </c>
      <c r="G203" s="1616">
        <v>202560</v>
      </c>
      <c r="H203" s="1234">
        <v>4114</v>
      </c>
      <c r="I203" s="467"/>
      <c r="J203" s="1185"/>
      <c r="K203" s="1185"/>
      <c r="L203" s="1185"/>
      <c r="M203" s="391"/>
    </row>
    <row r="204" spans="2:13" s="3" customFormat="1" ht="13.5" customHeight="1">
      <c r="B204" s="1212" t="s">
        <v>747</v>
      </c>
      <c r="C204" s="1185">
        <f t="shared" ref="C204:C206" si="124">SUM(D204:F204)</f>
        <v>130569</v>
      </c>
      <c r="D204" s="1617">
        <v>23386</v>
      </c>
      <c r="E204" s="1156">
        <v>107183</v>
      </c>
      <c r="F204" s="1213">
        <v>0</v>
      </c>
      <c r="G204" s="1617">
        <v>125752</v>
      </c>
      <c r="H204" s="1157">
        <v>4817</v>
      </c>
      <c r="J204" s="1185"/>
      <c r="K204" s="1185"/>
      <c r="L204" s="391"/>
      <c r="M204" s="23"/>
    </row>
    <row r="205" spans="2:13" s="3" customFormat="1" ht="14.25" customHeight="1">
      <c r="B205" s="1212" t="s">
        <v>748</v>
      </c>
      <c r="C205" s="1185">
        <f t="shared" si="124"/>
        <v>110486</v>
      </c>
      <c r="D205" s="1617">
        <v>43423</v>
      </c>
      <c r="E205" s="1156">
        <v>67063</v>
      </c>
      <c r="F205" s="1213">
        <v>0</v>
      </c>
      <c r="G205" s="1617">
        <v>103287</v>
      </c>
      <c r="H205" s="1157">
        <v>7199</v>
      </c>
    </row>
    <row r="206" spans="2:13" s="3" customFormat="1" ht="13.9" customHeight="1" thickBot="1">
      <c r="B206" s="1212" t="s">
        <v>749</v>
      </c>
      <c r="C206" s="1185">
        <f t="shared" si="124"/>
        <v>83842</v>
      </c>
      <c r="D206" s="1617">
        <v>29260</v>
      </c>
      <c r="E206" s="1156">
        <v>54582</v>
      </c>
      <c r="F206" s="1213">
        <v>0</v>
      </c>
      <c r="G206" s="1617">
        <v>76409</v>
      </c>
      <c r="H206" s="1157">
        <v>7433</v>
      </c>
    </row>
    <row r="207" spans="2:13" ht="15" customHeight="1" thickBot="1">
      <c r="B207" s="1593" t="s">
        <v>803</v>
      </c>
      <c r="C207" s="1619">
        <f>SUM(D207:F207)</f>
        <v>531571</v>
      </c>
      <c r="D207" s="1145">
        <f>SUM(D203:D206)</f>
        <v>144634</v>
      </c>
      <c r="E207" s="1236">
        <f t="shared" ref="E207" si="125">SUM(E203:E206)</f>
        <v>386937</v>
      </c>
      <c r="F207" s="1222">
        <f t="shared" ref="F207" si="126">SUM(F203:F206)</f>
        <v>0</v>
      </c>
      <c r="G207" s="1982">
        <f t="shared" ref="G207" si="127">SUM(G203:G206)</f>
        <v>508008</v>
      </c>
      <c r="H207" s="1982">
        <f t="shared" ref="H207" si="128">SUM(H203:H206)</f>
        <v>23563</v>
      </c>
      <c r="K207" s="467"/>
    </row>
    <row r="208" spans="2:13" ht="15" customHeight="1">
      <c r="B208" s="1594" t="s">
        <v>810</v>
      </c>
      <c r="C208" s="1618">
        <f>SUM(D208:F208)</f>
        <v>272778</v>
      </c>
      <c r="D208" s="1617">
        <v>59304</v>
      </c>
      <c r="E208" s="1156">
        <v>213474</v>
      </c>
      <c r="F208" s="1213">
        <v>0</v>
      </c>
      <c r="G208" s="1616">
        <v>263024</v>
      </c>
      <c r="H208" s="1234">
        <v>9754</v>
      </c>
      <c r="K208" s="467"/>
    </row>
    <row r="209" spans="2:11" ht="15" customHeight="1">
      <c r="B209" s="1212" t="s">
        <v>818</v>
      </c>
      <c r="C209" s="1185">
        <f t="shared" ref="C209:C211" si="129">SUM(D209:F209)</f>
        <v>112122</v>
      </c>
      <c r="D209" s="1617">
        <v>36462</v>
      </c>
      <c r="E209" s="1156">
        <v>75660</v>
      </c>
      <c r="F209" s="1213">
        <v>0</v>
      </c>
      <c r="G209" s="1617">
        <v>106652</v>
      </c>
      <c r="H209" s="1157">
        <v>5470</v>
      </c>
      <c r="K209" s="467"/>
    </row>
    <row r="210" spans="2:11" ht="15" customHeight="1">
      <c r="B210" s="1212" t="s">
        <v>797</v>
      </c>
      <c r="C210" s="1185">
        <f t="shared" si="129"/>
        <v>0</v>
      </c>
      <c r="D210" s="1617"/>
      <c r="E210" s="1156"/>
      <c r="F210" s="1213">
        <v>0</v>
      </c>
      <c r="G210" s="1617"/>
      <c r="H210" s="1157"/>
      <c r="K210" s="467"/>
    </row>
    <row r="211" spans="2:11" ht="15" customHeight="1" thickBot="1">
      <c r="B211" s="1212" t="s">
        <v>819</v>
      </c>
      <c r="C211" s="1185">
        <f t="shared" si="129"/>
        <v>0</v>
      </c>
      <c r="D211" s="1617"/>
      <c r="E211" s="1156"/>
      <c r="F211" s="1218">
        <v>0</v>
      </c>
      <c r="G211" s="1617"/>
      <c r="H211" s="1157"/>
      <c r="K211" s="467"/>
    </row>
    <row r="212" spans="2:11" ht="15" customHeight="1" thickBot="1">
      <c r="B212" s="1593" t="s">
        <v>828</v>
      </c>
      <c r="C212" s="1619">
        <f>SUM(D212:F212)</f>
        <v>384900</v>
      </c>
      <c r="D212" s="2111">
        <f>SUM(D208:D211)</f>
        <v>95766</v>
      </c>
      <c r="E212" s="2112">
        <f t="shared" ref="E212" si="130">SUM(E208:E211)</f>
        <v>289134</v>
      </c>
      <c r="F212" s="2113">
        <f t="shared" ref="F212" si="131">SUM(F208:F211)</f>
        <v>0</v>
      </c>
      <c r="G212" s="1619">
        <f t="shared" ref="G212" si="132">SUM(G208:G211)</f>
        <v>369676</v>
      </c>
      <c r="H212" s="1982">
        <f t="shared" ref="H212" si="133">SUM(H208:H211)</f>
        <v>15224</v>
      </c>
      <c r="K212" s="467"/>
    </row>
    <row r="213" spans="2:11" ht="4.1500000000000004" customHeight="1" thickBot="1">
      <c r="B213" s="2067"/>
      <c r="C213" s="2068"/>
      <c r="D213" s="2068"/>
      <c r="E213" s="2068"/>
      <c r="F213" s="2114"/>
      <c r="G213" s="2068"/>
      <c r="H213" s="2069"/>
      <c r="K213" s="467"/>
    </row>
    <row r="214" spans="2:11" ht="15" customHeight="1">
      <c r="B214" s="1135" t="s">
        <v>354</v>
      </c>
      <c r="E214" s="467"/>
      <c r="F214" s="1087"/>
      <c r="K214" s="467"/>
    </row>
    <row r="215" spans="2:11" ht="15" customHeight="1">
      <c r="F215" s="1087"/>
      <c r="K215" s="467"/>
    </row>
    <row r="216" spans="2:11" ht="15" customHeight="1">
      <c r="F216" s="1087"/>
      <c r="K216" s="467"/>
    </row>
    <row r="217" spans="2:11" ht="15" customHeight="1">
      <c r="F217" s="1087"/>
      <c r="K217" s="467"/>
    </row>
    <row r="218" spans="2:11" ht="15" customHeight="1">
      <c r="F218" s="1087"/>
      <c r="K218" s="467"/>
    </row>
    <row r="219" spans="2:11" ht="15" customHeight="1">
      <c r="F219" s="1087"/>
      <c r="K219" s="467"/>
    </row>
    <row r="220" spans="2:11" ht="15" customHeight="1">
      <c r="F220" s="1087"/>
      <c r="K220" s="467"/>
    </row>
    <row r="221" spans="2:11" ht="15" customHeight="1">
      <c r="F221" s="1087"/>
      <c r="K221" s="467"/>
    </row>
    <row r="222" spans="2:11" ht="15" customHeight="1">
      <c r="F222" s="1087"/>
      <c r="K222" s="467"/>
    </row>
    <row r="223" spans="2:11" ht="15" customHeight="1">
      <c r="F223" s="1087"/>
      <c r="K223" s="467"/>
    </row>
    <row r="224" spans="2:11" ht="15" customHeight="1">
      <c r="F224" s="1087"/>
      <c r="K224" s="467"/>
    </row>
    <row r="225" spans="1:12" ht="15" customHeight="1">
      <c r="F225" s="1087"/>
      <c r="K225" s="467"/>
    </row>
    <row r="226" spans="1:12" ht="15" customHeight="1" thickBot="1">
      <c r="F226" s="1087"/>
      <c r="K226" s="467"/>
    </row>
    <row r="227" spans="1:12" ht="16.5" customHeight="1" thickBot="1">
      <c r="A227" s="237" t="s">
        <v>55</v>
      </c>
      <c r="B227" s="5099" t="s">
        <v>672</v>
      </c>
      <c r="C227" s="5100"/>
      <c r="D227" s="5100"/>
      <c r="E227" s="5100"/>
      <c r="F227" s="5100"/>
      <c r="G227" s="5100"/>
      <c r="H227" s="5101"/>
      <c r="I227" s="6"/>
      <c r="J227" s="6"/>
      <c r="K227" s="4"/>
      <c r="L227" s="4"/>
    </row>
    <row r="228" spans="1:12" s="1146" customFormat="1" ht="16.5" customHeight="1">
      <c r="B228" s="5112" t="s">
        <v>461</v>
      </c>
      <c r="C228" s="5110" t="s">
        <v>671</v>
      </c>
      <c r="D228" s="1193"/>
      <c r="E228" s="1194" t="s">
        <v>349</v>
      </c>
      <c r="F228" s="1195"/>
      <c r="G228" s="5108" t="s">
        <v>349</v>
      </c>
      <c r="H228" s="5109"/>
      <c r="I228" s="1134"/>
      <c r="J228" s="1134"/>
      <c r="K228" s="1134"/>
      <c r="L228" s="1134"/>
    </row>
    <row r="229" spans="1:12" s="1146" customFormat="1" ht="29.25" thickBot="1">
      <c r="B229" s="5113"/>
      <c r="C229" s="5111"/>
      <c r="D229" s="1198" t="s">
        <v>350</v>
      </c>
      <c r="E229" s="1199" t="s">
        <v>351</v>
      </c>
      <c r="F229" s="2262" t="s">
        <v>830</v>
      </c>
      <c r="G229" s="1201" t="s">
        <v>353</v>
      </c>
      <c r="H229" s="1202" t="s">
        <v>352</v>
      </c>
      <c r="I229" s="1134"/>
      <c r="J229" s="1134"/>
      <c r="K229" s="1134"/>
      <c r="L229" s="1134"/>
    </row>
    <row r="230" spans="1:12" s="3" customFormat="1" ht="10.5" customHeight="1">
      <c r="B230" s="1212" t="s">
        <v>128</v>
      </c>
      <c r="C230" s="1140">
        <f>SUM(D230:F230)</f>
        <v>19106</v>
      </c>
      <c r="D230" s="1140">
        <v>19106</v>
      </c>
      <c r="E230" s="1156">
        <v>0</v>
      </c>
      <c r="F230" s="1213">
        <v>0</v>
      </c>
      <c r="G230" s="1214">
        <v>17550</v>
      </c>
      <c r="H230" s="1157">
        <v>1556</v>
      </c>
    </row>
    <row r="231" spans="1:12" s="3" customFormat="1" ht="10.5" customHeight="1">
      <c r="B231" s="1212" t="s">
        <v>129</v>
      </c>
      <c r="C231" s="1140">
        <f t="shared" ref="C231:C233" si="134">SUM(D231:F231)</f>
        <v>23562</v>
      </c>
      <c r="D231" s="1140">
        <v>23562</v>
      </c>
      <c r="E231" s="1156">
        <v>0</v>
      </c>
      <c r="F231" s="1213">
        <v>0</v>
      </c>
      <c r="G231" s="1140">
        <v>21662</v>
      </c>
      <c r="H231" s="1157">
        <v>1900</v>
      </c>
    </row>
    <row r="232" spans="1:12" s="3" customFormat="1" ht="10.5" customHeight="1">
      <c r="B232" s="1212" t="s">
        <v>130</v>
      </c>
      <c r="C232" s="1140">
        <f t="shared" si="134"/>
        <v>27972</v>
      </c>
      <c r="D232" s="1140">
        <v>27972</v>
      </c>
      <c r="E232" s="1156">
        <v>0</v>
      </c>
      <c r="F232" s="1213">
        <v>0</v>
      </c>
      <c r="G232" s="1140">
        <v>25500</v>
      </c>
      <c r="H232" s="1157">
        <v>2472</v>
      </c>
    </row>
    <row r="233" spans="1:12" s="3" customFormat="1" ht="10.5" customHeight="1" thickBot="1">
      <c r="B233" s="1215" t="s">
        <v>405</v>
      </c>
      <c r="C233" s="1140">
        <f t="shared" si="134"/>
        <v>9158</v>
      </c>
      <c r="D233" s="1216">
        <v>9158</v>
      </c>
      <c r="E233" s="1217">
        <v>0</v>
      </c>
      <c r="F233" s="1218">
        <v>0</v>
      </c>
      <c r="G233" s="1140">
        <v>8226</v>
      </c>
      <c r="H233" s="1157">
        <v>932</v>
      </c>
    </row>
    <row r="234" spans="1:12" s="3" customFormat="1" ht="12" thickBot="1">
      <c r="B234" s="1219" t="s">
        <v>650</v>
      </c>
      <c r="C234" s="1142">
        <f>SUM(D234:F234)</f>
        <v>79798</v>
      </c>
      <c r="D234" s="1220">
        <f>SUM(D230:D233)</f>
        <v>79798</v>
      </c>
      <c r="E234" s="1142">
        <f t="shared" ref="E234:H234" si="135">SUM(E230:E233)</f>
        <v>0</v>
      </c>
      <c r="F234" s="1221">
        <f t="shared" si="135"/>
        <v>0</v>
      </c>
      <c r="G234" s="1142">
        <f t="shared" si="135"/>
        <v>72938</v>
      </c>
      <c r="H234" s="1609">
        <f t="shared" si="135"/>
        <v>6860</v>
      </c>
    </row>
    <row r="235" spans="1:12" s="3" customFormat="1" ht="10.5" customHeight="1">
      <c r="B235" s="1212" t="s">
        <v>425</v>
      </c>
      <c r="C235" s="1140">
        <f>SUM(D235:F235)</f>
        <v>33464</v>
      </c>
      <c r="D235" s="1140">
        <v>33464</v>
      </c>
      <c r="E235" s="1156">
        <v>0</v>
      </c>
      <c r="F235" s="1213">
        <v>0</v>
      </c>
      <c r="G235" s="1214">
        <v>29904</v>
      </c>
      <c r="H235" s="1157">
        <v>3560</v>
      </c>
    </row>
    <row r="236" spans="1:12" s="3" customFormat="1" ht="10.5" customHeight="1">
      <c r="B236" s="1212" t="s">
        <v>575</v>
      </c>
      <c r="C236" s="1140">
        <f t="shared" ref="C236:C238" si="136">SUM(D236:F236)</f>
        <v>33460</v>
      </c>
      <c r="D236" s="1140">
        <v>33460</v>
      </c>
      <c r="E236" s="1156">
        <v>0</v>
      </c>
      <c r="F236" s="1213">
        <v>0</v>
      </c>
      <c r="G236" s="1140">
        <v>29332</v>
      </c>
      <c r="H236" s="1157">
        <v>4128</v>
      </c>
    </row>
    <row r="237" spans="1:12" s="3" customFormat="1" ht="10.5" customHeight="1">
      <c r="B237" s="1212" t="s">
        <v>426</v>
      </c>
      <c r="C237" s="1140">
        <f t="shared" si="136"/>
        <v>24508</v>
      </c>
      <c r="D237" s="1140">
        <v>24508</v>
      </c>
      <c r="E237" s="1156">
        <v>0</v>
      </c>
      <c r="F237" s="1213">
        <v>0</v>
      </c>
      <c r="G237" s="1140">
        <v>21516</v>
      </c>
      <c r="H237" s="1157">
        <v>2992</v>
      </c>
    </row>
    <row r="238" spans="1:12" s="3" customFormat="1" ht="10.5" customHeight="1" thickBot="1">
      <c r="B238" s="1215" t="s">
        <v>479</v>
      </c>
      <c r="C238" s="1140">
        <f t="shared" si="136"/>
        <v>59234</v>
      </c>
      <c r="D238" s="1216">
        <v>59234</v>
      </c>
      <c r="E238" s="1217">
        <v>0</v>
      </c>
      <c r="F238" s="1218">
        <v>0</v>
      </c>
      <c r="G238" s="1140">
        <v>56002</v>
      </c>
      <c r="H238" s="1157">
        <v>3232</v>
      </c>
    </row>
    <row r="239" spans="1:12" s="3" customFormat="1" ht="12" thickBot="1">
      <c r="B239" s="1219" t="s">
        <v>651</v>
      </c>
      <c r="C239" s="1142">
        <f>SUM(D239:F239)</f>
        <v>150666</v>
      </c>
      <c r="D239" s="1220">
        <f t="shared" ref="D239:H239" si="137">SUM(D235:D238)</f>
        <v>150666</v>
      </c>
      <c r="E239" s="1142">
        <f t="shared" si="137"/>
        <v>0</v>
      </c>
      <c r="F239" s="1142">
        <f t="shared" si="137"/>
        <v>0</v>
      </c>
      <c r="G239" s="1142">
        <f t="shared" si="137"/>
        <v>136754</v>
      </c>
      <c r="H239" s="1609">
        <f t="shared" si="137"/>
        <v>13912</v>
      </c>
    </row>
    <row r="240" spans="1:12" s="3" customFormat="1" ht="10.5" customHeight="1">
      <c r="B240" s="1212" t="s">
        <v>526</v>
      </c>
      <c r="C240" s="1140">
        <f>SUM(D240:F240)</f>
        <v>30880</v>
      </c>
      <c r="D240" s="1140">
        <v>30880</v>
      </c>
      <c r="E240" s="1156">
        <v>0</v>
      </c>
      <c r="F240" s="1213">
        <v>0</v>
      </c>
      <c r="G240" s="1214">
        <v>27976</v>
      </c>
      <c r="H240" s="1157">
        <v>2904</v>
      </c>
    </row>
    <row r="241" spans="2:8" s="3" customFormat="1" ht="10.5" customHeight="1">
      <c r="B241" s="1212" t="s">
        <v>484</v>
      </c>
      <c r="C241" s="1140">
        <f t="shared" ref="C241:C243" si="138">SUM(D241:F241)</f>
        <v>17608</v>
      </c>
      <c r="D241" s="1140">
        <v>17608</v>
      </c>
      <c r="E241" s="1156">
        <v>0</v>
      </c>
      <c r="F241" s="1213">
        <v>0</v>
      </c>
      <c r="G241" s="1140">
        <v>15064</v>
      </c>
      <c r="H241" s="1157">
        <v>2544</v>
      </c>
    </row>
    <row r="242" spans="2:8" s="3" customFormat="1" ht="10.5" customHeight="1">
      <c r="B242" s="1212" t="s">
        <v>498</v>
      </c>
      <c r="C242" s="1140">
        <f t="shared" si="138"/>
        <v>33281</v>
      </c>
      <c r="D242" s="1140">
        <v>33281</v>
      </c>
      <c r="E242" s="1156">
        <v>0</v>
      </c>
      <c r="F242" s="1213">
        <v>0</v>
      </c>
      <c r="G242" s="1140">
        <v>26320</v>
      </c>
      <c r="H242" s="1157">
        <v>6961</v>
      </c>
    </row>
    <row r="243" spans="2:8" s="3" customFormat="1" ht="10.5" customHeight="1" thickBot="1">
      <c r="B243" s="1215" t="s">
        <v>428</v>
      </c>
      <c r="C243" s="1140">
        <f t="shared" si="138"/>
        <v>44806</v>
      </c>
      <c r="D243" s="1216">
        <v>44806</v>
      </c>
      <c r="E243" s="1217">
        <v>0</v>
      </c>
      <c r="F243" s="1218">
        <v>0</v>
      </c>
      <c r="G243" s="1140">
        <v>34155</v>
      </c>
      <c r="H243" s="1157">
        <v>10651</v>
      </c>
    </row>
    <row r="244" spans="2:8" s="3" customFormat="1" ht="12" thickBot="1">
      <c r="B244" s="1219" t="s">
        <v>652</v>
      </c>
      <c r="C244" s="1142">
        <f>SUM(D244:F244)</f>
        <v>126575</v>
      </c>
      <c r="D244" s="1220">
        <f t="shared" ref="D244:H244" si="139">SUM(D240:D243)</f>
        <v>126575</v>
      </c>
      <c r="E244" s="1142">
        <f t="shared" si="139"/>
        <v>0</v>
      </c>
      <c r="F244" s="1620">
        <f t="shared" si="139"/>
        <v>0</v>
      </c>
      <c r="G244" s="1142">
        <f t="shared" si="139"/>
        <v>103515</v>
      </c>
      <c r="H244" s="1609">
        <f t="shared" si="139"/>
        <v>23060</v>
      </c>
    </row>
    <row r="245" spans="2:8" s="3" customFormat="1" ht="10.5" customHeight="1">
      <c r="B245" s="1131" t="s">
        <v>416</v>
      </c>
      <c r="C245" s="1140">
        <f>SUM(D245:F245)</f>
        <v>41970</v>
      </c>
      <c r="D245" s="1140">
        <v>41970</v>
      </c>
      <c r="E245" s="1156">
        <v>0</v>
      </c>
      <c r="F245" s="1185">
        <v>0</v>
      </c>
      <c r="G245" s="1617">
        <v>32880</v>
      </c>
      <c r="H245" s="1213">
        <v>9090</v>
      </c>
    </row>
    <row r="246" spans="2:8" s="3" customFormat="1" ht="10.5" customHeight="1">
      <c r="B246" s="1131" t="s">
        <v>211</v>
      </c>
      <c r="C246" s="1140">
        <f t="shared" ref="C246:C248" si="140">SUM(D246:F246)</f>
        <v>42540</v>
      </c>
      <c r="D246" s="1140">
        <v>42540</v>
      </c>
      <c r="E246" s="1156">
        <v>0</v>
      </c>
      <c r="F246" s="1185">
        <v>0</v>
      </c>
      <c r="G246" s="1617">
        <v>31456</v>
      </c>
      <c r="H246" s="1213">
        <v>11084</v>
      </c>
    </row>
    <row r="247" spans="2:8" s="3" customFormat="1" ht="10.5" customHeight="1">
      <c r="B247" s="1131" t="s">
        <v>332</v>
      </c>
      <c r="C247" s="1140">
        <f t="shared" si="140"/>
        <v>68809</v>
      </c>
      <c r="D247" s="1140">
        <v>68401</v>
      </c>
      <c r="E247" s="1156">
        <v>0</v>
      </c>
      <c r="F247" s="1185">
        <v>408</v>
      </c>
      <c r="G247" s="1617">
        <v>57755</v>
      </c>
      <c r="H247" s="1213">
        <v>11054</v>
      </c>
    </row>
    <row r="248" spans="2:8" s="3" customFormat="1" ht="10.5" customHeight="1" thickBot="1">
      <c r="B248" s="1131" t="s">
        <v>551</v>
      </c>
      <c r="C248" s="1140">
        <f t="shared" si="140"/>
        <v>21286</v>
      </c>
      <c r="D248" s="1140">
        <v>21126</v>
      </c>
      <c r="E248" s="1217">
        <v>0</v>
      </c>
      <c r="F248" s="1185">
        <v>160</v>
      </c>
      <c r="G248" s="1617">
        <v>18366</v>
      </c>
      <c r="H248" s="1213">
        <v>2920</v>
      </c>
    </row>
    <row r="249" spans="2:8" s="3" customFormat="1" ht="12" thickBot="1">
      <c r="B249" s="1132" t="s">
        <v>653</v>
      </c>
      <c r="C249" s="1606">
        <f>SUM(F297,F354,C415)</f>
        <v>28600</v>
      </c>
      <c r="D249" s="1145">
        <f t="shared" ref="D249:H249" si="141">SUM(D245:D248)</f>
        <v>174037</v>
      </c>
      <c r="E249" s="1142">
        <f t="shared" si="141"/>
        <v>0</v>
      </c>
      <c r="F249" s="1223">
        <f t="shared" si="141"/>
        <v>568</v>
      </c>
      <c r="G249" s="1142">
        <f t="shared" si="141"/>
        <v>140457</v>
      </c>
      <c r="H249" s="1609">
        <f t="shared" si="141"/>
        <v>34148</v>
      </c>
    </row>
    <row r="250" spans="2:8" s="3" customFormat="1" ht="10.5" customHeight="1">
      <c r="B250" s="1131" t="s">
        <v>603</v>
      </c>
      <c r="C250" s="1140">
        <f>SUM(D250:F250)</f>
        <v>54028</v>
      </c>
      <c r="D250" s="1140">
        <v>52474</v>
      </c>
      <c r="E250" s="1156">
        <v>0</v>
      </c>
      <c r="F250" s="1157">
        <v>1554</v>
      </c>
      <c r="G250" s="1140">
        <v>45392</v>
      </c>
      <c r="H250" s="1157">
        <v>8636</v>
      </c>
    </row>
    <row r="251" spans="2:8" s="3" customFormat="1" ht="10.5" customHeight="1">
      <c r="B251" s="1131" t="s">
        <v>641</v>
      </c>
      <c r="C251" s="1140">
        <f t="shared" ref="C251:C253" si="142">SUM(D251:F251)</f>
        <v>70767</v>
      </c>
      <c r="D251" s="1140">
        <v>70767</v>
      </c>
      <c r="E251" s="1156">
        <v>0</v>
      </c>
      <c r="F251" s="1157">
        <v>0</v>
      </c>
      <c r="G251" s="1140">
        <v>63343</v>
      </c>
      <c r="H251" s="1157">
        <v>7424</v>
      </c>
    </row>
    <row r="252" spans="2:8" s="3" customFormat="1" ht="10.5" customHeight="1">
      <c r="B252" s="1131" t="s">
        <v>654</v>
      </c>
      <c r="C252" s="1140">
        <f t="shared" si="142"/>
        <v>99753</v>
      </c>
      <c r="D252" s="1140">
        <v>99753</v>
      </c>
      <c r="E252" s="1156">
        <v>0</v>
      </c>
      <c r="F252" s="1157">
        <v>0</v>
      </c>
      <c r="G252" s="1140">
        <v>80297</v>
      </c>
      <c r="H252" s="1157">
        <v>19456</v>
      </c>
    </row>
    <row r="253" spans="2:8" s="3" customFormat="1" ht="10.5" customHeight="1" thickBot="1">
      <c r="B253" s="1131" t="s">
        <v>655</v>
      </c>
      <c r="C253" s="1140">
        <f t="shared" si="142"/>
        <v>53505</v>
      </c>
      <c r="D253" s="1140">
        <v>53211</v>
      </c>
      <c r="E253" s="1217">
        <v>0</v>
      </c>
      <c r="F253" s="1157">
        <v>294</v>
      </c>
      <c r="G253" s="1140">
        <v>46891</v>
      </c>
      <c r="H253" s="1157">
        <v>6614</v>
      </c>
    </row>
    <row r="254" spans="2:8" s="3" customFormat="1" ht="12" thickBot="1">
      <c r="B254" s="1132" t="s">
        <v>656</v>
      </c>
      <c r="C254" s="1142">
        <f>SUM(D254:F254)</f>
        <v>278053</v>
      </c>
      <c r="D254" s="1619">
        <f t="shared" ref="D254:H254" si="143">SUM(D250:D253)</f>
        <v>276205</v>
      </c>
      <c r="E254" s="1619">
        <f t="shared" si="143"/>
        <v>0</v>
      </c>
      <c r="F254" s="1619">
        <f t="shared" si="143"/>
        <v>1848</v>
      </c>
      <c r="G254" s="1619">
        <f t="shared" si="143"/>
        <v>235923</v>
      </c>
      <c r="H254" s="1619">
        <f t="shared" si="143"/>
        <v>42130</v>
      </c>
    </row>
    <row r="255" spans="2:8" s="3" customFormat="1" ht="10.5" customHeight="1">
      <c r="B255" s="1594" t="s">
        <v>705</v>
      </c>
      <c r="C255" s="1140">
        <f>SUM(D255:F255)</f>
        <v>148131</v>
      </c>
      <c r="D255" s="1232">
        <v>148131</v>
      </c>
      <c r="E255" s="1615">
        <v>0</v>
      </c>
      <c r="F255" s="1621">
        <v>0</v>
      </c>
      <c r="G255" s="1232">
        <v>128495</v>
      </c>
      <c r="H255" s="1234">
        <v>19636</v>
      </c>
    </row>
    <row r="256" spans="2:8" s="3" customFormat="1" ht="10.5" customHeight="1">
      <c r="B256" s="1212" t="s">
        <v>723</v>
      </c>
      <c r="C256" s="1140">
        <f t="shared" ref="C256:C258" si="144">SUM(D256:F256)</f>
        <v>281552</v>
      </c>
      <c r="D256" s="1140">
        <v>245992</v>
      </c>
      <c r="E256" s="1156">
        <v>14760</v>
      </c>
      <c r="F256" s="1213">
        <v>20800</v>
      </c>
      <c r="G256" s="1140">
        <v>226042</v>
      </c>
      <c r="H256" s="1157">
        <v>55510</v>
      </c>
    </row>
    <row r="257" spans="2:14" s="3" customFormat="1" ht="10.5" customHeight="1">
      <c r="B257" s="1212" t="s">
        <v>724</v>
      </c>
      <c r="C257" s="1140">
        <f t="shared" si="144"/>
        <v>85591</v>
      </c>
      <c r="D257" s="1140">
        <v>55448</v>
      </c>
      <c r="E257" s="1156">
        <v>30143</v>
      </c>
      <c r="F257" s="1213">
        <v>0</v>
      </c>
      <c r="G257" s="1140">
        <v>48512</v>
      </c>
      <c r="H257" s="1157">
        <v>37079</v>
      </c>
      <c r="J257" s="23"/>
      <c r="K257" s="391"/>
      <c r="L257" s="23"/>
      <c r="M257" s="23"/>
      <c r="N257" s="467"/>
    </row>
    <row r="258" spans="2:14" s="3" customFormat="1" ht="10.5" customHeight="1" thickBot="1">
      <c r="B258" s="1212" t="s">
        <v>725</v>
      </c>
      <c r="C258" s="1140">
        <f t="shared" si="144"/>
        <v>65841</v>
      </c>
      <c r="D258" s="1140">
        <v>31628</v>
      </c>
      <c r="E258" s="1156">
        <v>9253</v>
      </c>
      <c r="F258" s="1213">
        <v>24960</v>
      </c>
      <c r="G258" s="1140">
        <v>43924</v>
      </c>
      <c r="H258" s="1157">
        <v>21917</v>
      </c>
      <c r="J258" s="1185"/>
      <c r="K258" s="1185"/>
      <c r="L258" s="1185"/>
      <c r="M258" s="391"/>
    </row>
    <row r="259" spans="2:14" s="3" customFormat="1" ht="10.5" customHeight="1" thickBot="1">
      <c r="B259" s="1593" t="s">
        <v>739</v>
      </c>
      <c r="C259" s="1142">
        <f>SUM(D259:F259)</f>
        <v>581115</v>
      </c>
      <c r="D259" s="1619">
        <f t="shared" ref="D259:H259" si="145">SUM(D255:D258)</f>
        <v>481199</v>
      </c>
      <c r="E259" s="1619">
        <f t="shared" si="145"/>
        <v>54156</v>
      </c>
      <c r="F259" s="1142">
        <f t="shared" si="145"/>
        <v>45760</v>
      </c>
      <c r="G259" s="1619">
        <f t="shared" si="145"/>
        <v>446973</v>
      </c>
      <c r="H259" s="1619">
        <f t="shared" si="145"/>
        <v>134142</v>
      </c>
      <c r="J259" s="1185"/>
      <c r="K259" s="1185"/>
      <c r="L259" s="391"/>
      <c r="M259" s="23"/>
    </row>
    <row r="260" spans="2:14" s="3" customFormat="1" ht="10.5" customHeight="1">
      <c r="B260" s="1594" t="s">
        <v>746</v>
      </c>
      <c r="C260" s="1140">
        <f>SUM(D260:F260)</f>
        <v>289292</v>
      </c>
      <c r="D260" s="1232">
        <v>258652</v>
      </c>
      <c r="E260" s="1615">
        <v>30640</v>
      </c>
      <c r="F260" s="1156">
        <v>0</v>
      </c>
      <c r="G260" s="1232">
        <v>198355</v>
      </c>
      <c r="H260" s="1234">
        <v>90937</v>
      </c>
      <c r="K260" s="467"/>
    </row>
    <row r="261" spans="2:14" s="3" customFormat="1" ht="10.5" customHeight="1">
      <c r="B261" s="1212" t="s">
        <v>747</v>
      </c>
      <c r="C261" s="1140">
        <f t="shared" ref="C261:C263" si="146">SUM(D261:F261)</f>
        <v>179195</v>
      </c>
      <c r="D261" s="1140">
        <v>143072</v>
      </c>
      <c r="E261" s="1156">
        <v>36123</v>
      </c>
      <c r="F261" s="1156">
        <v>0</v>
      </c>
      <c r="G261" s="1140">
        <v>162353</v>
      </c>
      <c r="H261" s="1157">
        <v>16842</v>
      </c>
      <c r="K261" s="467"/>
    </row>
    <row r="262" spans="2:14" s="3" customFormat="1" ht="13.5" customHeight="1">
      <c r="B262" s="1212" t="s">
        <v>748</v>
      </c>
      <c r="C262" s="1140">
        <f t="shared" si="146"/>
        <v>142531</v>
      </c>
      <c r="D262" s="1140">
        <v>122576</v>
      </c>
      <c r="E262" s="1156">
        <v>19955</v>
      </c>
      <c r="F262" s="1156">
        <v>0</v>
      </c>
      <c r="G262" s="1140">
        <v>107982</v>
      </c>
      <c r="H262" s="1157">
        <v>34549</v>
      </c>
    </row>
    <row r="263" spans="2:14" s="3" customFormat="1" ht="13.5" customHeight="1" thickBot="1">
      <c r="B263" s="1212" t="s">
        <v>749</v>
      </c>
      <c r="C263" s="1140">
        <f t="shared" si="146"/>
        <v>651564</v>
      </c>
      <c r="D263" s="1140">
        <v>616576</v>
      </c>
      <c r="E263" s="1156">
        <v>28930</v>
      </c>
      <c r="F263" s="1213">
        <v>6058</v>
      </c>
      <c r="G263" s="1140">
        <v>532264</v>
      </c>
      <c r="H263" s="1157">
        <v>119300</v>
      </c>
    </row>
    <row r="264" spans="2:14" s="3" customFormat="1" ht="13.5" customHeight="1" thickBot="1">
      <c r="B264" s="1593" t="s">
        <v>803</v>
      </c>
      <c r="C264" s="1142">
        <f>SUM(D264:F264)</f>
        <v>1262582</v>
      </c>
      <c r="D264" s="1619">
        <f t="shared" ref="D264:H264" si="147">SUM(D260:D263)</f>
        <v>1140876</v>
      </c>
      <c r="E264" s="1619">
        <f t="shared" si="147"/>
        <v>115648</v>
      </c>
      <c r="F264" s="1619">
        <f t="shared" si="147"/>
        <v>6058</v>
      </c>
      <c r="G264" s="1619">
        <f t="shared" si="147"/>
        <v>1000954</v>
      </c>
      <c r="H264" s="1619">
        <f t="shared" si="147"/>
        <v>261628</v>
      </c>
    </row>
    <row r="265" spans="2:14" s="3" customFormat="1" ht="13.5" customHeight="1">
      <c r="B265" s="1594" t="s">
        <v>810</v>
      </c>
      <c r="C265" s="1140">
        <f>SUM(D265:F265)</f>
        <v>125427</v>
      </c>
      <c r="D265" s="1232">
        <v>90435</v>
      </c>
      <c r="E265" s="1615">
        <v>7328</v>
      </c>
      <c r="F265" s="1621">
        <v>27664</v>
      </c>
      <c r="G265" s="1232">
        <v>100663</v>
      </c>
      <c r="H265" s="1234">
        <v>24764</v>
      </c>
    </row>
    <row r="266" spans="2:14" s="3" customFormat="1" ht="13.5" customHeight="1">
      <c r="B266" s="1212" t="s">
        <v>818</v>
      </c>
      <c r="C266" s="1140">
        <f t="shared" ref="C266:C268" si="148">SUM(D266:F266)</f>
        <v>54934</v>
      </c>
      <c r="D266" s="1140">
        <v>42732</v>
      </c>
      <c r="E266" s="1156">
        <v>9070</v>
      </c>
      <c r="F266" s="1213">
        <v>3132</v>
      </c>
      <c r="G266" s="1140">
        <v>49682</v>
      </c>
      <c r="H266" s="1157">
        <v>5252</v>
      </c>
    </row>
    <row r="267" spans="2:14" s="3" customFormat="1" ht="13.5" customHeight="1">
      <c r="B267" s="1212" t="s">
        <v>797</v>
      </c>
      <c r="C267" s="1140">
        <f t="shared" si="148"/>
        <v>0</v>
      </c>
      <c r="D267" s="1140"/>
      <c r="E267" s="1156"/>
      <c r="F267" s="1213"/>
      <c r="G267" s="1140"/>
      <c r="H267" s="1157"/>
    </row>
    <row r="268" spans="2:14" s="3" customFormat="1" ht="13.5" customHeight="1" thickBot="1">
      <c r="B268" s="1212" t="s">
        <v>819</v>
      </c>
      <c r="C268" s="1140">
        <f t="shared" si="148"/>
        <v>0</v>
      </c>
      <c r="D268" s="1140"/>
      <c r="E268" s="1156"/>
      <c r="F268" s="1213"/>
      <c r="G268" s="1140"/>
      <c r="H268" s="1157"/>
    </row>
    <row r="269" spans="2:14" s="3" customFormat="1" ht="13.5" customHeight="1" thickBot="1">
      <c r="B269" s="1593" t="s">
        <v>828</v>
      </c>
      <c r="C269" s="1142">
        <f>SUM(D269:F269)</f>
        <v>180361</v>
      </c>
      <c r="D269" s="1619">
        <f t="shared" ref="D269:H269" si="149">SUM(D265:D268)</f>
        <v>133167</v>
      </c>
      <c r="E269" s="1619">
        <f t="shared" si="149"/>
        <v>16398</v>
      </c>
      <c r="F269" s="1619">
        <f t="shared" si="149"/>
        <v>30796</v>
      </c>
      <c r="G269" s="1619">
        <f t="shared" si="149"/>
        <v>150345</v>
      </c>
      <c r="H269" s="1619">
        <f t="shared" si="149"/>
        <v>30016</v>
      </c>
    </row>
    <row r="270" spans="2:14" s="3" customFormat="1" ht="6.6" customHeight="1" thickBot="1">
      <c r="B270" s="2108"/>
      <c r="C270" s="2115"/>
      <c r="D270" s="2115"/>
      <c r="E270" s="2115"/>
      <c r="F270" s="2115"/>
      <c r="G270" s="2115"/>
      <c r="H270" s="2116"/>
    </row>
    <row r="271" spans="2:14" s="3" customFormat="1" ht="11.25">
      <c r="B271" s="1135" t="s">
        <v>354</v>
      </c>
      <c r="C271" s="1135"/>
      <c r="D271" s="1135"/>
      <c r="E271" s="5093" t="s">
        <v>677</v>
      </c>
      <c r="F271" s="5093"/>
      <c r="G271" s="1135"/>
      <c r="H271" s="1135"/>
    </row>
    <row r="272" spans="2:14" ht="13.5" thickBot="1"/>
    <row r="273" spans="1:12" ht="16.5" customHeight="1" thickBot="1">
      <c r="A273" s="237" t="s">
        <v>673</v>
      </c>
      <c r="B273" s="5099" t="s">
        <v>674</v>
      </c>
      <c r="C273" s="5100"/>
      <c r="D273" s="5100"/>
      <c r="E273" s="5100"/>
      <c r="F273" s="5100"/>
      <c r="G273" s="5100"/>
      <c r="H273" s="5101"/>
      <c r="I273" s="6"/>
      <c r="J273" s="6"/>
      <c r="K273" s="4"/>
      <c r="L273" s="4"/>
    </row>
    <row r="274" spans="1:12" s="1146" customFormat="1" ht="14.25" customHeight="1">
      <c r="B274" s="1191" t="s">
        <v>461</v>
      </c>
      <c r="C274" s="1192" t="s">
        <v>99</v>
      </c>
      <c r="D274" s="5102" t="s">
        <v>349</v>
      </c>
      <c r="E274" s="5103"/>
      <c r="F274" s="5103"/>
      <c r="G274" s="5103"/>
      <c r="H274" s="5104"/>
      <c r="I274" s="1285"/>
      <c r="J274" s="1291"/>
      <c r="K274" s="1291"/>
      <c r="L274" s="1190"/>
    </row>
    <row r="275" spans="1:12" s="1146" customFormat="1" ht="27" customHeight="1" thickBot="1">
      <c r="B275" s="1196"/>
      <c r="C275" s="1197" t="s">
        <v>671</v>
      </c>
      <c r="D275" s="1246" t="s">
        <v>350</v>
      </c>
      <c r="E275" s="1247" t="s">
        <v>351</v>
      </c>
      <c r="F275" s="1248" t="s">
        <v>663</v>
      </c>
      <c r="G275" s="1249" t="s">
        <v>829</v>
      </c>
      <c r="H275" s="1290" t="s">
        <v>676</v>
      </c>
      <c r="I275" s="1285"/>
      <c r="J275" s="1285"/>
      <c r="K275" s="1286"/>
      <c r="L275" s="1190"/>
    </row>
    <row r="276" spans="1:12" ht="10.5" customHeight="1">
      <c r="B276" s="1125" t="s">
        <v>416</v>
      </c>
      <c r="C276" s="1128">
        <f>SUM(D276:H276)</f>
        <v>1805</v>
      </c>
      <c r="D276" s="1128">
        <v>0</v>
      </c>
      <c r="E276" s="1128">
        <v>0</v>
      </c>
      <c r="F276" s="1238">
        <v>0</v>
      </c>
      <c r="G276" s="1238">
        <v>1805</v>
      </c>
      <c r="H276" s="1239">
        <v>0</v>
      </c>
      <c r="I276" s="1208"/>
      <c r="J276" s="1287"/>
      <c r="K276" s="1288"/>
      <c r="L276" s="167"/>
    </row>
    <row r="277" spans="1:12" ht="10.5" customHeight="1">
      <c r="B277" s="1126" t="s">
        <v>211</v>
      </c>
      <c r="C277" s="1128">
        <f t="shared" ref="C277:C279" si="150">SUM(D277:H277)</f>
        <v>10257</v>
      </c>
      <c r="D277" s="1128">
        <v>96</v>
      </c>
      <c r="E277" s="1128">
        <v>0</v>
      </c>
      <c r="F277" s="1238">
        <v>0</v>
      </c>
      <c r="G277" s="1238">
        <v>10161</v>
      </c>
      <c r="H277" s="1239">
        <v>0</v>
      </c>
      <c r="I277" s="1208"/>
      <c r="J277" s="1287"/>
      <c r="K277" s="1288"/>
      <c r="L277" s="167"/>
    </row>
    <row r="278" spans="1:12" ht="10.5" customHeight="1">
      <c r="B278" s="1126" t="s">
        <v>332</v>
      </c>
      <c r="C278" s="1128">
        <f t="shared" si="150"/>
        <v>86903</v>
      </c>
      <c r="D278" s="1128">
        <v>70223</v>
      </c>
      <c r="E278" s="1128">
        <v>0</v>
      </c>
      <c r="F278" s="1148">
        <v>501</v>
      </c>
      <c r="G278" s="2255">
        <v>16179</v>
      </c>
      <c r="H278" s="1149">
        <v>0</v>
      </c>
      <c r="I278" s="1208"/>
      <c r="J278" s="1289"/>
      <c r="K278" s="1289"/>
      <c r="L278" s="167"/>
    </row>
    <row r="279" spans="1:12" ht="10.5" customHeight="1" thickBot="1">
      <c r="B279" s="1152" t="s">
        <v>551</v>
      </c>
      <c r="C279" s="1128">
        <f t="shared" si="150"/>
        <v>51023</v>
      </c>
      <c r="D279" s="1204">
        <v>5957</v>
      </c>
      <c r="E279" s="1204">
        <v>0</v>
      </c>
      <c r="F279" s="1209">
        <v>2103</v>
      </c>
      <c r="G279" s="2254">
        <v>42963</v>
      </c>
      <c r="H279" s="1243">
        <v>0</v>
      </c>
      <c r="I279" s="1208"/>
      <c r="J279" s="1208"/>
      <c r="K279" s="1289"/>
      <c r="L279" s="167"/>
    </row>
    <row r="280" spans="1:12" ht="13.5" thickBot="1">
      <c r="B280" s="1127" t="s">
        <v>653</v>
      </c>
      <c r="C280" s="1606">
        <f>SUM(F328,F385,C446)</f>
        <v>0</v>
      </c>
      <c r="D280" s="1206">
        <f>SUM(D276:D279)</f>
        <v>76276</v>
      </c>
      <c r="E280" s="1210">
        <f>SUM(E276:E279)</f>
        <v>0</v>
      </c>
      <c r="F280" s="1206">
        <f t="shared" ref="F280:H280" si="151">SUM(F276:F279)</f>
        <v>2604</v>
      </c>
      <c r="G280" s="1210">
        <f t="shared" si="151"/>
        <v>71108</v>
      </c>
      <c r="H280" s="1206">
        <f t="shared" si="151"/>
        <v>0</v>
      </c>
      <c r="I280" s="1207"/>
      <c r="J280" s="1207"/>
      <c r="K280" s="1207"/>
      <c r="L280" s="167"/>
    </row>
    <row r="281" spans="1:12" ht="10.5" customHeight="1">
      <c r="B281" s="1126" t="s">
        <v>603</v>
      </c>
      <c r="C281" s="1128">
        <f>SUM(D281:H281)</f>
        <v>70321</v>
      </c>
      <c r="D281" s="1128">
        <v>11196</v>
      </c>
      <c r="E281" s="1128">
        <v>1296</v>
      </c>
      <c r="F281" s="1238">
        <v>13120</v>
      </c>
      <c r="G281" s="1238">
        <v>44709</v>
      </c>
      <c r="H281" s="1239">
        <v>0</v>
      </c>
      <c r="I281" s="1208"/>
      <c r="J281" s="1289"/>
      <c r="K281" s="1288"/>
      <c r="L281" s="167"/>
    </row>
    <row r="282" spans="1:12" ht="10.5" customHeight="1">
      <c r="B282" s="1126" t="s">
        <v>641</v>
      </c>
      <c r="C282" s="1128">
        <f t="shared" ref="C282:C284" si="152">SUM(D282:H282)</f>
        <v>95939</v>
      </c>
      <c r="D282" s="1128">
        <v>6345</v>
      </c>
      <c r="E282" s="1128">
        <v>3326</v>
      </c>
      <c r="F282" s="1238">
        <v>28754</v>
      </c>
      <c r="G282" s="1238">
        <v>57514</v>
      </c>
      <c r="H282" s="1239">
        <v>0</v>
      </c>
      <c r="I282" s="1208"/>
      <c r="J282" s="1289"/>
      <c r="K282" s="1288"/>
      <c r="L282" s="167"/>
    </row>
    <row r="283" spans="1:12" ht="10.5" customHeight="1">
      <c r="B283" s="1126" t="s">
        <v>654</v>
      </c>
      <c r="C283" s="1128">
        <f t="shared" si="152"/>
        <v>188159</v>
      </c>
      <c r="D283" s="1128">
        <v>139808</v>
      </c>
      <c r="E283" s="1128">
        <v>0</v>
      </c>
      <c r="F283" s="1148">
        <v>18723</v>
      </c>
      <c r="G283" s="2255">
        <v>29628</v>
      </c>
      <c r="H283" s="1149">
        <v>0</v>
      </c>
      <c r="I283" s="1208"/>
      <c r="J283" s="1289"/>
      <c r="K283" s="1288"/>
      <c r="L283" s="167"/>
    </row>
    <row r="284" spans="1:12" ht="10.5" customHeight="1" thickBot="1">
      <c r="B284" s="1126" t="s">
        <v>655</v>
      </c>
      <c r="C284" s="1128">
        <f t="shared" si="152"/>
        <v>58703</v>
      </c>
      <c r="D284" s="1204">
        <v>33190</v>
      </c>
      <c r="E284" s="1204">
        <v>1920</v>
      </c>
      <c r="F284" s="1209">
        <v>9359</v>
      </c>
      <c r="G284" s="2254">
        <v>14234</v>
      </c>
      <c r="H284" s="1243">
        <v>0</v>
      </c>
      <c r="I284" s="1208"/>
      <c r="J284" s="1208"/>
      <c r="K284" s="1289"/>
      <c r="L284" s="167"/>
    </row>
    <row r="285" spans="1:12" ht="13.5" thickBot="1">
      <c r="B285" s="1623" t="s">
        <v>656</v>
      </c>
      <c r="C285" s="1206">
        <f>SUM(D285:H285)</f>
        <v>413122</v>
      </c>
      <c r="D285" s="1206">
        <f>SUM(D281:D284)</f>
        <v>190539</v>
      </c>
      <c r="E285" s="1210">
        <f>SUM(E281:E284)</f>
        <v>6542</v>
      </c>
      <c r="F285" s="1206">
        <f t="shared" ref="F285" si="153">SUM(F281:F284)</f>
        <v>69956</v>
      </c>
      <c r="G285" s="1210">
        <f t="shared" ref="G285" si="154">SUM(G281:G284)</f>
        <v>146085</v>
      </c>
      <c r="H285" s="1206">
        <f t="shared" ref="H285" si="155">SUM(H281:H284)</f>
        <v>0</v>
      </c>
      <c r="I285" s="1208"/>
      <c r="J285" s="1208"/>
      <c r="K285" s="1208"/>
      <c r="L285" s="167"/>
    </row>
    <row r="286" spans="1:12" ht="10.5" customHeight="1">
      <c r="B286" s="1628" t="s">
        <v>719</v>
      </c>
      <c r="C286" s="1128">
        <f>SUM(D286:H286)</f>
        <v>119505</v>
      </c>
      <c r="D286" s="1128">
        <v>59172</v>
      </c>
      <c r="E286" s="1128">
        <v>0</v>
      </c>
      <c r="F286" s="1238">
        <v>29740</v>
      </c>
      <c r="G286" s="1238">
        <v>30593</v>
      </c>
      <c r="H286" s="1239">
        <v>0</v>
      </c>
      <c r="I286" s="1208"/>
      <c r="J286" s="1208"/>
      <c r="K286" s="1208"/>
      <c r="L286" s="167"/>
    </row>
    <row r="287" spans="1:12" ht="10.5" customHeight="1">
      <c r="B287" s="1629" t="s">
        <v>723</v>
      </c>
      <c r="C287" s="1128">
        <f t="shared" ref="C287:C289" si="156">SUM(D287:H287)</f>
        <v>114915</v>
      </c>
      <c r="D287" s="1128">
        <v>53956</v>
      </c>
      <c r="E287" s="1128">
        <v>2416</v>
      </c>
      <c r="F287" s="1238">
        <v>26470</v>
      </c>
      <c r="G287" s="1238">
        <v>32073</v>
      </c>
      <c r="H287" s="1239">
        <v>0</v>
      </c>
      <c r="I287" s="1208"/>
      <c r="J287" s="1208"/>
      <c r="K287" s="1208"/>
      <c r="L287" s="167"/>
    </row>
    <row r="288" spans="1:12" ht="10.5" customHeight="1">
      <c r="B288" s="1629" t="s">
        <v>724</v>
      </c>
      <c r="C288" s="1128">
        <f t="shared" si="156"/>
        <v>177997</v>
      </c>
      <c r="D288" s="1128">
        <v>145008</v>
      </c>
      <c r="E288" s="1128">
        <v>0</v>
      </c>
      <c r="F288" s="1148">
        <v>12579</v>
      </c>
      <c r="G288" s="2255">
        <v>20410</v>
      </c>
      <c r="H288" s="1149">
        <v>0</v>
      </c>
      <c r="I288" s="1208"/>
      <c r="J288" s="1208"/>
      <c r="K288" s="1208"/>
      <c r="L288" s="167"/>
    </row>
    <row r="289" spans="2:16" ht="10.5" customHeight="1" thickBot="1">
      <c r="B289" s="1629" t="s">
        <v>725</v>
      </c>
      <c r="C289" s="1128">
        <f t="shared" si="156"/>
        <v>14192</v>
      </c>
      <c r="D289" s="1204">
        <v>0</v>
      </c>
      <c r="E289" s="1204">
        <v>0</v>
      </c>
      <c r="F289" s="1209">
        <v>6256</v>
      </c>
      <c r="G289" s="2254">
        <v>7936</v>
      </c>
      <c r="H289" s="1243">
        <v>0</v>
      </c>
      <c r="I289" s="1208"/>
      <c r="J289" s="1208"/>
      <c r="K289" s="1208"/>
      <c r="L289" s="167"/>
    </row>
    <row r="290" spans="2:16" ht="13.5" customHeight="1" thickBot="1">
      <c r="B290" s="1623" t="s">
        <v>739</v>
      </c>
      <c r="C290" s="1206">
        <f>SUM(D290:H290)</f>
        <v>426609</v>
      </c>
      <c r="D290" s="1206">
        <f>SUM(D286:D289)</f>
        <v>258136</v>
      </c>
      <c r="E290" s="1210">
        <f>SUM(E286:E289)</f>
        <v>2416</v>
      </c>
      <c r="F290" s="1206">
        <f t="shared" ref="F290" si="157">SUM(F286:F289)</f>
        <v>75045</v>
      </c>
      <c r="G290" s="1210">
        <f t="shared" ref="G290" si="158">SUM(G286:G289)</f>
        <v>91012</v>
      </c>
      <c r="H290" s="1206">
        <f t="shared" ref="H290" si="159">SUM(H286:H289)</f>
        <v>0</v>
      </c>
      <c r="I290" s="1208"/>
      <c r="J290" s="1208"/>
      <c r="K290" s="1208"/>
      <c r="L290" s="167"/>
    </row>
    <row r="291" spans="2:16" ht="10.5" customHeight="1">
      <c r="B291" s="1628" t="s">
        <v>746</v>
      </c>
      <c r="C291" s="1128">
        <f>SUM(D291:H291)</f>
        <v>136217</v>
      </c>
      <c r="D291" s="1128">
        <v>69680</v>
      </c>
      <c r="E291" s="1128">
        <v>2032</v>
      </c>
      <c r="F291" s="1238">
        <v>11075</v>
      </c>
      <c r="G291" s="1238">
        <v>53430</v>
      </c>
      <c r="H291" s="1239">
        <v>0</v>
      </c>
      <c r="I291" s="1208"/>
      <c r="J291" s="1208"/>
      <c r="K291" s="1208"/>
      <c r="L291" s="167"/>
    </row>
    <row r="292" spans="2:16" ht="10.5" customHeight="1">
      <c r="B292" s="1629" t="s">
        <v>747</v>
      </c>
      <c r="C292" s="1128">
        <f t="shared" ref="C292:C294" si="160">SUM(D292:H292)</f>
        <v>119498</v>
      </c>
      <c r="D292" s="1128">
        <v>12310</v>
      </c>
      <c r="E292" s="1128">
        <v>4000</v>
      </c>
      <c r="F292" s="1238">
        <v>58028</v>
      </c>
      <c r="G292" s="1238">
        <v>45160</v>
      </c>
      <c r="H292" s="1239">
        <v>0</v>
      </c>
      <c r="I292" s="1208"/>
      <c r="J292" s="1208"/>
      <c r="K292" s="1208"/>
      <c r="L292" s="167"/>
    </row>
    <row r="293" spans="2:16" ht="12" customHeight="1">
      <c r="B293" s="1629" t="s">
        <v>748</v>
      </c>
      <c r="C293" s="1128">
        <f t="shared" si="160"/>
        <v>40702</v>
      </c>
      <c r="D293" s="1128">
        <v>16000</v>
      </c>
      <c r="E293" s="1128">
        <v>0</v>
      </c>
      <c r="F293" s="1148">
        <v>13962</v>
      </c>
      <c r="G293" s="2255">
        <v>10740</v>
      </c>
      <c r="H293" s="1149">
        <v>0</v>
      </c>
      <c r="I293" s="1208"/>
      <c r="J293" s="1208"/>
      <c r="K293" s="1208"/>
      <c r="L293" s="167"/>
    </row>
    <row r="294" spans="2:16" ht="12" customHeight="1" thickBot="1">
      <c r="B294" s="1629" t="s">
        <v>749</v>
      </c>
      <c r="C294" s="1128">
        <f t="shared" si="160"/>
        <v>59986</v>
      </c>
      <c r="D294" s="1204">
        <v>0</v>
      </c>
      <c r="E294" s="1204">
        <v>0</v>
      </c>
      <c r="F294" s="1209">
        <v>41475</v>
      </c>
      <c r="G294" s="2254">
        <v>18511</v>
      </c>
      <c r="H294" s="1243">
        <v>0</v>
      </c>
      <c r="I294" s="1208"/>
      <c r="J294" s="1208"/>
      <c r="K294" s="1208"/>
      <c r="L294" s="167"/>
    </row>
    <row r="295" spans="2:16" ht="12" customHeight="1" thickBot="1">
      <c r="B295" s="1623" t="s">
        <v>803</v>
      </c>
      <c r="C295" s="1206">
        <f>SUM(D295:H295)</f>
        <v>356403</v>
      </c>
      <c r="D295" s="1206">
        <f>SUM(D291:D294)</f>
        <v>97990</v>
      </c>
      <c r="E295" s="1210">
        <f>SUM(E291:E294)</f>
        <v>6032</v>
      </c>
      <c r="F295" s="1206">
        <f t="shared" ref="F295" si="161">SUM(F291:F294)</f>
        <v>124540</v>
      </c>
      <c r="G295" s="1210">
        <f t="shared" ref="G295" si="162">SUM(G291:G294)</f>
        <v>127841</v>
      </c>
      <c r="H295" s="1206">
        <f t="shared" ref="H295" si="163">SUM(H291:H294)</f>
        <v>0</v>
      </c>
      <c r="I295" s="1208"/>
      <c r="J295" s="1208"/>
      <c r="K295" s="1208"/>
      <c r="L295" s="167"/>
    </row>
    <row r="296" spans="2:16" ht="12" customHeight="1">
      <c r="B296" s="1628" t="s">
        <v>810</v>
      </c>
      <c r="C296" s="1128">
        <f>SUM(D296:H296)</f>
        <v>13441</v>
      </c>
      <c r="D296" s="1128">
        <v>0</v>
      </c>
      <c r="E296" s="1128">
        <v>0</v>
      </c>
      <c r="F296" s="1238">
        <v>7586</v>
      </c>
      <c r="G296" s="1238">
        <v>5855</v>
      </c>
      <c r="H296" s="1239">
        <v>0</v>
      </c>
      <c r="I296" s="1208"/>
      <c r="J296" s="1208"/>
      <c r="K296" s="1208"/>
      <c r="L296" s="167"/>
    </row>
    <row r="297" spans="2:16" ht="12" customHeight="1">
      <c r="B297" s="1629" t="s">
        <v>818</v>
      </c>
      <c r="C297" s="1128">
        <f t="shared" ref="C297:C299" si="164">SUM(D297:H297)</f>
        <v>89949</v>
      </c>
      <c r="D297" s="1128">
        <v>3500</v>
      </c>
      <c r="E297" s="1128">
        <v>1000</v>
      </c>
      <c r="F297" s="1238">
        <v>28600</v>
      </c>
      <c r="G297" s="1238">
        <v>56849</v>
      </c>
      <c r="H297" s="1239">
        <v>0</v>
      </c>
      <c r="I297" s="1208"/>
      <c r="J297" s="1208"/>
      <c r="K297" s="1208"/>
      <c r="L297" s="167"/>
    </row>
    <row r="298" spans="2:16" ht="12" customHeight="1">
      <c r="B298" s="1629" t="s">
        <v>797</v>
      </c>
      <c r="C298" s="1128">
        <f t="shared" si="164"/>
        <v>0</v>
      </c>
      <c r="D298" s="1128"/>
      <c r="E298" s="1128"/>
      <c r="F298" s="1148"/>
      <c r="G298" s="2255"/>
      <c r="H298" s="1149">
        <v>0</v>
      </c>
      <c r="I298" s="1208"/>
      <c r="J298" s="1208"/>
      <c r="K298" s="1208"/>
      <c r="L298" s="167"/>
    </row>
    <row r="299" spans="2:16" ht="12" customHeight="1" thickBot="1">
      <c r="B299" s="1629" t="s">
        <v>819</v>
      </c>
      <c r="C299" s="1128">
        <f t="shared" si="164"/>
        <v>0</v>
      </c>
      <c r="D299" s="1204"/>
      <c r="E299" s="1204"/>
      <c r="F299" s="1209"/>
      <c r="G299" s="2254"/>
      <c r="H299" s="1243">
        <v>0</v>
      </c>
      <c r="I299" s="1208"/>
      <c r="J299" s="1208"/>
      <c r="K299" s="1208"/>
      <c r="L299" s="167"/>
    </row>
    <row r="300" spans="2:16" ht="12" customHeight="1" thickBot="1">
      <c r="B300" s="1623" t="s">
        <v>828</v>
      </c>
      <c r="C300" s="1206">
        <f>SUM(D300:H300)</f>
        <v>103390</v>
      </c>
      <c r="D300" s="1206">
        <f>SUM(D296:D299)</f>
        <v>3500</v>
      </c>
      <c r="E300" s="1210">
        <f>SUM(E296:E299)</f>
        <v>1000</v>
      </c>
      <c r="F300" s="1206">
        <f t="shared" ref="F300" si="165">SUM(F296:F299)</f>
        <v>36186</v>
      </c>
      <c r="G300" s="1210">
        <f t="shared" ref="G300" si="166">SUM(G296:G299)</f>
        <v>62704</v>
      </c>
      <c r="H300" s="1206">
        <f t="shared" ref="H300" si="167">SUM(H296:H299)</f>
        <v>0</v>
      </c>
      <c r="I300" s="1208"/>
      <c r="J300" s="1208"/>
      <c r="K300" s="1208"/>
      <c r="L300" s="167"/>
    </row>
    <row r="301" spans="2:16" ht="5.45" customHeight="1" thickBot="1">
      <c r="B301" s="2117"/>
      <c r="C301" s="2118"/>
      <c r="D301" s="2118"/>
      <c r="E301" s="2118"/>
      <c r="F301" s="2118"/>
      <c r="G301" s="2118"/>
      <c r="H301" s="2119"/>
      <c r="I301" s="1208"/>
      <c r="J301" s="1208"/>
      <c r="K301" s="1208"/>
      <c r="L301" s="167"/>
    </row>
    <row r="302" spans="2:16">
      <c r="B302" s="1135" t="s">
        <v>354</v>
      </c>
      <c r="C302" s="1135"/>
      <c r="D302" s="1135"/>
      <c r="E302" s="5093" t="s">
        <v>677</v>
      </c>
      <c r="F302" s="5093"/>
      <c r="G302" s="1146"/>
      <c r="H302" s="1146"/>
      <c r="I302" s="1182"/>
      <c r="J302" s="1182"/>
      <c r="K302" s="1987"/>
      <c r="L302" s="1987"/>
      <c r="M302" s="1987"/>
      <c r="N302" s="1987"/>
      <c r="O302" s="1987"/>
      <c r="P302" s="1987"/>
    </row>
    <row r="303" spans="2:16" ht="6.75" customHeight="1" thickBot="1">
      <c r="G303" s="23"/>
      <c r="H303" s="23"/>
      <c r="I303" s="167"/>
      <c r="J303" s="167"/>
      <c r="K303" s="167"/>
      <c r="L303" s="167"/>
    </row>
    <row r="304" spans="2:16" ht="21" customHeight="1" thickBot="1">
      <c r="B304" s="5107" t="s">
        <v>674</v>
      </c>
      <c r="C304" s="4613"/>
      <c r="D304" s="4613"/>
      <c r="E304" s="4613"/>
      <c r="F304" s="4613"/>
      <c r="G304" s="4611"/>
      <c r="H304" s="1281"/>
    </row>
    <row r="305" spans="1:18" ht="15" customHeight="1" thickBot="1">
      <c r="B305" s="1282"/>
      <c r="C305" s="2258" t="s">
        <v>671</v>
      </c>
      <c r="D305" s="1284" t="s">
        <v>353</v>
      </c>
      <c r="E305" s="2266" t="s">
        <v>352</v>
      </c>
      <c r="F305" s="5106" t="s">
        <v>679</v>
      </c>
      <c r="G305" s="4608"/>
      <c r="H305" s="23"/>
    </row>
    <row r="306" spans="1:18" ht="10.5" customHeight="1">
      <c r="B306" s="1125" t="s">
        <v>416</v>
      </c>
      <c r="C306" s="1128">
        <f>SUM(D306:E306)</f>
        <v>1805</v>
      </c>
      <c r="D306" s="2263">
        <v>1677</v>
      </c>
      <c r="E306" s="1631">
        <v>128</v>
      </c>
      <c r="F306" s="5105"/>
      <c r="G306" s="4634"/>
    </row>
    <row r="307" spans="1:18" ht="10.5" customHeight="1">
      <c r="B307" s="1126" t="s">
        <v>211</v>
      </c>
      <c r="C307" s="1128">
        <f t="shared" ref="C307:C330" si="168">SUM(D307:E307)</f>
        <v>10257</v>
      </c>
      <c r="D307" s="2264">
        <v>9693</v>
      </c>
      <c r="E307" s="1631">
        <v>564</v>
      </c>
      <c r="F307" s="5105"/>
      <c r="G307" s="4634"/>
      <c r="J307" s="467"/>
    </row>
    <row r="308" spans="1:18" ht="10.5" customHeight="1">
      <c r="B308" s="1126" t="s">
        <v>332</v>
      </c>
      <c r="C308" s="1128">
        <f t="shared" si="168"/>
        <v>86903</v>
      </c>
      <c r="D308" s="2257">
        <v>70487</v>
      </c>
      <c r="E308" s="1631">
        <v>16416</v>
      </c>
      <c r="F308" s="5092"/>
      <c r="G308" s="4634"/>
    </row>
    <row r="309" spans="1:18" ht="10.5" customHeight="1" thickBot="1">
      <c r="B309" s="1152" t="s">
        <v>551</v>
      </c>
      <c r="C309" s="1128">
        <f t="shared" si="168"/>
        <v>51023</v>
      </c>
      <c r="D309" s="1205">
        <v>48783</v>
      </c>
      <c r="E309" s="2267">
        <v>2240</v>
      </c>
      <c r="F309" s="5092"/>
      <c r="G309" s="4634"/>
    </row>
    <row r="310" spans="1:18" ht="13.5" thickBot="1">
      <c r="B310" s="1127" t="s">
        <v>653</v>
      </c>
      <c r="C310" s="1206">
        <f t="shared" si="168"/>
        <v>149988</v>
      </c>
      <c r="D310" s="2256">
        <f>SUM(D306:D309)</f>
        <v>130640</v>
      </c>
      <c r="E310" s="1637">
        <f>SUM(E306:E309)</f>
        <v>19348</v>
      </c>
      <c r="F310" s="5095"/>
      <c r="G310" s="4608"/>
    </row>
    <row r="311" spans="1:18" ht="10.5" customHeight="1">
      <c r="B311" s="1126" t="s">
        <v>603</v>
      </c>
      <c r="C311" s="1128">
        <f>SUM(D311:E311)</f>
        <v>70321</v>
      </c>
      <c r="D311" s="2265">
        <v>62359</v>
      </c>
      <c r="E311" s="1631">
        <v>7962</v>
      </c>
      <c r="F311" s="5089"/>
      <c r="G311" s="5090"/>
    </row>
    <row r="312" spans="1:18" ht="10.5" customHeight="1">
      <c r="B312" s="1126" t="s">
        <v>641</v>
      </c>
      <c r="C312" s="1128">
        <f t="shared" si="168"/>
        <v>95939</v>
      </c>
      <c r="D312" s="2265">
        <v>80691</v>
      </c>
      <c r="E312" s="1631">
        <v>15248</v>
      </c>
      <c r="F312" s="5089"/>
      <c r="G312" s="5090"/>
    </row>
    <row r="313" spans="1:18" ht="10.5" customHeight="1">
      <c r="B313" s="1126" t="s">
        <v>654</v>
      </c>
      <c r="C313" s="1128">
        <f t="shared" si="168"/>
        <v>188159</v>
      </c>
      <c r="D313" s="2257">
        <v>171801</v>
      </c>
      <c r="E313" s="1631">
        <v>16358</v>
      </c>
      <c r="F313" s="5089"/>
      <c r="G313" s="5090"/>
    </row>
    <row r="314" spans="1:18" ht="10.5" customHeight="1" thickBot="1">
      <c r="B314" s="1126" t="s">
        <v>655</v>
      </c>
      <c r="C314" s="1204">
        <f t="shared" si="168"/>
        <v>58703</v>
      </c>
      <c r="D314" s="1203">
        <v>43733</v>
      </c>
      <c r="E314" s="1631">
        <v>14970</v>
      </c>
      <c r="F314" s="5089"/>
      <c r="G314" s="5090"/>
    </row>
    <row r="315" spans="1:18" ht="13.5" thickBot="1">
      <c r="B315" s="1638" t="s">
        <v>656</v>
      </c>
      <c r="C315" s="1206">
        <f t="shared" si="168"/>
        <v>413122</v>
      </c>
      <c r="D315" s="2256">
        <f>SUM(D311:D314)</f>
        <v>358584</v>
      </c>
      <c r="E315" s="1637">
        <f>SUM(E311:E314)</f>
        <v>54538</v>
      </c>
      <c r="F315" s="5091">
        <f>SUM(F311:F314)</f>
        <v>0</v>
      </c>
      <c r="G315" s="4830"/>
    </row>
    <row r="316" spans="1:18" ht="10.5" customHeight="1">
      <c r="B316" s="1622" t="s">
        <v>719</v>
      </c>
      <c r="C316" s="1128">
        <f>SUM(D316:E316)</f>
        <v>119505</v>
      </c>
      <c r="D316" s="2257">
        <v>106325</v>
      </c>
      <c r="E316" s="1631">
        <v>13180</v>
      </c>
      <c r="F316" s="5087"/>
      <c r="G316" s="5088"/>
    </row>
    <row r="317" spans="1:18" ht="10.5" customHeight="1">
      <c r="B317" s="1622" t="s">
        <v>723</v>
      </c>
      <c r="C317" s="1128">
        <f t="shared" si="168"/>
        <v>114915</v>
      </c>
      <c r="D317" s="2257">
        <v>97183</v>
      </c>
      <c r="E317" s="1631">
        <v>17732</v>
      </c>
      <c r="F317" s="5087"/>
      <c r="G317" s="5088"/>
    </row>
    <row r="318" spans="1:18" ht="10.5" customHeight="1">
      <c r="B318" s="1622" t="s">
        <v>724</v>
      </c>
      <c r="C318" s="1128">
        <f t="shared" si="168"/>
        <v>177997</v>
      </c>
      <c r="D318" s="2257">
        <v>149697</v>
      </c>
      <c r="E318" s="1631">
        <v>28300</v>
      </c>
      <c r="F318" s="5087"/>
      <c r="G318" s="5096"/>
      <c r="M318" s="3"/>
      <c r="N318" s="3"/>
      <c r="O318" s="3"/>
      <c r="P318" s="3"/>
      <c r="Q318" s="3"/>
    </row>
    <row r="319" spans="1:18" s="3" customFormat="1" ht="10.5" customHeight="1" thickBot="1">
      <c r="A319"/>
      <c r="B319" s="1622" t="s">
        <v>725</v>
      </c>
      <c r="C319" s="1204">
        <f t="shared" si="168"/>
        <v>14192</v>
      </c>
      <c r="D319" s="2257">
        <v>11704</v>
      </c>
      <c r="E319" s="1631">
        <v>2488</v>
      </c>
      <c r="F319" s="5097"/>
      <c r="G319" s="5098"/>
      <c r="M319"/>
      <c r="N319"/>
      <c r="O319"/>
      <c r="P319"/>
      <c r="Q319"/>
      <c r="R319"/>
    </row>
    <row r="320" spans="1:18" s="3" customFormat="1" ht="12.75" customHeight="1" thickBot="1">
      <c r="A320"/>
      <c r="B320" s="1127" t="s">
        <v>739</v>
      </c>
      <c r="C320" s="1206">
        <f t="shared" si="168"/>
        <v>426609</v>
      </c>
      <c r="D320" s="2256">
        <f>SUM(D316:D319)</f>
        <v>364909</v>
      </c>
      <c r="E320" s="1637">
        <f>SUM(E316:E319)</f>
        <v>61700</v>
      </c>
      <c r="F320" s="5094">
        <f>SUM(F316:F319)</f>
        <v>0</v>
      </c>
      <c r="G320" s="4820"/>
      <c r="M320"/>
      <c r="N320"/>
      <c r="O320"/>
      <c r="P320"/>
      <c r="Q320"/>
      <c r="R320"/>
    </row>
    <row r="321" spans="1:18" s="3" customFormat="1" ht="12.75" customHeight="1">
      <c r="A321"/>
      <c r="B321" s="1622" t="s">
        <v>746</v>
      </c>
      <c r="C321" s="1128">
        <f>SUM(D321:E321)</f>
        <v>136217</v>
      </c>
      <c r="D321" s="2257">
        <v>112058</v>
      </c>
      <c r="E321" s="1631">
        <v>24159</v>
      </c>
      <c r="F321" s="5087"/>
      <c r="G321" s="5088"/>
      <c r="I321" s="1208"/>
      <c r="M321"/>
      <c r="N321"/>
      <c r="O321"/>
      <c r="P321"/>
      <c r="Q321"/>
      <c r="R321"/>
    </row>
    <row r="322" spans="1:18" s="3" customFormat="1" ht="12.75" customHeight="1">
      <c r="A322"/>
      <c r="B322" s="1622" t="s">
        <v>747</v>
      </c>
      <c r="C322" s="1128">
        <f t="shared" si="168"/>
        <v>119498</v>
      </c>
      <c r="D322" s="2257">
        <v>87270</v>
      </c>
      <c r="E322" s="1631">
        <v>32228</v>
      </c>
      <c r="F322" s="5087"/>
      <c r="G322" s="5088"/>
      <c r="I322" s="1208"/>
      <c r="M322"/>
      <c r="N322"/>
      <c r="O322"/>
      <c r="P322"/>
      <c r="Q322"/>
      <c r="R322"/>
    </row>
    <row r="323" spans="1:18" s="3" customFormat="1" ht="12.75" customHeight="1">
      <c r="A323"/>
      <c r="B323" s="1622" t="s">
        <v>748</v>
      </c>
      <c r="C323" s="1128">
        <f t="shared" si="168"/>
        <v>40702</v>
      </c>
      <c r="D323" s="2257">
        <v>30269</v>
      </c>
      <c r="E323" s="1631">
        <v>10433</v>
      </c>
      <c r="F323" s="5087"/>
      <c r="G323" s="5096"/>
      <c r="I323" s="1988"/>
      <c r="M323"/>
      <c r="N323"/>
      <c r="O323"/>
      <c r="P323"/>
      <c r="Q323"/>
      <c r="R323"/>
    </row>
    <row r="324" spans="1:18" s="3" customFormat="1" ht="13.5" thickBot="1">
      <c r="A324"/>
      <c r="B324" s="1622" t="s">
        <v>749</v>
      </c>
      <c r="C324" s="1204">
        <f t="shared" si="168"/>
        <v>59986</v>
      </c>
      <c r="D324" s="2257">
        <v>48758</v>
      </c>
      <c r="E324" s="1631">
        <v>11228</v>
      </c>
      <c r="F324" s="5097"/>
      <c r="G324" s="5098"/>
      <c r="I324" s="391"/>
      <c r="M324"/>
      <c r="N324"/>
      <c r="O324"/>
      <c r="P324"/>
      <c r="Q324"/>
      <c r="R324"/>
    </row>
    <row r="325" spans="1:18" s="3" customFormat="1" ht="13.5" thickBot="1">
      <c r="A325"/>
      <c r="B325" s="1127" t="s">
        <v>803</v>
      </c>
      <c r="C325" s="1206">
        <f t="shared" si="168"/>
        <v>356403</v>
      </c>
      <c r="D325" s="2256">
        <f>SUM(D321:D324)</f>
        <v>278355</v>
      </c>
      <c r="E325" s="1637">
        <f>SUM(E321:E324)</f>
        <v>78048</v>
      </c>
      <c r="F325" s="5094">
        <f>SUM(F321:F324)</f>
        <v>0</v>
      </c>
      <c r="G325" s="4820"/>
      <c r="I325" s="23"/>
      <c r="M325"/>
      <c r="N325"/>
      <c r="O325"/>
      <c r="P325"/>
      <c r="Q325"/>
      <c r="R325"/>
    </row>
    <row r="326" spans="1:18" s="3" customFormat="1">
      <c r="A326"/>
      <c r="B326" s="1622" t="s">
        <v>810</v>
      </c>
      <c r="C326" s="1128">
        <f>SUM(D326:E326)</f>
        <v>13441</v>
      </c>
      <c r="D326" s="2265">
        <v>7247</v>
      </c>
      <c r="E326" s="1631">
        <v>6194</v>
      </c>
      <c r="F326" s="5089"/>
      <c r="G326" s="5090"/>
      <c r="I326" s="23"/>
      <c r="M326"/>
      <c r="N326"/>
      <c r="O326"/>
      <c r="P326"/>
      <c r="Q326"/>
      <c r="R326"/>
    </row>
    <row r="327" spans="1:18" s="3" customFormat="1">
      <c r="A327"/>
      <c r="B327" s="1622" t="s">
        <v>818</v>
      </c>
      <c r="C327" s="1128">
        <f t="shared" si="168"/>
        <v>89949</v>
      </c>
      <c r="D327" s="2265">
        <v>75379</v>
      </c>
      <c r="E327" s="1631">
        <v>14570</v>
      </c>
      <c r="F327" s="5089"/>
      <c r="G327" s="5090"/>
      <c r="I327" s="23"/>
      <c r="M327"/>
      <c r="N327"/>
      <c r="O327"/>
      <c r="P327"/>
      <c r="Q327"/>
      <c r="R327"/>
    </row>
    <row r="328" spans="1:18" s="3" customFormat="1">
      <c r="A328"/>
      <c r="B328" s="1622" t="s">
        <v>797</v>
      </c>
      <c r="C328" s="1128">
        <f t="shared" si="168"/>
        <v>0</v>
      </c>
      <c r="D328" s="2257"/>
      <c r="E328" s="1631"/>
      <c r="F328" s="5089"/>
      <c r="G328" s="5090"/>
      <c r="I328" s="23"/>
      <c r="M328"/>
      <c r="N328"/>
      <c r="O328"/>
      <c r="P328"/>
      <c r="Q328"/>
      <c r="R328"/>
    </row>
    <row r="329" spans="1:18" s="3" customFormat="1" ht="13.5" thickBot="1">
      <c r="A329"/>
      <c r="B329" s="1622" t="s">
        <v>819</v>
      </c>
      <c r="C329" s="1204">
        <f t="shared" si="168"/>
        <v>0</v>
      </c>
      <c r="D329" s="1203"/>
      <c r="E329" s="1631"/>
      <c r="F329" s="5089"/>
      <c r="G329" s="5090"/>
      <c r="I329" s="23"/>
      <c r="M329"/>
      <c r="N329"/>
      <c r="O329"/>
      <c r="P329"/>
      <c r="Q329"/>
      <c r="R329"/>
    </row>
    <row r="330" spans="1:18" s="3" customFormat="1" ht="13.5" thickBot="1">
      <c r="A330"/>
      <c r="B330" s="1983" t="s">
        <v>828</v>
      </c>
      <c r="C330" s="1206">
        <f t="shared" si="168"/>
        <v>103390</v>
      </c>
      <c r="D330" s="2256">
        <f>SUM(E326:E329)</f>
        <v>20764</v>
      </c>
      <c r="E330" s="1637">
        <f>SUM(D326:D329)</f>
        <v>82626</v>
      </c>
      <c r="F330" s="5094">
        <f>SUM(F326:F329)</f>
        <v>0</v>
      </c>
      <c r="G330" s="4820"/>
      <c r="I330" s="23"/>
      <c r="M330"/>
      <c r="N330"/>
      <c r="O330"/>
      <c r="P330"/>
      <c r="Q330"/>
      <c r="R330"/>
    </row>
    <row r="331" spans="1:18" s="3" customFormat="1" ht="4.9000000000000004" customHeight="1" thickBot="1">
      <c r="A331"/>
      <c r="B331" s="2067"/>
      <c r="C331" s="2068"/>
      <c r="D331" s="2120"/>
      <c r="E331" s="2068"/>
      <c r="F331" s="2068"/>
      <c r="G331" s="2069"/>
      <c r="M331"/>
      <c r="N331"/>
      <c r="O331"/>
      <c r="P331"/>
      <c r="Q331"/>
      <c r="R331"/>
    </row>
    <row r="332" spans="1:18" s="3" customFormat="1">
      <c r="A332"/>
      <c r="B332" s="1135" t="s">
        <v>354</v>
      </c>
      <c r="C332" s="1135"/>
      <c r="D332" s="1135"/>
      <c r="E332" s="5093" t="s">
        <v>677</v>
      </c>
      <c r="F332" s="5093"/>
      <c r="M332"/>
      <c r="N332"/>
      <c r="O332"/>
      <c r="P332"/>
      <c r="Q332"/>
      <c r="R332"/>
    </row>
  </sheetData>
  <mergeCells count="57">
    <mergeCell ref="B168:H168"/>
    <mergeCell ref="B170:C170"/>
    <mergeCell ref="D170:F170"/>
    <mergeCell ref="B73:H74"/>
    <mergeCell ref="B2:H2"/>
    <mergeCell ref="C4:C5"/>
    <mergeCell ref="E4:E5"/>
    <mergeCell ref="F4:F5"/>
    <mergeCell ref="G4:G5"/>
    <mergeCell ref="C75:C76"/>
    <mergeCell ref="D75:H75"/>
    <mergeCell ref="G170:H170"/>
    <mergeCell ref="B122:B124"/>
    <mergeCell ref="I75:K75"/>
    <mergeCell ref="D118:E118"/>
    <mergeCell ref="C122:C124"/>
    <mergeCell ref="H122:J122"/>
    <mergeCell ref="D123:D124"/>
    <mergeCell ref="E123:E124"/>
    <mergeCell ref="D122:E122"/>
    <mergeCell ref="G171:H171"/>
    <mergeCell ref="B227:H227"/>
    <mergeCell ref="G228:H228"/>
    <mergeCell ref="E271:F271"/>
    <mergeCell ref="C228:C229"/>
    <mergeCell ref="B228:B229"/>
    <mergeCell ref="B273:H273"/>
    <mergeCell ref="D274:H274"/>
    <mergeCell ref="E302:F302"/>
    <mergeCell ref="F306:G306"/>
    <mergeCell ref="F307:G307"/>
    <mergeCell ref="F305:G305"/>
    <mergeCell ref="B304:G304"/>
    <mergeCell ref="F308:G308"/>
    <mergeCell ref="F309:G309"/>
    <mergeCell ref="E332:F332"/>
    <mergeCell ref="F326:G326"/>
    <mergeCell ref="F327:G327"/>
    <mergeCell ref="F328:G328"/>
    <mergeCell ref="F329:G329"/>
    <mergeCell ref="F330:G330"/>
    <mergeCell ref="F310:G310"/>
    <mergeCell ref="F323:G323"/>
    <mergeCell ref="F324:G324"/>
    <mergeCell ref="F325:G325"/>
    <mergeCell ref="F317:G317"/>
    <mergeCell ref="F318:G318"/>
    <mergeCell ref="F319:G319"/>
    <mergeCell ref="F320:G320"/>
    <mergeCell ref="F321:G321"/>
    <mergeCell ref="F322:G322"/>
    <mergeCell ref="F311:G311"/>
    <mergeCell ref="F312:G312"/>
    <mergeCell ref="F313:G313"/>
    <mergeCell ref="F314:G314"/>
    <mergeCell ref="F315:G315"/>
    <mergeCell ref="F316:G316"/>
  </mergeCells>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1:R297"/>
  <sheetViews>
    <sheetView topLeftCell="A160" workbookViewId="0">
      <selection activeCell="A38" sqref="A3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1" style="3" customWidth="1"/>
    <col min="6" max="6" width="10.42578125" style="3" customWidth="1"/>
    <col min="7" max="7" width="10.14062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237" t="s">
        <v>53</v>
      </c>
      <c r="B2" s="5135" t="s">
        <v>678</v>
      </c>
      <c r="C2" s="5136"/>
      <c r="D2" s="5136"/>
      <c r="E2" s="5136"/>
      <c r="F2" s="5136"/>
      <c r="G2" s="5136"/>
      <c r="H2" s="5137"/>
      <c r="I2" s="869"/>
      <c r="J2" s="869"/>
      <c r="K2" s="167"/>
      <c r="L2" s="167"/>
      <c r="M2" s="2"/>
    </row>
    <row r="3" spans="1:13" ht="12.2" customHeight="1" thickBot="1">
      <c r="A3" s="458"/>
      <c r="C3" s="219"/>
      <c r="D3" s="219"/>
    </row>
    <row r="4" spans="1:13" ht="12.2" customHeight="1">
      <c r="A4" s="458"/>
      <c r="B4" s="1123"/>
      <c r="C4" s="5138" t="s">
        <v>646</v>
      </c>
      <c r="D4" s="1138" t="s">
        <v>345</v>
      </c>
      <c r="E4" s="5140" t="s">
        <v>649</v>
      </c>
      <c r="F4" s="5140" t="s">
        <v>648</v>
      </c>
      <c r="G4" s="5140" t="s">
        <v>647</v>
      </c>
    </row>
    <row r="5" spans="1:13" ht="22.7" customHeight="1" thickBot="1">
      <c r="A5" s="458"/>
      <c r="B5" s="1124"/>
      <c r="C5" s="5139"/>
      <c r="D5" s="1137" t="s">
        <v>657</v>
      </c>
      <c r="E5" s="4958"/>
      <c r="F5" s="4958"/>
      <c r="G5" s="5141"/>
    </row>
    <row r="6" spans="1:13" ht="12.2" customHeight="1">
      <c r="A6" s="458"/>
      <c r="B6" s="1129" t="s">
        <v>128</v>
      </c>
      <c r="C6" s="1255">
        <v>33645</v>
      </c>
      <c r="D6" s="1256">
        <v>-67.354602084182332</v>
      </c>
      <c r="E6" s="1257">
        <v>13483</v>
      </c>
      <c r="F6" s="1257">
        <v>20162</v>
      </c>
      <c r="G6" s="1258"/>
    </row>
    <row r="7" spans="1:13" ht="12.2" customHeight="1">
      <c r="A7" s="458"/>
      <c r="B7" s="1131" t="s">
        <v>129</v>
      </c>
      <c r="C7" s="1255">
        <v>290067</v>
      </c>
      <c r="D7" s="1259">
        <f>SUM(C7/C6)*100-100</f>
        <v>762.13999108337055</v>
      </c>
      <c r="E7" s="1257">
        <v>265957</v>
      </c>
      <c r="F7" s="1257">
        <v>24110</v>
      </c>
      <c r="G7" s="1260"/>
    </row>
    <row r="8" spans="1:13" ht="12.2" customHeight="1">
      <c r="A8" s="458"/>
      <c r="B8" s="1131" t="s">
        <v>130</v>
      </c>
      <c r="C8" s="1255">
        <v>50953</v>
      </c>
      <c r="D8" s="1259">
        <f>SUM(C8/C7)*100-100</f>
        <v>-82.43405833824599</v>
      </c>
      <c r="E8" s="1257">
        <v>22973</v>
      </c>
      <c r="F8" s="1257">
        <v>27980</v>
      </c>
      <c r="G8" s="1260"/>
    </row>
    <row r="9" spans="1:13" ht="12.2" customHeight="1" thickBot="1">
      <c r="A9" s="458"/>
      <c r="B9" s="1131" t="s">
        <v>405</v>
      </c>
      <c r="C9" s="1255">
        <v>50958</v>
      </c>
      <c r="D9" s="1259">
        <f>SUM(C9/C8)*100-100</f>
        <v>9.8129648892211208E-3</v>
      </c>
      <c r="E9" s="1257">
        <v>32687</v>
      </c>
      <c r="F9" s="1257">
        <v>18271</v>
      </c>
      <c r="G9" s="1260"/>
    </row>
    <row r="10" spans="1:13" ht="16.5" customHeight="1" thickBot="1">
      <c r="A10" s="458"/>
      <c r="B10" s="1132" t="s">
        <v>650</v>
      </c>
      <c r="C10" s="1261">
        <v>425623</v>
      </c>
      <c r="D10" s="1262">
        <v>-7.0495279567943498</v>
      </c>
      <c r="E10" s="1263">
        <v>335100</v>
      </c>
      <c r="F10" s="1263">
        <v>90523</v>
      </c>
      <c r="G10" s="1264"/>
    </row>
    <row r="11" spans="1:13" ht="12.2" customHeight="1">
      <c r="A11" s="458"/>
      <c r="B11" s="1129" t="s">
        <v>425</v>
      </c>
      <c r="C11" s="1255">
        <v>60092</v>
      </c>
      <c r="D11" s="1259">
        <f>SUM(C11/C9)*100-100</f>
        <v>17.924565328309598</v>
      </c>
      <c r="E11" s="1257">
        <v>26628</v>
      </c>
      <c r="F11" s="1257"/>
      <c r="G11" s="1260"/>
    </row>
    <row r="12" spans="1:13" ht="12.2" customHeight="1">
      <c r="A12" s="458"/>
      <c r="B12" s="1131" t="s">
        <v>575</v>
      </c>
      <c r="C12" s="1255">
        <v>148268</v>
      </c>
      <c r="D12" s="1259">
        <f>SUM(C12/C11)*100-100</f>
        <v>146.73500632363709</v>
      </c>
      <c r="E12" s="1257">
        <v>114808</v>
      </c>
      <c r="F12" s="1257">
        <v>33460</v>
      </c>
      <c r="G12" s="1260"/>
    </row>
    <row r="13" spans="1:13" ht="12.2" customHeight="1">
      <c r="A13" s="458"/>
      <c r="B13" s="1131" t="s">
        <v>426</v>
      </c>
      <c r="C13" s="1255">
        <v>36547</v>
      </c>
      <c r="D13" s="1259">
        <f>SUM(C13/C12)*100-100</f>
        <v>-75.350716270537134</v>
      </c>
      <c r="E13" s="1257">
        <v>12039</v>
      </c>
      <c r="F13" s="1257">
        <v>24508</v>
      </c>
      <c r="G13" s="1260"/>
    </row>
    <row r="14" spans="1:13" ht="12.2" customHeight="1" thickBot="1">
      <c r="A14" s="458"/>
      <c r="B14" s="1131" t="s">
        <v>479</v>
      </c>
      <c r="C14" s="1255">
        <v>94242</v>
      </c>
      <c r="D14" s="1259">
        <f>SUM(C14/C13)*100-100</f>
        <v>157.86521465510168</v>
      </c>
      <c r="E14" s="1257">
        <v>34750</v>
      </c>
      <c r="F14" s="1257">
        <v>59492</v>
      </c>
      <c r="G14" s="1260"/>
    </row>
    <row r="15" spans="1:13" ht="14.25" customHeight="1" thickBot="1">
      <c r="A15" s="458"/>
      <c r="B15" s="1132" t="s">
        <v>651</v>
      </c>
      <c r="C15" s="1261">
        <v>339149</v>
      </c>
      <c r="D15" s="1262">
        <f>SUM(C15/C10)*100-100</f>
        <v>-20.317041137344546</v>
      </c>
      <c r="E15" s="1263">
        <v>188225</v>
      </c>
      <c r="F15" s="1263">
        <v>150924</v>
      </c>
      <c r="G15" s="1264"/>
    </row>
    <row r="16" spans="1:13" ht="12.2" customHeight="1">
      <c r="A16" s="458"/>
      <c r="B16" s="1129" t="s">
        <v>526</v>
      </c>
      <c r="C16" s="1265">
        <v>30880</v>
      </c>
      <c r="D16" s="1266">
        <f>SUM(C16/C14)*100-100</f>
        <v>-67.233293011608424</v>
      </c>
      <c r="E16" s="1265">
        <v>0</v>
      </c>
      <c r="F16" s="1267">
        <v>30880</v>
      </c>
      <c r="G16" s="1260"/>
    </row>
    <row r="17" spans="1:9" ht="12.2" customHeight="1">
      <c r="A17" s="458"/>
      <c r="B17" s="1131" t="s">
        <v>484</v>
      </c>
      <c r="C17" s="1265">
        <v>210912</v>
      </c>
      <c r="D17" s="1266">
        <f>SUM(C17/C16)*100-100</f>
        <v>583.00518134715026</v>
      </c>
      <c r="E17" s="1268">
        <v>193304</v>
      </c>
      <c r="F17" s="1269">
        <v>17608</v>
      </c>
      <c r="G17" s="1260"/>
    </row>
    <row r="18" spans="1:9" ht="12.2" customHeight="1">
      <c r="A18" s="458"/>
      <c r="B18" s="1131" t="s">
        <v>498</v>
      </c>
      <c r="C18" s="1265">
        <v>75961</v>
      </c>
      <c r="D18" s="1266">
        <f>SUM(C18/C17)*100-100</f>
        <v>-63.984505386132604</v>
      </c>
      <c r="E18" s="1268">
        <v>42680</v>
      </c>
      <c r="F18" s="1269">
        <v>33281</v>
      </c>
      <c r="G18" s="1260"/>
    </row>
    <row r="19" spans="1:9" ht="12.2" customHeight="1" thickBot="1">
      <c r="A19" s="458"/>
      <c r="B19" s="1131" t="s">
        <v>428</v>
      </c>
      <c r="C19" s="1265">
        <v>69894</v>
      </c>
      <c r="D19" s="1266">
        <f>SUM(C19/C18)*100-100</f>
        <v>-7.986993325522306</v>
      </c>
      <c r="E19" s="1268">
        <v>25088</v>
      </c>
      <c r="F19" s="1270">
        <v>44806</v>
      </c>
      <c r="G19" s="1271"/>
    </row>
    <row r="20" spans="1:9" ht="15" customHeight="1" thickBot="1">
      <c r="A20" s="458"/>
      <c r="B20" s="1132" t="s">
        <v>652</v>
      </c>
      <c r="C20" s="1272">
        <v>387647</v>
      </c>
      <c r="D20" s="1273">
        <f>SUM(C20/C15)*100-100</f>
        <v>14.299909479314408</v>
      </c>
      <c r="E20" s="1274">
        <v>261072</v>
      </c>
      <c r="F20" s="1274">
        <v>126575</v>
      </c>
      <c r="G20" s="1271"/>
    </row>
    <row r="21" spans="1:9" ht="12.2" customHeight="1">
      <c r="A21" s="458"/>
      <c r="B21" s="1129" t="s">
        <v>416</v>
      </c>
      <c r="C21" s="1275">
        <v>150371</v>
      </c>
      <c r="D21" s="1259">
        <f>SUM(C21/C19)*100-100</f>
        <v>115.1414999856926</v>
      </c>
      <c r="E21" s="1276">
        <v>106596</v>
      </c>
      <c r="F21" s="1257">
        <v>41970</v>
      </c>
      <c r="G21" s="1257">
        <v>1805</v>
      </c>
    </row>
    <row r="22" spans="1:9" ht="12.2" customHeight="1">
      <c r="A22" s="458"/>
      <c r="B22" s="1131" t="s">
        <v>211</v>
      </c>
      <c r="C22" s="1275">
        <v>460461</v>
      </c>
      <c r="D22" s="1259">
        <f>SUM(C22/C21)*100-100</f>
        <v>206.21662421610552</v>
      </c>
      <c r="E22" s="1277">
        <v>407748</v>
      </c>
      <c r="F22" s="1257">
        <v>44652</v>
      </c>
      <c r="G22" s="1277">
        <v>8061</v>
      </c>
      <c r="I22" s="23"/>
    </row>
    <row r="23" spans="1:9" ht="12.2" customHeight="1">
      <c r="A23" s="458"/>
      <c r="B23" s="1131" t="s">
        <v>332</v>
      </c>
      <c r="C23" s="1275">
        <v>354335.95</v>
      </c>
      <c r="D23" s="1259">
        <f>SUM(C23/C22)*100-100</f>
        <v>-23.047565374700568</v>
      </c>
      <c r="E23" s="1257">
        <v>195799</v>
      </c>
      <c r="F23" s="1257">
        <v>138579</v>
      </c>
      <c r="G23" s="1257">
        <v>19957.95</v>
      </c>
    </row>
    <row r="24" spans="1:9" ht="12.2" customHeight="1" thickBot="1">
      <c r="A24" s="458"/>
      <c r="B24" s="1131" t="s">
        <v>551</v>
      </c>
      <c r="C24" s="1275">
        <v>271429</v>
      </c>
      <c r="D24" s="1259">
        <f>SUM(C24/C23)*100-100</f>
        <v>-23.397837560653954</v>
      </c>
      <c r="E24" s="1278">
        <v>216873</v>
      </c>
      <c r="F24" s="1257">
        <v>23658</v>
      </c>
      <c r="G24" s="1277">
        <v>30898</v>
      </c>
    </row>
    <row r="25" spans="1:9" ht="13.7" customHeight="1" thickBot="1">
      <c r="A25" s="458"/>
      <c r="B25" s="1132" t="s">
        <v>653</v>
      </c>
      <c r="C25" s="1279">
        <v>1236596.95</v>
      </c>
      <c r="D25" s="1262">
        <f>SUM(C25/C20)*100-100</f>
        <v>219.00077905929879</v>
      </c>
      <c r="E25" s="1280">
        <v>927016</v>
      </c>
      <c r="F25" s="1280">
        <v>248859</v>
      </c>
      <c r="G25" s="1280">
        <v>60721.95</v>
      </c>
    </row>
    <row r="26" spans="1:9" ht="12.2" customHeight="1">
      <c r="A26" s="458"/>
      <c r="B26" s="1131" t="s">
        <v>603</v>
      </c>
      <c r="C26" s="1255">
        <v>455287</v>
      </c>
      <c r="D26" s="1259">
        <f>SUM(C26/C24)*100-100</f>
        <v>67.737050941498524</v>
      </c>
      <c r="E26" s="1257">
        <v>332266</v>
      </c>
      <c r="F26" s="1257">
        <v>53154</v>
      </c>
      <c r="G26" s="1257">
        <v>69867</v>
      </c>
    </row>
    <row r="27" spans="1:9" ht="12.2" customHeight="1">
      <c r="A27" s="458"/>
      <c r="B27" s="1131" t="s">
        <v>641</v>
      </c>
      <c r="C27" s="1255">
        <v>366977</v>
      </c>
      <c r="D27" s="1259">
        <f>SUM(C27/C26)*100-100</f>
        <v>-19.396556457794759</v>
      </c>
      <c r="E27" s="1277">
        <v>212210</v>
      </c>
      <c r="F27" s="1257">
        <v>70767</v>
      </c>
      <c r="G27" s="1277">
        <v>84000</v>
      </c>
    </row>
    <row r="28" spans="1:9" ht="12.2" customHeight="1">
      <c r="A28" s="458"/>
      <c r="B28" s="1131" t="s">
        <v>654</v>
      </c>
      <c r="C28" s="1255">
        <v>378960</v>
      </c>
      <c r="D28" s="1259">
        <f>SUM(C28/C27)*100-100</f>
        <v>3.2653272548415941</v>
      </c>
      <c r="E28" s="1277">
        <v>91048</v>
      </c>
      <c r="F28" s="1257">
        <v>99753</v>
      </c>
      <c r="G28" s="1277">
        <v>188159</v>
      </c>
    </row>
    <row r="29" spans="1:9" ht="12.2" customHeight="1" thickBot="1">
      <c r="A29" s="458"/>
      <c r="B29" s="1131" t="s">
        <v>655</v>
      </c>
      <c r="C29" s="1255">
        <v>269810</v>
      </c>
      <c r="D29" s="1259">
        <f>SUM(C29/C28)*100-100</f>
        <v>-28.802512138484275</v>
      </c>
      <c r="E29" s="1277">
        <v>113722</v>
      </c>
      <c r="F29" s="1257">
        <v>53505</v>
      </c>
      <c r="G29" s="1277">
        <v>102583</v>
      </c>
    </row>
    <row r="30" spans="1:9" ht="13.7" customHeight="1" thickBot="1">
      <c r="A30" s="458"/>
      <c r="B30" s="1132" t="s">
        <v>656</v>
      </c>
      <c r="C30" s="1261">
        <f>SUM(C26:C29)</f>
        <v>1471034</v>
      </c>
      <c r="D30" s="1262">
        <f>SUM(C30/C25)*100-100</f>
        <v>18.958242618987526</v>
      </c>
      <c r="E30" s="1280">
        <f>SUM(E26:E29)</f>
        <v>749246</v>
      </c>
      <c r="F30" s="1280">
        <f>SUM(F26:F29)</f>
        <v>277179</v>
      </c>
      <c r="G30" s="1280">
        <f>SUM(G26:G29)</f>
        <v>444609</v>
      </c>
      <c r="I30" s="1562"/>
    </row>
    <row r="31" spans="1:9" ht="13.7" customHeight="1">
      <c r="A31" s="458"/>
      <c r="B31" s="1129" t="s">
        <v>705</v>
      </c>
      <c r="C31" s="1276">
        <f>SUM(E31:G31)</f>
        <v>466327</v>
      </c>
      <c r="D31" s="1256">
        <f>SUM(C31/C29)*100-100</f>
        <v>72.835328564545421</v>
      </c>
      <c r="E31" s="1592">
        <v>198842</v>
      </c>
      <c r="F31" s="1276">
        <v>148131</v>
      </c>
      <c r="G31" s="1276">
        <v>119354</v>
      </c>
      <c r="I31" s="1562"/>
    </row>
    <row r="32" spans="1:9" ht="13.7" customHeight="1">
      <c r="A32" s="458"/>
      <c r="B32" s="1131" t="s">
        <v>723</v>
      </c>
      <c r="C32" s="1257">
        <f>SUM(E32:G32)</f>
        <v>510756</v>
      </c>
      <c r="D32" s="1259">
        <f>SUM(C32/C31)*100-100</f>
        <v>9.5274346113349679</v>
      </c>
      <c r="E32" s="1267">
        <v>114289</v>
      </c>
      <c r="F32" s="1257">
        <v>281552</v>
      </c>
      <c r="G32" s="1257">
        <v>114915</v>
      </c>
      <c r="I32" s="1562"/>
    </row>
    <row r="33" spans="1:15" ht="13.7" customHeight="1">
      <c r="A33" s="458"/>
      <c r="B33" s="1131" t="s">
        <v>724</v>
      </c>
      <c r="C33" s="1257">
        <f>SUM(E33:G33)</f>
        <v>323037</v>
      </c>
      <c r="D33" s="1259">
        <f>SUM(C33/C32)*100-100</f>
        <v>-36.753165895261141</v>
      </c>
      <c r="E33" s="1267">
        <v>59449</v>
      </c>
      <c r="F33" s="1257">
        <v>85591</v>
      </c>
      <c r="G33" s="1257">
        <v>177997</v>
      </c>
      <c r="I33" s="1562"/>
      <c r="J33" s="467"/>
    </row>
    <row r="34" spans="1:15" ht="13.7" customHeight="1" thickBot="1">
      <c r="A34" s="458"/>
      <c r="B34" s="1131" t="s">
        <v>725</v>
      </c>
      <c r="C34" s="1257">
        <f>SUM(E34:G34)</f>
        <v>116682</v>
      </c>
      <c r="D34" s="1259">
        <f>SUM(C34/C33)*100-100</f>
        <v>-63.879679417528024</v>
      </c>
      <c r="E34" s="1267">
        <v>36649</v>
      </c>
      <c r="F34" s="1257">
        <v>65841</v>
      </c>
      <c r="G34" s="1257">
        <v>14192</v>
      </c>
      <c r="I34" s="1562"/>
      <c r="J34" s="467"/>
    </row>
    <row r="35" spans="1:15" ht="13.7" customHeight="1" thickBot="1">
      <c r="A35" s="458"/>
      <c r="B35" s="1593" t="s">
        <v>739</v>
      </c>
      <c r="C35" s="2101">
        <f>SUM(C31:C34)</f>
        <v>1416802</v>
      </c>
      <c r="D35" s="2102">
        <f>SUM(C35/C30)*100-100</f>
        <v>-3.6866585000754526</v>
      </c>
      <c r="E35" s="2103">
        <f>SUM(E31:E34)</f>
        <v>409229</v>
      </c>
      <c r="F35" s="2103">
        <f>SUM(F31:F34)</f>
        <v>581115</v>
      </c>
      <c r="G35" s="2103">
        <f>SUM(G31:G34)</f>
        <v>426458</v>
      </c>
      <c r="I35" s="1562"/>
      <c r="J35" s="467"/>
    </row>
    <row r="36" spans="1:15" ht="13.7" customHeight="1">
      <c r="A36" s="458"/>
      <c r="B36" s="1129" t="s">
        <v>746</v>
      </c>
      <c r="C36" s="1276">
        <v>632242</v>
      </c>
      <c r="D36" s="1256">
        <f>SUM(C36/C34)*100-100</f>
        <v>441.85049964861753</v>
      </c>
      <c r="E36" s="1592">
        <v>206733</v>
      </c>
      <c r="F36" s="1276">
        <v>35064</v>
      </c>
      <c r="G36" s="1276">
        <v>390445</v>
      </c>
      <c r="H36" s="467"/>
      <c r="I36" s="1562"/>
      <c r="J36" s="467"/>
    </row>
    <row r="37" spans="1:15" ht="13.7" customHeight="1">
      <c r="A37" s="458"/>
      <c r="B37" s="1131" t="s">
        <v>747</v>
      </c>
      <c r="C37" s="1257">
        <v>430516</v>
      </c>
      <c r="D37" s="1259">
        <f>SUM(C37/C36)*100-100</f>
        <v>-31.906453541523661</v>
      </c>
      <c r="E37" s="1267">
        <v>131825</v>
      </c>
      <c r="F37" s="1257">
        <v>172914</v>
      </c>
      <c r="G37" s="1257">
        <v>125777</v>
      </c>
      <c r="H37" s="467"/>
      <c r="I37" s="1562"/>
      <c r="J37" s="467"/>
    </row>
    <row r="38" spans="1:15" ht="15" customHeight="1">
      <c r="A38" s="458"/>
      <c r="B38" s="1131" t="s">
        <v>748</v>
      </c>
      <c r="C38" s="1257">
        <v>293743</v>
      </c>
      <c r="D38" s="1259">
        <f>SUM(C38/C37*100-100)</f>
        <v>-31.769550957455706</v>
      </c>
      <c r="E38" s="1267">
        <v>110492</v>
      </c>
      <c r="F38" s="1257">
        <v>143868</v>
      </c>
      <c r="G38" s="1257">
        <v>39383</v>
      </c>
      <c r="H38" s="467"/>
      <c r="I38" s="1562"/>
    </row>
    <row r="39" spans="1:15" ht="15" customHeight="1" thickBot="1">
      <c r="A39" s="458"/>
      <c r="B39" s="1131" t="s">
        <v>749</v>
      </c>
      <c r="C39" s="1257">
        <v>795540</v>
      </c>
      <c r="D39" s="1259">
        <f>SUM(C39/C38*100-100)</f>
        <v>170.82858144704727</v>
      </c>
      <c r="E39" s="1267">
        <v>83850</v>
      </c>
      <c r="F39" s="1257">
        <v>661065</v>
      </c>
      <c r="G39" s="1257">
        <v>50625</v>
      </c>
      <c r="H39" s="467"/>
      <c r="I39" s="1562"/>
    </row>
    <row r="40" spans="1:15" ht="15" customHeight="1" thickBot="1">
      <c r="A40" s="458"/>
      <c r="B40" s="1593" t="s">
        <v>803</v>
      </c>
      <c r="C40" s="2101">
        <f>SUM(C36:C39)</f>
        <v>2152041</v>
      </c>
      <c r="D40" s="2102">
        <f>SUM(C40/C35)*100-100</f>
        <v>51.894266100697195</v>
      </c>
      <c r="E40" s="2103">
        <f>SUM(E36:E39)</f>
        <v>532900</v>
      </c>
      <c r="F40" s="2103">
        <f>SUM(F36:F39)</f>
        <v>1012911</v>
      </c>
      <c r="G40" s="2103">
        <f>SUM(G36:G39)</f>
        <v>606230</v>
      </c>
      <c r="H40" s="467"/>
      <c r="I40" s="1562"/>
    </row>
    <row r="41" spans="1:15" ht="3.6" customHeight="1" thickBot="1">
      <c r="A41" s="458"/>
      <c r="B41" s="2104"/>
      <c r="C41" s="2105"/>
      <c r="D41" s="2106"/>
      <c r="E41" s="2105"/>
      <c r="F41" s="2105"/>
      <c r="G41" s="2107"/>
      <c r="H41" s="467"/>
      <c r="I41" s="1562"/>
    </row>
    <row r="42" spans="1:15" ht="12.2" customHeight="1">
      <c r="A42" s="458"/>
      <c r="B42" s="1136" t="s">
        <v>354</v>
      </c>
      <c r="C42" s="219"/>
      <c r="D42" s="219"/>
    </row>
    <row r="43" spans="1:15" ht="21.2" customHeight="1">
      <c r="A43" s="458"/>
      <c r="C43" s="219"/>
      <c r="D43" s="219"/>
    </row>
    <row r="44" spans="1:15" ht="12.2" customHeight="1">
      <c r="A44" s="458"/>
      <c r="C44" s="219"/>
      <c r="D44" s="219"/>
    </row>
    <row r="45" spans="1:15" ht="12.2" customHeight="1">
      <c r="A45" s="458"/>
      <c r="C45" s="219"/>
      <c r="D45" s="219"/>
    </row>
    <row r="46" spans="1:15" ht="12.2" customHeight="1">
      <c r="A46" s="458"/>
      <c r="C46" s="219"/>
      <c r="D46" s="219"/>
      <c r="N46" s="1237" t="s">
        <v>416</v>
      </c>
      <c r="O46" s="1275">
        <v>150371</v>
      </c>
    </row>
    <row r="47" spans="1:15" ht="12.2" customHeight="1">
      <c r="A47" s="458"/>
      <c r="C47" s="219"/>
      <c r="D47" s="219"/>
      <c r="N47" s="1237" t="s">
        <v>211</v>
      </c>
      <c r="O47" s="1275">
        <v>460461</v>
      </c>
    </row>
    <row r="48" spans="1:15" ht="12.2" customHeight="1">
      <c r="A48" s="458"/>
      <c r="C48" s="219"/>
      <c r="D48" s="219"/>
      <c r="N48" s="1237" t="s">
        <v>332</v>
      </c>
      <c r="O48" s="1275">
        <v>354335.95</v>
      </c>
    </row>
    <row r="49" spans="1:15" ht="12.2" customHeight="1">
      <c r="A49" s="458"/>
      <c r="C49" s="219"/>
      <c r="D49" s="219"/>
      <c r="N49" s="1237" t="s">
        <v>551</v>
      </c>
      <c r="O49" s="1275">
        <v>271429</v>
      </c>
    </row>
    <row r="50" spans="1:15" ht="12.2" customHeight="1">
      <c r="A50" s="458"/>
      <c r="C50" s="219"/>
      <c r="D50" s="219"/>
      <c r="N50" s="1237" t="s">
        <v>603</v>
      </c>
      <c r="O50" s="1275">
        <v>455287</v>
      </c>
    </row>
    <row r="51" spans="1:15" ht="12.2" customHeight="1">
      <c r="A51" s="458"/>
      <c r="C51" s="219"/>
      <c r="D51" s="219"/>
      <c r="N51" s="1237" t="s">
        <v>641</v>
      </c>
      <c r="O51" s="1275">
        <v>366977</v>
      </c>
    </row>
    <row r="52" spans="1:15" ht="12.2" customHeight="1">
      <c r="A52" s="458"/>
      <c r="C52" s="219"/>
      <c r="D52" s="219"/>
      <c r="N52" s="1237" t="s">
        <v>654</v>
      </c>
      <c r="O52" s="1275">
        <v>378960</v>
      </c>
    </row>
    <row r="53" spans="1:15" ht="12.2" customHeight="1">
      <c r="A53" s="458"/>
      <c r="C53" s="219"/>
      <c r="D53" s="219"/>
      <c r="N53" s="1237" t="s">
        <v>655</v>
      </c>
      <c r="O53" s="1275">
        <v>269810</v>
      </c>
    </row>
    <row r="54" spans="1:15" ht="12.2" customHeight="1">
      <c r="A54" s="458"/>
      <c r="C54" s="219"/>
      <c r="D54" s="219"/>
      <c r="N54" s="1237" t="s">
        <v>705</v>
      </c>
      <c r="O54" s="1275">
        <v>466327</v>
      </c>
    </row>
    <row r="55" spans="1:15" ht="12.2" customHeight="1">
      <c r="A55" s="458"/>
      <c r="C55" s="219"/>
      <c r="D55" s="219"/>
      <c r="N55" s="1237" t="s">
        <v>723</v>
      </c>
      <c r="O55" s="1275">
        <v>510756</v>
      </c>
    </row>
    <row r="56" spans="1:15" ht="12.2" customHeight="1">
      <c r="A56" s="458"/>
      <c r="C56" s="219"/>
      <c r="D56" s="219"/>
      <c r="N56" s="1237" t="s">
        <v>724</v>
      </c>
      <c r="O56" s="1275">
        <v>323037</v>
      </c>
    </row>
    <row r="57" spans="1:15" ht="12.2" customHeight="1" thickBot="1">
      <c r="A57" s="458"/>
      <c r="C57" s="219"/>
      <c r="D57" s="219"/>
      <c r="N57" s="1131" t="s">
        <v>725</v>
      </c>
      <c r="O57" s="1257">
        <v>116682</v>
      </c>
    </row>
    <row r="58" spans="1:15" ht="12.2" customHeight="1">
      <c r="A58" s="458"/>
      <c r="C58" s="219"/>
      <c r="D58" s="219"/>
      <c r="N58" s="1237" t="s">
        <v>746</v>
      </c>
      <c r="O58" s="1276">
        <v>632242</v>
      </c>
    </row>
    <row r="59" spans="1:15" ht="12.2" customHeight="1">
      <c r="A59" s="458"/>
      <c r="C59" s="219"/>
      <c r="D59" s="219"/>
      <c r="N59" s="1237" t="s">
        <v>747</v>
      </c>
      <c r="O59" s="1275">
        <v>430516</v>
      </c>
    </row>
    <row r="60" spans="1:15" ht="12.2" customHeight="1">
      <c r="A60" s="458"/>
      <c r="C60" s="219"/>
      <c r="D60" s="219"/>
      <c r="N60" s="1237" t="s">
        <v>748</v>
      </c>
      <c r="O60" s="1275">
        <v>293743</v>
      </c>
    </row>
    <row r="61" spans="1:15" ht="12.2" customHeight="1">
      <c r="A61" s="458"/>
      <c r="C61" s="219"/>
      <c r="D61" s="219"/>
      <c r="N61" s="1131" t="s">
        <v>749</v>
      </c>
      <c r="O61" s="1257">
        <v>795540</v>
      </c>
    </row>
    <row r="62" spans="1:15" ht="12.2" customHeight="1">
      <c r="A62" s="458"/>
      <c r="C62" s="219"/>
      <c r="D62" s="219"/>
      <c r="N62" s="1237"/>
    </row>
    <row r="63" spans="1:15" ht="12.2" customHeight="1">
      <c r="A63" s="458"/>
      <c r="C63" s="219"/>
      <c r="D63" s="219"/>
      <c r="N63" s="1237"/>
    </row>
    <row r="64" spans="1:15" ht="12.2" customHeight="1">
      <c r="A64" s="458"/>
      <c r="C64" s="219"/>
      <c r="D64" s="219"/>
      <c r="N64" s="1237"/>
    </row>
    <row r="65" spans="1:14" ht="12.2" customHeight="1">
      <c r="A65" s="458"/>
      <c r="C65" s="219"/>
      <c r="D65" s="219"/>
      <c r="N65" s="1237"/>
    </row>
    <row r="66" spans="1:14" ht="12.2" customHeight="1">
      <c r="A66" s="458"/>
      <c r="C66" s="219"/>
      <c r="D66" s="219"/>
      <c r="N66" s="1733"/>
    </row>
    <row r="67" spans="1:14" ht="12.2" customHeight="1" thickBot="1">
      <c r="A67" s="458"/>
      <c r="C67" s="219"/>
      <c r="D67" s="219"/>
    </row>
    <row r="68" spans="1:14" s="1146" customFormat="1" ht="13.7" customHeight="1">
      <c r="A68" s="237" t="s">
        <v>53</v>
      </c>
      <c r="B68" s="5129" t="s">
        <v>658</v>
      </c>
      <c r="C68" s="5130"/>
      <c r="D68" s="5130"/>
      <c r="E68" s="5130"/>
      <c r="F68" s="5130"/>
      <c r="G68" s="5130"/>
      <c r="H68" s="5131"/>
      <c r="I68" s="1122"/>
      <c r="J68" s="1122"/>
      <c r="K68" s="1122"/>
    </row>
    <row r="69" spans="1:14" s="1146" customFormat="1" ht="13.7" customHeight="1" thickBot="1">
      <c r="A69" s="1147"/>
      <c r="B69" s="5132"/>
      <c r="C69" s="5133"/>
      <c r="D69" s="5133"/>
      <c r="E69" s="5133"/>
      <c r="F69" s="5133"/>
      <c r="G69" s="5133"/>
      <c r="H69" s="5134"/>
      <c r="I69" s="1179"/>
      <c r="J69" s="1179"/>
      <c r="K69" s="1179"/>
      <c r="L69" s="1181"/>
    </row>
    <row r="70" spans="1:14" s="1146" customFormat="1" ht="14.25" customHeight="1" thickBot="1">
      <c r="B70" s="1154"/>
      <c r="C70" s="5142" t="s">
        <v>661</v>
      </c>
      <c r="D70" s="5123" t="s">
        <v>659</v>
      </c>
      <c r="E70" s="5124"/>
      <c r="F70" s="5124"/>
      <c r="G70" s="5124"/>
      <c r="H70" s="5143"/>
      <c r="I70" s="5114"/>
      <c r="J70" s="5115"/>
      <c r="K70" s="5115"/>
      <c r="L70" s="1182"/>
      <c r="M70" s="1135"/>
    </row>
    <row r="71" spans="1:14" s="1146" customFormat="1" ht="24.75" customHeight="1" thickBot="1">
      <c r="B71" s="1155"/>
      <c r="C71" s="5118"/>
      <c r="D71" s="1295" t="s">
        <v>662</v>
      </c>
      <c r="E71" s="1610" t="s">
        <v>351</v>
      </c>
      <c r="F71" s="1610" t="s">
        <v>663</v>
      </c>
      <c r="G71" s="1613" t="s">
        <v>664</v>
      </c>
      <c r="H71" s="1611" t="s">
        <v>665</v>
      </c>
      <c r="I71" s="1183"/>
      <c r="J71" s="1183"/>
      <c r="K71" s="1184"/>
      <c r="L71" s="1182"/>
      <c r="M71" s="1135"/>
    </row>
    <row r="72" spans="1:14" s="1146" customFormat="1" ht="10.5" customHeight="1">
      <c r="B72" s="1131" t="s">
        <v>128</v>
      </c>
      <c r="C72" s="1169">
        <v>33645</v>
      </c>
      <c r="D72" s="1140">
        <v>17938</v>
      </c>
      <c r="E72" s="1139">
        <v>15707</v>
      </c>
      <c r="F72" s="1139">
        <v>0</v>
      </c>
      <c r="G72" s="1130"/>
      <c r="H72" s="1158"/>
      <c r="I72" s="1185"/>
      <c r="J72" s="1185"/>
      <c r="K72" s="745"/>
      <c r="L72" s="1186"/>
      <c r="M72" s="1135"/>
    </row>
    <row r="73" spans="1:14" s="1146" customFormat="1" ht="10.5" customHeight="1">
      <c r="B73" s="1131" t="s">
        <v>129</v>
      </c>
      <c r="C73" s="1169">
        <v>290067</v>
      </c>
      <c r="D73" s="1141">
        <v>43708</v>
      </c>
      <c r="E73" s="1607">
        <v>246359</v>
      </c>
      <c r="F73" s="1607">
        <v>0</v>
      </c>
      <c r="G73" s="1130"/>
      <c r="H73" s="1158"/>
      <c r="I73" s="1185"/>
      <c r="J73" s="1185"/>
      <c r="K73" s="745"/>
      <c r="L73" s="1186"/>
      <c r="M73" s="1135"/>
    </row>
    <row r="74" spans="1:14" s="1146" customFormat="1" ht="10.5" customHeight="1">
      <c r="B74" s="1131" t="s">
        <v>130</v>
      </c>
      <c r="C74" s="1169">
        <v>50953</v>
      </c>
      <c r="D74" s="1141">
        <v>27980</v>
      </c>
      <c r="E74" s="1607">
        <v>22973</v>
      </c>
      <c r="F74" s="1607">
        <v>0</v>
      </c>
      <c r="G74" s="1130"/>
      <c r="H74" s="1158"/>
      <c r="I74" s="1185"/>
      <c r="J74" s="1185"/>
      <c r="K74" s="745"/>
      <c r="L74" s="1186"/>
      <c r="M74" s="1135"/>
    </row>
    <row r="75" spans="1:14" s="1146" customFormat="1" ht="10.5" customHeight="1" thickBot="1">
      <c r="B75" s="1131" t="s">
        <v>405</v>
      </c>
      <c r="C75" s="1170">
        <v>50958</v>
      </c>
      <c r="D75" s="1141">
        <v>30694</v>
      </c>
      <c r="E75" s="1608">
        <v>20264</v>
      </c>
      <c r="F75" s="1608">
        <v>0</v>
      </c>
      <c r="G75" s="1160"/>
      <c r="H75" s="1162"/>
      <c r="I75" s="1185"/>
      <c r="J75" s="1185"/>
      <c r="K75" s="745"/>
      <c r="L75" s="1186"/>
      <c r="M75" s="1135"/>
    </row>
    <row r="76" spans="1:14" s="1146" customFormat="1" ht="12.75" customHeight="1" thickBot="1">
      <c r="B76" s="1132" t="s">
        <v>650</v>
      </c>
      <c r="C76" s="1171">
        <v>425623</v>
      </c>
      <c r="D76" s="1145">
        <v>120320</v>
      </c>
      <c r="E76" s="1142">
        <v>305303</v>
      </c>
      <c r="F76" s="1142">
        <v>0</v>
      </c>
      <c r="G76" s="1614"/>
      <c r="H76" s="1612"/>
      <c r="I76" s="1187"/>
      <c r="J76" s="1187"/>
      <c r="K76" s="745"/>
      <c r="L76" s="1186"/>
      <c r="M76" s="1135"/>
    </row>
    <row r="77" spans="1:14" s="1146" customFormat="1" ht="9.75" customHeight="1">
      <c r="B77" s="1131" t="s">
        <v>425</v>
      </c>
      <c r="C77" s="1169">
        <v>60092</v>
      </c>
      <c r="D77" s="1140">
        <v>45412</v>
      </c>
      <c r="E77" s="1139">
        <v>14680</v>
      </c>
      <c r="F77" s="1139">
        <v>0</v>
      </c>
      <c r="G77" s="1130"/>
      <c r="H77" s="1158"/>
      <c r="I77" s="1185"/>
      <c r="J77" s="1185"/>
      <c r="K77" s="745"/>
      <c r="L77" s="1186"/>
      <c r="M77" s="1135"/>
    </row>
    <row r="78" spans="1:14" s="1146" customFormat="1" ht="9.75" customHeight="1">
      <c r="B78" s="1131" t="s">
        <v>575</v>
      </c>
      <c r="C78" s="1169">
        <v>148268</v>
      </c>
      <c r="D78" s="1141">
        <v>39967</v>
      </c>
      <c r="E78" s="1607">
        <v>108301</v>
      </c>
      <c r="F78" s="1607">
        <v>0</v>
      </c>
      <c r="G78" s="1130"/>
      <c r="H78" s="1158"/>
      <c r="I78" s="1185"/>
      <c r="J78" s="1185"/>
      <c r="K78" s="745"/>
      <c r="L78" s="1186"/>
      <c r="M78" s="1135"/>
    </row>
    <row r="79" spans="1:14" s="1146" customFormat="1" ht="9.75" customHeight="1">
      <c r="B79" s="1131" t="s">
        <v>426</v>
      </c>
      <c r="C79" s="1169">
        <v>36547</v>
      </c>
      <c r="D79" s="1141">
        <v>24508</v>
      </c>
      <c r="E79" s="1607">
        <v>12039</v>
      </c>
      <c r="F79" s="1607">
        <v>0</v>
      </c>
      <c r="G79" s="1130"/>
      <c r="H79" s="1158"/>
      <c r="I79" s="1185"/>
      <c r="J79" s="1185"/>
      <c r="K79" s="745"/>
      <c r="L79" s="1186"/>
      <c r="M79" s="1135"/>
    </row>
    <row r="80" spans="1:14" s="1146" customFormat="1" ht="9.75" customHeight="1" thickBot="1">
      <c r="B80" s="1131" t="s">
        <v>479</v>
      </c>
      <c r="C80" s="1170">
        <v>94242</v>
      </c>
      <c r="D80" s="1141">
        <v>78664</v>
      </c>
      <c r="E80" s="1608">
        <v>15578</v>
      </c>
      <c r="F80" s="1608">
        <v>0</v>
      </c>
      <c r="G80" s="1160"/>
      <c r="H80" s="1162"/>
      <c r="I80" s="1185"/>
      <c r="J80" s="1185"/>
      <c r="K80" s="745"/>
      <c r="L80" s="1186"/>
      <c r="M80" s="1135"/>
    </row>
    <row r="81" spans="2:18" s="1146" customFormat="1" ht="12.75" customHeight="1" thickBot="1">
      <c r="B81" s="1132" t="s">
        <v>651</v>
      </c>
      <c r="C81" s="1171">
        <v>339149</v>
      </c>
      <c r="D81" s="1145">
        <v>188551</v>
      </c>
      <c r="E81" s="1142">
        <v>150598</v>
      </c>
      <c r="F81" s="1142">
        <v>0</v>
      </c>
      <c r="G81" s="1614"/>
      <c r="H81" s="1612"/>
      <c r="I81" s="1187"/>
      <c r="J81" s="1187"/>
      <c r="K81" s="745"/>
      <c r="L81" s="1186"/>
      <c r="M81" s="1135"/>
    </row>
    <row r="82" spans="2:18" s="1146" customFormat="1" ht="11.25" customHeight="1">
      <c r="B82" s="1131" t="s">
        <v>526</v>
      </c>
      <c r="C82" s="1169">
        <v>30880</v>
      </c>
      <c r="D82" s="1140">
        <v>30880</v>
      </c>
      <c r="E82" s="1139">
        <v>0</v>
      </c>
      <c r="F82" s="1139">
        <v>0</v>
      </c>
      <c r="G82" s="1130"/>
      <c r="H82" s="1158"/>
      <c r="I82" s="1185"/>
      <c r="J82" s="1185"/>
      <c r="K82" s="745"/>
      <c r="L82" s="1186"/>
      <c r="M82" s="1135"/>
    </row>
    <row r="83" spans="2:18" s="1146" customFormat="1" ht="11.25" customHeight="1">
      <c r="B83" s="1131" t="s">
        <v>484</v>
      </c>
      <c r="C83" s="1169">
        <v>210912</v>
      </c>
      <c r="D83" s="1141">
        <v>37724</v>
      </c>
      <c r="E83" s="1607">
        <v>173188</v>
      </c>
      <c r="F83" s="1607">
        <v>0</v>
      </c>
      <c r="G83" s="1130"/>
      <c r="H83" s="1158"/>
      <c r="I83" s="1185"/>
      <c r="J83" s="1185"/>
      <c r="K83" s="745"/>
      <c r="L83" s="1186"/>
      <c r="M83" s="1135"/>
    </row>
    <row r="84" spans="2:18" s="1146" customFormat="1" ht="11.25" customHeight="1">
      <c r="B84" s="1131" t="s">
        <v>498</v>
      </c>
      <c r="C84" s="1169">
        <v>75961</v>
      </c>
      <c r="D84" s="1141">
        <v>45563</v>
      </c>
      <c r="E84" s="1607">
        <v>30398</v>
      </c>
      <c r="F84" s="1607">
        <v>0</v>
      </c>
      <c r="G84" s="1130"/>
      <c r="H84" s="1158"/>
      <c r="I84" s="1185"/>
      <c r="J84" s="1185"/>
      <c r="K84" s="745"/>
      <c r="L84" s="1186"/>
      <c r="M84" s="1135"/>
    </row>
    <row r="85" spans="2:18" s="1146" customFormat="1" ht="11.25" customHeight="1" thickBot="1">
      <c r="B85" s="1131" t="s">
        <v>428</v>
      </c>
      <c r="C85" s="1170">
        <v>69894</v>
      </c>
      <c r="D85" s="1141">
        <v>61594</v>
      </c>
      <c r="E85" s="1608">
        <v>8300</v>
      </c>
      <c r="F85" s="1608">
        <v>0</v>
      </c>
      <c r="G85" s="1160"/>
      <c r="H85" s="1162"/>
      <c r="I85" s="1185"/>
      <c r="J85" s="1185"/>
      <c r="K85" s="745"/>
      <c r="L85" s="1186"/>
      <c r="M85" s="1135"/>
    </row>
    <row r="86" spans="2:18" s="1146" customFormat="1" ht="12.75" customHeight="1" thickBot="1">
      <c r="B86" s="1132" t="s">
        <v>652</v>
      </c>
      <c r="C86" s="1171">
        <v>387647</v>
      </c>
      <c r="D86" s="1145">
        <v>175761</v>
      </c>
      <c r="E86" s="1142">
        <v>211886</v>
      </c>
      <c r="F86" s="1142">
        <v>0</v>
      </c>
      <c r="G86" s="1614"/>
      <c r="H86" s="1612"/>
      <c r="I86" s="1187"/>
      <c r="J86" s="1187"/>
      <c r="K86" s="745"/>
      <c r="L86" s="1186"/>
      <c r="M86" s="1135"/>
    </row>
    <row r="87" spans="2:18" s="1146" customFormat="1" ht="11.25" customHeight="1">
      <c r="B87" s="1129" t="s">
        <v>416</v>
      </c>
      <c r="C87" s="1172">
        <v>150371</v>
      </c>
      <c r="D87" s="1143">
        <v>97767</v>
      </c>
      <c r="E87" s="1130">
        <v>50799</v>
      </c>
      <c r="F87" s="1130">
        <v>0</v>
      </c>
      <c r="G87" s="1130">
        <v>0</v>
      </c>
      <c r="H87" s="1158">
        <v>1805</v>
      </c>
      <c r="I87" s="745"/>
      <c r="J87" s="745"/>
      <c r="K87" s="745"/>
      <c r="L87" s="1186"/>
      <c r="M87" s="1135"/>
    </row>
    <row r="88" spans="2:18" s="1146" customFormat="1" ht="11.25" customHeight="1">
      <c r="B88" s="1131" t="s">
        <v>211</v>
      </c>
      <c r="C88" s="1172">
        <v>460461</v>
      </c>
      <c r="D88" s="1143">
        <v>223240</v>
      </c>
      <c r="E88" s="1130">
        <v>229160</v>
      </c>
      <c r="F88" s="1130">
        <v>0</v>
      </c>
      <c r="G88" s="1130">
        <v>0</v>
      </c>
      <c r="H88" s="1158">
        <v>8061</v>
      </c>
      <c r="I88" s="745"/>
      <c r="J88" s="745"/>
      <c r="K88" s="745"/>
      <c r="L88" s="1186"/>
      <c r="M88" s="1135"/>
    </row>
    <row r="89" spans="2:18" s="1146" customFormat="1" ht="11.25" customHeight="1">
      <c r="B89" s="1131" t="s">
        <v>332</v>
      </c>
      <c r="C89" s="1172">
        <v>354335.95</v>
      </c>
      <c r="D89" s="1143">
        <v>314015</v>
      </c>
      <c r="E89" s="1130">
        <v>24408</v>
      </c>
      <c r="F89" s="1130">
        <v>909</v>
      </c>
      <c r="G89" s="1130">
        <v>7150</v>
      </c>
      <c r="H89" s="1158">
        <v>7854</v>
      </c>
      <c r="I89" s="745"/>
      <c r="J89" s="745"/>
      <c r="K89" s="745"/>
      <c r="L89" s="745"/>
      <c r="M89" s="745"/>
      <c r="N89" s="745"/>
      <c r="O89" s="745"/>
      <c r="P89" s="745"/>
      <c r="Q89" s="745"/>
      <c r="R89" s="745"/>
    </row>
    <row r="90" spans="2:18" s="1150" customFormat="1" ht="11.25" customHeight="1" thickBot="1">
      <c r="B90" s="1131" t="s">
        <v>551</v>
      </c>
      <c r="C90" s="1173">
        <v>271429</v>
      </c>
      <c r="D90" s="1167">
        <v>225130</v>
      </c>
      <c r="E90" s="1160">
        <v>42575</v>
      </c>
      <c r="F90" s="1160">
        <v>2263</v>
      </c>
      <c r="G90" s="1160">
        <v>1461</v>
      </c>
      <c r="H90" s="1162">
        <v>0</v>
      </c>
      <c r="I90" s="745"/>
      <c r="J90" s="745"/>
      <c r="K90" s="745"/>
      <c r="L90" s="1186"/>
      <c r="M90" s="1163"/>
    </row>
    <row r="91" spans="2:18" s="1151" customFormat="1" ht="12.75" customHeight="1" thickBot="1">
      <c r="B91" s="1132" t="s">
        <v>653</v>
      </c>
      <c r="C91" s="1174">
        <v>1236596.95</v>
      </c>
      <c r="D91" s="1144">
        <v>860152</v>
      </c>
      <c r="E91" s="1133">
        <v>346942</v>
      </c>
      <c r="F91" s="1133">
        <v>3172</v>
      </c>
      <c r="G91" s="1133">
        <v>8611</v>
      </c>
      <c r="H91" s="1603">
        <v>17720</v>
      </c>
      <c r="I91" s="1041"/>
      <c r="J91" s="745"/>
      <c r="K91" s="745"/>
      <c r="L91" s="1186"/>
      <c r="M91" s="1163"/>
      <c r="N91" s="1994"/>
      <c r="O91" s="1994"/>
    </row>
    <row r="92" spans="2:18" s="1150" customFormat="1" ht="11.25" customHeight="1">
      <c r="B92" s="1131" t="s">
        <v>603</v>
      </c>
      <c r="C92" s="1172">
        <v>455287</v>
      </c>
      <c r="D92" s="1601">
        <v>211020</v>
      </c>
      <c r="E92" s="1600">
        <v>197005</v>
      </c>
      <c r="F92" s="1600">
        <v>14674</v>
      </c>
      <c r="G92" s="1600">
        <v>32588</v>
      </c>
      <c r="H92" s="1158">
        <v>0</v>
      </c>
      <c r="I92" s="745"/>
      <c r="J92" s="745"/>
      <c r="K92" s="745"/>
      <c r="L92" s="1186"/>
      <c r="M92" s="1163"/>
    </row>
    <row r="93" spans="2:18" s="1150" customFormat="1" ht="11.25" customHeight="1">
      <c r="B93" s="1131" t="s">
        <v>641</v>
      </c>
      <c r="C93" s="1172">
        <v>366977</v>
      </c>
      <c r="D93" s="1143">
        <v>196990</v>
      </c>
      <c r="E93" s="1130">
        <v>111513</v>
      </c>
      <c r="F93" s="1130">
        <v>28754</v>
      </c>
      <c r="G93" s="1130">
        <v>29720</v>
      </c>
      <c r="H93" s="1158">
        <v>0</v>
      </c>
      <c r="I93" s="745"/>
      <c r="J93" s="745"/>
      <c r="K93" s="745"/>
      <c r="L93" s="1186"/>
      <c r="M93" s="1163"/>
    </row>
    <row r="94" spans="2:18" s="1150" customFormat="1" ht="11.25" customHeight="1">
      <c r="B94" s="1131" t="s">
        <v>654</v>
      </c>
      <c r="C94" s="1172">
        <v>378960</v>
      </c>
      <c r="D94" s="1143">
        <v>297851</v>
      </c>
      <c r="E94" s="1130">
        <v>42968</v>
      </c>
      <c r="F94" s="1130">
        <v>18723</v>
      </c>
      <c r="G94" s="1130">
        <v>19418</v>
      </c>
      <c r="H94" s="1158">
        <v>0</v>
      </c>
      <c r="I94" s="745"/>
      <c r="J94" s="1041"/>
      <c r="K94" s="1041"/>
      <c r="L94" s="1041"/>
      <c r="M94" s="1041"/>
      <c r="N94" s="1041"/>
      <c r="O94" s="1041"/>
      <c r="P94" s="745"/>
      <c r="Q94" s="745"/>
      <c r="R94" s="745"/>
    </row>
    <row r="95" spans="2:18" s="1150" customFormat="1" ht="11.25" customHeight="1" thickBot="1">
      <c r="B95" s="1131" t="s">
        <v>655</v>
      </c>
      <c r="C95" s="1330">
        <v>269810</v>
      </c>
      <c r="D95" s="1143">
        <v>211771</v>
      </c>
      <c r="E95" s="1160">
        <v>35080</v>
      </c>
      <c r="F95" s="1130">
        <v>9653</v>
      </c>
      <c r="G95" s="1130">
        <v>13306</v>
      </c>
      <c r="H95" s="1158">
        <v>0</v>
      </c>
      <c r="I95" s="745"/>
      <c r="J95" s="745"/>
      <c r="K95" s="745"/>
      <c r="L95" s="1186"/>
      <c r="M95" s="1163"/>
    </row>
    <row r="96" spans="2:18" s="1151" customFormat="1" ht="12.75" customHeight="1" thickBot="1">
      <c r="B96" s="1593" t="s">
        <v>656</v>
      </c>
      <c r="C96" s="1597">
        <f t="shared" ref="C96:H96" si="0">SUM(C92:C95)</f>
        <v>1471034</v>
      </c>
      <c r="D96" s="1144">
        <f t="shared" si="0"/>
        <v>917632</v>
      </c>
      <c r="E96" s="1604">
        <f t="shared" si="0"/>
        <v>386566</v>
      </c>
      <c r="F96" s="1133">
        <f t="shared" si="0"/>
        <v>71804</v>
      </c>
      <c r="G96" s="1133">
        <f t="shared" si="0"/>
        <v>95032</v>
      </c>
      <c r="H96" s="1602">
        <f t="shared" si="0"/>
        <v>0</v>
      </c>
      <c r="I96" s="1041"/>
      <c r="J96" s="1041"/>
      <c r="K96" s="1041"/>
      <c r="L96" s="1188"/>
      <c r="M96" s="1164"/>
    </row>
    <row r="97" spans="1:13" s="1151" customFormat="1" ht="12.75" customHeight="1">
      <c r="B97" s="1595" t="s">
        <v>705</v>
      </c>
      <c r="C97" s="1601">
        <v>466327</v>
      </c>
      <c r="D97" s="1601">
        <v>221779</v>
      </c>
      <c r="E97" s="1600">
        <v>194873</v>
      </c>
      <c r="F97" s="1600">
        <v>29740</v>
      </c>
      <c r="G97" s="1600">
        <v>19935</v>
      </c>
      <c r="H97" s="1605">
        <v>0</v>
      </c>
      <c r="I97" s="1041"/>
      <c r="J97" s="1041"/>
      <c r="K97" s="1041"/>
      <c r="L97" s="1188"/>
      <c r="M97" s="1164"/>
    </row>
    <row r="98" spans="1:13" s="1151" customFormat="1" ht="12.75" customHeight="1">
      <c r="B98" s="1596" t="s">
        <v>723</v>
      </c>
      <c r="C98" s="1143">
        <v>510756</v>
      </c>
      <c r="D98" s="1143">
        <v>343144</v>
      </c>
      <c r="E98" s="1130">
        <v>98491</v>
      </c>
      <c r="F98" s="1130">
        <v>47270</v>
      </c>
      <c r="G98" s="1130">
        <v>21851</v>
      </c>
      <c r="H98" s="1158">
        <v>0</v>
      </c>
      <c r="I98" s="1041"/>
      <c r="J98" s="1041"/>
      <c r="K98" s="1041"/>
      <c r="L98" s="1188"/>
      <c r="M98" s="1164"/>
    </row>
    <row r="99" spans="1:13" s="1151" customFormat="1" ht="12.75" customHeight="1">
      <c r="B99" s="1596" t="s">
        <v>724</v>
      </c>
      <c r="C99" s="1143">
        <v>323037</v>
      </c>
      <c r="D99" s="1143">
        <v>225554</v>
      </c>
      <c r="E99" s="1130">
        <v>66694</v>
      </c>
      <c r="F99" s="1130">
        <v>12579</v>
      </c>
      <c r="G99" s="1130">
        <v>18210</v>
      </c>
      <c r="H99" s="1158">
        <v>0</v>
      </c>
      <c r="I99" s="1041"/>
      <c r="J99" s="1041"/>
      <c r="K99" s="1041"/>
      <c r="L99" s="1188"/>
      <c r="M99" s="1164"/>
    </row>
    <row r="100" spans="1:13" s="1151" customFormat="1" ht="12.75" customHeight="1" thickBot="1">
      <c r="B100" s="1596" t="s">
        <v>725</v>
      </c>
      <c r="C100" s="1143">
        <v>116682</v>
      </c>
      <c r="D100" s="1143">
        <v>53265</v>
      </c>
      <c r="E100" s="1130">
        <v>24529</v>
      </c>
      <c r="F100" s="1130">
        <v>30696</v>
      </c>
      <c r="G100" s="1130">
        <v>8192</v>
      </c>
      <c r="H100" s="1158">
        <v>0</v>
      </c>
      <c r="I100" s="1041"/>
      <c r="J100" s="1041"/>
      <c r="K100" s="1041"/>
      <c r="L100" s="1188"/>
      <c r="M100" s="1164"/>
    </row>
    <row r="101" spans="1:13" s="1151" customFormat="1" ht="12.75" customHeight="1" thickBot="1">
      <c r="B101" s="1132" t="s">
        <v>739</v>
      </c>
      <c r="C101" s="1174">
        <f t="shared" ref="C101:H101" si="1">SUM(C97:C100)</f>
        <v>1416802</v>
      </c>
      <c r="D101" s="1144">
        <f t="shared" si="1"/>
        <v>843742</v>
      </c>
      <c r="E101" s="1133">
        <f t="shared" si="1"/>
        <v>384587</v>
      </c>
      <c r="F101" s="1133">
        <f t="shared" si="1"/>
        <v>120285</v>
      </c>
      <c r="G101" s="1133">
        <f t="shared" si="1"/>
        <v>68188</v>
      </c>
      <c r="H101" s="1603">
        <f t="shared" si="1"/>
        <v>0</v>
      </c>
      <c r="I101" s="1041"/>
      <c r="J101" s="1041"/>
      <c r="K101" s="1041"/>
      <c r="L101" s="1188"/>
      <c r="M101" s="1164"/>
    </row>
    <row r="102" spans="1:13" s="1151" customFormat="1" ht="12.75" customHeight="1">
      <c r="B102" s="1595" t="s">
        <v>746</v>
      </c>
      <c r="C102" s="1601">
        <v>632242</v>
      </c>
      <c r="D102" s="1601">
        <v>373804</v>
      </c>
      <c r="E102" s="1600">
        <v>197683</v>
      </c>
      <c r="F102" s="1600">
        <v>11075</v>
      </c>
      <c r="G102" s="1600">
        <v>49680</v>
      </c>
      <c r="H102" s="1605">
        <v>0</v>
      </c>
      <c r="I102" s="1986"/>
      <c r="J102" s="1041"/>
      <c r="K102" s="1041"/>
      <c r="L102" s="1188"/>
      <c r="M102" s="1164"/>
    </row>
    <row r="103" spans="1:13" s="1151" customFormat="1" ht="12.75" customHeight="1">
      <c r="B103" s="1596" t="s">
        <v>747</v>
      </c>
      <c r="C103" s="1825">
        <v>430516</v>
      </c>
      <c r="D103" s="1825">
        <v>174171</v>
      </c>
      <c r="E103" s="1130">
        <v>163159</v>
      </c>
      <c r="F103" s="1130">
        <v>59901</v>
      </c>
      <c r="G103" s="1130">
        <v>33285</v>
      </c>
      <c r="H103" s="1158">
        <v>0</v>
      </c>
      <c r="I103" s="1041"/>
      <c r="J103" s="1041"/>
      <c r="K103" s="1041"/>
      <c r="L103" s="1188"/>
      <c r="M103" s="1164"/>
    </row>
    <row r="104" spans="1:13" s="1150" customFormat="1" ht="13.5" customHeight="1">
      <c r="B104" s="1596" t="s">
        <v>748</v>
      </c>
      <c r="C104" s="1825">
        <v>293743</v>
      </c>
      <c r="D104" s="1825">
        <v>180700</v>
      </c>
      <c r="E104" s="1130">
        <v>92963</v>
      </c>
      <c r="F104" s="1130">
        <v>13980</v>
      </c>
      <c r="G104" s="1130">
        <v>6100</v>
      </c>
      <c r="H104" s="1158">
        <v>0</v>
      </c>
      <c r="I104" s="1041"/>
      <c r="J104" s="745"/>
      <c r="K104" s="745"/>
      <c r="L104" s="1186"/>
      <c r="M104" s="1163"/>
    </row>
    <row r="105" spans="1:13" s="1150" customFormat="1" ht="13.5" customHeight="1" thickBot="1">
      <c r="B105" s="1596" t="s">
        <v>749</v>
      </c>
      <c r="C105" s="1825">
        <v>795540</v>
      </c>
      <c r="D105" s="1825">
        <v>650986</v>
      </c>
      <c r="E105" s="1130">
        <v>84268</v>
      </c>
      <c r="F105" s="1130">
        <v>44221</v>
      </c>
      <c r="G105" s="1130">
        <v>16065</v>
      </c>
      <c r="H105" s="1158">
        <v>0</v>
      </c>
      <c r="I105" s="1041"/>
      <c r="J105" s="745"/>
      <c r="K105" s="745"/>
      <c r="L105" s="1186"/>
      <c r="M105" s="1163"/>
    </row>
    <row r="106" spans="1:13" s="1150" customFormat="1" ht="13.5" customHeight="1" thickBot="1">
      <c r="B106" s="1132" t="s">
        <v>803</v>
      </c>
      <c r="C106" s="1174">
        <f t="shared" ref="C106:H106" si="2">SUM(C102:C105)</f>
        <v>2152041</v>
      </c>
      <c r="D106" s="1144">
        <f t="shared" si="2"/>
        <v>1379661</v>
      </c>
      <c r="E106" s="1133">
        <f t="shared" si="2"/>
        <v>538073</v>
      </c>
      <c r="F106" s="1133">
        <f t="shared" si="2"/>
        <v>129177</v>
      </c>
      <c r="G106" s="1133">
        <f t="shared" si="2"/>
        <v>105130</v>
      </c>
      <c r="H106" s="1603">
        <f t="shared" si="2"/>
        <v>0</v>
      </c>
      <c r="I106" s="1041"/>
      <c r="J106" s="745"/>
      <c r="K106" s="745"/>
      <c r="L106" s="1186"/>
      <c r="M106" s="1163"/>
    </row>
    <row r="107" spans="1:13" s="1150" customFormat="1" ht="4.9000000000000004" customHeight="1" thickBot="1">
      <c r="B107" s="2108"/>
      <c r="C107" s="2105"/>
      <c r="D107" s="2109"/>
      <c r="E107" s="2109"/>
      <c r="F107" s="2109"/>
      <c r="G107" s="2109"/>
      <c r="H107" s="2110"/>
      <c r="I107" s="1041"/>
      <c r="J107" s="745"/>
      <c r="K107" s="745"/>
      <c r="L107" s="1186"/>
      <c r="M107" s="1163"/>
    </row>
    <row r="108" spans="1:13" s="1146" customFormat="1">
      <c r="A108" s="1135"/>
      <c r="B108" s="1135" t="s">
        <v>354</v>
      </c>
      <c r="C108" s="1168"/>
      <c r="D108" s="5093" t="s">
        <v>667</v>
      </c>
      <c r="E108" s="5093"/>
      <c r="F108" s="1159"/>
      <c r="G108" s="1135"/>
      <c r="H108" s="1135"/>
      <c r="I108" s="1182"/>
      <c r="J108" s="1182"/>
      <c r="K108" s="1182"/>
      <c r="L108" s="1182"/>
      <c r="M108" s="1135"/>
    </row>
    <row r="109" spans="1:13" s="1146" customFormat="1" ht="7.15" customHeight="1">
      <c r="A109" s="1135"/>
      <c r="B109" s="1135"/>
      <c r="C109" s="1168"/>
      <c r="D109" s="2066"/>
      <c r="E109" s="2066"/>
      <c r="F109" s="1159"/>
      <c r="G109" s="1135"/>
      <c r="H109" s="1135"/>
      <c r="I109" s="1182"/>
      <c r="J109" s="1182"/>
      <c r="K109" s="1182"/>
      <c r="L109" s="1182"/>
      <c r="M109" s="1135"/>
    </row>
    <row r="110" spans="1:13" s="1146" customFormat="1" ht="7.15" customHeight="1">
      <c r="A110" s="1135"/>
      <c r="B110" s="1135"/>
      <c r="C110" s="1168"/>
      <c r="D110" s="2066"/>
      <c r="E110" s="2066"/>
      <c r="F110" s="1159"/>
      <c r="G110" s="1135"/>
      <c r="H110" s="1135"/>
      <c r="I110" s="1182"/>
      <c r="J110" s="1182"/>
      <c r="K110" s="1182"/>
      <c r="L110" s="1182"/>
      <c r="M110" s="1135"/>
    </row>
    <row r="111" spans="1:13" s="1146" customFormat="1" ht="7.15" customHeight="1" thickBot="1">
      <c r="A111" s="1135"/>
      <c r="B111" s="1135"/>
      <c r="C111" s="1168"/>
      <c r="D111" s="1153"/>
      <c r="E111" s="1153"/>
      <c r="F111" s="1159"/>
      <c r="G111" s="1135"/>
      <c r="H111" s="1135"/>
      <c r="I111" s="1182"/>
      <c r="J111" s="1182"/>
      <c r="K111" s="1182"/>
      <c r="L111" s="1182"/>
      <c r="M111" s="1135"/>
    </row>
    <row r="112" spans="1:13" s="1146" customFormat="1" ht="18" customHeight="1" thickBot="1">
      <c r="B112" s="1292"/>
      <c r="C112" s="5116" t="s">
        <v>661</v>
      </c>
      <c r="D112" s="5123" t="s">
        <v>660</v>
      </c>
      <c r="E112" s="5156"/>
      <c r="F112" s="5157"/>
      <c r="G112" s="1177"/>
      <c r="H112" s="1177"/>
      <c r="I112" s="5114"/>
      <c r="J112" s="5115"/>
      <c r="K112" s="5115"/>
      <c r="L112" s="1182"/>
      <c r="M112" s="1135"/>
    </row>
    <row r="113" spans="2:13" s="1150" customFormat="1" ht="11.25" customHeight="1">
      <c r="B113" s="1294" t="s">
        <v>461</v>
      </c>
      <c r="C113" s="5117"/>
      <c r="D113" s="5119" t="s">
        <v>352</v>
      </c>
      <c r="E113" s="5121" t="s">
        <v>353</v>
      </c>
      <c r="F113" s="5155" t="s">
        <v>666</v>
      </c>
      <c r="G113" s="1178"/>
      <c r="H113" s="1178"/>
      <c r="I113" s="1175"/>
      <c r="J113" s="1176"/>
      <c r="K113" s="1176"/>
      <c r="L113" s="1182"/>
      <c r="M113" s="1163"/>
    </row>
    <row r="114" spans="2:13" s="1150" customFormat="1" ht="12.75" customHeight="1" thickBot="1">
      <c r="B114" s="1293"/>
      <c r="C114" s="5118"/>
      <c r="D114" s="5120"/>
      <c r="E114" s="5122"/>
      <c r="F114" s="5122"/>
      <c r="G114" s="1178"/>
      <c r="H114" s="1178"/>
      <c r="I114" s="1175"/>
      <c r="J114" s="1176"/>
      <c r="K114" s="1176"/>
      <c r="L114" s="1182"/>
      <c r="M114" s="1163"/>
    </row>
    <row r="115" spans="2:13" s="1150" customFormat="1" ht="10.5" customHeight="1">
      <c r="B115" s="1131" t="s">
        <v>128</v>
      </c>
      <c r="C115" s="1169">
        <v>33645</v>
      </c>
      <c r="D115" s="1140">
        <v>1564</v>
      </c>
      <c r="E115" s="1606">
        <v>32081</v>
      </c>
      <c r="F115" s="1158"/>
      <c r="G115" s="1178"/>
      <c r="H115" s="1178"/>
      <c r="I115" s="1175"/>
      <c r="J115" s="1176"/>
      <c r="K115" s="1176"/>
      <c r="L115" s="1182"/>
      <c r="M115" s="1163"/>
    </row>
    <row r="116" spans="2:13" s="1150" customFormat="1" ht="11.25" customHeight="1">
      <c r="B116" s="1131" t="s">
        <v>129</v>
      </c>
      <c r="C116" s="1169">
        <v>290067</v>
      </c>
      <c r="D116" s="1141">
        <v>5010</v>
      </c>
      <c r="E116" s="1607">
        <v>285057</v>
      </c>
      <c r="F116" s="1158"/>
      <c r="G116" s="1178"/>
      <c r="H116" s="1178"/>
      <c r="I116" s="1175"/>
      <c r="J116" s="1176"/>
      <c r="K116" s="1176"/>
      <c r="L116" s="1182"/>
      <c r="M116" s="1163"/>
    </row>
    <row r="117" spans="2:13" s="1150" customFormat="1" ht="11.25" customHeight="1">
      <c r="B117" s="1131" t="s">
        <v>130</v>
      </c>
      <c r="C117" s="1169">
        <v>50953</v>
      </c>
      <c r="D117" s="1141">
        <v>2696</v>
      </c>
      <c r="E117" s="1607">
        <v>48257</v>
      </c>
      <c r="F117" s="1158"/>
      <c r="G117" s="1178"/>
      <c r="H117" s="1178"/>
      <c r="I117" s="1175"/>
      <c r="J117" s="1176"/>
      <c r="K117" s="1176"/>
      <c r="L117" s="1182"/>
      <c r="M117" s="1163"/>
    </row>
    <row r="118" spans="2:13" s="1150" customFormat="1" ht="10.5" customHeight="1" thickBot="1">
      <c r="B118" s="1131" t="s">
        <v>405</v>
      </c>
      <c r="C118" s="1170">
        <v>50958</v>
      </c>
      <c r="D118" s="1141">
        <v>1760</v>
      </c>
      <c r="E118" s="1608">
        <v>49198</v>
      </c>
      <c r="F118" s="1160"/>
      <c r="G118" s="1178"/>
      <c r="H118" s="1178"/>
      <c r="I118" s="1175"/>
      <c r="J118" s="1176"/>
      <c r="K118" s="1176"/>
      <c r="L118" s="1182"/>
      <c r="M118" s="1163"/>
    </row>
    <row r="119" spans="2:13" s="1150" customFormat="1" ht="12.75" customHeight="1" thickBot="1">
      <c r="B119" s="1132" t="s">
        <v>650</v>
      </c>
      <c r="C119" s="1171">
        <v>425623</v>
      </c>
      <c r="D119" s="1145">
        <v>11030</v>
      </c>
      <c r="E119" s="1142">
        <v>414593</v>
      </c>
      <c r="F119" s="1161"/>
      <c r="G119" s="1178"/>
      <c r="H119" s="1178"/>
      <c r="I119" s="1175"/>
      <c r="J119" s="1176"/>
      <c r="K119" s="1176"/>
      <c r="L119" s="1182"/>
      <c r="M119" s="1163"/>
    </row>
    <row r="120" spans="2:13" s="1150" customFormat="1" ht="10.5" customHeight="1">
      <c r="B120" s="1131" t="s">
        <v>425</v>
      </c>
      <c r="C120" s="1169">
        <v>60092</v>
      </c>
      <c r="D120" s="1140">
        <v>4643</v>
      </c>
      <c r="E120" s="1139">
        <v>55449</v>
      </c>
      <c r="F120" s="1158"/>
      <c r="G120" s="1178"/>
      <c r="H120" s="1178"/>
      <c r="I120" s="1175"/>
      <c r="J120" s="1176"/>
      <c r="K120" s="1176"/>
      <c r="L120" s="1182"/>
      <c r="M120" s="1163"/>
    </row>
    <row r="121" spans="2:13" s="1150" customFormat="1" ht="10.5" customHeight="1">
      <c r="B121" s="1131" t="s">
        <v>575</v>
      </c>
      <c r="C121" s="1169">
        <v>148268</v>
      </c>
      <c r="D121" s="1141">
        <v>6417</v>
      </c>
      <c r="E121" s="1607">
        <v>141851</v>
      </c>
      <c r="F121" s="1158"/>
      <c r="G121" s="1178"/>
      <c r="H121" s="1178"/>
      <c r="I121" s="1175"/>
      <c r="J121" s="1176"/>
      <c r="K121" s="1176"/>
      <c r="L121" s="1182"/>
      <c r="M121" s="1163"/>
    </row>
    <row r="122" spans="2:13" s="1150" customFormat="1" ht="10.5" customHeight="1">
      <c r="B122" s="1131" t="s">
        <v>426</v>
      </c>
      <c r="C122" s="1169">
        <v>36547</v>
      </c>
      <c r="D122" s="1141">
        <v>3010</v>
      </c>
      <c r="E122" s="1607">
        <v>33537</v>
      </c>
      <c r="F122" s="1158"/>
      <c r="G122" s="1178"/>
      <c r="H122" s="1178"/>
      <c r="I122" s="1175"/>
      <c r="J122" s="1176"/>
      <c r="K122" s="1176"/>
      <c r="L122" s="1182"/>
      <c r="M122" s="1163"/>
    </row>
    <row r="123" spans="2:13" s="1150" customFormat="1" ht="10.5" customHeight="1" thickBot="1">
      <c r="B123" s="1131" t="s">
        <v>479</v>
      </c>
      <c r="C123" s="1170">
        <v>94242</v>
      </c>
      <c r="D123" s="1141">
        <v>4493</v>
      </c>
      <c r="E123" s="1608">
        <v>89749</v>
      </c>
      <c r="F123" s="1160"/>
      <c r="G123" s="1178"/>
      <c r="H123" s="1178"/>
      <c r="I123" s="1175"/>
      <c r="J123" s="1176"/>
      <c r="K123" s="1176"/>
      <c r="L123" s="1182"/>
      <c r="M123" s="1163"/>
    </row>
    <row r="124" spans="2:13" s="1150" customFormat="1" ht="12.75" customHeight="1" thickBot="1">
      <c r="B124" s="1132" t="s">
        <v>651</v>
      </c>
      <c r="C124" s="1171">
        <v>339149</v>
      </c>
      <c r="D124" s="1145">
        <v>18563</v>
      </c>
      <c r="E124" s="1142">
        <v>320586</v>
      </c>
      <c r="F124" s="1161"/>
      <c r="G124" s="1178"/>
      <c r="H124" s="1178"/>
      <c r="I124" s="1175"/>
      <c r="J124" s="1176"/>
      <c r="K124" s="1176"/>
      <c r="L124" s="1182"/>
      <c r="M124" s="1163"/>
    </row>
    <row r="125" spans="2:13" s="1150" customFormat="1" ht="11.25" customHeight="1">
      <c r="B125" s="1131" t="s">
        <v>526</v>
      </c>
      <c r="C125" s="1169">
        <v>30880</v>
      </c>
      <c r="D125" s="1140">
        <v>2904</v>
      </c>
      <c r="E125" s="1139">
        <v>27976</v>
      </c>
      <c r="F125" s="1158"/>
      <c r="G125" s="1178"/>
      <c r="H125" s="1178"/>
      <c r="I125" s="1175"/>
      <c r="J125" s="1176"/>
      <c r="K125" s="1176"/>
      <c r="L125" s="1182"/>
      <c r="M125" s="1163"/>
    </row>
    <row r="126" spans="2:13" s="1150" customFormat="1" ht="11.25" customHeight="1">
      <c r="B126" s="1131" t="s">
        <v>484</v>
      </c>
      <c r="C126" s="1169">
        <v>210912</v>
      </c>
      <c r="D126" s="1141">
        <v>3952</v>
      </c>
      <c r="E126" s="1607">
        <v>206960</v>
      </c>
      <c r="F126" s="1158"/>
      <c r="G126" s="1178"/>
      <c r="H126" s="1178"/>
      <c r="I126" s="1175"/>
      <c r="J126" s="1176"/>
      <c r="K126" s="1176"/>
      <c r="L126" s="1182"/>
      <c r="M126" s="1163"/>
    </row>
    <row r="127" spans="2:13" s="1150" customFormat="1" ht="11.25" customHeight="1">
      <c r="B127" s="1131" t="s">
        <v>498</v>
      </c>
      <c r="C127" s="1169">
        <v>75961</v>
      </c>
      <c r="D127" s="1141">
        <v>7588</v>
      </c>
      <c r="E127" s="1607">
        <v>68373</v>
      </c>
      <c r="F127" s="1158"/>
      <c r="G127" s="1178"/>
      <c r="H127" s="1178"/>
      <c r="I127" s="1175"/>
      <c r="J127" s="1176"/>
      <c r="K127" s="1176"/>
      <c r="L127" s="1182"/>
      <c r="M127" s="1163"/>
    </row>
    <row r="128" spans="2:13" s="1150" customFormat="1" ht="11.25" customHeight="1" thickBot="1">
      <c r="B128" s="1131" t="s">
        <v>428</v>
      </c>
      <c r="C128" s="1170">
        <v>69894</v>
      </c>
      <c r="D128" s="1141">
        <v>11183</v>
      </c>
      <c r="E128" s="1608">
        <v>58711</v>
      </c>
      <c r="F128" s="1160"/>
      <c r="G128" s="1178"/>
      <c r="H128" s="1178"/>
      <c r="I128" s="1175"/>
      <c r="J128" s="1176"/>
      <c r="K128" s="1176"/>
      <c r="L128" s="1182"/>
      <c r="M128" s="1163"/>
    </row>
    <row r="129" spans="2:13" s="1150" customFormat="1" ht="12.2" customHeight="1" thickBot="1">
      <c r="B129" s="1132" t="s">
        <v>652</v>
      </c>
      <c r="C129" s="1171">
        <v>387647</v>
      </c>
      <c r="D129" s="1145">
        <v>25627</v>
      </c>
      <c r="E129" s="1142">
        <v>362020</v>
      </c>
      <c r="F129" s="1161"/>
      <c r="G129" s="1178"/>
      <c r="H129" s="1178"/>
      <c r="I129" s="1175"/>
      <c r="J129" s="1176"/>
      <c r="K129" s="1176"/>
      <c r="L129" s="1182"/>
      <c r="M129" s="1163"/>
    </row>
    <row r="130" spans="2:13" s="1150" customFormat="1" ht="11.25" customHeight="1">
      <c r="B130" s="1129" t="s">
        <v>416</v>
      </c>
      <c r="C130" s="1172">
        <v>150371</v>
      </c>
      <c r="D130" s="1130">
        <v>12275</v>
      </c>
      <c r="E130" s="1130">
        <v>136291</v>
      </c>
      <c r="F130" s="1130">
        <v>1805</v>
      </c>
      <c r="G130" s="1178"/>
      <c r="H130" s="1178"/>
      <c r="I130" s="1175"/>
      <c r="J130" s="1176"/>
      <c r="K130" s="1176"/>
      <c r="L130" s="1182"/>
      <c r="M130" s="1163"/>
    </row>
    <row r="131" spans="2:13" s="1150" customFormat="1" ht="11.25" customHeight="1">
      <c r="B131" s="1131" t="s">
        <v>211</v>
      </c>
      <c r="C131" s="1172">
        <v>460461</v>
      </c>
      <c r="D131" s="1130">
        <v>24336</v>
      </c>
      <c r="E131" s="1130">
        <v>428064</v>
      </c>
      <c r="F131" s="1130">
        <v>8061</v>
      </c>
      <c r="G131" s="1178"/>
      <c r="H131" s="1178"/>
      <c r="I131" s="1175"/>
      <c r="J131" s="1176"/>
      <c r="K131" s="1176"/>
      <c r="L131" s="1182"/>
      <c r="M131" s="1163"/>
    </row>
    <row r="132" spans="2:13" s="1150" customFormat="1" ht="11.25" customHeight="1">
      <c r="B132" s="1131" t="s">
        <v>332</v>
      </c>
      <c r="C132" s="1172">
        <v>354335.95</v>
      </c>
      <c r="D132" s="1130">
        <v>41185</v>
      </c>
      <c r="E132" s="1130">
        <v>298147</v>
      </c>
      <c r="F132" s="1130">
        <v>15004</v>
      </c>
      <c r="G132" s="1178"/>
      <c r="H132" s="1178"/>
      <c r="I132" s="1175"/>
      <c r="J132" s="1176"/>
      <c r="K132" s="1176"/>
      <c r="L132" s="1182"/>
      <c r="M132" s="1163"/>
    </row>
    <row r="133" spans="2:13" s="1150" customFormat="1" ht="11.25" customHeight="1" thickBot="1">
      <c r="B133" s="1131" t="s">
        <v>551</v>
      </c>
      <c r="C133" s="1173">
        <v>271429</v>
      </c>
      <c r="D133" s="1162">
        <v>17358</v>
      </c>
      <c r="E133" s="1162">
        <v>254071</v>
      </c>
      <c r="F133" s="1162">
        <v>0</v>
      </c>
      <c r="G133" s="1178"/>
      <c r="H133" s="1178"/>
      <c r="I133" s="1175"/>
      <c r="J133" s="1176"/>
      <c r="K133" s="1176"/>
      <c r="L133" s="1163"/>
      <c r="M133" s="1163"/>
    </row>
    <row r="134" spans="2:13" s="1150" customFormat="1" ht="12.75" customHeight="1" thickBot="1">
      <c r="B134" s="1132" t="s">
        <v>653</v>
      </c>
      <c r="C134" s="1174">
        <v>1236596.95</v>
      </c>
      <c r="D134" s="1144">
        <v>95154</v>
      </c>
      <c r="E134" s="1144">
        <v>1116573</v>
      </c>
      <c r="F134" s="1133">
        <v>24870</v>
      </c>
      <c r="G134" s="1178"/>
      <c r="H134" s="1178"/>
      <c r="I134" s="1175"/>
      <c r="J134" s="1176"/>
      <c r="K134" s="1176"/>
      <c r="L134" s="1163"/>
      <c r="M134" s="1163"/>
    </row>
    <row r="135" spans="2:13" s="1150" customFormat="1" ht="11.25" customHeight="1">
      <c r="B135" s="1131" t="s">
        <v>603</v>
      </c>
      <c r="C135" s="1172">
        <v>455287</v>
      </c>
      <c r="D135" s="1143">
        <v>24627</v>
      </c>
      <c r="E135" s="1600">
        <v>430660</v>
      </c>
      <c r="F135" s="1158">
        <v>0</v>
      </c>
      <c r="G135" s="1178"/>
      <c r="H135" s="1178"/>
      <c r="I135" s="1175"/>
      <c r="J135" s="1176"/>
      <c r="K135" s="1176"/>
      <c r="L135" s="1163"/>
      <c r="M135" s="1163"/>
    </row>
    <row r="136" spans="2:13" s="1150" customFormat="1" ht="11.25" customHeight="1">
      <c r="B136" s="1131" t="s">
        <v>641</v>
      </c>
      <c r="C136" s="1172">
        <v>366977</v>
      </c>
      <c r="D136" s="1143">
        <v>30482</v>
      </c>
      <c r="E136" s="1130">
        <v>336495</v>
      </c>
      <c r="F136" s="1158">
        <v>0</v>
      </c>
      <c r="G136" s="1178"/>
      <c r="H136" s="1178"/>
      <c r="I136" s="1175"/>
      <c r="J136" s="1176"/>
      <c r="K136" s="1176"/>
      <c r="L136" s="1163"/>
      <c r="M136" s="1163"/>
    </row>
    <row r="137" spans="2:13" s="1150" customFormat="1" ht="10.5" customHeight="1">
      <c r="B137" s="1131" t="s">
        <v>654</v>
      </c>
      <c r="C137" s="1172">
        <v>378960</v>
      </c>
      <c r="D137" s="1143">
        <v>21406</v>
      </c>
      <c r="E137" s="1130">
        <v>357554</v>
      </c>
      <c r="F137" s="1158">
        <v>0</v>
      </c>
      <c r="G137" s="1178"/>
      <c r="H137" s="1178"/>
      <c r="I137" s="1175"/>
      <c r="J137" s="1176"/>
      <c r="K137" s="1176"/>
      <c r="L137" s="1163"/>
      <c r="M137" s="1163"/>
    </row>
    <row r="138" spans="2:13" s="1150" customFormat="1" ht="11.25" customHeight="1" thickBot="1">
      <c r="B138" s="1131" t="s">
        <v>655</v>
      </c>
      <c r="C138" s="1330">
        <v>269810</v>
      </c>
      <c r="D138" s="1143">
        <v>34719</v>
      </c>
      <c r="E138" s="1160">
        <v>235091</v>
      </c>
      <c r="F138" s="1162">
        <v>0</v>
      </c>
      <c r="G138" s="1178"/>
      <c r="H138" s="1178"/>
      <c r="I138" s="1175"/>
      <c r="J138" s="1176"/>
      <c r="K138" s="1176"/>
      <c r="L138" s="1163"/>
      <c r="M138" s="1163"/>
    </row>
    <row r="139" spans="2:13" s="1150" customFormat="1" ht="12.75" customHeight="1" thickBot="1">
      <c r="B139" s="1593" t="s">
        <v>656</v>
      </c>
      <c r="C139" s="1597">
        <f>SUM(C135:C138)</f>
        <v>1471034</v>
      </c>
      <c r="D139" s="1598">
        <f>SUM(D135:D138)</f>
        <v>111234</v>
      </c>
      <c r="E139" s="1599">
        <f>SUM(E135:E138)</f>
        <v>1359800</v>
      </c>
      <c r="F139" s="1599">
        <f>SUM(F135:F138)</f>
        <v>0</v>
      </c>
      <c r="G139" s="1178"/>
      <c r="H139" s="1178"/>
      <c r="I139" s="1175"/>
      <c r="J139" s="1176"/>
      <c r="K139" s="1176"/>
      <c r="L139" s="1163"/>
      <c r="M139" s="1163"/>
    </row>
    <row r="140" spans="2:13" s="1150" customFormat="1" ht="12.75" customHeight="1">
      <c r="B140" s="1595" t="s">
        <v>705</v>
      </c>
      <c r="C140" s="1600">
        <v>466327</v>
      </c>
      <c r="D140" s="1600">
        <v>34761</v>
      </c>
      <c r="E140" s="1600">
        <v>431566</v>
      </c>
      <c r="F140" s="1605">
        <v>0</v>
      </c>
      <c r="G140" s="1178"/>
      <c r="H140" s="1178"/>
      <c r="I140" s="1175"/>
      <c r="J140" s="1176"/>
      <c r="K140" s="1176"/>
      <c r="L140" s="1163"/>
      <c r="M140" s="1163"/>
    </row>
    <row r="141" spans="2:13" s="1150" customFormat="1" ht="12.75" customHeight="1">
      <c r="B141" s="1596" t="s">
        <v>723</v>
      </c>
      <c r="C141" s="1130">
        <v>510756</v>
      </c>
      <c r="D141" s="1130">
        <v>35019</v>
      </c>
      <c r="E141" s="1130">
        <v>475737</v>
      </c>
      <c r="F141" s="1158">
        <v>0</v>
      </c>
      <c r="G141" s="1178"/>
      <c r="H141" s="1734"/>
      <c r="I141" s="1175"/>
      <c r="J141" s="1176"/>
      <c r="K141" s="1176"/>
      <c r="L141" s="1163"/>
      <c r="M141" s="1163"/>
    </row>
    <row r="142" spans="2:13" s="1150" customFormat="1" ht="12.75" customHeight="1">
      <c r="B142" s="1596" t="s">
        <v>724</v>
      </c>
      <c r="C142" s="1130">
        <v>323037</v>
      </c>
      <c r="D142" s="1130">
        <v>44533</v>
      </c>
      <c r="E142" s="1130">
        <v>278504</v>
      </c>
      <c r="F142" s="1158">
        <v>0</v>
      </c>
      <c r="G142" s="1178"/>
      <c r="H142" s="1178"/>
      <c r="I142" s="1175"/>
      <c r="J142" s="1176"/>
      <c r="K142" s="1176"/>
      <c r="L142" s="1163"/>
      <c r="M142" s="1163"/>
    </row>
    <row r="143" spans="2:13" s="1150" customFormat="1" ht="12.75" customHeight="1" thickBot="1">
      <c r="B143" s="1596" t="s">
        <v>725</v>
      </c>
      <c r="C143" s="1130">
        <v>116682</v>
      </c>
      <c r="D143" s="1130">
        <v>1867</v>
      </c>
      <c r="E143" s="1130">
        <v>114815</v>
      </c>
      <c r="F143" s="1158">
        <v>0</v>
      </c>
      <c r="G143" s="1178"/>
      <c r="H143" s="1178"/>
      <c r="I143" s="1175"/>
      <c r="J143" s="1176"/>
      <c r="K143" s="1176"/>
      <c r="L143" s="1163"/>
      <c r="M143" s="1163"/>
    </row>
    <row r="144" spans="2:13" s="1150" customFormat="1" ht="12.75" customHeight="1" thickBot="1">
      <c r="B144" s="1132" t="s">
        <v>739</v>
      </c>
      <c r="C144" s="1984">
        <f>SUM(C140:C143)</f>
        <v>1416802</v>
      </c>
      <c r="D144" s="1133">
        <f>SUM(D140:D143)</f>
        <v>116180</v>
      </c>
      <c r="E144" s="1133">
        <f>SUM(E140:E143)</f>
        <v>1300622</v>
      </c>
      <c r="F144" s="1603">
        <f>SUM(F140:F143)</f>
        <v>0</v>
      </c>
      <c r="G144" s="1178"/>
      <c r="H144" s="1178"/>
      <c r="I144" s="1175"/>
      <c r="J144" s="1176"/>
      <c r="K144" s="1176"/>
      <c r="L144" s="1163"/>
      <c r="M144" s="1163"/>
    </row>
    <row r="145" spans="1:13" s="1150" customFormat="1" ht="12.75" customHeight="1">
      <c r="B145" s="1595" t="s">
        <v>746</v>
      </c>
      <c r="C145" s="1600">
        <v>632242</v>
      </c>
      <c r="D145" s="1600">
        <v>4148</v>
      </c>
      <c r="E145" s="1600">
        <v>628094</v>
      </c>
      <c r="F145" s="1605">
        <v>0</v>
      </c>
      <c r="G145" s="1985"/>
      <c r="H145" s="1178"/>
      <c r="I145" s="1858"/>
      <c r="J145" s="1859"/>
      <c r="K145" s="1859"/>
      <c r="L145" s="1163"/>
      <c r="M145" s="1163"/>
    </row>
    <row r="146" spans="1:13" s="1150" customFormat="1" ht="12.75" customHeight="1">
      <c r="B146" s="1596" t="s">
        <v>747</v>
      </c>
      <c r="C146" s="1130">
        <v>430516</v>
      </c>
      <c r="D146" s="1130">
        <v>6017</v>
      </c>
      <c r="E146" s="1130">
        <v>424499</v>
      </c>
      <c r="F146" s="1158">
        <v>0</v>
      </c>
      <c r="G146" s="1985"/>
      <c r="H146" s="1178"/>
      <c r="I146" s="1980"/>
      <c r="J146" s="1981"/>
      <c r="K146" s="1981"/>
      <c r="L146" s="1163"/>
      <c r="M146" s="1163"/>
    </row>
    <row r="147" spans="1:13" ht="12.75" customHeight="1">
      <c r="B147" s="1596" t="s">
        <v>748</v>
      </c>
      <c r="C147" s="1130">
        <v>293743</v>
      </c>
      <c r="D147" s="1130">
        <v>19813</v>
      </c>
      <c r="E147" s="1130">
        <v>273930</v>
      </c>
      <c r="F147" s="1158">
        <v>0</v>
      </c>
      <c r="G147" s="467"/>
    </row>
    <row r="148" spans="1:13" ht="12.75" customHeight="1" thickBot="1">
      <c r="B148" s="1596" t="s">
        <v>749</v>
      </c>
      <c r="C148" s="1825">
        <v>795540</v>
      </c>
      <c r="D148" s="1130">
        <v>7433</v>
      </c>
      <c r="E148" s="1130">
        <v>788107</v>
      </c>
      <c r="F148" s="1158">
        <v>0</v>
      </c>
      <c r="G148" s="467"/>
    </row>
    <row r="149" spans="1:13" ht="12.75" customHeight="1" thickBot="1">
      <c r="B149" s="1132" t="s">
        <v>803</v>
      </c>
      <c r="C149" s="1984">
        <f>SUM(C145:C148)</f>
        <v>2152041</v>
      </c>
      <c r="D149" s="1133">
        <f>SUM(D145:D148)</f>
        <v>37411</v>
      </c>
      <c r="E149" s="1133">
        <f>SUM(E145:E148)</f>
        <v>2114630</v>
      </c>
      <c r="F149" s="1603">
        <f>SUM(F145:F148)</f>
        <v>0</v>
      </c>
      <c r="G149" s="467"/>
    </row>
    <row r="150" spans="1:13" ht="4.1500000000000004" customHeight="1" thickBot="1">
      <c r="B150" s="2108"/>
      <c r="C150" s="2105"/>
      <c r="D150" s="2105"/>
      <c r="E150" s="2105"/>
      <c r="F150" s="2110"/>
      <c r="G150" s="467"/>
    </row>
    <row r="151" spans="1:13" ht="13.7" customHeight="1">
      <c r="B151" s="1135" t="s">
        <v>354</v>
      </c>
      <c r="C151" s="1168"/>
    </row>
    <row r="152" spans="1:13" ht="13.7" customHeight="1" thickBot="1">
      <c r="B152" s="1135"/>
      <c r="C152" s="1168"/>
    </row>
    <row r="153" spans="1:13" s="1146" customFormat="1" ht="30.75" customHeight="1" thickBot="1">
      <c r="A153" s="237" t="s">
        <v>54</v>
      </c>
      <c r="B153" s="5099" t="s">
        <v>668</v>
      </c>
      <c r="C153" s="5100"/>
      <c r="D153" s="5100"/>
      <c r="E153" s="5100"/>
      <c r="F153" s="5100"/>
      <c r="G153" s="5100"/>
      <c r="H153" s="5101"/>
      <c r="I153" s="1189"/>
      <c r="J153" s="1134"/>
      <c r="K153" s="1134"/>
      <c r="L153" s="1134"/>
    </row>
    <row r="154" spans="1:13" s="1146" customFormat="1" ht="13.5" thickBot="1">
      <c r="B154" s="1134"/>
      <c r="C154" s="1134"/>
      <c r="D154" s="1134"/>
      <c r="E154" s="1134"/>
      <c r="F154" s="1134"/>
      <c r="G154" s="1134"/>
      <c r="H154" s="1134"/>
      <c r="I154" s="1190"/>
      <c r="J154" s="1134"/>
      <c r="K154" s="1134"/>
      <c r="L154" s="1134"/>
    </row>
    <row r="155" spans="1:13" s="1146" customFormat="1" ht="19.5" customHeight="1" thickBot="1">
      <c r="B155" s="5125" t="s">
        <v>669</v>
      </c>
      <c r="C155" s="4608"/>
      <c r="D155" s="5126" t="s">
        <v>634</v>
      </c>
      <c r="E155" s="5127"/>
      <c r="F155" s="5128"/>
      <c r="G155" s="5144" t="s">
        <v>670</v>
      </c>
      <c r="H155" s="5145"/>
      <c r="I155" s="1134"/>
      <c r="J155" s="1134"/>
      <c r="K155" s="1134"/>
      <c r="L155" s="1134"/>
    </row>
    <row r="156" spans="1:13" s="1146" customFormat="1" ht="19.5" customHeight="1">
      <c r="B156" s="1191" t="s">
        <v>461</v>
      </c>
      <c r="C156" s="1192" t="s">
        <v>99</v>
      </c>
      <c r="D156" s="1193"/>
      <c r="E156" s="1194" t="s">
        <v>349</v>
      </c>
      <c r="F156" s="1195"/>
      <c r="G156" s="5108" t="s">
        <v>349</v>
      </c>
      <c r="H156" s="5109"/>
      <c r="I156" s="1134"/>
      <c r="J156" s="1134"/>
      <c r="K156" s="1134"/>
      <c r="L156" s="1134"/>
    </row>
    <row r="157" spans="1:13" s="1146" customFormat="1" ht="19.5" customHeight="1" thickBot="1">
      <c r="B157" s="1196"/>
      <c r="C157" s="1197" t="s">
        <v>671</v>
      </c>
      <c r="D157" s="1198" t="s">
        <v>350</v>
      </c>
      <c r="E157" s="1199" t="s">
        <v>351</v>
      </c>
      <c r="F157" s="1200" t="s">
        <v>663</v>
      </c>
      <c r="G157" s="1201" t="s">
        <v>352</v>
      </c>
      <c r="H157" s="1202" t="s">
        <v>353</v>
      </c>
      <c r="I157" s="1134"/>
      <c r="J157" s="1134"/>
      <c r="K157" s="1134"/>
      <c r="L157" s="1134"/>
    </row>
    <row r="158" spans="1:13" s="3" customFormat="1" ht="13.7" customHeight="1">
      <c r="B158" s="1131" t="s">
        <v>128</v>
      </c>
      <c r="C158" s="1140">
        <v>13483</v>
      </c>
      <c r="D158" s="1140">
        <v>0</v>
      </c>
      <c r="E158" s="1224">
        <v>13483</v>
      </c>
      <c r="F158" s="1157">
        <v>0</v>
      </c>
      <c r="G158" s="1140">
        <v>8</v>
      </c>
      <c r="H158" s="1157">
        <v>13475</v>
      </c>
    </row>
    <row r="159" spans="1:13" s="3" customFormat="1" ht="13.7" customHeight="1">
      <c r="B159" s="1131" t="s">
        <v>129</v>
      </c>
      <c r="C159" s="1140">
        <v>265957</v>
      </c>
      <c r="D159" s="1140">
        <v>20118</v>
      </c>
      <c r="E159" s="1224">
        <v>245839</v>
      </c>
      <c r="F159" s="1157">
        <v>0</v>
      </c>
      <c r="G159" s="1140">
        <v>3110</v>
      </c>
      <c r="H159" s="1157">
        <v>262847</v>
      </c>
    </row>
    <row r="160" spans="1:13" s="3" customFormat="1" ht="13.7" customHeight="1">
      <c r="B160" s="1131" t="s">
        <v>130</v>
      </c>
      <c r="C160" s="1140">
        <v>22973</v>
      </c>
      <c r="D160" s="1140">
        <v>0</v>
      </c>
      <c r="E160" s="1224">
        <v>22973</v>
      </c>
      <c r="F160" s="1157">
        <v>0</v>
      </c>
      <c r="G160" s="1140">
        <v>224</v>
      </c>
      <c r="H160" s="1157">
        <v>22749</v>
      </c>
    </row>
    <row r="161" spans="2:8" s="3" customFormat="1" ht="13.7" customHeight="1" thickBot="1">
      <c r="B161" s="1166" t="s">
        <v>405</v>
      </c>
      <c r="C161" s="1216">
        <v>32687</v>
      </c>
      <c r="D161" s="1216">
        <v>12423</v>
      </c>
      <c r="E161" s="1226">
        <v>20264</v>
      </c>
      <c r="F161" s="1180">
        <v>0</v>
      </c>
      <c r="G161" s="1140">
        <v>828</v>
      </c>
      <c r="H161" s="1157">
        <v>31859</v>
      </c>
    </row>
    <row r="162" spans="2:8" s="3" customFormat="1" ht="13.7" customHeight="1" thickBot="1">
      <c r="B162" s="1227" t="s">
        <v>650</v>
      </c>
      <c r="C162" s="1220">
        <v>335100</v>
      </c>
      <c r="D162" s="1220">
        <v>32541</v>
      </c>
      <c r="E162" s="1228">
        <v>302559</v>
      </c>
      <c r="F162" s="1229">
        <v>0</v>
      </c>
      <c r="G162" s="1145">
        <v>4170</v>
      </c>
      <c r="H162" s="1222">
        <v>330930</v>
      </c>
    </row>
    <row r="163" spans="2:8" s="3" customFormat="1" ht="13.7" customHeight="1">
      <c r="B163" s="1131" t="s">
        <v>425</v>
      </c>
      <c r="C163" s="1140">
        <v>26628</v>
      </c>
      <c r="D163" s="1140">
        <v>11948</v>
      </c>
      <c r="E163" s="1224">
        <v>14680</v>
      </c>
      <c r="F163" s="1157">
        <v>0</v>
      </c>
      <c r="G163" s="1140">
        <v>1083</v>
      </c>
      <c r="H163" s="1157">
        <v>25545</v>
      </c>
    </row>
    <row r="164" spans="2:8" s="3" customFormat="1" ht="13.7" customHeight="1">
      <c r="B164" s="1131" t="s">
        <v>575</v>
      </c>
      <c r="C164" s="1140">
        <v>114808</v>
      </c>
      <c r="D164" s="1140">
        <v>6507</v>
      </c>
      <c r="E164" s="1224">
        <v>108301</v>
      </c>
      <c r="F164" s="1157">
        <v>0</v>
      </c>
      <c r="G164" s="1140">
        <v>2289</v>
      </c>
      <c r="H164" s="1157">
        <v>112519</v>
      </c>
    </row>
    <row r="165" spans="2:8" s="3" customFormat="1" ht="13.7" customHeight="1">
      <c r="B165" s="1131" t="s">
        <v>426</v>
      </c>
      <c r="C165" s="1140">
        <v>12039</v>
      </c>
      <c r="D165" s="1140">
        <v>0</v>
      </c>
      <c r="E165" s="1224">
        <v>12039</v>
      </c>
      <c r="F165" s="1157">
        <v>0</v>
      </c>
      <c r="G165" s="1140">
        <v>18</v>
      </c>
      <c r="H165" s="1157">
        <v>12021</v>
      </c>
    </row>
    <row r="166" spans="2:8" s="3" customFormat="1" ht="13.7" customHeight="1" thickBot="1">
      <c r="B166" s="1166" t="s">
        <v>479</v>
      </c>
      <c r="C166" s="1216">
        <v>34750</v>
      </c>
      <c r="D166" s="1216">
        <v>19172</v>
      </c>
      <c r="E166" s="1226">
        <v>15578</v>
      </c>
      <c r="F166" s="1180">
        <v>0</v>
      </c>
      <c r="G166" s="1230">
        <v>1261</v>
      </c>
      <c r="H166" s="1157">
        <v>33489</v>
      </c>
    </row>
    <row r="167" spans="2:8" s="3" customFormat="1" ht="13.7" customHeight="1" thickBot="1">
      <c r="B167" s="1227" t="s">
        <v>651</v>
      </c>
      <c r="C167" s="1220">
        <v>188225</v>
      </c>
      <c r="D167" s="1220">
        <v>37627</v>
      </c>
      <c r="E167" s="1228">
        <v>150598</v>
      </c>
      <c r="F167" s="1229">
        <v>0</v>
      </c>
      <c r="G167" s="1220">
        <v>4651</v>
      </c>
      <c r="H167" s="1222">
        <v>183574</v>
      </c>
    </row>
    <row r="168" spans="2:8" s="3" customFormat="1" ht="13.7" customHeight="1">
      <c r="B168" s="1231" t="s">
        <v>526</v>
      </c>
      <c r="C168" s="1140">
        <v>0</v>
      </c>
      <c r="D168" s="1232">
        <v>0</v>
      </c>
      <c r="E168" s="1233">
        <v>0</v>
      </c>
      <c r="F168" s="1234">
        <v>0</v>
      </c>
      <c r="G168" s="1140">
        <v>0</v>
      </c>
      <c r="H168" s="1157">
        <v>0</v>
      </c>
    </row>
    <row r="169" spans="2:8" s="3" customFormat="1" ht="13.7" customHeight="1">
      <c r="B169" s="1231" t="s">
        <v>484</v>
      </c>
      <c r="C169" s="1140">
        <v>193304</v>
      </c>
      <c r="D169" s="1140">
        <v>20116</v>
      </c>
      <c r="E169" s="1224">
        <v>173188</v>
      </c>
      <c r="F169" s="1157">
        <v>0</v>
      </c>
      <c r="G169" s="1140">
        <v>1408</v>
      </c>
      <c r="H169" s="1157">
        <v>191896</v>
      </c>
    </row>
    <row r="170" spans="2:8" s="3" customFormat="1" ht="13.7" customHeight="1">
      <c r="B170" s="1231" t="s">
        <v>498</v>
      </c>
      <c r="C170" s="1140">
        <v>42680</v>
      </c>
      <c r="D170" s="1140">
        <v>12282</v>
      </c>
      <c r="E170" s="1224">
        <v>30398</v>
      </c>
      <c r="F170" s="1157">
        <v>0</v>
      </c>
      <c r="G170" s="1140">
        <v>627</v>
      </c>
      <c r="H170" s="1157">
        <v>42053</v>
      </c>
    </row>
    <row r="171" spans="2:8" s="3" customFormat="1" ht="13.7" customHeight="1" thickBot="1">
      <c r="B171" s="1235" t="s">
        <v>428</v>
      </c>
      <c r="C171" s="1216">
        <v>25088</v>
      </c>
      <c r="D171" s="1216">
        <v>16788</v>
      </c>
      <c r="E171" s="1226">
        <v>8300</v>
      </c>
      <c r="F171" s="1180">
        <v>0</v>
      </c>
      <c r="G171" s="1140">
        <v>532</v>
      </c>
      <c r="H171" s="1157">
        <v>24556</v>
      </c>
    </row>
    <row r="172" spans="2:8" s="3" customFormat="1" ht="13.7" customHeight="1" thickBot="1">
      <c r="B172" s="1227" t="s">
        <v>652</v>
      </c>
      <c r="C172" s="1220">
        <v>261072</v>
      </c>
      <c r="D172" s="1220">
        <v>49186</v>
      </c>
      <c r="E172" s="1228">
        <v>211886</v>
      </c>
      <c r="F172" s="1229">
        <v>0</v>
      </c>
      <c r="G172" s="1145">
        <v>2567</v>
      </c>
      <c r="H172" s="1222">
        <v>258505</v>
      </c>
    </row>
    <row r="173" spans="2:8" s="3" customFormat="1" ht="13.7" customHeight="1">
      <c r="B173" s="1131" t="s">
        <v>416</v>
      </c>
      <c r="C173" s="1140">
        <v>106596</v>
      </c>
      <c r="D173" s="1140">
        <v>55797</v>
      </c>
      <c r="E173" s="1224">
        <v>50799</v>
      </c>
      <c r="F173" s="1157">
        <v>0</v>
      </c>
      <c r="G173" s="1140">
        <v>3185</v>
      </c>
      <c r="H173" s="1234">
        <v>103411</v>
      </c>
    </row>
    <row r="174" spans="2:8" s="3" customFormat="1" ht="13.7" customHeight="1">
      <c r="B174" s="1131" t="s">
        <v>211</v>
      </c>
      <c r="C174" s="1140">
        <v>407748</v>
      </c>
      <c r="D174" s="1140">
        <v>180604</v>
      </c>
      <c r="E174" s="1224">
        <v>227144</v>
      </c>
      <c r="F174" s="1157">
        <v>0</v>
      </c>
      <c r="G174" s="1140">
        <v>13024</v>
      </c>
      <c r="H174" s="1157">
        <v>394724</v>
      </c>
    </row>
    <row r="175" spans="2:8" s="3" customFormat="1" ht="13.7" customHeight="1">
      <c r="B175" s="1131" t="s">
        <v>332</v>
      </c>
      <c r="C175" s="1140">
        <v>195799</v>
      </c>
      <c r="D175" s="1140">
        <v>175391</v>
      </c>
      <c r="E175" s="1224">
        <v>20408</v>
      </c>
      <c r="F175" s="1157">
        <v>0</v>
      </c>
      <c r="G175" s="1140">
        <v>14243</v>
      </c>
      <c r="H175" s="1157">
        <v>181556</v>
      </c>
    </row>
    <row r="176" spans="2:8" s="3" customFormat="1" ht="13.7" customHeight="1" thickBot="1">
      <c r="B176" s="1131" t="s">
        <v>551</v>
      </c>
      <c r="C176" s="1140">
        <v>216873</v>
      </c>
      <c r="D176" s="1140">
        <v>198047</v>
      </c>
      <c r="E176" s="1224">
        <v>18826</v>
      </c>
      <c r="F176" s="1157">
        <v>0</v>
      </c>
      <c r="G176" s="1140">
        <v>12952</v>
      </c>
      <c r="H176" s="1157">
        <v>203921</v>
      </c>
    </row>
    <row r="177" spans="2:13" s="3" customFormat="1" ht="13.7" customHeight="1" thickBot="1">
      <c r="B177" s="1132" t="s">
        <v>653</v>
      </c>
      <c r="C177" s="1145">
        <v>927016</v>
      </c>
      <c r="D177" s="1145">
        <v>609839</v>
      </c>
      <c r="E177" s="1236">
        <v>317177</v>
      </c>
      <c r="F177" s="1222">
        <v>0</v>
      </c>
      <c r="G177" s="1145">
        <v>43404</v>
      </c>
      <c r="H177" s="1222">
        <v>883612</v>
      </c>
    </row>
    <row r="178" spans="2:13" s="3" customFormat="1" ht="13.7" customHeight="1">
      <c r="B178" s="1131" t="s">
        <v>603</v>
      </c>
      <c r="C178" s="1140">
        <v>332266</v>
      </c>
      <c r="D178" s="1140">
        <v>147350</v>
      </c>
      <c r="E178" s="1224">
        <v>184916</v>
      </c>
      <c r="F178" s="1157">
        <v>0</v>
      </c>
      <c r="G178" s="1140">
        <v>10520</v>
      </c>
      <c r="H178" s="1157">
        <v>321746</v>
      </c>
    </row>
    <row r="179" spans="2:13" s="3" customFormat="1" ht="13.7" customHeight="1">
      <c r="B179" s="1131" t="s">
        <v>641</v>
      </c>
      <c r="C179" s="1140">
        <v>212210</v>
      </c>
      <c r="D179" s="1140">
        <v>119878</v>
      </c>
      <c r="E179" s="1224">
        <v>92332</v>
      </c>
      <c r="F179" s="1157">
        <v>0</v>
      </c>
      <c r="G179" s="1140">
        <v>9194</v>
      </c>
      <c r="H179" s="1157">
        <v>203016</v>
      </c>
    </row>
    <row r="180" spans="2:13" s="3" customFormat="1" ht="13.7" customHeight="1">
      <c r="B180" s="1131" t="s">
        <v>654</v>
      </c>
      <c r="C180" s="1128">
        <v>91048</v>
      </c>
      <c r="D180" s="1140">
        <v>58290</v>
      </c>
      <c r="E180" s="1224">
        <v>32758</v>
      </c>
      <c r="F180" s="1157">
        <v>0</v>
      </c>
      <c r="G180" s="1140">
        <v>4486</v>
      </c>
      <c r="H180" s="1157">
        <v>86562</v>
      </c>
    </row>
    <row r="181" spans="2:13" s="3" customFormat="1" ht="13.7" customHeight="1" thickBot="1">
      <c r="B181" s="1131" t="s">
        <v>655</v>
      </c>
      <c r="C181" s="1140">
        <v>113722</v>
      </c>
      <c r="D181" s="1140">
        <v>82330</v>
      </c>
      <c r="E181" s="1224">
        <v>31392</v>
      </c>
      <c r="F181" s="1157">
        <v>0</v>
      </c>
      <c r="G181" s="1140">
        <v>7012</v>
      </c>
      <c r="H181" s="1157">
        <v>106710</v>
      </c>
    </row>
    <row r="182" spans="2:13" s="3" customFormat="1" ht="13.7" customHeight="1" thickBot="1">
      <c r="B182" s="1132" t="s">
        <v>656</v>
      </c>
      <c r="C182" s="1142">
        <f t="shared" ref="C182:H182" si="3">SUM(C178:C181)</f>
        <v>749246</v>
      </c>
      <c r="D182" s="1145">
        <f t="shared" si="3"/>
        <v>407848</v>
      </c>
      <c r="E182" s="1236">
        <f t="shared" si="3"/>
        <v>341398</v>
      </c>
      <c r="F182" s="1222">
        <f t="shared" si="3"/>
        <v>0</v>
      </c>
      <c r="G182" s="1145">
        <f t="shared" si="3"/>
        <v>31212</v>
      </c>
      <c r="H182" s="1222">
        <f t="shared" si="3"/>
        <v>718034</v>
      </c>
    </row>
    <row r="183" spans="2:13" s="3" customFormat="1" ht="13.7" customHeight="1">
      <c r="B183" s="1594" t="s">
        <v>705</v>
      </c>
      <c r="C183" s="1618">
        <v>198842</v>
      </c>
      <c r="D183" s="1616">
        <v>14476</v>
      </c>
      <c r="E183" s="1615">
        <v>184366</v>
      </c>
      <c r="F183" s="1234">
        <v>0</v>
      </c>
      <c r="G183" s="1616">
        <v>2722</v>
      </c>
      <c r="H183" s="1234">
        <v>196120</v>
      </c>
    </row>
    <row r="184" spans="2:13" s="3" customFormat="1" ht="13.7" customHeight="1">
      <c r="B184" s="1212" t="s">
        <v>723</v>
      </c>
      <c r="C184" s="1185">
        <v>114289</v>
      </c>
      <c r="D184" s="1617">
        <v>43196</v>
      </c>
      <c r="E184" s="1156">
        <v>71093</v>
      </c>
      <c r="F184" s="1157">
        <v>0</v>
      </c>
      <c r="G184" s="1617">
        <v>5101</v>
      </c>
      <c r="H184" s="1157">
        <v>109188</v>
      </c>
    </row>
    <row r="185" spans="2:13" s="3" customFormat="1" ht="13.5" customHeight="1">
      <c r="B185" s="1212" t="s">
        <v>724</v>
      </c>
      <c r="C185" s="1185">
        <v>59449</v>
      </c>
      <c r="D185" s="1617">
        <v>25098</v>
      </c>
      <c r="E185" s="1156">
        <v>34351</v>
      </c>
      <c r="F185" s="1157">
        <v>0</v>
      </c>
      <c r="G185" s="1617">
        <v>3622</v>
      </c>
      <c r="H185" s="1157">
        <v>55827</v>
      </c>
    </row>
    <row r="186" spans="2:13" s="3" customFormat="1" ht="13.5" customHeight="1" thickBot="1">
      <c r="B186" s="1212" t="s">
        <v>725</v>
      </c>
      <c r="C186" s="1185">
        <v>36649</v>
      </c>
      <c r="D186" s="1617">
        <v>21717</v>
      </c>
      <c r="E186" s="1156">
        <v>14932</v>
      </c>
      <c r="F186" s="1157">
        <v>0</v>
      </c>
      <c r="G186" s="1617">
        <v>1867</v>
      </c>
      <c r="H186" s="1157">
        <v>34782</v>
      </c>
    </row>
    <row r="187" spans="2:13" s="3" customFormat="1" ht="13.5" customHeight="1" thickBot="1">
      <c r="B187" s="1132" t="s">
        <v>739</v>
      </c>
      <c r="C187" s="1619">
        <f t="shared" ref="C187:H187" si="4">SUM(C183:C186)</f>
        <v>409229</v>
      </c>
      <c r="D187" s="1145">
        <f t="shared" si="4"/>
        <v>104487</v>
      </c>
      <c r="E187" s="1236">
        <f t="shared" si="4"/>
        <v>304742</v>
      </c>
      <c r="F187" s="1222">
        <f t="shared" si="4"/>
        <v>0</v>
      </c>
      <c r="G187" s="1142">
        <f t="shared" si="4"/>
        <v>13312</v>
      </c>
      <c r="H187" s="1982">
        <f t="shared" si="4"/>
        <v>395917</v>
      </c>
    </row>
    <row r="188" spans="2:13" s="3" customFormat="1" ht="13.5" customHeight="1">
      <c r="B188" s="1594" t="s">
        <v>746</v>
      </c>
      <c r="C188" s="1618">
        <v>206733</v>
      </c>
      <c r="D188" s="1616">
        <v>45472</v>
      </c>
      <c r="E188" s="1615">
        <v>161261</v>
      </c>
      <c r="F188" s="1234">
        <v>0</v>
      </c>
      <c r="G188" s="1616">
        <v>4148</v>
      </c>
      <c r="H188" s="1234">
        <v>202585</v>
      </c>
      <c r="I188" s="467"/>
      <c r="J188" s="1185"/>
      <c r="K188" s="1185"/>
      <c r="L188" s="1185"/>
      <c r="M188" s="391"/>
    </row>
    <row r="189" spans="2:13" s="3" customFormat="1" ht="13.5" customHeight="1">
      <c r="B189" s="1212" t="s">
        <v>747</v>
      </c>
      <c r="C189" s="1185">
        <v>131825</v>
      </c>
      <c r="D189" s="1617">
        <v>20793</v>
      </c>
      <c r="E189" s="1156">
        <v>111032</v>
      </c>
      <c r="F189" s="1157">
        <v>0</v>
      </c>
      <c r="G189" s="1617">
        <v>6017</v>
      </c>
      <c r="H189" s="1157">
        <v>125808</v>
      </c>
      <c r="J189" s="1185"/>
      <c r="K189" s="1185"/>
      <c r="L189" s="391"/>
      <c r="M189" s="23"/>
    </row>
    <row r="190" spans="2:13" s="3" customFormat="1" ht="14.25" customHeight="1">
      <c r="B190" s="1212" t="s">
        <v>748</v>
      </c>
      <c r="C190" s="1185">
        <v>110492</v>
      </c>
      <c r="D190" s="1617">
        <v>42124</v>
      </c>
      <c r="E190" s="1156">
        <v>68368</v>
      </c>
      <c r="F190" s="1157">
        <v>0</v>
      </c>
      <c r="G190" s="1617">
        <v>7199</v>
      </c>
      <c r="H190" s="1157">
        <v>103293</v>
      </c>
    </row>
    <row r="191" spans="2:13" s="3" customFormat="1" ht="13.9" customHeight="1" thickBot="1">
      <c r="B191" s="1212" t="s">
        <v>749</v>
      </c>
      <c r="C191" s="1185">
        <v>83850</v>
      </c>
      <c r="D191" s="1617">
        <v>28092</v>
      </c>
      <c r="E191" s="1156">
        <v>55758</v>
      </c>
      <c r="F191" s="1157">
        <v>0</v>
      </c>
      <c r="G191" s="1617">
        <v>7433</v>
      </c>
      <c r="H191" s="1157">
        <v>76417</v>
      </c>
    </row>
    <row r="192" spans="2:13" ht="15" customHeight="1" thickBot="1">
      <c r="B192" s="1593" t="s">
        <v>803</v>
      </c>
      <c r="C192" s="1619">
        <f t="shared" ref="C192:H192" si="5">SUM(C188:C191)</f>
        <v>532900</v>
      </c>
      <c r="D192" s="2111">
        <f t="shared" si="5"/>
        <v>136481</v>
      </c>
      <c r="E192" s="2112">
        <f t="shared" si="5"/>
        <v>396419</v>
      </c>
      <c r="F192" s="2113">
        <f t="shared" si="5"/>
        <v>0</v>
      </c>
      <c r="G192" s="1619">
        <f t="shared" si="5"/>
        <v>24797</v>
      </c>
      <c r="H192" s="1982">
        <f t="shared" si="5"/>
        <v>508103</v>
      </c>
      <c r="K192" s="467"/>
    </row>
    <row r="193" spans="1:12" ht="4.1500000000000004" customHeight="1" thickBot="1">
      <c r="B193" s="2067"/>
      <c r="C193" s="2068"/>
      <c r="D193" s="2068"/>
      <c r="E193" s="2068"/>
      <c r="F193" s="2114"/>
      <c r="G193" s="2068"/>
      <c r="H193" s="2069"/>
      <c r="K193" s="467"/>
    </row>
    <row r="194" spans="1:12" ht="15" customHeight="1">
      <c r="B194" s="1135" t="s">
        <v>354</v>
      </c>
      <c r="E194" s="467"/>
      <c r="F194" s="1087"/>
      <c r="K194" s="467"/>
    </row>
    <row r="195" spans="1:12" ht="15" customHeight="1">
      <c r="F195" s="1087"/>
      <c r="K195" s="467"/>
    </row>
    <row r="196" spans="1:12" ht="15" customHeight="1">
      <c r="F196" s="1087"/>
      <c r="K196" s="467"/>
    </row>
    <row r="197" spans="1:12" ht="15" customHeight="1">
      <c r="F197" s="1087"/>
      <c r="K197" s="467"/>
    </row>
    <row r="198" spans="1:12" ht="15" customHeight="1">
      <c r="F198" s="1087"/>
      <c r="K198" s="467"/>
    </row>
    <row r="199" spans="1:12" ht="15" customHeight="1">
      <c r="F199" s="1087"/>
      <c r="K199" s="467"/>
    </row>
    <row r="200" spans="1:12" ht="15" customHeight="1">
      <c r="F200" s="1087"/>
      <c r="K200" s="467"/>
    </row>
    <row r="201" spans="1:12" ht="15" customHeight="1">
      <c r="F201" s="1087"/>
      <c r="K201" s="467"/>
    </row>
    <row r="202" spans="1:12" ht="15" customHeight="1">
      <c r="F202" s="1087"/>
      <c r="K202" s="467"/>
    </row>
    <row r="203" spans="1:12" ht="15" customHeight="1">
      <c r="F203" s="1087"/>
      <c r="K203" s="467"/>
    </row>
    <row r="204" spans="1:12" ht="15" customHeight="1">
      <c r="F204" s="1087"/>
      <c r="K204" s="467"/>
    </row>
    <row r="205" spans="1:12" ht="15" customHeight="1">
      <c r="F205" s="1087"/>
      <c r="K205" s="467"/>
    </row>
    <row r="206" spans="1:12" ht="15" customHeight="1" thickBot="1">
      <c r="F206" s="1087"/>
      <c r="K206" s="467"/>
    </row>
    <row r="207" spans="1:12" ht="16.5" customHeight="1" thickBot="1">
      <c r="A207" s="237" t="s">
        <v>55</v>
      </c>
      <c r="B207" s="5099" t="s">
        <v>672</v>
      </c>
      <c r="C207" s="5100"/>
      <c r="D207" s="5100"/>
      <c r="E207" s="5100"/>
      <c r="F207" s="5100"/>
      <c r="G207" s="5100"/>
      <c r="H207" s="5101"/>
      <c r="I207" s="6"/>
      <c r="J207" s="6"/>
      <c r="K207" s="4"/>
      <c r="L207" s="4"/>
    </row>
    <row r="208" spans="1:12" s="1146" customFormat="1" ht="16.5" customHeight="1">
      <c r="B208" s="1191" t="s">
        <v>461</v>
      </c>
      <c r="C208" s="1192" t="s">
        <v>99</v>
      </c>
      <c r="D208" s="1193"/>
      <c r="E208" s="1194" t="s">
        <v>349</v>
      </c>
      <c r="F208" s="1195"/>
      <c r="G208" s="5108" t="s">
        <v>349</v>
      </c>
      <c r="H208" s="5109"/>
      <c r="I208" s="1134"/>
      <c r="J208" s="1134"/>
      <c r="K208" s="1134"/>
      <c r="L208" s="1134"/>
    </row>
    <row r="209" spans="2:12" s="1146" customFormat="1" ht="16.5" customHeight="1" thickBot="1">
      <c r="B209" s="1196"/>
      <c r="C209" s="1197" t="s">
        <v>671</v>
      </c>
      <c r="D209" s="1198" t="s">
        <v>350</v>
      </c>
      <c r="E209" s="1199" t="s">
        <v>351</v>
      </c>
      <c r="F209" s="1200" t="s">
        <v>663</v>
      </c>
      <c r="G209" s="1201" t="s">
        <v>352</v>
      </c>
      <c r="H209" s="1202" t="s">
        <v>353</v>
      </c>
      <c r="I209" s="1134"/>
      <c r="J209" s="1134"/>
      <c r="K209" s="1134"/>
      <c r="L209" s="1134"/>
    </row>
    <row r="210" spans="2:12" s="3" customFormat="1" ht="10.5" customHeight="1">
      <c r="B210" s="1212" t="s">
        <v>128</v>
      </c>
      <c r="C210" s="1140">
        <v>20162</v>
      </c>
      <c r="D210" s="1140">
        <v>17938</v>
      </c>
      <c r="E210" s="1156">
        <v>2224</v>
      </c>
      <c r="F210" s="1213">
        <v>0</v>
      </c>
      <c r="G210" s="1214">
        <v>1556</v>
      </c>
      <c r="H210" s="1157">
        <v>18606</v>
      </c>
    </row>
    <row r="211" spans="2:12" s="3" customFormat="1" ht="10.5" customHeight="1">
      <c r="B211" s="1212" t="s">
        <v>129</v>
      </c>
      <c r="C211" s="1140">
        <v>24110</v>
      </c>
      <c r="D211" s="1140">
        <v>23590</v>
      </c>
      <c r="E211" s="1156">
        <v>520</v>
      </c>
      <c r="F211" s="1213">
        <v>0</v>
      </c>
      <c r="G211" s="1140">
        <v>1900</v>
      </c>
      <c r="H211" s="1157">
        <v>22210</v>
      </c>
    </row>
    <row r="212" spans="2:12" s="3" customFormat="1" ht="10.5" customHeight="1">
      <c r="B212" s="1212" t="s">
        <v>130</v>
      </c>
      <c r="C212" s="1140">
        <v>27980</v>
      </c>
      <c r="D212" s="1140">
        <v>27980</v>
      </c>
      <c r="E212" s="1156">
        <v>0</v>
      </c>
      <c r="F212" s="1213">
        <v>0</v>
      </c>
      <c r="G212" s="1140">
        <v>2472</v>
      </c>
      <c r="H212" s="1157">
        <v>25508</v>
      </c>
    </row>
    <row r="213" spans="2:12" s="3" customFormat="1" ht="10.5" customHeight="1" thickBot="1">
      <c r="B213" s="1215" t="s">
        <v>405</v>
      </c>
      <c r="C213" s="1216">
        <v>18271</v>
      </c>
      <c r="D213" s="1216">
        <v>18271</v>
      </c>
      <c r="E213" s="1217">
        <v>0</v>
      </c>
      <c r="F213" s="1218">
        <v>0</v>
      </c>
      <c r="G213" s="1140">
        <v>932</v>
      </c>
      <c r="H213" s="1157">
        <v>17339</v>
      </c>
    </row>
    <row r="214" spans="2:12" s="3" customFormat="1" ht="12" thickBot="1">
      <c r="B214" s="1219" t="s">
        <v>650</v>
      </c>
      <c r="C214" s="1220">
        <v>90523</v>
      </c>
      <c r="D214" s="1220">
        <v>87779</v>
      </c>
      <c r="E214" s="1142">
        <v>2744</v>
      </c>
      <c r="F214" s="1221">
        <v>0</v>
      </c>
      <c r="G214" s="1142">
        <v>6860</v>
      </c>
      <c r="H214" s="1609">
        <v>83663</v>
      </c>
    </row>
    <row r="215" spans="2:12" s="3" customFormat="1" ht="10.5" customHeight="1">
      <c r="B215" s="1212" t="s">
        <v>425</v>
      </c>
      <c r="C215" s="1140">
        <v>33464</v>
      </c>
      <c r="D215" s="1140">
        <v>33464</v>
      </c>
      <c r="E215" s="1156">
        <v>0</v>
      </c>
      <c r="F215" s="1213">
        <v>0</v>
      </c>
      <c r="G215" s="1214">
        <v>3560</v>
      </c>
      <c r="H215" s="1157">
        <v>29904</v>
      </c>
    </row>
    <row r="216" spans="2:12" s="3" customFormat="1" ht="10.5" customHeight="1">
      <c r="B216" s="1212" t="s">
        <v>575</v>
      </c>
      <c r="C216" s="1140">
        <v>33460</v>
      </c>
      <c r="D216" s="1140">
        <v>33460</v>
      </c>
      <c r="E216" s="1156">
        <v>0</v>
      </c>
      <c r="F216" s="1213">
        <v>0</v>
      </c>
      <c r="G216" s="1140">
        <v>4128</v>
      </c>
      <c r="H216" s="1157">
        <v>29332</v>
      </c>
    </row>
    <row r="217" spans="2:12" s="3" customFormat="1" ht="10.5" customHeight="1">
      <c r="B217" s="1212" t="s">
        <v>426</v>
      </c>
      <c r="C217" s="1140">
        <v>24508</v>
      </c>
      <c r="D217" s="1140">
        <v>24508</v>
      </c>
      <c r="E217" s="1156">
        <v>0</v>
      </c>
      <c r="F217" s="1213">
        <v>0</v>
      </c>
      <c r="G217" s="1140">
        <v>2992</v>
      </c>
      <c r="H217" s="1157">
        <v>21516</v>
      </c>
    </row>
    <row r="218" spans="2:12" s="3" customFormat="1" ht="10.5" customHeight="1" thickBot="1">
      <c r="B218" s="1215" t="s">
        <v>479</v>
      </c>
      <c r="C218" s="1216">
        <v>59492</v>
      </c>
      <c r="D218" s="1216">
        <v>59492</v>
      </c>
      <c r="E218" s="1217">
        <v>0</v>
      </c>
      <c r="F218" s="1218">
        <v>0</v>
      </c>
      <c r="G218" s="1140">
        <v>3232</v>
      </c>
      <c r="H218" s="1157">
        <v>56260</v>
      </c>
    </row>
    <row r="219" spans="2:12" s="3" customFormat="1" ht="12" thickBot="1">
      <c r="B219" s="1219" t="s">
        <v>651</v>
      </c>
      <c r="C219" s="1220">
        <v>150924</v>
      </c>
      <c r="D219" s="1220">
        <v>150924</v>
      </c>
      <c r="E219" s="1142">
        <v>0</v>
      </c>
      <c r="F219" s="1142">
        <v>0</v>
      </c>
      <c r="G219" s="1142">
        <v>13912</v>
      </c>
      <c r="H219" s="1609">
        <v>137012</v>
      </c>
    </row>
    <row r="220" spans="2:12" s="3" customFormat="1" ht="10.5" customHeight="1">
      <c r="B220" s="1212" t="s">
        <v>526</v>
      </c>
      <c r="C220" s="1140">
        <v>30880</v>
      </c>
      <c r="D220" s="1140">
        <v>30880</v>
      </c>
      <c r="E220" s="1156">
        <v>0</v>
      </c>
      <c r="F220" s="1213">
        <v>0</v>
      </c>
      <c r="G220" s="1214">
        <v>2904</v>
      </c>
      <c r="H220" s="1157">
        <v>27976</v>
      </c>
    </row>
    <row r="221" spans="2:12" s="3" customFormat="1" ht="10.5" customHeight="1">
      <c r="B221" s="1212" t="s">
        <v>484</v>
      </c>
      <c r="C221" s="1140">
        <v>17608</v>
      </c>
      <c r="D221" s="1140">
        <v>17608</v>
      </c>
      <c r="E221" s="1156">
        <v>0</v>
      </c>
      <c r="F221" s="1213">
        <v>0</v>
      </c>
      <c r="G221" s="1140">
        <v>2544</v>
      </c>
      <c r="H221" s="1157">
        <v>15064</v>
      </c>
    </row>
    <row r="222" spans="2:12" s="3" customFormat="1" ht="10.5" customHeight="1">
      <c r="B222" s="1212" t="s">
        <v>498</v>
      </c>
      <c r="C222" s="1140">
        <v>33281</v>
      </c>
      <c r="D222" s="1140">
        <v>33281</v>
      </c>
      <c r="E222" s="1156">
        <v>0</v>
      </c>
      <c r="F222" s="1213">
        <v>0</v>
      </c>
      <c r="G222" s="1140">
        <v>6961</v>
      </c>
      <c r="H222" s="1157">
        <v>26320</v>
      </c>
    </row>
    <row r="223" spans="2:12" s="3" customFormat="1" ht="10.5" customHeight="1" thickBot="1">
      <c r="B223" s="1215" t="s">
        <v>428</v>
      </c>
      <c r="C223" s="1216">
        <v>44806</v>
      </c>
      <c r="D223" s="1216">
        <v>44806</v>
      </c>
      <c r="E223" s="1217">
        <v>0</v>
      </c>
      <c r="F223" s="1218">
        <v>0</v>
      </c>
      <c r="G223" s="1140">
        <v>10651</v>
      </c>
      <c r="H223" s="1157">
        <v>34155</v>
      </c>
    </row>
    <row r="224" spans="2:12" s="3" customFormat="1" ht="12" thickBot="1">
      <c r="B224" s="1219" t="s">
        <v>652</v>
      </c>
      <c r="C224" s="1220">
        <v>126575</v>
      </c>
      <c r="D224" s="1220">
        <v>126575</v>
      </c>
      <c r="E224" s="1142">
        <v>0</v>
      </c>
      <c r="F224" s="1620">
        <v>0</v>
      </c>
      <c r="G224" s="1142">
        <v>23060</v>
      </c>
      <c r="H224" s="1609">
        <v>103515</v>
      </c>
    </row>
    <row r="225" spans="2:14" s="3" customFormat="1" ht="10.5" customHeight="1">
      <c r="B225" s="1131" t="s">
        <v>416</v>
      </c>
      <c r="C225" s="1140">
        <v>41970</v>
      </c>
      <c r="D225" s="1140">
        <v>41970</v>
      </c>
      <c r="E225" s="1156">
        <v>0</v>
      </c>
      <c r="F225" s="1185">
        <v>0</v>
      </c>
      <c r="G225" s="1617">
        <v>9090</v>
      </c>
      <c r="H225" s="1213">
        <v>32880</v>
      </c>
    </row>
    <row r="226" spans="2:14" s="3" customFormat="1" ht="10.5" customHeight="1">
      <c r="B226" s="1131" t="s">
        <v>211</v>
      </c>
      <c r="C226" s="1140">
        <v>44652</v>
      </c>
      <c r="D226" s="1140">
        <v>42636</v>
      </c>
      <c r="E226" s="1156">
        <v>2016</v>
      </c>
      <c r="F226" s="1185">
        <v>0</v>
      </c>
      <c r="G226" s="1617">
        <v>11312</v>
      </c>
      <c r="H226" s="1213">
        <v>33340</v>
      </c>
    </row>
    <row r="227" spans="2:14" s="3" customFormat="1" ht="10.5" customHeight="1">
      <c r="B227" s="1131" t="s">
        <v>332</v>
      </c>
      <c r="C227" s="1140">
        <v>138579</v>
      </c>
      <c r="D227" s="1140">
        <v>136779</v>
      </c>
      <c r="E227" s="1156">
        <v>1392</v>
      </c>
      <c r="F227" s="1185">
        <v>408</v>
      </c>
      <c r="G227" s="1617">
        <v>26524</v>
      </c>
      <c r="H227" s="1213">
        <v>112055</v>
      </c>
    </row>
    <row r="228" spans="2:14" s="3" customFormat="1" ht="10.5" customHeight="1" thickBot="1">
      <c r="B228" s="1131" t="s">
        <v>551</v>
      </c>
      <c r="C228" s="1140">
        <v>23658</v>
      </c>
      <c r="D228" s="1140">
        <v>23498</v>
      </c>
      <c r="E228" s="1156">
        <v>0</v>
      </c>
      <c r="F228" s="1185">
        <v>160</v>
      </c>
      <c r="G228" s="1617">
        <v>3120</v>
      </c>
      <c r="H228" s="1213">
        <v>20538</v>
      </c>
    </row>
    <row r="229" spans="2:14" s="3" customFormat="1" ht="12" thickBot="1">
      <c r="B229" s="1132" t="s">
        <v>653</v>
      </c>
      <c r="C229" s="1145">
        <v>248859</v>
      </c>
      <c r="D229" s="1145">
        <v>244883</v>
      </c>
      <c r="E229" s="1142">
        <v>3408</v>
      </c>
      <c r="F229" s="1223">
        <v>568</v>
      </c>
      <c r="G229" s="1142">
        <v>50046</v>
      </c>
      <c r="H229" s="1609">
        <v>198813</v>
      </c>
    </row>
    <row r="230" spans="2:14" s="3" customFormat="1" ht="10.5" customHeight="1">
      <c r="B230" s="1131" t="s">
        <v>603</v>
      </c>
      <c r="C230" s="1140">
        <v>53154</v>
      </c>
      <c r="D230" s="1140">
        <v>52174</v>
      </c>
      <c r="E230" s="1224">
        <v>0</v>
      </c>
      <c r="F230" s="1157">
        <v>980</v>
      </c>
      <c r="G230" s="1140">
        <v>8182</v>
      </c>
      <c r="H230" s="1157">
        <v>44972</v>
      </c>
    </row>
    <row r="231" spans="2:14" s="3" customFormat="1" ht="10.5" customHeight="1">
      <c r="B231" s="1131" t="s">
        <v>641</v>
      </c>
      <c r="C231" s="1140">
        <v>70767</v>
      </c>
      <c r="D231" s="1140">
        <v>70767</v>
      </c>
      <c r="E231" s="1224">
        <v>0</v>
      </c>
      <c r="F231" s="1157">
        <v>0</v>
      </c>
      <c r="G231" s="1140">
        <v>7424</v>
      </c>
      <c r="H231" s="1157">
        <v>63343</v>
      </c>
    </row>
    <row r="232" spans="2:14" s="3" customFormat="1" ht="10.5" customHeight="1">
      <c r="B232" s="1131" t="s">
        <v>654</v>
      </c>
      <c r="C232" s="1140">
        <v>99753</v>
      </c>
      <c r="D232" s="1140">
        <v>99753</v>
      </c>
      <c r="E232" s="1224">
        <v>0</v>
      </c>
      <c r="F232" s="1157">
        <v>0</v>
      </c>
      <c r="G232" s="1140">
        <v>11980</v>
      </c>
      <c r="H232" s="1157">
        <v>87773</v>
      </c>
    </row>
    <row r="233" spans="2:14" s="3" customFormat="1" ht="10.5" customHeight="1" thickBot="1">
      <c r="B233" s="1131" t="s">
        <v>655</v>
      </c>
      <c r="C233" s="1225">
        <v>53505</v>
      </c>
      <c r="D233" s="1140">
        <v>53211</v>
      </c>
      <c r="E233" s="1224">
        <v>0</v>
      </c>
      <c r="F233" s="1157">
        <v>294</v>
      </c>
      <c r="G233" s="1140">
        <v>6614</v>
      </c>
      <c r="H233" s="1157">
        <v>46891</v>
      </c>
    </row>
    <row r="234" spans="2:14" s="3" customFormat="1" ht="12" thickBot="1">
      <c r="B234" s="1132" t="s">
        <v>656</v>
      </c>
      <c r="C234" s="1142">
        <f t="shared" ref="C234:H234" si="6">SUM(C230:C233)</f>
        <v>277179</v>
      </c>
      <c r="D234" s="1619">
        <f t="shared" si="6"/>
        <v>275905</v>
      </c>
      <c r="E234" s="1619">
        <f t="shared" si="6"/>
        <v>0</v>
      </c>
      <c r="F234" s="1619">
        <f t="shared" si="6"/>
        <v>1274</v>
      </c>
      <c r="G234" s="1619">
        <f t="shared" si="6"/>
        <v>34200</v>
      </c>
      <c r="H234" s="1619">
        <f t="shared" si="6"/>
        <v>242979</v>
      </c>
    </row>
    <row r="235" spans="2:14" s="3" customFormat="1" ht="10.5" customHeight="1">
      <c r="B235" s="1594" t="s">
        <v>705</v>
      </c>
      <c r="C235" s="1606">
        <v>148131</v>
      </c>
      <c r="D235" s="1232">
        <v>148131</v>
      </c>
      <c r="E235" s="1615">
        <v>0</v>
      </c>
      <c r="F235" s="1621">
        <v>0</v>
      </c>
      <c r="G235" s="1232">
        <v>18772</v>
      </c>
      <c r="H235" s="1234">
        <v>129359</v>
      </c>
    </row>
    <row r="236" spans="2:14" s="3" customFormat="1" ht="10.5" customHeight="1">
      <c r="B236" s="1212" t="s">
        <v>723</v>
      </c>
      <c r="C236" s="1139">
        <v>281552</v>
      </c>
      <c r="D236" s="1140">
        <v>245992</v>
      </c>
      <c r="E236" s="1156">
        <v>14760</v>
      </c>
      <c r="F236" s="1213">
        <v>20800</v>
      </c>
      <c r="G236" s="1140">
        <v>21770</v>
      </c>
      <c r="H236" s="1157">
        <v>259782</v>
      </c>
    </row>
    <row r="237" spans="2:14" s="3" customFormat="1" ht="10.5" customHeight="1">
      <c r="B237" s="1212" t="s">
        <v>724</v>
      </c>
      <c r="C237" s="1139">
        <v>85591</v>
      </c>
      <c r="D237" s="1140">
        <v>55448</v>
      </c>
      <c r="E237" s="1156">
        <v>30143</v>
      </c>
      <c r="F237" s="1213">
        <v>0</v>
      </c>
      <c r="G237" s="1140">
        <v>36183</v>
      </c>
      <c r="H237" s="1157">
        <v>49408</v>
      </c>
      <c r="J237" s="23"/>
      <c r="K237" s="391"/>
      <c r="L237" s="23"/>
      <c r="M237" s="23"/>
      <c r="N237" s="467"/>
    </row>
    <row r="238" spans="2:14" s="3" customFormat="1" ht="10.5" customHeight="1" thickBot="1">
      <c r="B238" s="1212" t="s">
        <v>725</v>
      </c>
      <c r="C238" s="1139">
        <v>65841</v>
      </c>
      <c r="D238" s="1140">
        <v>31548</v>
      </c>
      <c r="E238" s="1156">
        <v>9333</v>
      </c>
      <c r="F238" s="1213">
        <v>24960</v>
      </c>
      <c r="G238" s="1140">
        <v>0</v>
      </c>
      <c r="H238" s="1157">
        <v>65841</v>
      </c>
      <c r="J238" s="1185"/>
      <c r="K238" s="1185"/>
      <c r="L238" s="1185"/>
      <c r="M238" s="391"/>
    </row>
    <row r="239" spans="2:14" s="3" customFormat="1" ht="10.5" customHeight="1" thickBot="1">
      <c r="B239" s="1593" t="s">
        <v>739</v>
      </c>
      <c r="C239" s="1619">
        <f t="shared" ref="C239:H239" si="7">SUM(C235:C238)</f>
        <v>581115</v>
      </c>
      <c r="D239" s="1619">
        <f t="shared" si="7"/>
        <v>481119</v>
      </c>
      <c r="E239" s="1619">
        <f t="shared" si="7"/>
        <v>54236</v>
      </c>
      <c r="F239" s="1619">
        <f t="shared" si="7"/>
        <v>45760</v>
      </c>
      <c r="G239" s="1619">
        <f t="shared" si="7"/>
        <v>76725</v>
      </c>
      <c r="H239" s="1619">
        <f t="shared" si="7"/>
        <v>504390</v>
      </c>
      <c r="J239" s="1185"/>
      <c r="K239" s="1185"/>
      <c r="L239" s="391"/>
      <c r="M239" s="23"/>
    </row>
    <row r="240" spans="2:14" s="3" customFormat="1" ht="10.5" customHeight="1">
      <c r="B240" s="1594" t="s">
        <v>746</v>
      </c>
      <c r="C240" s="1606">
        <v>35064</v>
      </c>
      <c r="D240" s="1232">
        <v>4424</v>
      </c>
      <c r="E240" s="1615">
        <v>30640</v>
      </c>
      <c r="F240" s="1621">
        <v>0</v>
      </c>
      <c r="G240" s="1232">
        <v>0</v>
      </c>
      <c r="H240" s="1234">
        <v>35064</v>
      </c>
      <c r="K240" s="467"/>
    </row>
    <row r="241" spans="1:12" s="3" customFormat="1" ht="10.5" customHeight="1">
      <c r="B241" s="1212" t="s">
        <v>747</v>
      </c>
      <c r="C241" s="1139">
        <v>172914</v>
      </c>
      <c r="D241" s="1140">
        <v>142568</v>
      </c>
      <c r="E241" s="1156">
        <v>30346</v>
      </c>
      <c r="F241" s="1213">
        <v>0</v>
      </c>
      <c r="G241" s="1140">
        <v>0</v>
      </c>
      <c r="H241" s="1157">
        <v>172914</v>
      </c>
      <c r="K241" s="467"/>
    </row>
    <row r="242" spans="1:12" s="3" customFormat="1" ht="13.5" customHeight="1">
      <c r="B242" s="1212" t="s">
        <v>748</v>
      </c>
      <c r="C242" s="1139">
        <v>143868</v>
      </c>
      <c r="D242" s="1140">
        <v>122576</v>
      </c>
      <c r="E242" s="1156">
        <v>20955</v>
      </c>
      <c r="F242" s="1213">
        <v>337</v>
      </c>
      <c r="G242" s="1140">
        <v>12614</v>
      </c>
      <c r="H242" s="1157">
        <v>131254</v>
      </c>
    </row>
    <row r="243" spans="1:12" s="3" customFormat="1" ht="13.5" customHeight="1" thickBot="1">
      <c r="B243" s="1212" t="s">
        <v>749</v>
      </c>
      <c r="C243" s="1139">
        <v>661065</v>
      </c>
      <c r="D243" s="1140">
        <v>622894</v>
      </c>
      <c r="E243" s="1156">
        <v>28010</v>
      </c>
      <c r="F243" s="1213">
        <v>10161</v>
      </c>
      <c r="G243" s="1140">
        <v>0</v>
      </c>
      <c r="H243" s="1157">
        <v>661065</v>
      </c>
    </row>
    <row r="244" spans="1:12" s="3" customFormat="1" ht="13.5" customHeight="1" thickBot="1">
      <c r="B244" s="1593" t="s">
        <v>803</v>
      </c>
      <c r="C244" s="1619">
        <f t="shared" ref="C244:H244" si="8">SUM(C240:C243)</f>
        <v>1012911</v>
      </c>
      <c r="D244" s="1619">
        <f t="shared" si="8"/>
        <v>892462</v>
      </c>
      <c r="E244" s="1619">
        <f t="shared" si="8"/>
        <v>109951</v>
      </c>
      <c r="F244" s="1619">
        <f t="shared" si="8"/>
        <v>10498</v>
      </c>
      <c r="G244" s="1619">
        <f t="shared" si="8"/>
        <v>12614</v>
      </c>
      <c r="H244" s="1619">
        <f t="shared" si="8"/>
        <v>1000297</v>
      </c>
    </row>
    <row r="245" spans="1:12" s="3" customFormat="1" ht="6.6" customHeight="1" thickBot="1">
      <c r="B245" s="2108"/>
      <c r="C245" s="2115"/>
      <c r="D245" s="2115"/>
      <c r="E245" s="2115"/>
      <c r="F245" s="2115"/>
      <c r="G245" s="2115"/>
      <c r="H245" s="2116"/>
    </row>
    <row r="246" spans="1:12" s="3" customFormat="1" ht="11.25">
      <c r="B246" s="1135" t="s">
        <v>354</v>
      </c>
      <c r="C246" s="1135"/>
      <c r="D246" s="1135"/>
      <c r="E246" s="5093" t="s">
        <v>677</v>
      </c>
      <c r="F246" s="5093"/>
      <c r="G246" s="1135"/>
      <c r="H246" s="1135"/>
    </row>
    <row r="247" spans="1:12" ht="13.5" thickBot="1"/>
    <row r="248" spans="1:12" ht="16.5" customHeight="1" thickBot="1">
      <c r="A248" s="237" t="s">
        <v>673</v>
      </c>
      <c r="B248" s="5099" t="s">
        <v>674</v>
      </c>
      <c r="C248" s="5100"/>
      <c r="D248" s="5100"/>
      <c r="E248" s="5100"/>
      <c r="F248" s="5100"/>
      <c r="G248" s="5100"/>
      <c r="H248" s="5101"/>
      <c r="I248" s="6"/>
      <c r="J248" s="6"/>
      <c r="K248" s="4"/>
      <c r="L248" s="4"/>
    </row>
    <row r="249" spans="1:12" s="1146" customFormat="1" ht="14.25" customHeight="1">
      <c r="B249" s="1191" t="s">
        <v>461</v>
      </c>
      <c r="C249" s="1192" t="s">
        <v>99</v>
      </c>
      <c r="D249" s="5102" t="s">
        <v>349</v>
      </c>
      <c r="E249" s="5103"/>
      <c r="F249" s="5103"/>
      <c r="G249" s="5103"/>
      <c r="H249" s="5104"/>
      <c r="I249" s="1285"/>
      <c r="J249" s="1291"/>
      <c r="K249" s="1291"/>
      <c r="L249" s="1190"/>
    </row>
    <row r="250" spans="1:12" s="1146" customFormat="1" ht="27" customHeight="1" thickBot="1">
      <c r="B250" s="1196"/>
      <c r="C250" s="1197" t="s">
        <v>671</v>
      </c>
      <c r="D250" s="1246" t="s">
        <v>350</v>
      </c>
      <c r="E250" s="1247" t="s">
        <v>351</v>
      </c>
      <c r="F250" s="1248" t="s">
        <v>663</v>
      </c>
      <c r="G250" s="1249" t="s">
        <v>675</v>
      </c>
      <c r="H250" s="1290" t="s">
        <v>676</v>
      </c>
      <c r="I250" s="1285"/>
      <c r="J250" s="1285"/>
      <c r="K250" s="1286"/>
      <c r="L250" s="1190"/>
    </row>
    <row r="251" spans="1:12" ht="10.5" customHeight="1">
      <c r="B251" s="1125" t="s">
        <v>416</v>
      </c>
      <c r="C251" s="1128">
        <v>1805</v>
      </c>
      <c r="D251" s="1128"/>
      <c r="E251" s="1238"/>
      <c r="F251" s="1238"/>
      <c r="G251" s="1238"/>
      <c r="H251" s="1239">
        <v>1805</v>
      </c>
      <c r="I251" s="1208"/>
      <c r="J251" s="1287"/>
      <c r="K251" s="1288"/>
      <c r="L251" s="167"/>
    </row>
    <row r="252" spans="1:12" ht="10.5" customHeight="1">
      <c r="B252" s="1126" t="s">
        <v>211</v>
      </c>
      <c r="C252" s="1128">
        <v>8061</v>
      </c>
      <c r="D252" s="1128"/>
      <c r="E252" s="1238"/>
      <c r="F252" s="1238"/>
      <c r="G252" s="1238"/>
      <c r="H252" s="1239">
        <v>8061</v>
      </c>
      <c r="I252" s="1208"/>
      <c r="J252" s="1287"/>
      <c r="K252" s="1288"/>
      <c r="L252" s="167"/>
    </row>
    <row r="253" spans="1:12" ht="10.5" customHeight="1">
      <c r="B253" s="1126" t="s">
        <v>332</v>
      </c>
      <c r="C253" s="1128">
        <v>19958</v>
      </c>
      <c r="D253" s="1128">
        <v>1845</v>
      </c>
      <c r="E253" s="1203">
        <v>2608</v>
      </c>
      <c r="F253" s="1148">
        <v>501</v>
      </c>
      <c r="G253" s="1241">
        <v>7150</v>
      </c>
      <c r="H253" s="1149">
        <v>7854</v>
      </c>
      <c r="I253" s="1208"/>
      <c r="J253" s="1289"/>
      <c r="K253" s="1289"/>
      <c r="L253" s="167"/>
    </row>
    <row r="254" spans="1:12" ht="10.5" customHeight="1" thickBot="1">
      <c r="B254" s="1152" t="s">
        <v>551</v>
      </c>
      <c r="C254" s="1204">
        <v>30898</v>
      </c>
      <c r="D254" s="1204">
        <v>3585</v>
      </c>
      <c r="E254" s="1205">
        <v>23749</v>
      </c>
      <c r="F254" s="1209">
        <v>2103</v>
      </c>
      <c r="G254" s="1242">
        <v>1461</v>
      </c>
      <c r="H254" s="1243">
        <v>0</v>
      </c>
      <c r="I254" s="1208"/>
      <c r="J254" s="1208"/>
      <c r="K254" s="1289"/>
      <c r="L254" s="167"/>
    </row>
    <row r="255" spans="1:12" ht="13.5" thickBot="1">
      <c r="B255" s="1127" t="s">
        <v>653</v>
      </c>
      <c r="C255" s="1206">
        <v>60722</v>
      </c>
      <c r="D255" s="1206">
        <v>5430</v>
      </c>
      <c r="E255" s="1210">
        <v>26357</v>
      </c>
      <c r="F255" s="1211">
        <v>2604</v>
      </c>
      <c r="G255" s="1244">
        <v>8611</v>
      </c>
      <c r="H255" s="1245">
        <v>17720</v>
      </c>
      <c r="I255" s="1207"/>
      <c r="J255" s="1207"/>
      <c r="K255" s="1207"/>
      <c r="L255" s="167"/>
    </row>
    <row r="256" spans="1:12" ht="10.5" customHeight="1">
      <c r="B256" s="1126" t="s">
        <v>603</v>
      </c>
      <c r="C256" s="1128">
        <v>69867</v>
      </c>
      <c r="D256" s="1128">
        <v>11496</v>
      </c>
      <c r="E256" s="1250">
        <v>12089</v>
      </c>
      <c r="F256" s="1250">
        <v>13694</v>
      </c>
      <c r="G256" s="1250">
        <v>32588</v>
      </c>
      <c r="H256" s="1251"/>
      <c r="I256" s="1208"/>
      <c r="J256" s="1289"/>
      <c r="K256" s="1288"/>
      <c r="L256" s="167"/>
    </row>
    <row r="257" spans="2:16" ht="10.5" customHeight="1">
      <c r="B257" s="1126" t="s">
        <v>641</v>
      </c>
      <c r="C257" s="1128">
        <v>84000</v>
      </c>
      <c r="D257" s="1128">
        <v>6345</v>
      </c>
      <c r="E257" s="1250">
        <v>19181</v>
      </c>
      <c r="F257" s="1250">
        <v>28754</v>
      </c>
      <c r="G257" s="1250">
        <v>29720</v>
      </c>
      <c r="H257" s="1251"/>
      <c r="I257" s="1208"/>
      <c r="J257" s="1289"/>
      <c r="K257" s="1288"/>
      <c r="L257" s="167"/>
    </row>
    <row r="258" spans="2:16" ht="10.5" customHeight="1">
      <c r="B258" s="1126" t="s">
        <v>654</v>
      </c>
      <c r="C258" s="1128">
        <v>188159</v>
      </c>
      <c r="D258" s="1128">
        <v>139808</v>
      </c>
      <c r="E258" s="1203">
        <v>10210</v>
      </c>
      <c r="F258" s="1203">
        <v>18723</v>
      </c>
      <c r="G258" s="1148">
        <v>19418</v>
      </c>
      <c r="H258" s="1239"/>
      <c r="I258" s="1208"/>
      <c r="J258" s="1289"/>
      <c r="K258" s="1288"/>
      <c r="L258" s="167"/>
    </row>
    <row r="259" spans="2:16" ht="10.5" customHeight="1" thickBot="1">
      <c r="B259" s="1126" t="s">
        <v>655</v>
      </c>
      <c r="C259" s="1128">
        <v>102583</v>
      </c>
      <c r="D259" s="1128">
        <v>76230</v>
      </c>
      <c r="E259" s="1203">
        <v>3688</v>
      </c>
      <c r="F259" s="1203">
        <v>9359</v>
      </c>
      <c r="G259" s="1252">
        <v>13306</v>
      </c>
      <c r="H259" s="1253"/>
      <c r="I259" s="1208"/>
      <c r="J259" s="1208"/>
      <c r="K259" s="1289"/>
      <c r="L259" s="167"/>
    </row>
    <row r="260" spans="2:16" ht="13.5" thickBot="1">
      <c r="B260" s="1623" t="s">
        <v>656</v>
      </c>
      <c r="C260" s="1624">
        <f t="shared" ref="C260:H260" si="9">SUM(C256:C259)</f>
        <v>444609</v>
      </c>
      <c r="D260" s="1625">
        <f t="shared" si="9"/>
        <v>233879</v>
      </c>
      <c r="E260" s="1626">
        <f t="shared" si="9"/>
        <v>45168</v>
      </c>
      <c r="F260" s="1626">
        <f t="shared" si="9"/>
        <v>70530</v>
      </c>
      <c r="G260" s="1626">
        <f t="shared" si="9"/>
        <v>95032</v>
      </c>
      <c r="H260" s="1627">
        <f t="shared" si="9"/>
        <v>0</v>
      </c>
      <c r="I260" s="1208"/>
      <c r="J260" s="1208"/>
      <c r="K260" s="1208"/>
      <c r="L260" s="167"/>
    </row>
    <row r="261" spans="2:16" ht="10.5" customHeight="1">
      <c r="B261" s="1628" t="s">
        <v>719</v>
      </c>
      <c r="C261" s="1630">
        <v>119354</v>
      </c>
      <c r="D261" s="1632">
        <v>59172</v>
      </c>
      <c r="E261" s="1633">
        <v>10507</v>
      </c>
      <c r="F261" s="1633">
        <v>29740</v>
      </c>
      <c r="G261" s="1633">
        <v>19935</v>
      </c>
      <c r="H261" s="1634">
        <v>0</v>
      </c>
      <c r="I261" s="1208"/>
      <c r="J261" s="1208"/>
      <c r="K261" s="1208"/>
      <c r="L261" s="167"/>
    </row>
    <row r="262" spans="2:16" ht="10.5" customHeight="1">
      <c r="B262" s="1629" t="s">
        <v>723</v>
      </c>
      <c r="C262" s="1631">
        <v>114915</v>
      </c>
      <c r="D262" s="1635">
        <v>53956</v>
      </c>
      <c r="E262" s="1148">
        <v>12638</v>
      </c>
      <c r="F262" s="1148">
        <v>26470</v>
      </c>
      <c r="G262" s="1148">
        <v>21851</v>
      </c>
      <c r="H262" s="1239">
        <v>0</v>
      </c>
      <c r="I262" s="1208"/>
      <c r="J262" s="1208"/>
      <c r="K262" s="1208"/>
      <c r="L262" s="167"/>
    </row>
    <row r="263" spans="2:16" ht="10.5" customHeight="1">
      <c r="B263" s="1629" t="s">
        <v>724</v>
      </c>
      <c r="C263" s="1631">
        <v>177997</v>
      </c>
      <c r="D263" s="1635">
        <v>145008</v>
      </c>
      <c r="E263" s="1148">
        <v>2200</v>
      </c>
      <c r="F263" s="1148">
        <v>12579</v>
      </c>
      <c r="G263" s="1148">
        <v>18210</v>
      </c>
      <c r="H263" s="1239">
        <v>0</v>
      </c>
      <c r="I263" s="1208"/>
      <c r="J263" s="1208"/>
      <c r="K263" s="1208"/>
      <c r="L263" s="167"/>
    </row>
    <row r="264" spans="2:16" ht="10.5" customHeight="1" thickBot="1">
      <c r="B264" s="1629" t="s">
        <v>725</v>
      </c>
      <c r="C264" s="1631">
        <v>14192</v>
      </c>
      <c r="D264" s="1635">
        <v>0</v>
      </c>
      <c r="E264" s="1148">
        <v>264</v>
      </c>
      <c r="F264" s="1148">
        <v>6256</v>
      </c>
      <c r="G264" s="1148">
        <v>7672</v>
      </c>
      <c r="H264" s="1239">
        <v>0</v>
      </c>
      <c r="I264" s="1208"/>
      <c r="J264" s="1208"/>
      <c r="K264" s="1208"/>
      <c r="L264" s="167"/>
    </row>
    <row r="265" spans="2:16" ht="10.5" customHeight="1" thickBot="1">
      <c r="B265" s="1623" t="s">
        <v>739</v>
      </c>
      <c r="C265" s="1624">
        <f t="shared" ref="C265:H265" si="10">SUM(C261:C264)</f>
        <v>426458</v>
      </c>
      <c r="D265" s="1625">
        <f t="shared" si="10"/>
        <v>258136</v>
      </c>
      <c r="E265" s="1626">
        <f t="shared" si="10"/>
        <v>25609</v>
      </c>
      <c r="F265" s="1626">
        <f t="shared" si="10"/>
        <v>75045</v>
      </c>
      <c r="G265" s="1626">
        <f t="shared" si="10"/>
        <v>67668</v>
      </c>
      <c r="H265" s="1627">
        <f t="shared" si="10"/>
        <v>0</v>
      </c>
      <c r="I265" s="1208"/>
      <c r="J265" s="1208"/>
      <c r="K265" s="1208"/>
      <c r="L265" s="167"/>
    </row>
    <row r="266" spans="2:16" ht="10.5" customHeight="1">
      <c r="B266" s="1628" t="s">
        <v>746</v>
      </c>
      <c r="C266" s="1630">
        <v>390445</v>
      </c>
      <c r="D266" s="1632">
        <v>323908</v>
      </c>
      <c r="E266" s="1633">
        <v>5782</v>
      </c>
      <c r="F266" s="1633">
        <v>11075</v>
      </c>
      <c r="G266" s="1633">
        <v>49680</v>
      </c>
      <c r="H266" s="1634">
        <v>0</v>
      </c>
      <c r="I266" s="1208"/>
      <c r="J266" s="1208"/>
      <c r="K266" s="1208"/>
      <c r="L266" s="167"/>
    </row>
    <row r="267" spans="2:16" ht="10.5" customHeight="1">
      <c r="B267" s="1629" t="s">
        <v>747</v>
      </c>
      <c r="C267" s="1631">
        <v>125777</v>
      </c>
      <c r="D267" s="1635">
        <v>10810</v>
      </c>
      <c r="E267" s="1148">
        <v>21781</v>
      </c>
      <c r="F267" s="1148">
        <v>59901</v>
      </c>
      <c r="G267" s="1148">
        <v>33285</v>
      </c>
      <c r="H267" s="1239">
        <v>0</v>
      </c>
      <c r="I267" s="1208"/>
      <c r="J267" s="1208"/>
      <c r="K267" s="1208"/>
      <c r="L267" s="167"/>
    </row>
    <row r="268" spans="2:16" ht="12" customHeight="1">
      <c r="B268" s="1629" t="s">
        <v>748</v>
      </c>
      <c r="C268" s="1631">
        <v>39383</v>
      </c>
      <c r="D268" s="1635">
        <v>16000</v>
      </c>
      <c r="E268" s="1148">
        <v>3640</v>
      </c>
      <c r="F268" s="1148">
        <v>13643</v>
      </c>
      <c r="G268" s="1148">
        <v>6100</v>
      </c>
      <c r="H268" s="1239">
        <v>0</v>
      </c>
      <c r="I268" s="1208"/>
      <c r="J268" s="1208"/>
      <c r="K268" s="1208"/>
      <c r="L268" s="167"/>
    </row>
    <row r="269" spans="2:16" ht="12" customHeight="1" thickBot="1">
      <c r="B269" s="1629" t="s">
        <v>749</v>
      </c>
      <c r="C269" s="1631">
        <v>50625</v>
      </c>
      <c r="D269" s="1635">
        <v>0</v>
      </c>
      <c r="E269" s="1148">
        <v>500</v>
      </c>
      <c r="F269" s="1148">
        <v>34060</v>
      </c>
      <c r="G269" s="1148">
        <v>16065</v>
      </c>
      <c r="H269" s="1239">
        <v>0</v>
      </c>
      <c r="I269" s="1208"/>
      <c r="J269" s="1208"/>
      <c r="K269" s="1208"/>
      <c r="L269" s="167"/>
    </row>
    <row r="270" spans="2:16" ht="12" customHeight="1" thickBot="1">
      <c r="B270" s="1623" t="s">
        <v>803</v>
      </c>
      <c r="C270" s="1624">
        <f t="shared" ref="C270:H270" si="11">SUM(C266:C269)</f>
        <v>606230</v>
      </c>
      <c r="D270" s="1625">
        <f t="shared" si="11"/>
        <v>350718</v>
      </c>
      <c r="E270" s="1626">
        <f t="shared" si="11"/>
        <v>31703</v>
      </c>
      <c r="F270" s="1626">
        <f t="shared" si="11"/>
        <v>118679</v>
      </c>
      <c r="G270" s="1626">
        <f t="shared" si="11"/>
        <v>105130</v>
      </c>
      <c r="H270" s="1627">
        <f t="shared" si="11"/>
        <v>0</v>
      </c>
      <c r="I270" s="1208"/>
      <c r="J270" s="1208"/>
      <c r="K270" s="1208"/>
      <c r="L270" s="167"/>
    </row>
    <row r="271" spans="2:16" ht="5.45" customHeight="1" thickBot="1">
      <c r="B271" s="2117"/>
      <c r="C271" s="2118"/>
      <c r="D271" s="2118"/>
      <c r="E271" s="2118"/>
      <c r="F271" s="2118"/>
      <c r="G271" s="2118"/>
      <c r="H271" s="2119"/>
      <c r="I271" s="1208"/>
      <c r="J271" s="1208"/>
      <c r="K271" s="1208"/>
      <c r="L271" s="167"/>
    </row>
    <row r="272" spans="2:16">
      <c r="B272" s="1135" t="s">
        <v>354</v>
      </c>
      <c r="C272" s="1135"/>
      <c r="D272" s="1135"/>
      <c r="E272" s="5093" t="s">
        <v>677</v>
      </c>
      <c r="F272" s="5093"/>
      <c r="G272" s="1146"/>
      <c r="H272" s="1146"/>
      <c r="I272" s="1182"/>
      <c r="J272" s="1182"/>
      <c r="K272" s="1987"/>
      <c r="L272" s="1987"/>
      <c r="M272" s="1987"/>
      <c r="N272" s="1987"/>
      <c r="O272" s="1987"/>
      <c r="P272" s="1987"/>
    </row>
    <row r="273" spans="2:17" ht="6.75" customHeight="1" thickBot="1">
      <c r="G273" s="23"/>
      <c r="H273" s="23"/>
      <c r="I273" s="167"/>
      <c r="J273" s="167"/>
      <c r="K273" s="167"/>
      <c r="L273" s="167"/>
    </row>
    <row r="274" spans="2:17" ht="15" customHeight="1" thickBot="1">
      <c r="B274" s="5107" t="s">
        <v>674</v>
      </c>
      <c r="C274" s="4613"/>
      <c r="D274" s="4613"/>
      <c r="E274" s="4613"/>
      <c r="F274" s="4613"/>
      <c r="G274" s="4611"/>
      <c r="H274" s="1281"/>
    </row>
    <row r="275" spans="2:17" ht="15" customHeight="1" thickBot="1">
      <c r="B275" s="1282"/>
      <c r="C275" s="1559" t="s">
        <v>671</v>
      </c>
      <c r="D275" s="1283" t="s">
        <v>352</v>
      </c>
      <c r="E275" s="1284" t="s">
        <v>353</v>
      </c>
      <c r="F275" s="5158" t="s">
        <v>679</v>
      </c>
      <c r="G275" s="4608"/>
      <c r="H275" s="23"/>
    </row>
    <row r="276" spans="2:17" ht="10.5" customHeight="1">
      <c r="B276" s="1125" t="s">
        <v>416</v>
      </c>
      <c r="C276" s="1128">
        <v>1805</v>
      </c>
      <c r="D276" s="1128"/>
      <c r="E276" s="1240"/>
      <c r="F276" s="5153">
        <v>1805</v>
      </c>
      <c r="G276" s="4634"/>
    </row>
    <row r="277" spans="2:17" ht="10.5" customHeight="1">
      <c r="B277" s="1126" t="s">
        <v>211</v>
      </c>
      <c r="C277" s="1128">
        <v>8061</v>
      </c>
      <c r="D277" s="1128"/>
      <c r="E277" s="1238"/>
      <c r="F277" s="5153">
        <v>8061</v>
      </c>
      <c r="G277" s="4634"/>
      <c r="J277" s="467"/>
    </row>
    <row r="278" spans="2:17" ht="10.5" customHeight="1">
      <c r="B278" s="1126" t="s">
        <v>332</v>
      </c>
      <c r="C278" s="1128">
        <v>19958</v>
      </c>
      <c r="D278" s="1128">
        <v>418</v>
      </c>
      <c r="E278" s="1561">
        <v>4536</v>
      </c>
      <c r="F278" s="5154">
        <v>15004</v>
      </c>
      <c r="G278" s="4634"/>
    </row>
    <row r="279" spans="2:17" ht="10.5" customHeight="1" thickBot="1">
      <c r="B279" s="1152" t="s">
        <v>551</v>
      </c>
      <c r="C279" s="1204">
        <v>30898</v>
      </c>
      <c r="D279" s="1204">
        <v>1286</v>
      </c>
      <c r="E279" s="1209">
        <v>29612</v>
      </c>
      <c r="F279" s="5154">
        <v>0</v>
      </c>
      <c r="G279" s="4634"/>
    </row>
    <row r="280" spans="2:17" ht="13.5" thickBot="1">
      <c r="B280" s="1127" t="s">
        <v>653</v>
      </c>
      <c r="C280" s="1206">
        <v>60722</v>
      </c>
      <c r="D280" s="1206">
        <v>1704</v>
      </c>
      <c r="E280" s="1560">
        <v>34148</v>
      </c>
      <c r="F280" s="5151">
        <v>24870</v>
      </c>
      <c r="G280" s="4608"/>
    </row>
    <row r="281" spans="2:17" ht="10.5" customHeight="1">
      <c r="B281" s="1126" t="s">
        <v>603</v>
      </c>
      <c r="C281" s="1128">
        <v>69867</v>
      </c>
      <c r="D281" s="1128">
        <v>5925</v>
      </c>
      <c r="E281" s="1250">
        <v>63942</v>
      </c>
      <c r="F281" s="5152"/>
      <c r="G281" s="5090"/>
    </row>
    <row r="282" spans="2:17" ht="10.5" customHeight="1">
      <c r="B282" s="1126" t="s">
        <v>641</v>
      </c>
      <c r="C282" s="1128">
        <v>84000</v>
      </c>
      <c r="D282" s="1128">
        <v>13864</v>
      </c>
      <c r="E282" s="1250">
        <v>70136</v>
      </c>
      <c r="F282" s="5152"/>
      <c r="G282" s="5090"/>
    </row>
    <row r="283" spans="2:17" ht="10.5" customHeight="1">
      <c r="B283" s="1126" t="s">
        <v>654</v>
      </c>
      <c r="C283" s="1128">
        <v>188159</v>
      </c>
      <c r="D283" s="1128">
        <v>4940</v>
      </c>
      <c r="E283" s="1561">
        <v>183219</v>
      </c>
      <c r="F283" s="5152"/>
      <c r="G283" s="5090"/>
    </row>
    <row r="284" spans="2:17" ht="10.5" customHeight="1" thickBot="1">
      <c r="B284" s="1126" t="s">
        <v>655</v>
      </c>
      <c r="C284" s="1128">
        <v>102583</v>
      </c>
      <c r="D284" s="1128">
        <v>37887</v>
      </c>
      <c r="E284" s="1203">
        <v>64696</v>
      </c>
      <c r="F284" s="5152"/>
      <c r="G284" s="5090"/>
    </row>
    <row r="285" spans="2:17" ht="13.5" thickBot="1">
      <c r="B285" s="1638" t="s">
        <v>656</v>
      </c>
      <c r="C285" s="1637">
        <f>SUM(C281:C284)</f>
        <v>444609</v>
      </c>
      <c r="D285" s="1639">
        <f>SUM(D281:D284)</f>
        <v>62616</v>
      </c>
      <c r="E285" s="1254">
        <f>SUM(E281:E284)</f>
        <v>381993</v>
      </c>
      <c r="F285" s="5091">
        <f>SUM(F281:F284)</f>
        <v>0</v>
      </c>
      <c r="G285" s="4830"/>
    </row>
    <row r="286" spans="2:17" ht="10.5" customHeight="1">
      <c r="B286" s="1622" t="s">
        <v>719</v>
      </c>
      <c r="C286" s="1631">
        <v>119354</v>
      </c>
      <c r="D286" s="1208">
        <v>13267</v>
      </c>
      <c r="E286" s="1636">
        <v>106087</v>
      </c>
      <c r="F286" s="5087">
        <v>0</v>
      </c>
      <c r="G286" s="5088"/>
    </row>
    <row r="287" spans="2:17" ht="10.5" customHeight="1">
      <c r="B287" s="1622" t="s">
        <v>723</v>
      </c>
      <c r="C287" s="1631">
        <v>114915</v>
      </c>
      <c r="D287" s="1208">
        <v>8148</v>
      </c>
      <c r="E287" s="1636">
        <v>106767</v>
      </c>
      <c r="F287" s="5087">
        <v>0</v>
      </c>
      <c r="G287" s="5088"/>
    </row>
    <row r="288" spans="2:17" ht="10.5" customHeight="1">
      <c r="B288" s="1622" t="s">
        <v>724</v>
      </c>
      <c r="C288" s="1631">
        <v>177997</v>
      </c>
      <c r="D288" s="1208">
        <v>4728</v>
      </c>
      <c r="E288" s="1636">
        <v>173269</v>
      </c>
      <c r="F288" s="5150">
        <v>0</v>
      </c>
      <c r="G288" s="5096"/>
      <c r="M288" s="3"/>
      <c r="N288" s="3"/>
      <c r="O288" s="3"/>
      <c r="P288" s="3"/>
      <c r="Q288" s="3"/>
    </row>
    <row r="289" spans="2:9" ht="10.5" customHeight="1" thickBot="1">
      <c r="B289" s="1622" t="s">
        <v>725</v>
      </c>
      <c r="C289" s="1631">
        <v>14192</v>
      </c>
      <c r="D289" s="1208">
        <v>0</v>
      </c>
      <c r="E289" s="1636">
        <v>14192</v>
      </c>
      <c r="F289" s="5149">
        <v>0</v>
      </c>
      <c r="G289" s="5098"/>
    </row>
    <row r="290" spans="2:9" ht="12.75" customHeight="1">
      <c r="B290" s="1983" t="s">
        <v>739</v>
      </c>
      <c r="C290" s="1989">
        <f>SUM(C286:C289)</f>
        <v>426458</v>
      </c>
      <c r="D290" s="1990">
        <f>SUM(D286:D289)</f>
        <v>26143</v>
      </c>
      <c r="E290" s="1626">
        <f>SUM(E286:E289)</f>
        <v>400315</v>
      </c>
      <c r="F290" s="5094">
        <f>SUM(F286:F289)</f>
        <v>0</v>
      </c>
      <c r="G290" s="4820"/>
    </row>
    <row r="291" spans="2:9" ht="12.75" customHeight="1">
      <c r="B291" s="1622" t="s">
        <v>746</v>
      </c>
      <c r="C291" s="1631">
        <v>390445</v>
      </c>
      <c r="D291" s="1208">
        <v>0</v>
      </c>
      <c r="E291" s="1636">
        <v>390445</v>
      </c>
      <c r="F291" s="5087">
        <v>0</v>
      </c>
      <c r="G291" s="5088"/>
      <c r="I291" s="1208"/>
    </row>
    <row r="292" spans="2:9" ht="12.75" customHeight="1">
      <c r="B292" s="1622" t="s">
        <v>747</v>
      </c>
      <c r="C292" s="1631">
        <v>125777</v>
      </c>
      <c r="D292" s="1208">
        <v>0</v>
      </c>
      <c r="E292" s="1636">
        <v>125777</v>
      </c>
      <c r="F292" s="5087">
        <v>0</v>
      </c>
      <c r="G292" s="5088"/>
      <c r="I292" s="1208"/>
    </row>
    <row r="293" spans="2:9" ht="12.75" customHeight="1">
      <c r="B293" s="1622" t="s">
        <v>748</v>
      </c>
      <c r="C293" s="1631">
        <v>39383</v>
      </c>
      <c r="D293" s="1208">
        <v>0</v>
      </c>
      <c r="E293" s="1636">
        <v>39383</v>
      </c>
      <c r="F293" s="5150">
        <v>0</v>
      </c>
      <c r="G293" s="5096"/>
      <c r="I293" s="1988"/>
    </row>
    <row r="294" spans="2:9" ht="13.5" thickBot="1">
      <c r="B294" s="1622" t="s">
        <v>749</v>
      </c>
      <c r="C294" s="1631">
        <v>50625</v>
      </c>
      <c r="D294" s="1208">
        <v>0</v>
      </c>
      <c r="E294" s="1636">
        <v>50625</v>
      </c>
      <c r="F294" s="5149">
        <v>0</v>
      </c>
      <c r="G294" s="5098"/>
      <c r="I294" s="391"/>
    </row>
    <row r="295" spans="2:9" ht="13.5" thickBot="1">
      <c r="B295" s="1983" t="s">
        <v>803</v>
      </c>
      <c r="C295" s="1989">
        <f>SUM(C291:C294)</f>
        <v>606230</v>
      </c>
      <c r="D295" s="1990">
        <f>SUM(D291:D294)</f>
        <v>0</v>
      </c>
      <c r="E295" s="1626">
        <f>SUM(E291:E294)</f>
        <v>606230</v>
      </c>
      <c r="F295" s="5094">
        <f>SUM(F291:F294)</f>
        <v>0</v>
      </c>
      <c r="G295" s="4820"/>
      <c r="I295" s="23"/>
    </row>
    <row r="296" spans="2:9" ht="4.9000000000000004" customHeight="1" thickBot="1">
      <c r="B296" s="2067"/>
      <c r="C296" s="2068"/>
      <c r="D296" s="2120"/>
      <c r="E296" s="2068"/>
      <c r="F296" s="2068"/>
      <c r="G296" s="2069"/>
    </row>
    <row r="297" spans="2:9">
      <c r="B297" s="1135" t="s">
        <v>354</v>
      </c>
      <c r="C297" s="1135"/>
      <c r="D297" s="1135"/>
      <c r="E297" s="5093" t="s">
        <v>677</v>
      </c>
      <c r="F297" s="5093"/>
    </row>
  </sheetData>
  <mergeCells count="50">
    <mergeCell ref="F294:G294"/>
    <mergeCell ref="F295:G295"/>
    <mergeCell ref="E297:F297"/>
    <mergeCell ref="F292:G292"/>
    <mergeCell ref="F291:G291"/>
    <mergeCell ref="F293:G293"/>
    <mergeCell ref="B207:H207"/>
    <mergeCell ref="F284:G284"/>
    <mergeCell ref="F282:G282"/>
    <mergeCell ref="G208:H208"/>
    <mergeCell ref="F281:G281"/>
    <mergeCell ref="F275:G275"/>
    <mergeCell ref="B274:G274"/>
    <mergeCell ref="E246:F246"/>
    <mergeCell ref="I112:K112"/>
    <mergeCell ref="D70:H70"/>
    <mergeCell ref="D112:F112"/>
    <mergeCell ref="B153:H153"/>
    <mergeCell ref="D113:D114"/>
    <mergeCell ref="I70:K70"/>
    <mergeCell ref="B2:H2"/>
    <mergeCell ref="B155:C155"/>
    <mergeCell ref="D108:E108"/>
    <mergeCell ref="E272:F272"/>
    <mergeCell ref="C70:C71"/>
    <mergeCell ref="C4:C5"/>
    <mergeCell ref="G4:G5"/>
    <mergeCell ref="E4:E5"/>
    <mergeCell ref="F4:F5"/>
    <mergeCell ref="E113:E114"/>
    <mergeCell ref="F113:F114"/>
    <mergeCell ref="B68:H69"/>
    <mergeCell ref="G156:H156"/>
    <mergeCell ref="G155:H155"/>
    <mergeCell ref="C112:C114"/>
    <mergeCell ref="D155:F155"/>
    <mergeCell ref="F290:G290"/>
    <mergeCell ref="F289:G289"/>
    <mergeCell ref="F288:G288"/>
    <mergeCell ref="B248:H248"/>
    <mergeCell ref="D249:H249"/>
    <mergeCell ref="F280:G280"/>
    <mergeCell ref="F285:G285"/>
    <mergeCell ref="F286:G286"/>
    <mergeCell ref="F283:G283"/>
    <mergeCell ref="F276:G276"/>
    <mergeCell ref="F277:G277"/>
    <mergeCell ref="F278:G278"/>
    <mergeCell ref="F287:G287"/>
    <mergeCell ref="F279:G279"/>
  </mergeCells>
  <phoneticPr fontId="0" type="noConversion"/>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dimension ref="A2:R49"/>
  <sheetViews>
    <sheetView topLeftCell="A7" zoomScale="125" zoomScaleNormal="125" workbookViewId="0">
      <selection activeCell="D23" sqref="D23"/>
    </sheetView>
  </sheetViews>
  <sheetFormatPr defaultColWidth="8.85546875" defaultRowHeight="12.75"/>
  <cols>
    <col min="2" max="2" width="9.140625" style="3" customWidth="1"/>
    <col min="3" max="3" width="9.28515625" style="3" customWidth="1"/>
    <col min="4" max="4" width="9.140625" style="3" customWidth="1"/>
    <col min="5" max="5" width="9.28515625" style="3" customWidth="1"/>
    <col min="6" max="6" width="9.140625" style="3" customWidth="1"/>
    <col min="7" max="7" width="9.28515625" style="3" customWidth="1"/>
    <col min="8" max="8" width="9.140625" style="3" customWidth="1"/>
    <col min="9" max="9" width="3" style="3" customWidth="1"/>
    <col min="10" max="10" width="9.140625" style="3" customWidth="1"/>
    <col min="11" max="11" width="6.7109375" customWidth="1"/>
    <col min="14" max="16" width="8.85546875" style="3388"/>
  </cols>
  <sheetData>
    <row r="2" spans="1:16">
      <c r="A2" s="237" t="s">
        <v>891</v>
      </c>
      <c r="B2" s="3217" t="s">
        <v>66</v>
      </c>
      <c r="C2" s="3218"/>
      <c r="D2" s="3218"/>
      <c r="E2" s="3218"/>
      <c r="F2" s="3218"/>
      <c r="G2" s="3218"/>
      <c r="H2" s="3218"/>
      <c r="I2" s="3219"/>
      <c r="O2" s="3388" t="s">
        <v>1004</v>
      </c>
      <c r="P2" s="3388" t="s">
        <v>704</v>
      </c>
    </row>
    <row r="3" spans="1:16" ht="13.5" thickBot="1">
      <c r="B3" s="145" t="s">
        <v>99</v>
      </c>
      <c r="N3" s="3389" t="s">
        <v>361</v>
      </c>
      <c r="O3" s="3390">
        <v>1625.653</v>
      </c>
      <c r="P3" s="3390">
        <v>2466.1999999999998</v>
      </c>
    </row>
    <row r="4" spans="1:16">
      <c r="B4" s="409" t="s">
        <v>355</v>
      </c>
      <c r="C4" s="410" t="s">
        <v>356</v>
      </c>
      <c r="D4" s="411"/>
      <c r="E4" s="407" t="s">
        <v>357</v>
      </c>
      <c r="F4" s="3383"/>
      <c r="G4" s="3379" t="s">
        <v>1001</v>
      </c>
      <c r="H4" s="3386"/>
      <c r="N4" s="3389" t="s">
        <v>362</v>
      </c>
      <c r="O4" s="3391">
        <v>1719.3620000000001</v>
      </c>
      <c r="P4" s="3391">
        <v>2654.6329999999998</v>
      </c>
    </row>
    <row r="5" spans="1:16">
      <c r="B5" s="412" t="s">
        <v>358</v>
      </c>
      <c r="C5" s="3220" t="s">
        <v>359</v>
      </c>
      <c r="D5" s="3220" t="s">
        <v>360</v>
      </c>
      <c r="E5" s="3220" t="s">
        <v>359</v>
      </c>
      <c r="F5" s="3220" t="s">
        <v>360</v>
      </c>
      <c r="G5" s="3380" t="s">
        <v>359</v>
      </c>
      <c r="H5" s="408" t="s">
        <v>360</v>
      </c>
      <c r="N5" s="3389" t="s">
        <v>363</v>
      </c>
      <c r="O5" s="3391">
        <v>1892.154</v>
      </c>
      <c r="P5" s="3391">
        <v>2753.875</v>
      </c>
    </row>
    <row r="6" spans="1:16">
      <c r="B6" s="3221" t="s">
        <v>361</v>
      </c>
      <c r="C6" s="3222">
        <v>1625.653</v>
      </c>
      <c r="D6" s="3223">
        <v>100</v>
      </c>
      <c r="E6" s="3224">
        <v>2466.1999999999998</v>
      </c>
      <c r="F6" s="3384">
        <v>100</v>
      </c>
      <c r="G6" s="3376" t="s">
        <v>978</v>
      </c>
      <c r="H6" s="3387">
        <v>0</v>
      </c>
      <c r="N6" s="3389" t="s">
        <v>364</v>
      </c>
      <c r="O6" s="3391">
        <v>2045.9760000000001</v>
      </c>
      <c r="P6" s="3391">
        <v>2790.99</v>
      </c>
    </row>
    <row r="7" spans="1:16">
      <c r="B7" s="3225" t="s">
        <v>362</v>
      </c>
      <c r="C7" s="3372">
        <v>1719.3620000000001</v>
      </c>
      <c r="D7" s="3373">
        <f t="shared" ref="D7:D21" si="0">SUM(C7/C$6)*100</f>
        <v>105.76439129383701</v>
      </c>
      <c r="E7" s="3373">
        <v>2654.6329999999998</v>
      </c>
      <c r="F7" s="3385">
        <f t="shared" ref="F7:F12" si="1">SUM(E7/E$6)*100</f>
        <v>107.64062119860513</v>
      </c>
      <c r="G7" s="3373" t="s">
        <v>978</v>
      </c>
      <c r="H7" s="3374">
        <v>0</v>
      </c>
      <c r="N7" s="3389" t="s">
        <v>365</v>
      </c>
      <c r="O7" s="3391">
        <v>2075.1860000000001</v>
      </c>
      <c r="P7" s="3391">
        <v>2974.0520000000001</v>
      </c>
    </row>
    <row r="8" spans="1:16">
      <c r="B8" s="3221" t="s">
        <v>363</v>
      </c>
      <c r="C8" s="3375">
        <v>1892.154</v>
      </c>
      <c r="D8" s="3373">
        <f t="shared" si="0"/>
        <v>116.39347388403307</v>
      </c>
      <c r="E8" s="3376">
        <v>2753.875</v>
      </c>
      <c r="F8" s="3385">
        <f t="shared" si="1"/>
        <v>111.66470683642854</v>
      </c>
      <c r="G8" s="3373" t="s">
        <v>978</v>
      </c>
      <c r="H8" s="3374">
        <v>0</v>
      </c>
      <c r="N8" s="3392" t="s">
        <v>366</v>
      </c>
      <c r="O8" s="3391">
        <v>2186.86</v>
      </c>
      <c r="P8" s="3391">
        <v>3226.5619999999999</v>
      </c>
    </row>
    <row r="9" spans="1:16">
      <c r="B9" s="3225" t="s">
        <v>364</v>
      </c>
      <c r="C9" s="2072">
        <v>2045.9760000000001</v>
      </c>
      <c r="D9" s="3373">
        <f t="shared" si="0"/>
        <v>125.85564077942833</v>
      </c>
      <c r="E9" s="3373">
        <v>2790.99</v>
      </c>
      <c r="F9" s="3385">
        <f t="shared" si="1"/>
        <v>113.16965371827101</v>
      </c>
      <c r="G9" s="3373" t="s">
        <v>978</v>
      </c>
      <c r="H9" s="3374">
        <v>0</v>
      </c>
      <c r="N9" s="3392" t="s">
        <v>413</v>
      </c>
      <c r="O9" s="3391">
        <v>2357.9499999999998</v>
      </c>
      <c r="P9" s="3391">
        <v>3455.8159999999998</v>
      </c>
    </row>
    <row r="10" spans="1:16">
      <c r="B10" s="3221" t="s">
        <v>365</v>
      </c>
      <c r="C10" s="3377">
        <v>2075.1860000000001</v>
      </c>
      <c r="D10" s="3373">
        <f t="shared" si="0"/>
        <v>127.65245719720015</v>
      </c>
      <c r="E10" s="3376">
        <v>2974.0520000000001</v>
      </c>
      <c r="F10" s="3385">
        <f t="shared" si="1"/>
        <v>120.59249047117024</v>
      </c>
      <c r="G10" s="3373" t="s">
        <v>978</v>
      </c>
      <c r="H10" s="3374">
        <v>0</v>
      </c>
      <c r="N10" s="3392" t="s">
        <v>522</v>
      </c>
      <c r="O10" s="3391">
        <v>2411.7289999999998</v>
      </c>
      <c r="P10" s="3391" t="s">
        <v>978</v>
      </c>
    </row>
    <row r="11" spans="1:16">
      <c r="B11" s="2075" t="s">
        <v>366</v>
      </c>
      <c r="C11" s="2072">
        <v>2186.86</v>
      </c>
      <c r="D11" s="3373">
        <f t="shared" si="0"/>
        <v>134.52194287464792</v>
      </c>
      <c r="E11" s="3373">
        <v>3226.5619999999999</v>
      </c>
      <c r="F11" s="3385">
        <f t="shared" si="1"/>
        <v>130.83131943881276</v>
      </c>
      <c r="G11" s="3373" t="s">
        <v>978</v>
      </c>
      <c r="H11" s="3374">
        <v>0</v>
      </c>
      <c r="N11" s="3392" t="s">
        <v>241</v>
      </c>
      <c r="O11" s="3391">
        <v>2537.6909999999998</v>
      </c>
      <c r="P11" s="3391">
        <v>3843.6889999999999</v>
      </c>
    </row>
    <row r="12" spans="1:16">
      <c r="B12" s="2075" t="s">
        <v>413</v>
      </c>
      <c r="C12" s="2072">
        <v>2357.9499999999998</v>
      </c>
      <c r="D12" s="3373">
        <f t="shared" si="0"/>
        <v>145.04632907514704</v>
      </c>
      <c r="E12" s="3373">
        <v>3455.8159999999998</v>
      </c>
      <c r="F12" s="3385">
        <f t="shared" si="1"/>
        <v>140.12715919227963</v>
      </c>
      <c r="G12" s="3373" t="s">
        <v>978</v>
      </c>
      <c r="H12" s="3374">
        <v>0</v>
      </c>
      <c r="N12" s="3393" t="s">
        <v>418</v>
      </c>
      <c r="O12" s="3391">
        <v>2988.9769999999999</v>
      </c>
      <c r="P12" s="3391">
        <v>3935.3020000000001</v>
      </c>
    </row>
    <row r="13" spans="1:16">
      <c r="B13" s="2075" t="s">
        <v>522</v>
      </c>
      <c r="C13" s="2072">
        <v>2411.7289999999998</v>
      </c>
      <c r="D13" s="3373">
        <f t="shared" si="0"/>
        <v>148.35447663185192</v>
      </c>
      <c r="E13" s="3373" t="s">
        <v>978</v>
      </c>
      <c r="F13" s="3385">
        <v>0</v>
      </c>
      <c r="G13" s="3373" t="s">
        <v>978</v>
      </c>
      <c r="H13" s="3374">
        <v>0</v>
      </c>
      <c r="N13" s="3389" t="s">
        <v>703</v>
      </c>
      <c r="O13" s="3391">
        <v>3657.6759999999999</v>
      </c>
      <c r="P13" s="3391">
        <v>4137.8879999999999</v>
      </c>
    </row>
    <row r="14" spans="1:16">
      <c r="B14" s="2075" t="s">
        <v>241</v>
      </c>
      <c r="C14" s="2072">
        <v>2537.6909999999998</v>
      </c>
      <c r="D14" s="3373">
        <f t="shared" si="0"/>
        <v>156.10287066182019</v>
      </c>
      <c r="E14" s="3373">
        <v>3843.6889999999999</v>
      </c>
      <c r="F14" s="3385">
        <f t="shared" ref="F14:F21" si="2">SUM(E14/E$6)*100</f>
        <v>155.85471575703511</v>
      </c>
      <c r="G14" s="3373" t="s">
        <v>978</v>
      </c>
      <c r="H14" s="3374">
        <v>0</v>
      </c>
      <c r="N14" s="3393" t="s">
        <v>759</v>
      </c>
      <c r="O14" s="3391">
        <v>3850.8679999999999</v>
      </c>
      <c r="P14" s="3391">
        <v>4485.1099999999997</v>
      </c>
    </row>
    <row r="15" spans="1:16">
      <c r="B15" s="2076" t="s">
        <v>418</v>
      </c>
      <c r="C15" s="2072">
        <v>2988.9769999999999</v>
      </c>
      <c r="D15" s="3373">
        <f t="shared" si="0"/>
        <v>183.86316144958363</v>
      </c>
      <c r="E15" s="3373">
        <v>3935.3020000000001</v>
      </c>
      <c r="F15" s="3385">
        <f t="shared" si="2"/>
        <v>159.56945908685429</v>
      </c>
      <c r="G15" s="3382">
        <v>11714</v>
      </c>
      <c r="H15" s="3226">
        <f t="shared" ref="H15:H21" si="3">SUM(G15/G$15)*100</f>
        <v>100</v>
      </c>
      <c r="N15" s="3393" t="s">
        <v>817</v>
      </c>
      <c r="O15" s="3391">
        <v>3911.6329999999998</v>
      </c>
      <c r="P15" s="3391">
        <v>4480.4179999999997</v>
      </c>
    </row>
    <row r="16" spans="1:16">
      <c r="B16" s="3221" t="s">
        <v>703</v>
      </c>
      <c r="C16" s="3376">
        <v>3657.6759999999999</v>
      </c>
      <c r="D16" s="3373">
        <f t="shared" si="0"/>
        <v>224.99733953063784</v>
      </c>
      <c r="E16" s="3376">
        <v>4137.8879999999999</v>
      </c>
      <c r="F16" s="3385">
        <f t="shared" si="2"/>
        <v>167.78395912740248</v>
      </c>
      <c r="G16" s="3222">
        <v>15502</v>
      </c>
      <c r="H16" s="3226">
        <f t="shared" si="3"/>
        <v>132.3373740822947</v>
      </c>
      <c r="N16" s="3393" t="s">
        <v>865</v>
      </c>
      <c r="O16" s="3391">
        <v>3922.2710000000002</v>
      </c>
      <c r="P16" s="3391">
        <v>4337.1589999999997</v>
      </c>
    </row>
    <row r="17" spans="1:16">
      <c r="B17" s="3227" t="s">
        <v>759</v>
      </c>
      <c r="C17" s="3376">
        <v>3850.8679999999999</v>
      </c>
      <c r="D17" s="3373">
        <f t="shared" si="0"/>
        <v>236.88130246737771</v>
      </c>
      <c r="E17" s="3376">
        <v>4485.1099999999997</v>
      </c>
      <c r="F17" s="3385">
        <f t="shared" si="2"/>
        <v>181.86319033330628</v>
      </c>
      <c r="G17" s="3222">
        <v>20488</v>
      </c>
      <c r="H17" s="3226">
        <f t="shared" si="3"/>
        <v>174.9018268738262</v>
      </c>
      <c r="N17" s="3394" t="s">
        <v>979</v>
      </c>
      <c r="O17" s="3391">
        <v>3985.6149999999998</v>
      </c>
      <c r="P17" s="3395">
        <v>4354.4430000000002</v>
      </c>
    </row>
    <row r="18" spans="1:16">
      <c r="B18" s="2076" t="s">
        <v>817</v>
      </c>
      <c r="C18" s="3373">
        <v>3911.6329999999998</v>
      </c>
      <c r="D18" s="3373">
        <f t="shared" si="0"/>
        <v>240.6191850290314</v>
      </c>
      <c r="E18" s="3373">
        <v>4480.4179999999997</v>
      </c>
      <c r="F18" s="3385">
        <f t="shared" si="2"/>
        <v>181.67293812342876</v>
      </c>
      <c r="G18" s="3381">
        <v>24304</v>
      </c>
      <c r="H18" s="3226">
        <f t="shared" si="3"/>
        <v>207.47823117637014</v>
      </c>
      <c r="N18" s="3394" t="s">
        <v>980</v>
      </c>
      <c r="O18" s="3391">
        <v>4145.0349999999999</v>
      </c>
      <c r="P18" s="3391">
        <v>4331.8860000000004</v>
      </c>
    </row>
    <row r="19" spans="1:16">
      <c r="B19" s="2354" t="s">
        <v>865</v>
      </c>
      <c r="C19" s="3373">
        <v>3922.2710000000002</v>
      </c>
      <c r="D19" s="3373">
        <f t="shared" si="0"/>
        <v>241.27356822150853</v>
      </c>
      <c r="E19" s="3373">
        <v>4337.1589999999997</v>
      </c>
      <c r="F19" s="3385">
        <f t="shared" si="2"/>
        <v>175.8640418457546</v>
      </c>
      <c r="G19" s="3381">
        <v>30332</v>
      </c>
      <c r="H19" s="3226">
        <f t="shared" si="3"/>
        <v>258.93802287860683</v>
      </c>
    </row>
    <row r="20" spans="1:16">
      <c r="B20" s="3228" t="s">
        <v>979</v>
      </c>
      <c r="C20" s="3376">
        <v>3985.6149999999998</v>
      </c>
      <c r="D20" s="3373">
        <f t="shared" si="0"/>
        <v>245.17009472501204</v>
      </c>
      <c r="E20" s="3378">
        <v>4354.4430000000002</v>
      </c>
      <c r="F20" s="3385">
        <f t="shared" si="2"/>
        <v>176.56487713891821</v>
      </c>
      <c r="G20" s="3222">
        <v>35668</v>
      </c>
      <c r="H20" s="3226">
        <f t="shared" si="3"/>
        <v>304.49035342325425</v>
      </c>
    </row>
    <row r="21" spans="1:16">
      <c r="A21" s="3513"/>
      <c r="B21" s="3518" t="s">
        <v>980</v>
      </c>
      <c r="C21" s="3519">
        <v>4145.0349999999999</v>
      </c>
      <c r="D21" s="3519">
        <f t="shared" si="0"/>
        <v>254.97661555079708</v>
      </c>
      <c r="E21" s="3519">
        <v>4331.8860000000004</v>
      </c>
      <c r="F21" s="3520">
        <f t="shared" si="2"/>
        <v>175.65023112480742</v>
      </c>
      <c r="G21" s="3521">
        <v>38575</v>
      </c>
      <c r="H21" s="3522">
        <f t="shared" si="3"/>
        <v>329.30681236127708</v>
      </c>
      <c r="I21" s="475"/>
      <c r="K21" s="20"/>
    </row>
    <row r="22" spans="1:16" s="1874" customFormat="1" ht="13.5" thickBot="1">
      <c r="A22" s="4428"/>
      <c r="B22" s="3518" t="s">
        <v>1006</v>
      </c>
      <c r="C22" s="3373" t="s">
        <v>978</v>
      </c>
      <c r="D22" s="3519" t="s">
        <v>1036</v>
      </c>
      <c r="E22" s="3373" t="s">
        <v>978</v>
      </c>
      <c r="F22" s="3520" t="s">
        <v>1036</v>
      </c>
      <c r="G22" s="3373" t="s">
        <v>978</v>
      </c>
      <c r="H22" s="3522" t="s">
        <v>1036</v>
      </c>
      <c r="I22" s="475"/>
      <c r="J22" s="3"/>
      <c r="K22" s="2212"/>
      <c r="N22" s="2212"/>
      <c r="O22" s="2212"/>
      <c r="P22" s="2212"/>
    </row>
    <row r="23" spans="1:16">
      <c r="A23" s="20"/>
      <c r="B23" s="3514" t="s">
        <v>987</v>
      </c>
      <c r="C23" s="3515"/>
      <c r="D23" s="3514" t="s">
        <v>367</v>
      </c>
      <c r="E23" s="3516"/>
      <c r="F23" s="3514"/>
      <c r="G23" s="3515"/>
      <c r="H23" s="3517"/>
    </row>
    <row r="24" spans="1:16">
      <c r="B24" s="1550"/>
      <c r="G24" s="2071"/>
      <c r="H24" s="2073"/>
    </row>
    <row r="25" spans="1:16">
      <c r="B25" s="3229"/>
      <c r="C25" s="2071"/>
      <c r="D25" s="2071"/>
      <c r="E25" s="2071"/>
      <c r="F25" s="2073"/>
      <c r="G25" s="2071"/>
      <c r="H25" s="2073"/>
    </row>
    <row r="26" spans="1:16">
      <c r="B26" s="3229"/>
      <c r="C26" s="2071"/>
      <c r="D26" s="2071"/>
      <c r="E26" s="2071"/>
      <c r="F26" s="2073"/>
      <c r="G26" s="2071"/>
      <c r="H26" s="2073"/>
    </row>
    <row r="27" spans="1:16">
      <c r="A27" s="415"/>
      <c r="B27" s="3229"/>
      <c r="C27" s="2071"/>
      <c r="D27" s="2071"/>
      <c r="E27" s="2071"/>
      <c r="F27" s="2073"/>
      <c r="G27" s="2071"/>
      <c r="H27" s="2073"/>
    </row>
    <row r="28" spans="1:16" s="221" customFormat="1">
      <c r="A28" s="1326"/>
      <c r="E28" s="12"/>
      <c r="F28" s="2"/>
      <c r="G28" s="2071"/>
      <c r="H28" s="2073"/>
      <c r="I28" s="296"/>
      <c r="J28" s="296"/>
      <c r="N28" s="3396"/>
      <c r="O28" s="3396"/>
      <c r="P28" s="3396"/>
    </row>
    <row r="29" spans="1:16">
      <c r="A29" s="415"/>
      <c r="E29" s="413"/>
      <c r="F29" s="2073"/>
      <c r="G29" s="2071"/>
      <c r="H29" s="2073"/>
      <c r="I29" s="296"/>
      <c r="J29" s="296"/>
    </row>
    <row r="30" spans="1:16">
      <c r="A30" s="415"/>
      <c r="E30" s="3112"/>
      <c r="F30" s="2073"/>
      <c r="G30" s="2071"/>
      <c r="H30" s="2073"/>
    </row>
    <row r="31" spans="1:16">
      <c r="A31" s="415"/>
      <c r="E31" s="3112"/>
      <c r="F31" s="2074"/>
      <c r="G31" s="2071"/>
      <c r="H31" s="2073"/>
    </row>
    <row r="32" spans="1:16">
      <c r="A32" s="1327"/>
      <c r="E32" s="3112"/>
      <c r="G32" s="2071"/>
      <c r="H32" s="2073"/>
    </row>
    <row r="33" spans="1:18">
      <c r="A33" s="56"/>
      <c r="E33" s="413"/>
      <c r="G33" s="2071"/>
      <c r="H33" s="2073"/>
      <c r="I33" s="3103"/>
      <c r="J33" s="3103"/>
    </row>
    <row r="34" spans="1:18" ht="15" customHeight="1">
      <c r="A34" s="56"/>
      <c r="E34" s="3112"/>
      <c r="F34" s="23"/>
      <c r="G34" s="2071"/>
      <c r="H34" s="2073"/>
      <c r="I34" s="3103"/>
      <c r="J34" s="3103"/>
    </row>
    <row r="35" spans="1:18" ht="15" customHeight="1">
      <c r="A35" s="56"/>
      <c r="E35" s="413"/>
      <c r="G35" s="2071"/>
      <c r="H35" s="2073"/>
      <c r="I35" s="3103"/>
      <c r="J35" s="3109"/>
    </row>
    <row r="36" spans="1:18">
      <c r="A36" s="56"/>
      <c r="E36" s="413"/>
      <c r="G36" s="56"/>
      <c r="I36" s="3103"/>
      <c r="J36" s="3103"/>
    </row>
    <row r="37" spans="1:18">
      <c r="E37" s="413"/>
    </row>
    <row r="38" spans="1:18">
      <c r="E38" s="848"/>
      <c r="F38" s="23"/>
      <c r="R38" s="3108"/>
    </row>
    <row r="39" spans="1:18">
      <c r="E39"/>
      <c r="R39" s="3108"/>
    </row>
    <row r="40" spans="1:18">
      <c r="E40"/>
    </row>
    <row r="41" spans="1:18">
      <c r="E41"/>
      <c r="R41" s="20"/>
    </row>
    <row r="42" spans="1:18">
      <c r="R42" s="20"/>
    </row>
    <row r="43" spans="1:18">
      <c r="R43" s="3108"/>
    </row>
    <row r="44" spans="1:18">
      <c r="R44" s="3108"/>
    </row>
    <row r="45" spans="1:18">
      <c r="R45" s="3108"/>
    </row>
    <row r="46" spans="1:18">
      <c r="R46" s="20"/>
    </row>
    <row r="49" spans="6:10">
      <c r="F49" s="3230"/>
      <c r="G49" s="3230"/>
      <c r="H49" s="3230"/>
      <c r="I49" s="3230"/>
      <c r="J49" s="3230"/>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sheetPr>
    <tabColor rgb="FF00B050"/>
  </sheetPr>
  <dimension ref="A1:AS177"/>
  <sheetViews>
    <sheetView zoomScale="130" zoomScaleNormal="130" workbookViewId="0">
      <pane ySplit="3" topLeftCell="A66" activePane="bottomLeft" state="frozen"/>
      <selection pane="bottomLeft" activeCell="E116" sqref="E116"/>
    </sheetView>
  </sheetViews>
  <sheetFormatPr defaultColWidth="8.85546875" defaultRowHeight="12.75"/>
  <cols>
    <col min="1" max="1" width="1.85546875" customWidth="1"/>
    <col min="2" max="2" width="5.42578125" style="3" customWidth="1"/>
    <col min="3" max="3" width="4.5703125" style="219" customWidth="1"/>
    <col min="4" max="4" width="7.7109375" style="3" bestFit="1" customWidth="1"/>
    <col min="5" max="5" width="9.140625" style="415" bestFit="1" customWidth="1"/>
    <col min="6" max="6" width="8" style="3" bestFit="1" customWidth="1"/>
    <col min="7" max="7" width="9.42578125" style="415" bestFit="1" customWidth="1"/>
    <col min="8" max="8" width="9.42578125" style="3" customWidth="1"/>
    <col min="9" max="9" width="8.140625" style="415" bestFit="1" customWidth="1"/>
    <col min="10" max="10" width="8.140625" style="416" bestFit="1" customWidth="1"/>
    <col min="11" max="11" width="8.140625" style="417" bestFit="1" customWidth="1"/>
    <col min="12" max="12" width="7" style="3" bestFit="1" customWidth="1"/>
    <col min="13" max="13" width="9.42578125" style="415" bestFit="1" customWidth="1"/>
    <col min="14" max="16" width="16.140625" style="3" customWidth="1"/>
    <col min="17" max="17" width="11.42578125" customWidth="1"/>
    <col min="18" max="18" width="14.28515625" customWidth="1"/>
    <col min="20" max="20" width="8.7109375" bestFit="1" customWidth="1"/>
    <col min="21" max="22" width="7.85546875" bestFit="1" customWidth="1"/>
    <col min="23" max="24" width="8.7109375" bestFit="1" customWidth="1"/>
    <col min="25" max="25" width="8" customWidth="1"/>
    <col min="26" max="26" width="9.140625" bestFit="1" customWidth="1"/>
    <col min="28" max="28" width="9.140625" bestFit="1" customWidth="1"/>
    <col min="30" max="35" width="8.7109375" bestFit="1" customWidth="1"/>
    <col min="36" max="37" width="7.85546875" bestFit="1" customWidth="1"/>
    <col min="39" max="41" width="7.85546875" bestFit="1" customWidth="1"/>
    <col min="42" max="42" width="6.5703125" bestFit="1" customWidth="1"/>
    <col min="43" max="43" width="7.85546875" bestFit="1" customWidth="1"/>
  </cols>
  <sheetData>
    <row r="1" spans="1:27" ht="27" customHeight="1" thickBot="1">
      <c r="A1" s="237"/>
      <c r="B1" s="418"/>
      <c r="C1" s="5161" t="s">
        <v>368</v>
      </c>
      <c r="D1" s="5162"/>
      <c r="E1" s="5162"/>
      <c r="F1" s="5162"/>
      <c r="G1" s="5162"/>
      <c r="H1" s="5162"/>
      <c r="I1" s="5162"/>
      <c r="J1" s="5162"/>
      <c r="K1" s="5162"/>
      <c r="L1" s="5163"/>
      <c r="M1" s="419"/>
      <c r="N1" s="167"/>
      <c r="O1" s="167"/>
      <c r="P1" s="167"/>
    </row>
    <row r="2" spans="1:27" ht="31.15" customHeight="1" thickBot="1">
      <c r="A2" s="20"/>
      <c r="B2" s="5166" t="s">
        <v>369</v>
      </c>
      <c r="C2" s="5167"/>
      <c r="D2" s="1809" t="s">
        <v>370</v>
      </c>
      <c r="E2" s="1810" t="s">
        <v>371</v>
      </c>
      <c r="F2" s="1809" t="s">
        <v>372</v>
      </c>
      <c r="G2" s="1810" t="s">
        <v>371</v>
      </c>
      <c r="H2" s="1809" t="s">
        <v>373</v>
      </c>
      <c r="I2" s="1810" t="s">
        <v>371</v>
      </c>
      <c r="J2" s="1809" t="s">
        <v>374</v>
      </c>
      <c r="K2" s="1810" t="s">
        <v>371</v>
      </c>
      <c r="L2" s="1809" t="s">
        <v>375</v>
      </c>
      <c r="M2" s="1810" t="s">
        <v>371</v>
      </c>
      <c r="Q2" s="916"/>
      <c r="R2" s="3"/>
      <c r="S2" s="3"/>
      <c r="T2" s="3"/>
      <c r="U2" s="3"/>
      <c r="V2" s="3"/>
      <c r="W2" s="3"/>
      <c r="X2" s="1046"/>
      <c r="Y2" s="3"/>
      <c r="Z2" s="3"/>
      <c r="AA2" s="3"/>
    </row>
    <row r="3" spans="1:27" ht="18" customHeight="1" thickBot="1">
      <c r="A3" s="20"/>
      <c r="B3" s="2681"/>
      <c r="C3" s="477"/>
      <c r="D3" s="422" t="s">
        <v>377</v>
      </c>
      <c r="E3" s="421" t="s">
        <v>378</v>
      </c>
      <c r="F3" s="422" t="s">
        <v>377</v>
      </c>
      <c r="G3" s="421" t="s">
        <v>378</v>
      </c>
      <c r="H3" s="422" t="s">
        <v>377</v>
      </c>
      <c r="I3" s="421" t="s">
        <v>378</v>
      </c>
      <c r="J3" s="422" t="s">
        <v>377</v>
      </c>
      <c r="K3" s="421" t="s">
        <v>378</v>
      </c>
      <c r="L3" s="422" t="s">
        <v>377</v>
      </c>
      <c r="M3" s="421" t="s">
        <v>378</v>
      </c>
      <c r="Q3" s="916"/>
      <c r="R3" s="3"/>
      <c r="S3" s="23"/>
    </row>
    <row r="4" spans="1:27" ht="11.25" customHeight="1">
      <c r="A4" s="262"/>
      <c r="B4" s="443" t="s">
        <v>162</v>
      </c>
      <c r="C4" s="478"/>
      <c r="D4" s="2678">
        <v>19</v>
      </c>
      <c r="E4" s="425">
        <v>142939.4</v>
      </c>
      <c r="F4" s="2678">
        <v>256</v>
      </c>
      <c r="G4" s="425">
        <v>365195.1</v>
      </c>
      <c r="H4" s="2678">
        <v>43</v>
      </c>
      <c r="I4" s="425">
        <v>164217.20000000001</v>
      </c>
      <c r="J4" s="2678">
        <v>4</v>
      </c>
      <c r="K4" s="425">
        <v>259.3</v>
      </c>
      <c r="L4" s="426">
        <f>SUM(D4+F4+H4+J4)</f>
        <v>322</v>
      </c>
      <c r="M4" s="427">
        <f>SUM(E4+G4+I4+K4)</f>
        <v>672611</v>
      </c>
      <c r="Q4" s="2"/>
      <c r="R4" s="3"/>
      <c r="S4" s="23"/>
      <c r="T4" s="2"/>
      <c r="U4" s="2"/>
      <c r="V4" s="2"/>
      <c r="W4" s="2"/>
    </row>
    <row r="5" spans="1:27" ht="11.25" customHeight="1">
      <c r="A5" s="262"/>
      <c r="B5" s="240" t="s">
        <v>109</v>
      </c>
      <c r="C5" s="428"/>
      <c r="D5" s="2678">
        <v>48</v>
      </c>
      <c r="E5" s="425">
        <v>226742.9</v>
      </c>
      <c r="F5" s="2678">
        <v>298</v>
      </c>
      <c r="G5" s="425">
        <v>428384.8</v>
      </c>
      <c r="H5" s="2678">
        <v>44</v>
      </c>
      <c r="I5" s="425">
        <v>65904.399999999994</v>
      </c>
      <c r="J5" s="2678">
        <v>2</v>
      </c>
      <c r="K5" s="425">
        <v>1413.2</v>
      </c>
      <c r="L5" s="426">
        <f>SUM(D5+F5+H5+J5)</f>
        <v>392</v>
      </c>
      <c r="M5" s="427">
        <f>SUM(E5+G5+I5+K5)</f>
        <v>722445.29999999993</v>
      </c>
      <c r="Q5" s="2"/>
      <c r="R5" s="3"/>
      <c r="S5" s="23"/>
      <c r="T5" s="2"/>
      <c r="U5" s="2"/>
      <c r="V5" s="2"/>
      <c r="W5" s="2"/>
    </row>
    <row r="6" spans="1:27" ht="11.25" customHeight="1">
      <c r="A6" s="262"/>
      <c r="B6" s="429" t="s">
        <v>110</v>
      </c>
      <c r="C6" s="428"/>
      <c r="D6" s="2678">
        <v>75</v>
      </c>
      <c r="E6" s="425">
        <v>266465.7</v>
      </c>
      <c r="F6" s="2678">
        <v>251</v>
      </c>
      <c r="G6" s="425">
        <v>294274.59999999998</v>
      </c>
      <c r="H6" s="2678">
        <v>38</v>
      </c>
      <c r="I6" s="425">
        <v>57222.8</v>
      </c>
      <c r="J6" s="2678">
        <v>3</v>
      </c>
      <c r="K6" s="425" t="s">
        <v>148</v>
      </c>
      <c r="L6" s="426">
        <f>SUM(D6+F6+H6+J6)</f>
        <v>367</v>
      </c>
      <c r="M6" s="427">
        <f>SUM(E6+G6+I6)</f>
        <v>617963.10000000009</v>
      </c>
      <c r="Q6" s="2"/>
      <c r="R6" s="3"/>
      <c r="S6" s="23"/>
      <c r="T6" s="2"/>
      <c r="U6" s="2"/>
      <c r="V6" s="2"/>
      <c r="W6" s="2"/>
    </row>
    <row r="7" spans="1:27" ht="11.25" customHeight="1">
      <c r="A7" s="262"/>
      <c r="B7" s="756" t="s">
        <v>111</v>
      </c>
      <c r="C7" s="2744"/>
      <c r="D7" s="308">
        <v>59</v>
      </c>
      <c r="E7" s="2745">
        <v>435965.1</v>
      </c>
      <c r="F7" s="308">
        <v>257</v>
      </c>
      <c r="G7" s="2745">
        <v>325374.2</v>
      </c>
      <c r="H7" s="308">
        <v>61</v>
      </c>
      <c r="I7" s="2745">
        <v>68172.2</v>
      </c>
      <c r="J7" s="308">
        <v>3</v>
      </c>
      <c r="K7" s="2745">
        <v>2291.1999999999998</v>
      </c>
      <c r="L7" s="430">
        <f>SUM(D7+F7+H7+J7)</f>
        <v>380</v>
      </c>
      <c r="M7" s="2746">
        <f t="shared" ref="M7:M12" si="0">SUM(E7+G7+I7+K7)</f>
        <v>831802.7</v>
      </c>
      <c r="Q7" s="2"/>
      <c r="R7" s="1046"/>
      <c r="S7" s="796"/>
      <c r="T7" s="2"/>
      <c r="U7" s="2"/>
      <c r="V7" s="2"/>
      <c r="W7" s="2"/>
    </row>
    <row r="8" spans="1:27" ht="13.7" customHeight="1" thickBot="1">
      <c r="A8" s="262"/>
      <c r="B8" s="1331" t="s">
        <v>686</v>
      </c>
      <c r="C8" s="431"/>
      <c r="D8" s="433">
        <f t="shared" ref="D8:L8" si="1">SUM(D4:D7)</f>
        <v>201</v>
      </c>
      <c r="E8" s="432">
        <f t="shared" si="1"/>
        <v>1072113.1000000001</v>
      </c>
      <c r="F8" s="433">
        <f t="shared" si="1"/>
        <v>1062</v>
      </c>
      <c r="G8" s="432">
        <f t="shared" si="1"/>
        <v>1413228.7</v>
      </c>
      <c r="H8" s="433">
        <f t="shared" si="1"/>
        <v>186</v>
      </c>
      <c r="I8" s="432">
        <f t="shared" si="1"/>
        <v>355516.60000000003</v>
      </c>
      <c r="J8" s="433">
        <f t="shared" si="1"/>
        <v>12</v>
      </c>
      <c r="K8" s="432">
        <f t="shared" si="1"/>
        <v>3963.7</v>
      </c>
      <c r="L8" s="433">
        <f t="shared" si="1"/>
        <v>1461</v>
      </c>
      <c r="M8" s="434">
        <f t="shared" si="0"/>
        <v>2844822.1</v>
      </c>
      <c r="Q8" s="2"/>
      <c r="R8" s="3"/>
      <c r="S8" s="23"/>
      <c r="T8" s="2"/>
      <c r="U8" s="2"/>
      <c r="V8" s="2"/>
      <c r="W8" s="2"/>
    </row>
    <row r="9" spans="1:27" ht="11.25" customHeight="1">
      <c r="A9" s="262"/>
      <c r="B9" s="423" t="s">
        <v>112</v>
      </c>
      <c r="C9" s="424"/>
      <c r="D9" s="2678">
        <v>32</v>
      </c>
      <c r="E9" s="425">
        <v>678699.7</v>
      </c>
      <c r="F9" s="2678"/>
      <c r="G9" s="425">
        <v>298833.3</v>
      </c>
      <c r="H9" s="2678">
        <v>85</v>
      </c>
      <c r="I9" s="425">
        <v>68575.399999999994</v>
      </c>
      <c r="J9" s="2678">
        <v>6</v>
      </c>
      <c r="K9" s="425">
        <v>3714.2</v>
      </c>
      <c r="L9" s="426">
        <f>SUM(D9+F9+H9+J9)</f>
        <v>123</v>
      </c>
      <c r="M9" s="427">
        <f t="shared" si="0"/>
        <v>1049822.6000000001</v>
      </c>
      <c r="Q9" s="2"/>
      <c r="R9" s="3"/>
      <c r="S9" s="3"/>
      <c r="T9" s="2"/>
      <c r="U9" s="2"/>
      <c r="V9" s="2"/>
      <c r="W9" s="2"/>
    </row>
    <row r="10" spans="1:27" ht="11.25" customHeight="1">
      <c r="A10" s="20"/>
      <c r="B10" s="240" t="s">
        <v>113</v>
      </c>
      <c r="C10" s="428"/>
      <c r="D10" s="2678">
        <v>24</v>
      </c>
      <c r="E10" s="425">
        <v>80254.399999999994</v>
      </c>
      <c r="F10" s="2678">
        <v>358</v>
      </c>
      <c r="G10" s="425">
        <v>471841.2</v>
      </c>
      <c r="H10" s="2678">
        <v>83</v>
      </c>
      <c r="I10" s="425">
        <v>65239.5</v>
      </c>
      <c r="J10" s="2678">
        <v>10</v>
      </c>
      <c r="K10" s="425">
        <v>8323.5</v>
      </c>
      <c r="L10" s="426">
        <f>SUM(D10+F10+H10+J10)</f>
        <v>475</v>
      </c>
      <c r="M10" s="427">
        <f t="shared" si="0"/>
        <v>625658.6</v>
      </c>
      <c r="Q10" s="2"/>
      <c r="R10" s="3"/>
      <c r="S10" s="3"/>
    </row>
    <row r="11" spans="1:27" ht="11.25" customHeight="1">
      <c r="A11" s="20"/>
      <c r="B11" s="429" t="s">
        <v>114</v>
      </c>
      <c r="C11" s="428"/>
      <c r="D11" s="2678">
        <v>24</v>
      </c>
      <c r="E11" s="425">
        <v>132760.4</v>
      </c>
      <c r="F11" s="2678">
        <v>311</v>
      </c>
      <c r="G11" s="425">
        <v>428002.6</v>
      </c>
      <c r="H11" s="2678">
        <v>61</v>
      </c>
      <c r="I11" s="425">
        <v>36651.5</v>
      </c>
      <c r="J11" s="2678">
        <v>5</v>
      </c>
      <c r="K11" s="425">
        <v>1886.8</v>
      </c>
      <c r="L11" s="426">
        <f>SUM(D11+F11+H11+J11)</f>
        <v>401</v>
      </c>
      <c r="M11" s="427">
        <f t="shared" si="0"/>
        <v>599301.30000000005</v>
      </c>
      <c r="Q11" s="5164"/>
      <c r="R11" s="3"/>
      <c r="S11" s="3"/>
    </row>
    <row r="12" spans="1:27" ht="11.25" customHeight="1">
      <c r="A12" s="20"/>
      <c r="B12" s="756" t="s">
        <v>115</v>
      </c>
      <c r="C12" s="2744"/>
      <c r="D12" s="308">
        <v>30</v>
      </c>
      <c r="E12" s="2745">
        <v>148273.20000000001</v>
      </c>
      <c r="F12" s="308">
        <v>227</v>
      </c>
      <c r="G12" s="2745">
        <v>263602.5</v>
      </c>
      <c r="H12" s="308">
        <v>51</v>
      </c>
      <c r="I12" s="2745">
        <v>59053</v>
      </c>
      <c r="J12" s="308">
        <v>5</v>
      </c>
      <c r="K12" s="2745">
        <v>1886.7</v>
      </c>
      <c r="L12" s="430">
        <f>SUM(D12+F12+H12+J12)</f>
        <v>313</v>
      </c>
      <c r="M12" s="2746">
        <f t="shared" si="0"/>
        <v>472815.4</v>
      </c>
      <c r="Q12" s="5165"/>
      <c r="R12" s="3"/>
    </row>
    <row r="13" spans="1:27" ht="12.2" customHeight="1" thickBot="1">
      <c r="A13" s="20"/>
      <c r="B13" s="1331" t="s">
        <v>687</v>
      </c>
      <c r="C13" s="431"/>
      <c r="D13" s="245">
        <f t="shared" ref="D13:M13" si="2">SUM(D9:D12)</f>
        <v>110</v>
      </c>
      <c r="E13" s="435">
        <f t="shared" si="2"/>
        <v>1039987.7</v>
      </c>
      <c r="F13" s="245">
        <f t="shared" si="2"/>
        <v>896</v>
      </c>
      <c r="G13" s="435">
        <f t="shared" si="2"/>
        <v>1462279.6</v>
      </c>
      <c r="H13" s="245">
        <f t="shared" si="2"/>
        <v>280</v>
      </c>
      <c r="I13" s="435">
        <f t="shared" si="2"/>
        <v>229519.4</v>
      </c>
      <c r="J13" s="245">
        <f t="shared" si="2"/>
        <v>26</v>
      </c>
      <c r="K13" s="435">
        <f t="shared" si="2"/>
        <v>15811.2</v>
      </c>
      <c r="L13" s="245">
        <f t="shared" si="2"/>
        <v>1312</v>
      </c>
      <c r="M13" s="435">
        <f t="shared" si="2"/>
        <v>2747597.9</v>
      </c>
      <c r="Q13" s="2"/>
      <c r="R13" s="3"/>
    </row>
    <row r="14" spans="1:27" ht="11.25" customHeight="1">
      <c r="A14" s="20"/>
      <c r="B14" s="423" t="s">
        <v>116</v>
      </c>
      <c r="C14" s="424"/>
      <c r="D14" s="437">
        <v>19</v>
      </c>
      <c r="E14" s="436">
        <v>100913.4</v>
      </c>
      <c r="F14" s="437">
        <v>256</v>
      </c>
      <c r="G14" s="436">
        <v>499729</v>
      </c>
      <c r="H14" s="437">
        <v>43</v>
      </c>
      <c r="I14" s="436">
        <v>63937.599999999999</v>
      </c>
      <c r="J14" s="437">
        <v>4</v>
      </c>
      <c r="K14" s="436">
        <v>1470</v>
      </c>
      <c r="L14" s="438">
        <f t="shared" ref="L14:M17" si="3">SUM(D14+F14+H14+J14)</f>
        <v>322</v>
      </c>
      <c r="M14" s="439">
        <f t="shared" si="3"/>
        <v>666050</v>
      </c>
      <c r="Q14" s="2"/>
      <c r="R14" s="3"/>
      <c r="S14" s="3"/>
      <c r="T14" s="23"/>
      <c r="U14" s="23"/>
      <c r="V14" s="23"/>
      <c r="W14" s="23"/>
      <c r="X14" s="1043"/>
      <c r="Y14" s="20"/>
    </row>
    <row r="15" spans="1:27" ht="11.25" customHeight="1">
      <c r="A15" s="20"/>
      <c r="B15" s="240" t="s">
        <v>117</v>
      </c>
      <c r="C15" s="428"/>
      <c r="D15" s="2678">
        <v>48</v>
      </c>
      <c r="E15" s="425">
        <v>223387.4</v>
      </c>
      <c r="F15" s="2678">
        <v>298</v>
      </c>
      <c r="G15" s="425">
        <v>513231.1</v>
      </c>
      <c r="H15" s="2678">
        <v>44</v>
      </c>
      <c r="I15" s="425">
        <v>60262.400000000001</v>
      </c>
      <c r="J15" s="2678">
        <v>2</v>
      </c>
      <c r="K15" s="425">
        <v>702.1</v>
      </c>
      <c r="L15" s="426">
        <f t="shared" si="3"/>
        <v>392</v>
      </c>
      <c r="M15" s="427">
        <f t="shared" si="3"/>
        <v>797583</v>
      </c>
      <c r="Q15" s="2"/>
      <c r="R15" s="3"/>
      <c r="S15" s="3"/>
      <c r="T15" s="23"/>
      <c r="U15" s="23"/>
      <c r="V15" s="23"/>
      <c r="W15" s="23"/>
      <c r="X15" s="1043"/>
      <c r="Y15" s="20"/>
    </row>
    <row r="16" spans="1:27" ht="11.25" customHeight="1">
      <c r="A16" s="20"/>
      <c r="B16" s="429" t="s">
        <v>118</v>
      </c>
      <c r="C16" s="428"/>
      <c r="D16" s="2678">
        <v>75</v>
      </c>
      <c r="E16" s="425">
        <v>533731</v>
      </c>
      <c r="F16" s="2678">
        <v>251</v>
      </c>
      <c r="G16" s="425">
        <v>269469.7</v>
      </c>
      <c r="H16" s="2678">
        <v>38</v>
      </c>
      <c r="I16" s="425">
        <v>37710.1</v>
      </c>
      <c r="J16" s="2678">
        <v>3</v>
      </c>
      <c r="K16" s="425">
        <v>1053.2</v>
      </c>
      <c r="L16" s="426">
        <f t="shared" si="3"/>
        <v>367</v>
      </c>
      <c r="M16" s="427">
        <f t="shared" si="3"/>
        <v>841963.99999999988</v>
      </c>
      <c r="Q16" s="2"/>
      <c r="R16" s="3"/>
      <c r="S16" s="3"/>
      <c r="T16" s="23"/>
      <c r="U16" s="23"/>
      <c r="V16" s="23"/>
      <c r="W16" s="23"/>
      <c r="X16" s="796"/>
      <c r="Y16" s="20"/>
    </row>
    <row r="17" spans="1:45" ht="11.25" customHeight="1">
      <c r="A17" s="20"/>
      <c r="B17" s="756" t="s">
        <v>119</v>
      </c>
      <c r="C17" s="2744"/>
      <c r="D17" s="308">
        <v>59</v>
      </c>
      <c r="E17" s="2745">
        <v>513700</v>
      </c>
      <c r="F17" s="308">
        <v>257</v>
      </c>
      <c r="G17" s="2745">
        <v>208067.7</v>
      </c>
      <c r="H17" s="308">
        <v>61</v>
      </c>
      <c r="I17" s="2745">
        <v>145271.6</v>
      </c>
      <c r="J17" s="308">
        <v>3</v>
      </c>
      <c r="K17" s="2745">
        <v>1053.2</v>
      </c>
      <c r="L17" s="430">
        <f t="shared" si="3"/>
        <v>380</v>
      </c>
      <c r="M17" s="2746">
        <f t="shared" si="3"/>
        <v>868092.49999999988</v>
      </c>
      <c r="Q17" s="2"/>
      <c r="R17" s="167"/>
      <c r="S17" s="167"/>
      <c r="T17" s="167"/>
      <c r="U17" s="167"/>
      <c r="V17" s="167"/>
      <c r="W17" s="2"/>
    </row>
    <row r="18" spans="1:45" ht="11.25" customHeight="1" thickBot="1">
      <c r="A18" s="20"/>
      <c r="B18" s="1331" t="s">
        <v>688</v>
      </c>
      <c r="C18" s="431"/>
      <c r="D18" s="433">
        <f t="shared" ref="D18:M18" si="4">SUM(D14:D17)</f>
        <v>201</v>
      </c>
      <c r="E18" s="432">
        <f t="shared" si="4"/>
        <v>1371731.8</v>
      </c>
      <c r="F18" s="433">
        <f t="shared" si="4"/>
        <v>1062</v>
      </c>
      <c r="G18" s="432">
        <f t="shared" si="4"/>
        <v>1490497.5</v>
      </c>
      <c r="H18" s="433">
        <f t="shared" si="4"/>
        <v>186</v>
      </c>
      <c r="I18" s="432">
        <f t="shared" si="4"/>
        <v>307181.7</v>
      </c>
      <c r="J18" s="433">
        <f t="shared" si="4"/>
        <v>12</v>
      </c>
      <c r="K18" s="432">
        <f t="shared" si="4"/>
        <v>4278.5</v>
      </c>
      <c r="L18" s="433">
        <f t="shared" si="4"/>
        <v>1461</v>
      </c>
      <c r="M18" s="432">
        <f t="shared" si="4"/>
        <v>3173689.5</v>
      </c>
      <c r="Q18" s="2"/>
      <c r="R18" s="167"/>
      <c r="S18" s="167"/>
      <c r="T18" s="167"/>
      <c r="U18" s="167"/>
      <c r="V18" s="167"/>
      <c r="W18" s="2"/>
      <c r="AH18" s="20"/>
    </row>
    <row r="19" spans="1:45" ht="11.25" customHeight="1">
      <c r="A19" s="20"/>
      <c r="B19" s="423" t="s">
        <v>120</v>
      </c>
      <c r="C19" s="424"/>
      <c r="D19" s="2678">
        <v>61</v>
      </c>
      <c r="E19" s="425">
        <v>409463.7</v>
      </c>
      <c r="F19" s="2678">
        <v>404</v>
      </c>
      <c r="G19" s="425">
        <v>474994.8</v>
      </c>
      <c r="H19" s="2678">
        <v>34</v>
      </c>
      <c r="I19" s="425">
        <v>64881.5</v>
      </c>
      <c r="J19" s="2678">
        <v>3</v>
      </c>
      <c r="K19" s="425">
        <v>1053.2</v>
      </c>
      <c r="L19" s="426">
        <f t="shared" ref="L19:M22" si="5">SUM(D19+F19+H19+J19)</f>
        <v>502</v>
      </c>
      <c r="M19" s="427">
        <f t="shared" si="5"/>
        <v>950393.2</v>
      </c>
    </row>
    <row r="20" spans="1:45" ht="11.25" customHeight="1">
      <c r="A20" s="20"/>
      <c r="B20" s="240" t="s">
        <v>121</v>
      </c>
      <c r="C20" s="428"/>
      <c r="D20" s="2678">
        <v>44</v>
      </c>
      <c r="E20" s="425">
        <v>240536.9</v>
      </c>
      <c r="F20" s="2678">
        <v>341</v>
      </c>
      <c r="G20" s="425">
        <v>438680.3</v>
      </c>
      <c r="H20" s="2678">
        <v>39</v>
      </c>
      <c r="I20" s="425">
        <v>116242.4</v>
      </c>
      <c r="J20" s="2678">
        <v>3</v>
      </c>
      <c r="K20" s="425">
        <v>1053.2</v>
      </c>
      <c r="L20" s="426">
        <f t="shared" si="5"/>
        <v>427</v>
      </c>
      <c r="M20" s="427">
        <f t="shared" si="5"/>
        <v>796512.79999999993</v>
      </c>
    </row>
    <row r="21" spans="1:45" ht="11.25" customHeight="1">
      <c r="A21" s="20"/>
      <c r="B21" s="429" t="s">
        <v>122</v>
      </c>
      <c r="C21" s="428"/>
      <c r="D21" s="2678">
        <v>44</v>
      </c>
      <c r="E21" s="425">
        <v>198151.9</v>
      </c>
      <c r="F21" s="2678">
        <v>268</v>
      </c>
      <c r="G21" s="425">
        <v>262169.2</v>
      </c>
      <c r="H21" s="2678">
        <v>29</v>
      </c>
      <c r="I21" s="425">
        <v>47571</v>
      </c>
      <c r="J21" s="2678">
        <v>5</v>
      </c>
      <c r="K21" s="425">
        <v>1617.7</v>
      </c>
      <c r="L21" s="426">
        <f t="shared" si="5"/>
        <v>346</v>
      </c>
      <c r="M21" s="427">
        <f t="shared" si="5"/>
        <v>509509.8</v>
      </c>
      <c r="Q21" s="916"/>
      <c r="R21" s="915" t="s">
        <v>618</v>
      </c>
      <c r="S21" s="915"/>
      <c r="T21" s="915"/>
      <c r="U21" s="915"/>
      <c r="AO21" s="20"/>
    </row>
    <row r="22" spans="1:45" ht="11.25" customHeight="1">
      <c r="A22" s="20"/>
      <c r="B22" s="756" t="s">
        <v>123</v>
      </c>
      <c r="C22" s="2744"/>
      <c r="D22" s="308">
        <v>36</v>
      </c>
      <c r="E22" s="2745">
        <v>211664.2</v>
      </c>
      <c r="F22" s="308">
        <v>310</v>
      </c>
      <c r="G22" s="2745">
        <v>256364.3</v>
      </c>
      <c r="H22" s="308">
        <v>13</v>
      </c>
      <c r="I22" s="2745">
        <v>9938.9</v>
      </c>
      <c r="J22" s="308">
        <v>10</v>
      </c>
      <c r="K22" s="2745">
        <v>67451</v>
      </c>
      <c r="L22" s="430">
        <f t="shared" si="5"/>
        <v>369</v>
      </c>
      <c r="M22" s="2746">
        <f t="shared" si="5"/>
        <v>545418.4</v>
      </c>
      <c r="Q22" s="2673"/>
      <c r="AJ22" s="20"/>
    </row>
    <row r="23" spans="1:45" ht="13.7" customHeight="1" thickBot="1">
      <c r="A23" s="20"/>
      <c r="B23" s="1331" t="s">
        <v>689</v>
      </c>
      <c r="C23" s="431"/>
      <c r="D23" s="245">
        <f t="shared" ref="D23:M23" si="6">SUM(D19:D22)</f>
        <v>185</v>
      </c>
      <c r="E23" s="435">
        <f t="shared" si="6"/>
        <v>1059816.7</v>
      </c>
      <c r="F23" s="245">
        <f t="shared" si="6"/>
        <v>1323</v>
      </c>
      <c r="G23" s="435">
        <f t="shared" si="6"/>
        <v>1432208.6</v>
      </c>
      <c r="H23" s="245">
        <f t="shared" si="6"/>
        <v>115</v>
      </c>
      <c r="I23" s="435">
        <f t="shared" si="6"/>
        <v>238633.8</v>
      </c>
      <c r="J23" s="245">
        <f t="shared" si="6"/>
        <v>21</v>
      </c>
      <c r="K23" s="435">
        <f t="shared" si="6"/>
        <v>71175.100000000006</v>
      </c>
      <c r="L23" s="245">
        <f t="shared" si="6"/>
        <v>1644</v>
      </c>
      <c r="M23" s="435">
        <f t="shared" si="6"/>
        <v>2801834.1999999997</v>
      </c>
      <c r="Q23" s="2677"/>
      <c r="R23" s="3" t="s">
        <v>751</v>
      </c>
      <c r="S23" s="1353" t="s">
        <v>603</v>
      </c>
      <c r="T23" s="1354" t="s">
        <v>641</v>
      </c>
      <c r="U23" s="1354" t="s">
        <v>654</v>
      </c>
      <c r="V23" s="1354" t="s">
        <v>655</v>
      </c>
      <c r="W23" s="1582" t="s">
        <v>705</v>
      </c>
      <c r="X23" s="1582" t="s">
        <v>723</v>
      </c>
      <c r="Y23" s="1582" t="s">
        <v>724</v>
      </c>
      <c r="Z23" s="1582" t="s">
        <v>725</v>
      </c>
      <c r="AA23" s="1806" t="s">
        <v>746</v>
      </c>
      <c r="AB23" s="1806" t="s">
        <v>747</v>
      </c>
      <c r="AC23" s="1806" t="s">
        <v>748</v>
      </c>
      <c r="AD23" s="1806" t="s">
        <v>749</v>
      </c>
      <c r="AE23" s="2211" t="s">
        <v>810</v>
      </c>
      <c r="AF23" s="2211" t="s">
        <v>818</v>
      </c>
      <c r="AG23" s="2211" t="s">
        <v>797</v>
      </c>
      <c r="AH23" s="2211" t="s">
        <v>819</v>
      </c>
      <c r="AI23" s="2389" t="s">
        <v>867</v>
      </c>
      <c r="AJ23" s="2389" t="s">
        <v>874</v>
      </c>
      <c r="AK23" s="2389" t="s">
        <v>861</v>
      </c>
      <c r="AL23" s="2389" t="s">
        <v>875</v>
      </c>
      <c r="AM23" s="2211" t="s">
        <v>914</v>
      </c>
      <c r="AN23" s="2211" t="s">
        <v>918</v>
      </c>
      <c r="AO23" s="2211" t="s">
        <v>936</v>
      </c>
      <c r="AP23" s="2211" t="s">
        <v>937</v>
      </c>
      <c r="AQ23" s="3080" t="s">
        <v>938</v>
      </c>
      <c r="AR23" s="3080" t="s">
        <v>964</v>
      </c>
    </row>
    <row r="24" spans="1:45" ht="11.25" customHeight="1">
      <c r="A24" s="20"/>
      <c r="B24" s="440" t="s">
        <v>124</v>
      </c>
      <c r="C24" s="441"/>
      <c r="D24" s="437">
        <v>79</v>
      </c>
      <c r="E24" s="436">
        <v>376875.12</v>
      </c>
      <c r="F24" s="437">
        <v>305</v>
      </c>
      <c r="G24" s="436">
        <v>311468.39</v>
      </c>
      <c r="H24" s="437">
        <v>17</v>
      </c>
      <c r="I24" s="436">
        <v>18348.59</v>
      </c>
      <c r="J24" s="437">
        <v>12</v>
      </c>
      <c r="K24" s="436">
        <v>119408.06</v>
      </c>
      <c r="L24" s="438">
        <f t="shared" ref="L24:M27" si="7">SUM(D24+F24+H24+J24)</f>
        <v>413</v>
      </c>
      <c r="M24" s="439">
        <f t="shared" si="7"/>
        <v>826100.15999999992</v>
      </c>
      <c r="Q24" s="917"/>
      <c r="R24" s="3" t="s">
        <v>376</v>
      </c>
      <c r="S24" s="3">
        <v>280888.75</v>
      </c>
      <c r="T24" s="3233">
        <v>392342.44</v>
      </c>
      <c r="U24" s="3">
        <v>198162.7</v>
      </c>
      <c r="V24" s="3233">
        <v>124382.5</v>
      </c>
      <c r="W24" s="23">
        <v>217867.81</v>
      </c>
      <c r="X24" s="3">
        <v>214953.89</v>
      </c>
      <c r="Y24" s="3">
        <v>104105.04999999999</v>
      </c>
      <c r="Z24" s="3">
        <v>258781.35000000003</v>
      </c>
      <c r="AA24" s="3">
        <v>139216.98000000001</v>
      </c>
      <c r="AB24" s="23">
        <v>181660.42</v>
      </c>
      <c r="AC24" s="3236">
        <v>220786.75000000003</v>
      </c>
      <c r="AD24" s="3">
        <v>118428.15</v>
      </c>
      <c r="AE24" s="3">
        <v>482785.75</v>
      </c>
      <c r="AF24" s="3">
        <v>85347.39</v>
      </c>
      <c r="AG24" s="3">
        <v>153799.25</v>
      </c>
      <c r="AH24" s="3">
        <v>100979.29</v>
      </c>
      <c r="AI24" s="3">
        <v>65833.41</v>
      </c>
      <c r="AJ24" s="3233">
        <v>26592.84</v>
      </c>
      <c r="AK24" s="3233">
        <v>51952.480000000003</v>
      </c>
      <c r="AL24" s="3233">
        <v>125089.57</v>
      </c>
      <c r="AM24" s="3240">
        <v>143343.39000000001</v>
      </c>
      <c r="AN24" s="3240">
        <v>122867.04</v>
      </c>
      <c r="AO24" s="3241">
        <v>121432.6</v>
      </c>
      <c r="AP24" s="3242">
        <v>49757.27</v>
      </c>
      <c r="AQ24" s="3241">
        <v>22845.13</v>
      </c>
      <c r="AR24" s="3242">
        <v>40127</v>
      </c>
    </row>
    <row r="25" spans="1:45" ht="11.25" customHeight="1">
      <c r="A25" s="20"/>
      <c r="B25" s="240" t="s">
        <v>125</v>
      </c>
      <c r="C25" s="428"/>
      <c r="D25" s="2678">
        <v>31</v>
      </c>
      <c r="E25" s="425">
        <v>200770.9</v>
      </c>
      <c r="F25" s="2678">
        <v>368</v>
      </c>
      <c r="G25" s="425">
        <v>347650.34</v>
      </c>
      <c r="H25" s="2678">
        <v>32</v>
      </c>
      <c r="I25" s="425">
        <v>26670.76</v>
      </c>
      <c r="J25" s="2678">
        <v>12</v>
      </c>
      <c r="K25" s="425">
        <v>133336.94</v>
      </c>
      <c r="L25" s="426">
        <f t="shared" si="7"/>
        <v>443</v>
      </c>
      <c r="M25" s="427">
        <f t="shared" si="7"/>
        <v>708428.94</v>
      </c>
      <c r="Q25" s="917"/>
      <c r="R25" s="3" t="s">
        <v>372</v>
      </c>
      <c r="S25" s="3">
        <v>297323.59000000003</v>
      </c>
      <c r="T25" s="3234">
        <v>429030.56</v>
      </c>
      <c r="U25" s="23">
        <v>443863.8</v>
      </c>
      <c r="V25" s="3234">
        <v>451470.8</v>
      </c>
      <c r="W25" s="23">
        <v>629245.65</v>
      </c>
      <c r="X25" s="3">
        <v>544077.26</v>
      </c>
      <c r="Y25" s="3">
        <v>364421.74</v>
      </c>
      <c r="Z25" s="3">
        <v>750531.61</v>
      </c>
      <c r="AA25" s="3">
        <v>399473.46</v>
      </c>
      <c r="AB25" s="23">
        <v>389595.44000000012</v>
      </c>
      <c r="AC25" s="3236">
        <v>345085.44000000006</v>
      </c>
      <c r="AD25" s="3">
        <v>425346.5</v>
      </c>
      <c r="AE25" s="3">
        <v>474717.05</v>
      </c>
      <c r="AF25" s="3">
        <v>535300.43000000005</v>
      </c>
      <c r="AG25" s="3">
        <v>376119.68</v>
      </c>
      <c r="AH25" s="3">
        <v>613237.07999999996</v>
      </c>
      <c r="AI25" s="3">
        <v>814404.81</v>
      </c>
      <c r="AJ25" s="3234">
        <v>441208.85</v>
      </c>
      <c r="AK25" s="3234">
        <v>237665.52</v>
      </c>
      <c r="AL25" s="3234">
        <v>450002.31</v>
      </c>
      <c r="AM25" s="3243">
        <v>827838.59</v>
      </c>
      <c r="AN25" s="3243">
        <v>310254.37</v>
      </c>
      <c r="AO25" s="3243">
        <v>326482.64999999997</v>
      </c>
      <c r="AP25" s="3242">
        <v>296467.89999999997</v>
      </c>
      <c r="AQ25" s="3243">
        <v>728492.7</v>
      </c>
      <c r="AR25" s="3243">
        <v>182032</v>
      </c>
    </row>
    <row r="26" spans="1:45" ht="11.25" customHeight="1">
      <c r="A26" s="20"/>
      <c r="B26" s="429" t="s">
        <v>126</v>
      </c>
      <c r="C26" s="428"/>
      <c r="D26" s="2678">
        <v>20</v>
      </c>
      <c r="E26" s="425">
        <v>67468.759999999995</v>
      </c>
      <c r="F26" s="2678">
        <v>313</v>
      </c>
      <c r="G26" s="425">
        <v>278765.89</v>
      </c>
      <c r="H26" s="2678">
        <v>25</v>
      </c>
      <c r="I26" s="425">
        <v>16207</v>
      </c>
      <c r="J26" s="2678">
        <v>1</v>
      </c>
      <c r="K26" s="425">
        <v>108.46</v>
      </c>
      <c r="L26" s="426">
        <f t="shared" si="7"/>
        <v>359</v>
      </c>
      <c r="M26" s="427">
        <f t="shared" si="7"/>
        <v>362550.11000000004</v>
      </c>
      <c r="Q26" s="917"/>
      <c r="R26" s="3" t="s">
        <v>373</v>
      </c>
      <c r="S26" s="3">
        <v>738.79</v>
      </c>
      <c r="T26" s="3234">
        <v>27000.16</v>
      </c>
      <c r="U26" s="23">
        <v>8800</v>
      </c>
      <c r="V26" s="3234">
        <v>7932.39</v>
      </c>
      <c r="W26" s="23">
        <v>9609.2900000000009</v>
      </c>
      <c r="X26" s="3">
        <v>684.29</v>
      </c>
      <c r="Y26" s="3">
        <v>13752.95</v>
      </c>
      <c r="Z26" s="3">
        <v>10290.009999999998</v>
      </c>
      <c r="AA26" s="3">
        <v>24035.51</v>
      </c>
      <c r="AB26" s="23">
        <v>10615.84</v>
      </c>
      <c r="AC26" s="3236">
        <v>2250</v>
      </c>
      <c r="AD26" s="3">
        <v>10500</v>
      </c>
      <c r="AE26" s="3">
        <v>0</v>
      </c>
      <c r="AF26" s="3">
        <v>0</v>
      </c>
      <c r="AG26" s="3">
        <v>19320.580000000002</v>
      </c>
      <c r="AH26" s="3">
        <v>741.74</v>
      </c>
      <c r="AI26" s="3">
        <v>6490.39</v>
      </c>
      <c r="AJ26" s="3234">
        <v>0</v>
      </c>
      <c r="AK26" s="3234">
        <v>1599.05</v>
      </c>
      <c r="AL26" s="3234">
        <v>0</v>
      </c>
      <c r="AM26" s="3243">
        <v>0</v>
      </c>
      <c r="AN26" s="3243">
        <v>19485.18</v>
      </c>
      <c r="AO26" s="3243">
        <v>1902.4100000000003</v>
      </c>
      <c r="AP26" s="3242">
        <v>705.28</v>
      </c>
      <c r="AQ26" s="3243">
        <v>3750</v>
      </c>
      <c r="AR26" s="3243">
        <v>95.16</v>
      </c>
    </row>
    <row r="27" spans="1:45" ht="11.25" customHeight="1">
      <c r="A27" s="20"/>
      <c r="B27" s="756" t="s">
        <v>127</v>
      </c>
      <c r="C27" s="2744"/>
      <c r="D27" s="308">
        <v>19</v>
      </c>
      <c r="E27" s="2745">
        <v>66249.09</v>
      </c>
      <c r="F27" s="308">
        <v>289</v>
      </c>
      <c r="G27" s="2745">
        <v>376421.1</v>
      </c>
      <c r="H27" s="308">
        <v>25</v>
      </c>
      <c r="I27" s="2745">
        <v>24143.59</v>
      </c>
      <c r="J27" s="308">
        <v>0</v>
      </c>
      <c r="K27" s="2745">
        <v>0</v>
      </c>
      <c r="L27" s="430">
        <f t="shared" si="7"/>
        <v>333</v>
      </c>
      <c r="M27" s="2746">
        <f t="shared" si="7"/>
        <v>466813.77999999997</v>
      </c>
      <c r="Q27" s="917"/>
      <c r="R27" s="3" t="s">
        <v>374</v>
      </c>
      <c r="S27" s="3">
        <v>4861.28</v>
      </c>
      <c r="T27" s="3233">
        <v>765</v>
      </c>
      <c r="U27" s="167">
        <v>510</v>
      </c>
      <c r="V27" s="4">
        <v>510</v>
      </c>
      <c r="W27" s="23">
        <v>255</v>
      </c>
      <c r="X27" s="167">
        <v>0</v>
      </c>
      <c r="Y27" s="167">
        <v>0</v>
      </c>
      <c r="Z27" s="3">
        <v>1180</v>
      </c>
      <c r="AA27" s="3">
        <v>8896.74</v>
      </c>
      <c r="AB27" s="23">
        <v>6164.74</v>
      </c>
      <c r="AC27" s="3236">
        <v>4055.16</v>
      </c>
      <c r="AD27" s="3">
        <v>10180.74</v>
      </c>
      <c r="AE27" s="3">
        <v>10180.74</v>
      </c>
      <c r="AF27" s="3">
        <v>9242</v>
      </c>
      <c r="AG27" s="3">
        <v>3000</v>
      </c>
      <c r="AH27" s="3">
        <v>24111.39</v>
      </c>
      <c r="AI27" s="3">
        <v>360</v>
      </c>
      <c r="AJ27" s="3233">
        <v>360</v>
      </c>
      <c r="AK27" s="3233">
        <v>0</v>
      </c>
      <c r="AL27" s="3233">
        <v>0</v>
      </c>
      <c r="AM27" s="3240">
        <v>0</v>
      </c>
      <c r="AN27" s="3240">
        <v>0</v>
      </c>
      <c r="AO27" s="3240">
        <v>0</v>
      </c>
      <c r="AP27" s="3242">
        <v>1132.26</v>
      </c>
      <c r="AQ27" s="3240">
        <v>1132.26</v>
      </c>
      <c r="AR27" s="3240">
        <v>377.42</v>
      </c>
    </row>
    <row r="28" spans="1:45" ht="12.2" customHeight="1" thickBot="1">
      <c r="A28" s="20"/>
      <c r="B28" s="1331" t="s">
        <v>690</v>
      </c>
      <c r="C28" s="431"/>
      <c r="D28" s="433">
        <f t="shared" ref="D28:L28" si="8">SUM(D24:D27)</f>
        <v>149</v>
      </c>
      <c r="E28" s="432">
        <f t="shared" si="8"/>
        <v>711363.87</v>
      </c>
      <c r="F28" s="433">
        <f t="shared" si="8"/>
        <v>1275</v>
      </c>
      <c r="G28" s="432">
        <f t="shared" si="8"/>
        <v>1314305.72</v>
      </c>
      <c r="H28" s="433">
        <f t="shared" si="8"/>
        <v>99</v>
      </c>
      <c r="I28" s="432">
        <f t="shared" si="8"/>
        <v>85369.94</v>
      </c>
      <c r="J28" s="433">
        <f t="shared" si="8"/>
        <v>25</v>
      </c>
      <c r="K28" s="432">
        <f t="shared" si="8"/>
        <v>252853.46</v>
      </c>
      <c r="L28" s="433">
        <f t="shared" si="8"/>
        <v>1548</v>
      </c>
      <c r="M28" s="434">
        <f>SUM(E28+G28+I28+K28)</f>
        <v>2363892.9899999998</v>
      </c>
      <c r="Q28" s="917"/>
      <c r="R28" s="3"/>
      <c r="S28" s="3">
        <f>SUM(S24:S27)</f>
        <v>583812.41000000015</v>
      </c>
      <c r="T28" s="3">
        <f>SUM(T24:T27)</f>
        <v>849138.16</v>
      </c>
      <c r="U28" s="3">
        <f>SUM(U24:U27)</f>
        <v>651336.5</v>
      </c>
      <c r="V28" s="3235">
        <f t="shared" ref="V28:AH28" si="9">SUM(V24:V27)</f>
        <v>584295.69000000006</v>
      </c>
      <c r="W28" s="23">
        <f t="shared" si="9"/>
        <v>856977.75</v>
      </c>
      <c r="X28" s="3237">
        <f t="shared" si="9"/>
        <v>759715.44000000006</v>
      </c>
      <c r="Y28" s="3237">
        <f t="shared" si="9"/>
        <v>482279.74</v>
      </c>
      <c r="Z28" s="3237">
        <f t="shared" si="9"/>
        <v>1020782.97</v>
      </c>
      <c r="AA28" s="3237">
        <f t="shared" si="9"/>
        <v>571622.69000000006</v>
      </c>
      <c r="AB28" s="3237">
        <f t="shared" si="9"/>
        <v>588036.44000000006</v>
      </c>
      <c r="AC28" s="3237">
        <f t="shared" si="9"/>
        <v>572177.35000000009</v>
      </c>
      <c r="AD28" s="3237">
        <f t="shared" si="9"/>
        <v>564455.39</v>
      </c>
      <c r="AE28" s="3237">
        <f t="shared" si="9"/>
        <v>967683.54</v>
      </c>
      <c r="AF28" s="3237">
        <f t="shared" si="9"/>
        <v>629889.82000000007</v>
      </c>
      <c r="AG28" s="3237">
        <f t="shared" si="9"/>
        <v>552239.50999999989</v>
      </c>
      <c r="AH28" s="3237">
        <f t="shared" si="9"/>
        <v>739069.5</v>
      </c>
      <c r="AI28" s="3237">
        <f t="shared" ref="AI28:AQ28" si="10">SUM(AI24:AI27)</f>
        <v>887088.6100000001</v>
      </c>
      <c r="AJ28" s="3238">
        <f t="shared" si="10"/>
        <v>468161.69</v>
      </c>
      <c r="AK28" s="3238">
        <f t="shared" si="10"/>
        <v>291217.05</v>
      </c>
      <c r="AL28" s="3238">
        <f t="shared" si="10"/>
        <v>575091.88</v>
      </c>
      <c r="AM28" s="3238">
        <f t="shared" si="10"/>
        <v>971181.98</v>
      </c>
      <c r="AN28" s="3238">
        <f t="shared" si="10"/>
        <v>452606.58999999997</v>
      </c>
      <c r="AO28" s="1324">
        <f t="shared" si="10"/>
        <v>449817.66</v>
      </c>
      <c r="AP28" s="3239">
        <f t="shared" si="10"/>
        <v>348062.71</v>
      </c>
      <c r="AQ28" s="1324">
        <f t="shared" si="10"/>
        <v>756220.09</v>
      </c>
      <c r="AR28" s="467">
        <f>SUM(AR24:AR27)</f>
        <v>222631.58000000002</v>
      </c>
    </row>
    <row r="29" spans="1:45" ht="11.25" customHeight="1">
      <c r="A29" s="20"/>
      <c r="B29" s="440" t="s">
        <v>128</v>
      </c>
      <c r="C29" s="441"/>
      <c r="D29" s="437">
        <v>28</v>
      </c>
      <c r="E29" s="436">
        <v>72830.5</v>
      </c>
      <c r="F29" s="437">
        <v>224</v>
      </c>
      <c r="G29" s="436">
        <v>197331.9</v>
      </c>
      <c r="H29" s="437">
        <v>14</v>
      </c>
      <c r="I29" s="436">
        <v>91910</v>
      </c>
      <c r="J29" s="437">
        <v>0</v>
      </c>
      <c r="K29" s="436">
        <v>0</v>
      </c>
      <c r="L29" s="438">
        <f>SUM(D29+F29+H29+J29)</f>
        <v>266</v>
      </c>
      <c r="M29" s="439">
        <f>SUM(E29+G29+I29+K29)</f>
        <v>362072.4</v>
      </c>
      <c r="AS29" s="20"/>
    </row>
    <row r="30" spans="1:45" ht="11.25" customHeight="1">
      <c r="A30" s="20"/>
      <c r="B30" s="240" t="s">
        <v>129</v>
      </c>
      <c r="C30" s="428"/>
      <c r="D30" s="2678">
        <v>18</v>
      </c>
      <c r="E30" s="425">
        <v>84039.17</v>
      </c>
      <c r="F30" s="2678">
        <v>249</v>
      </c>
      <c r="G30" s="425">
        <v>221810.99</v>
      </c>
      <c r="H30" s="2678">
        <v>14</v>
      </c>
      <c r="I30" s="425">
        <v>24520.52</v>
      </c>
      <c r="J30" s="2678">
        <v>3</v>
      </c>
      <c r="K30" s="425">
        <v>1035</v>
      </c>
      <c r="L30" s="426">
        <f>SUM(D30+F30+H30+J30)</f>
        <v>284</v>
      </c>
      <c r="M30" s="427">
        <f>SUM(E30+G30+I30+K30)</f>
        <v>331405.68</v>
      </c>
      <c r="T30" s="2567"/>
    </row>
    <row r="31" spans="1:45" ht="11.25" customHeight="1">
      <c r="A31" s="20"/>
      <c r="B31" s="240" t="s">
        <v>130</v>
      </c>
      <c r="C31" s="428"/>
      <c r="D31" s="2678">
        <v>28</v>
      </c>
      <c r="E31" s="425">
        <v>177859.4</v>
      </c>
      <c r="F31" s="2678">
        <v>251</v>
      </c>
      <c r="G31" s="425">
        <v>228410.3</v>
      </c>
      <c r="H31" s="2678">
        <v>23</v>
      </c>
      <c r="I31" s="425">
        <v>102594.2</v>
      </c>
      <c r="J31" s="2678">
        <v>0</v>
      </c>
      <c r="K31" s="425">
        <v>0</v>
      </c>
      <c r="L31" s="426">
        <f>SUM(D31+F31+H31+J31)</f>
        <v>302</v>
      </c>
      <c r="M31" s="427">
        <f>SUM(E31+G31+I31+K31)</f>
        <v>508863.89999999997</v>
      </c>
    </row>
    <row r="32" spans="1:45" ht="11.25" customHeight="1">
      <c r="A32" s="20"/>
      <c r="B32" s="241" t="s">
        <v>405</v>
      </c>
      <c r="C32" s="2744"/>
      <c r="D32" s="2679">
        <v>11</v>
      </c>
      <c r="E32" s="2745">
        <v>108440.9</v>
      </c>
      <c r="F32" s="2679">
        <v>258</v>
      </c>
      <c r="G32" s="2745">
        <v>230922.1</v>
      </c>
      <c r="H32" s="2679">
        <v>14</v>
      </c>
      <c r="I32" s="2745">
        <v>13637</v>
      </c>
      <c r="J32" s="2679">
        <v>3</v>
      </c>
      <c r="K32" s="2745">
        <v>10147.5</v>
      </c>
      <c r="L32" s="430">
        <v>286</v>
      </c>
      <c r="M32" s="2746">
        <v>363147.5</v>
      </c>
      <c r="R32" s="3" t="s">
        <v>410</v>
      </c>
      <c r="S32" s="1353" t="s">
        <v>603</v>
      </c>
      <c r="T32" s="1354" t="s">
        <v>641</v>
      </c>
      <c r="U32" s="1354" t="s">
        <v>654</v>
      </c>
      <c r="V32" s="1354" t="s">
        <v>655</v>
      </c>
      <c r="W32" s="1582" t="s">
        <v>705</v>
      </c>
      <c r="X32" s="1582" t="s">
        <v>723</v>
      </c>
      <c r="Y32" s="1582" t="s">
        <v>724</v>
      </c>
      <c r="Z32" s="1582" t="s">
        <v>725</v>
      </c>
      <c r="AA32" s="1806" t="s">
        <v>746</v>
      </c>
      <c r="AB32" s="1806" t="s">
        <v>747</v>
      </c>
      <c r="AC32" s="1806" t="s">
        <v>748</v>
      </c>
      <c r="AD32" s="1806" t="s">
        <v>749</v>
      </c>
      <c r="AE32" s="2211" t="s">
        <v>810</v>
      </c>
      <c r="AF32" s="2211" t="s">
        <v>818</v>
      </c>
      <c r="AG32" s="2211" t="s">
        <v>797</v>
      </c>
      <c r="AH32" s="2211" t="s">
        <v>819</v>
      </c>
      <c r="AI32" s="2389" t="s">
        <v>867</v>
      </c>
      <c r="AJ32" s="2389" t="s">
        <v>874</v>
      </c>
      <c r="AK32" s="2389" t="s">
        <v>861</v>
      </c>
      <c r="AL32" s="2389" t="s">
        <v>875</v>
      </c>
      <c r="AM32" s="2211" t="s">
        <v>914</v>
      </c>
      <c r="AN32" s="2211" t="s">
        <v>918</v>
      </c>
      <c r="AO32" s="2211" t="s">
        <v>936</v>
      </c>
      <c r="AP32" s="2211" t="s">
        <v>937</v>
      </c>
      <c r="AQ32" s="3080" t="s">
        <v>938</v>
      </c>
      <c r="AR32" s="3080" t="s">
        <v>964</v>
      </c>
    </row>
    <row r="33" spans="1:44" ht="11.25" customHeight="1" thickBot="1">
      <c r="A33" s="20"/>
      <c r="B33" s="1331" t="s">
        <v>691</v>
      </c>
      <c r="C33" s="431"/>
      <c r="D33" s="433">
        <f t="shared" ref="D33:L33" si="11">SUM(D29:D32)</f>
        <v>85</v>
      </c>
      <c r="E33" s="432">
        <f t="shared" si="11"/>
        <v>443169.97</v>
      </c>
      <c r="F33" s="433">
        <f t="shared" si="11"/>
        <v>982</v>
      </c>
      <c r="G33" s="432">
        <f t="shared" si="11"/>
        <v>878475.28999999992</v>
      </c>
      <c r="H33" s="433">
        <f t="shared" si="11"/>
        <v>65</v>
      </c>
      <c r="I33" s="432">
        <f t="shared" si="11"/>
        <v>232661.72</v>
      </c>
      <c r="J33" s="433">
        <f t="shared" si="11"/>
        <v>6</v>
      </c>
      <c r="K33" s="432">
        <f t="shared" si="11"/>
        <v>11182.5</v>
      </c>
      <c r="L33" s="433">
        <f t="shared" si="11"/>
        <v>1138</v>
      </c>
      <c r="M33" s="434">
        <f>SUM(E33+G33+I33+K33)</f>
        <v>1565489.4799999997</v>
      </c>
      <c r="R33" s="3" t="s">
        <v>376</v>
      </c>
      <c r="W33" s="3">
        <v>53</v>
      </c>
      <c r="X33" s="3">
        <v>25</v>
      </c>
      <c r="Y33" s="3">
        <v>29</v>
      </c>
      <c r="Z33" s="3">
        <v>50</v>
      </c>
      <c r="AA33" s="3">
        <v>27</v>
      </c>
      <c r="AB33" s="3">
        <v>32</v>
      </c>
      <c r="AC33" s="3">
        <v>35</v>
      </c>
      <c r="AD33" s="3">
        <v>26</v>
      </c>
      <c r="AE33" s="3">
        <v>40</v>
      </c>
      <c r="AF33" s="3">
        <v>37</v>
      </c>
      <c r="AG33" s="3">
        <v>40</v>
      </c>
      <c r="AH33" s="3">
        <v>30</v>
      </c>
      <c r="AI33" s="3">
        <v>24</v>
      </c>
      <c r="AJ33" s="3">
        <v>11</v>
      </c>
      <c r="AK33" s="3">
        <v>16</v>
      </c>
      <c r="AL33" s="3">
        <v>31</v>
      </c>
      <c r="AM33" s="3">
        <v>27</v>
      </c>
      <c r="AN33" s="3">
        <v>27</v>
      </c>
      <c r="AO33" s="3">
        <v>25</v>
      </c>
      <c r="AP33" s="23">
        <v>24</v>
      </c>
      <c r="AQ33" s="167">
        <v>10</v>
      </c>
      <c r="AR33" s="3257">
        <v>7</v>
      </c>
    </row>
    <row r="34" spans="1:44" ht="11.25" customHeight="1">
      <c r="A34" s="20"/>
      <c r="B34" s="588" t="s">
        <v>425</v>
      </c>
      <c r="C34" s="441"/>
      <c r="D34" s="437">
        <v>52</v>
      </c>
      <c r="E34" s="436">
        <v>216921.60000000001</v>
      </c>
      <c r="F34" s="437">
        <v>223</v>
      </c>
      <c r="G34" s="436">
        <v>278595.09999999998</v>
      </c>
      <c r="H34" s="437">
        <v>16</v>
      </c>
      <c r="I34" s="436">
        <v>69772.3</v>
      </c>
      <c r="J34" s="437">
        <v>0</v>
      </c>
      <c r="K34" s="436">
        <v>0</v>
      </c>
      <c r="L34" s="437">
        <v>291</v>
      </c>
      <c r="M34" s="439">
        <f>SUM(E34+G34+I34+K34)</f>
        <v>565289</v>
      </c>
      <c r="R34" s="3" t="s">
        <v>372</v>
      </c>
      <c r="W34" s="3">
        <v>311</v>
      </c>
      <c r="X34" s="3">
        <v>319</v>
      </c>
      <c r="Y34" s="3">
        <v>280</v>
      </c>
      <c r="Z34" s="3">
        <v>350</v>
      </c>
      <c r="AA34" s="3">
        <v>315</v>
      </c>
      <c r="AB34" s="3">
        <v>304</v>
      </c>
      <c r="AC34" s="3">
        <v>295</v>
      </c>
      <c r="AD34" s="3">
        <v>322</v>
      </c>
      <c r="AE34" s="3">
        <v>340</v>
      </c>
      <c r="AF34" s="3">
        <v>307</v>
      </c>
      <c r="AG34" s="3">
        <v>268</v>
      </c>
      <c r="AH34" s="3">
        <v>258</v>
      </c>
      <c r="AI34" s="3">
        <v>263</v>
      </c>
      <c r="AJ34" s="3">
        <v>215</v>
      </c>
      <c r="AK34" s="3">
        <v>208</v>
      </c>
      <c r="AL34" s="3">
        <v>259</v>
      </c>
      <c r="AM34" s="3">
        <v>178</v>
      </c>
      <c r="AN34" s="3">
        <v>182</v>
      </c>
      <c r="AO34" s="3">
        <v>162</v>
      </c>
      <c r="AP34" s="3">
        <v>193</v>
      </c>
      <c r="AQ34" s="3">
        <v>172</v>
      </c>
      <c r="AR34" s="1985">
        <v>159</v>
      </c>
    </row>
    <row r="35" spans="1:44" ht="11.25" customHeight="1">
      <c r="A35" s="20"/>
      <c r="B35" s="429" t="s">
        <v>575</v>
      </c>
      <c r="C35" s="428"/>
      <c r="D35" s="2678">
        <v>25</v>
      </c>
      <c r="E35" s="425">
        <v>94373.8</v>
      </c>
      <c r="F35" s="2678">
        <v>202</v>
      </c>
      <c r="G35" s="425">
        <v>251303.3</v>
      </c>
      <c r="H35" s="2678">
        <v>6</v>
      </c>
      <c r="I35" s="425">
        <v>54312.95</v>
      </c>
      <c r="J35" s="2678">
        <v>1</v>
      </c>
      <c r="K35" s="425">
        <v>477.87</v>
      </c>
      <c r="L35" s="2678">
        <f>SUM(D35+F35+H35+J35)</f>
        <v>234</v>
      </c>
      <c r="M35" s="427">
        <f>SUM(E35+G35+I35+K35)</f>
        <v>400467.92</v>
      </c>
      <c r="R35" s="3" t="s">
        <v>373</v>
      </c>
      <c r="W35" s="3">
        <v>9</v>
      </c>
      <c r="X35" s="3">
        <v>3</v>
      </c>
      <c r="Y35" s="3">
        <v>9</v>
      </c>
      <c r="Z35" s="3">
        <v>12</v>
      </c>
      <c r="AA35" s="3">
        <v>10</v>
      </c>
      <c r="AB35" s="3">
        <v>6</v>
      </c>
      <c r="AC35" s="3">
        <v>5</v>
      </c>
      <c r="AD35" s="3">
        <v>3</v>
      </c>
      <c r="AE35" s="3">
        <v>0</v>
      </c>
      <c r="AF35" s="3">
        <v>0</v>
      </c>
      <c r="AG35" s="3">
        <v>7</v>
      </c>
      <c r="AH35" s="3">
        <v>2</v>
      </c>
      <c r="AI35" s="3">
        <v>2</v>
      </c>
      <c r="AJ35" s="3">
        <v>0</v>
      </c>
      <c r="AK35" s="3">
        <v>1</v>
      </c>
      <c r="AL35" s="3">
        <v>0</v>
      </c>
      <c r="AM35" s="3">
        <v>0</v>
      </c>
      <c r="AN35" s="3">
        <v>16</v>
      </c>
      <c r="AO35" s="3">
        <v>6</v>
      </c>
      <c r="AP35" s="3">
        <v>7</v>
      </c>
      <c r="AQ35" s="3">
        <v>4</v>
      </c>
      <c r="AR35" s="1985">
        <v>1</v>
      </c>
    </row>
    <row r="36" spans="1:44" ht="11.25" customHeight="1">
      <c r="A36" s="20"/>
      <c r="B36" s="429" t="s">
        <v>426</v>
      </c>
      <c r="C36" s="428"/>
      <c r="D36" s="2678">
        <v>20</v>
      </c>
      <c r="E36" s="425">
        <v>413668.7</v>
      </c>
      <c r="F36" s="2678">
        <v>151</v>
      </c>
      <c r="G36" s="425">
        <v>191232.9</v>
      </c>
      <c r="H36" s="2678">
        <v>11</v>
      </c>
      <c r="I36" s="425">
        <v>34632.5</v>
      </c>
      <c r="J36" s="2678">
        <v>2</v>
      </c>
      <c r="K36" s="425">
        <v>3312.1</v>
      </c>
      <c r="L36" s="2678">
        <f>SUM(D36+F36+H36+J36)</f>
        <v>184</v>
      </c>
      <c r="M36" s="427">
        <f>SUM(E36+G36+I36+K36)</f>
        <v>642846.19999999995</v>
      </c>
      <c r="R36" s="3" t="s">
        <v>374</v>
      </c>
      <c r="W36" s="3">
        <v>1</v>
      </c>
      <c r="X36" s="3"/>
      <c r="Y36" s="3"/>
      <c r="Z36" s="3">
        <v>1</v>
      </c>
      <c r="AA36" s="3">
        <v>12</v>
      </c>
      <c r="AB36" s="3">
        <v>8</v>
      </c>
      <c r="AC36" s="3">
        <v>4</v>
      </c>
      <c r="AD36" s="3">
        <v>6</v>
      </c>
      <c r="AE36" s="3">
        <v>6</v>
      </c>
      <c r="AF36" s="3">
        <v>5</v>
      </c>
      <c r="AG36" s="3">
        <v>1</v>
      </c>
      <c r="AH36" s="3">
        <v>3</v>
      </c>
      <c r="AI36" s="3">
        <v>1</v>
      </c>
      <c r="AJ36" s="3">
        <v>1</v>
      </c>
      <c r="AK36" s="3">
        <v>0</v>
      </c>
      <c r="AL36" s="3">
        <v>0</v>
      </c>
      <c r="AM36" s="3">
        <v>0</v>
      </c>
      <c r="AN36" s="3">
        <v>0</v>
      </c>
      <c r="AO36" s="3">
        <v>0</v>
      </c>
      <c r="AP36" s="3">
        <v>3</v>
      </c>
      <c r="AQ36" s="3">
        <v>3</v>
      </c>
      <c r="AR36" s="1985">
        <v>1</v>
      </c>
    </row>
    <row r="37" spans="1:44" ht="11.25" customHeight="1">
      <c r="A37" s="20"/>
      <c r="B37" s="756" t="s">
        <v>479</v>
      </c>
      <c r="C37" s="2744"/>
      <c r="D37" s="2679">
        <v>64</v>
      </c>
      <c r="E37" s="2745">
        <v>321306.3</v>
      </c>
      <c r="F37" s="2679">
        <v>191</v>
      </c>
      <c r="G37" s="2745">
        <v>241473</v>
      </c>
      <c r="H37" s="2679">
        <v>16</v>
      </c>
      <c r="I37" s="2745">
        <v>178165.11</v>
      </c>
      <c r="J37" s="2679">
        <v>0</v>
      </c>
      <c r="K37" s="2745">
        <v>0</v>
      </c>
      <c r="L37" s="2679">
        <f>SUM(D37+F37+H37+J37)</f>
        <v>271</v>
      </c>
      <c r="M37" s="2746">
        <f>SUM(E37+G37+I37+K37)</f>
        <v>740944.41</v>
      </c>
      <c r="N37" s="296"/>
    </row>
    <row r="38" spans="1:44" ht="12.75" customHeight="1" thickBot="1">
      <c r="A38" s="20"/>
      <c r="B38" s="1332" t="s">
        <v>692</v>
      </c>
      <c r="C38" s="428"/>
      <c r="D38" s="433">
        <f t="shared" ref="D38:M38" si="12">SUM(D34:D37)</f>
        <v>161</v>
      </c>
      <c r="E38" s="432">
        <f t="shared" si="12"/>
        <v>1046270.4000000001</v>
      </c>
      <c r="F38" s="433">
        <f t="shared" si="12"/>
        <v>767</v>
      </c>
      <c r="G38" s="432">
        <f t="shared" si="12"/>
        <v>962604.29999999993</v>
      </c>
      <c r="H38" s="433">
        <f t="shared" si="12"/>
        <v>49</v>
      </c>
      <c r="I38" s="432">
        <f t="shared" si="12"/>
        <v>336882.86</v>
      </c>
      <c r="J38" s="433">
        <f t="shared" si="12"/>
        <v>3</v>
      </c>
      <c r="K38" s="432">
        <f t="shared" si="12"/>
        <v>3789.97</v>
      </c>
      <c r="L38" s="433">
        <f t="shared" si="12"/>
        <v>980</v>
      </c>
      <c r="M38" s="434">
        <f t="shared" si="12"/>
        <v>2349547.5299999998</v>
      </c>
      <c r="N38" s="296"/>
    </row>
    <row r="39" spans="1:44" ht="11.25" customHeight="1">
      <c r="A39" s="20"/>
      <c r="B39" s="588" t="s">
        <v>526</v>
      </c>
      <c r="C39" s="441"/>
      <c r="D39" s="437">
        <v>48</v>
      </c>
      <c r="E39" s="436">
        <v>608198.9</v>
      </c>
      <c r="F39" s="437">
        <v>243</v>
      </c>
      <c r="G39" s="436">
        <v>430437.3</v>
      </c>
      <c r="H39" s="437">
        <v>7</v>
      </c>
      <c r="I39" s="436">
        <v>50972</v>
      </c>
      <c r="J39" s="437">
        <v>3</v>
      </c>
      <c r="K39" s="436">
        <v>1154.8</v>
      </c>
      <c r="L39" s="437">
        <f t="shared" ref="L39:M42" si="13">SUM(D39+F39+H39+J39)</f>
        <v>301</v>
      </c>
      <c r="M39" s="439">
        <f t="shared" si="13"/>
        <v>1090763</v>
      </c>
      <c r="N39" s="296"/>
    </row>
    <row r="40" spans="1:44" ht="11.25" customHeight="1">
      <c r="A40" s="20"/>
      <c r="B40" s="429" t="s">
        <v>484</v>
      </c>
      <c r="C40" s="428"/>
      <c r="D40" s="2678">
        <v>15</v>
      </c>
      <c r="E40" s="425">
        <v>138617.70000000001</v>
      </c>
      <c r="F40" s="2678">
        <v>314</v>
      </c>
      <c r="G40" s="425">
        <v>497950.1</v>
      </c>
      <c r="H40" s="2678">
        <v>7</v>
      </c>
      <c r="I40" s="425">
        <v>9487.2999999999993</v>
      </c>
      <c r="J40" s="2678">
        <v>5</v>
      </c>
      <c r="K40" s="425">
        <v>1117.4000000000001</v>
      </c>
      <c r="L40" s="2678">
        <f t="shared" si="13"/>
        <v>341</v>
      </c>
      <c r="M40" s="427">
        <f t="shared" si="13"/>
        <v>647172.50000000012</v>
      </c>
      <c r="N40" s="296"/>
    </row>
    <row r="41" spans="1:44" ht="11.25" customHeight="1">
      <c r="A41" s="20"/>
      <c r="B41" s="429" t="s">
        <v>498</v>
      </c>
      <c r="C41" s="428"/>
      <c r="D41" s="2678">
        <v>23</v>
      </c>
      <c r="E41" s="425">
        <v>119964.6</v>
      </c>
      <c r="F41" s="2678">
        <v>287</v>
      </c>
      <c r="G41" s="425">
        <v>373657.2</v>
      </c>
      <c r="H41" s="2678">
        <v>9</v>
      </c>
      <c r="I41" s="425">
        <v>20963.400000000001</v>
      </c>
      <c r="J41" s="2678">
        <v>3</v>
      </c>
      <c r="K41" s="425">
        <v>511.2</v>
      </c>
      <c r="L41" s="2678">
        <f t="shared" si="13"/>
        <v>322</v>
      </c>
      <c r="M41" s="427">
        <f t="shared" si="13"/>
        <v>515096.40000000008</v>
      </c>
      <c r="N41" s="296"/>
    </row>
    <row r="42" spans="1:44" ht="11.25" customHeight="1">
      <c r="A42" s="20"/>
      <c r="B42" s="756" t="s">
        <v>428</v>
      </c>
      <c r="C42" s="2744"/>
      <c r="D42" s="2679">
        <v>58</v>
      </c>
      <c r="E42" s="2745">
        <v>873546.41</v>
      </c>
      <c r="F42" s="2679">
        <v>349</v>
      </c>
      <c r="G42" s="2745">
        <v>311245.2</v>
      </c>
      <c r="H42" s="2679">
        <v>11</v>
      </c>
      <c r="I42" s="2745">
        <v>29322.29</v>
      </c>
      <c r="J42" s="2679">
        <v>4</v>
      </c>
      <c r="K42" s="2745">
        <v>1153</v>
      </c>
      <c r="L42" s="2679">
        <f t="shared" si="13"/>
        <v>422</v>
      </c>
      <c r="M42" s="2746">
        <f t="shared" si="13"/>
        <v>1215266.9000000001</v>
      </c>
      <c r="N42" s="296"/>
    </row>
    <row r="43" spans="1:44" ht="12.6" customHeight="1" thickBot="1">
      <c r="A43" s="20"/>
      <c r="B43" s="1331" t="s">
        <v>695</v>
      </c>
      <c r="C43" s="431"/>
      <c r="D43" s="245">
        <f t="shared" ref="D43:M43" si="14">SUM(D39:D42)</f>
        <v>144</v>
      </c>
      <c r="E43" s="435">
        <f t="shared" si="14"/>
        <v>1740327.61</v>
      </c>
      <c r="F43" s="245">
        <f t="shared" si="14"/>
        <v>1193</v>
      </c>
      <c r="G43" s="435">
        <f t="shared" si="14"/>
        <v>1613289.7999999998</v>
      </c>
      <c r="H43" s="245">
        <f t="shared" si="14"/>
        <v>34</v>
      </c>
      <c r="I43" s="435">
        <f t="shared" si="14"/>
        <v>110744.99000000002</v>
      </c>
      <c r="J43" s="245">
        <f t="shared" si="14"/>
        <v>15</v>
      </c>
      <c r="K43" s="435">
        <f t="shared" si="14"/>
        <v>3936.3999999999996</v>
      </c>
      <c r="L43" s="245">
        <f t="shared" si="14"/>
        <v>1386</v>
      </c>
      <c r="M43" s="758">
        <f t="shared" si="14"/>
        <v>3468298.8</v>
      </c>
      <c r="N43" s="296"/>
    </row>
    <row r="44" spans="1:44" ht="11.25" customHeight="1">
      <c r="A44" s="20"/>
      <c r="B44" s="588" t="s">
        <v>416</v>
      </c>
      <c r="C44" s="757"/>
      <c r="D44" s="437">
        <v>45</v>
      </c>
      <c r="E44" s="759">
        <v>265508.3</v>
      </c>
      <c r="F44" s="437">
        <v>307</v>
      </c>
      <c r="G44" s="761">
        <v>355764.4</v>
      </c>
      <c r="H44" s="437">
        <v>11</v>
      </c>
      <c r="I44" s="759">
        <v>41579.9</v>
      </c>
      <c r="J44" s="437">
        <v>4</v>
      </c>
      <c r="K44" s="797">
        <v>1325.2</v>
      </c>
      <c r="L44" s="437">
        <f t="shared" ref="L44:M47" si="15">SUM(D44,F44,H44,J44)</f>
        <v>367</v>
      </c>
      <c r="M44" s="439">
        <f t="shared" si="15"/>
        <v>664177.79999999993</v>
      </c>
      <c r="N44" s="296"/>
    </row>
    <row r="45" spans="1:44" ht="11.25" customHeight="1">
      <c r="A45" s="20"/>
      <c r="B45" s="429" t="s">
        <v>211</v>
      </c>
      <c r="C45" s="793"/>
      <c r="D45" s="2678">
        <v>37</v>
      </c>
      <c r="E45" s="794">
        <v>137902.6</v>
      </c>
      <c r="F45" s="2678">
        <v>359</v>
      </c>
      <c r="G45" s="795">
        <v>324871.90000000002</v>
      </c>
      <c r="H45" s="2678">
        <v>11</v>
      </c>
      <c r="I45" s="794">
        <v>34434.230000000003</v>
      </c>
      <c r="J45" s="2678">
        <v>4</v>
      </c>
      <c r="K45" s="796">
        <v>1682.9</v>
      </c>
      <c r="L45" s="2678">
        <f t="shared" si="15"/>
        <v>411</v>
      </c>
      <c r="M45" s="427">
        <f t="shared" si="15"/>
        <v>498891.63</v>
      </c>
      <c r="N45" s="296"/>
    </row>
    <row r="46" spans="1:44" ht="11.25" customHeight="1">
      <c r="A46" s="20"/>
      <c r="B46" s="429" t="s">
        <v>332</v>
      </c>
      <c r="C46" s="793"/>
      <c r="D46" s="2678">
        <v>87</v>
      </c>
      <c r="E46" s="794">
        <v>368065.7</v>
      </c>
      <c r="F46" s="2678">
        <v>303</v>
      </c>
      <c r="G46" s="795">
        <v>586250.19999999995</v>
      </c>
      <c r="H46" s="2678">
        <v>10</v>
      </c>
      <c r="I46" s="795">
        <v>20430.5</v>
      </c>
      <c r="J46" s="2678">
        <v>7</v>
      </c>
      <c r="K46" s="796">
        <v>3780.5</v>
      </c>
      <c r="L46" s="2678">
        <f t="shared" si="15"/>
        <v>407</v>
      </c>
      <c r="M46" s="427">
        <f t="shared" si="15"/>
        <v>978526.89999999991</v>
      </c>
      <c r="N46" s="296"/>
    </row>
    <row r="47" spans="1:44" ht="11.25" customHeight="1">
      <c r="A47" s="20"/>
      <c r="B47" s="756" t="s">
        <v>551</v>
      </c>
      <c r="C47" s="2747"/>
      <c r="D47" s="2679">
        <v>39</v>
      </c>
      <c r="E47" s="2748">
        <v>281187.7</v>
      </c>
      <c r="F47" s="2679">
        <v>250</v>
      </c>
      <c r="G47" s="2749">
        <v>517896.42</v>
      </c>
      <c r="H47" s="2679">
        <v>13</v>
      </c>
      <c r="I47" s="2749">
        <v>130818.2</v>
      </c>
      <c r="J47" s="2679">
        <v>7</v>
      </c>
      <c r="K47" s="2750">
        <v>3409.1</v>
      </c>
      <c r="L47" s="2679">
        <f t="shared" si="15"/>
        <v>309</v>
      </c>
      <c r="M47" s="2746">
        <f t="shared" si="15"/>
        <v>933311.41999999993</v>
      </c>
      <c r="N47" s="296"/>
    </row>
    <row r="48" spans="1:44" ht="12.6" customHeight="1" thickBot="1">
      <c r="A48" s="20"/>
      <c r="B48" s="1331" t="s">
        <v>693</v>
      </c>
      <c r="C48" s="886"/>
      <c r="D48" s="2751">
        <f t="shared" ref="D48:M48" si="16">SUM(D44:D47)</f>
        <v>208</v>
      </c>
      <c r="E48" s="2752">
        <f t="shared" si="16"/>
        <v>1052664.3</v>
      </c>
      <c r="F48" s="2751">
        <f t="shared" si="16"/>
        <v>1219</v>
      </c>
      <c r="G48" s="2753">
        <f t="shared" si="16"/>
        <v>1784782.92</v>
      </c>
      <c r="H48" s="2751">
        <f t="shared" si="16"/>
        <v>45</v>
      </c>
      <c r="I48" s="2753">
        <f t="shared" si="16"/>
        <v>227262.83000000002</v>
      </c>
      <c r="J48" s="2751">
        <f t="shared" si="16"/>
        <v>22</v>
      </c>
      <c r="K48" s="2754">
        <f t="shared" si="16"/>
        <v>10197.700000000001</v>
      </c>
      <c r="L48" s="2751">
        <f t="shared" si="16"/>
        <v>1494</v>
      </c>
      <c r="M48" s="2755">
        <f t="shared" si="16"/>
        <v>3074907.75</v>
      </c>
      <c r="N48" s="296"/>
    </row>
    <row r="49" spans="1:16" s="1874" customFormat="1" ht="10.9" customHeight="1">
      <c r="A49" s="2212"/>
      <c r="B49" s="588" t="s">
        <v>603</v>
      </c>
      <c r="C49" s="1044"/>
      <c r="D49" s="725">
        <v>26</v>
      </c>
      <c r="E49" s="797">
        <v>280888.75</v>
      </c>
      <c r="F49" s="437">
        <v>220</v>
      </c>
      <c r="G49" s="761">
        <v>297323.59000000003</v>
      </c>
      <c r="H49" s="437">
        <v>5</v>
      </c>
      <c r="I49" s="761">
        <v>738.79</v>
      </c>
      <c r="J49" s="437">
        <v>9</v>
      </c>
      <c r="K49" s="759">
        <v>4861.28</v>
      </c>
      <c r="L49" s="725">
        <f t="shared" ref="L49:M52" si="17">SUM(D49+F49+H49+J49)</f>
        <v>260</v>
      </c>
      <c r="M49" s="439">
        <f t="shared" si="17"/>
        <v>583812.41000000015</v>
      </c>
      <c r="N49" s="296"/>
      <c r="O49" s="3"/>
      <c r="P49" s="3"/>
    </row>
    <row r="50" spans="1:16" s="1874" customFormat="1" ht="10.9" customHeight="1">
      <c r="A50" s="2212"/>
      <c r="B50" s="429" t="s">
        <v>641</v>
      </c>
      <c r="C50" s="1045" t="s">
        <v>99</v>
      </c>
      <c r="D50" s="2676">
        <v>56</v>
      </c>
      <c r="E50" s="796">
        <v>392342.44</v>
      </c>
      <c r="F50" s="2678">
        <v>280</v>
      </c>
      <c r="G50" s="795">
        <v>429030.56</v>
      </c>
      <c r="H50" s="2678">
        <v>14</v>
      </c>
      <c r="I50" s="795">
        <v>27000.16</v>
      </c>
      <c r="J50" s="2678">
        <v>3</v>
      </c>
      <c r="K50" s="794">
        <v>765</v>
      </c>
      <c r="L50" s="2676">
        <f t="shared" si="17"/>
        <v>353</v>
      </c>
      <c r="M50" s="427">
        <f t="shared" si="17"/>
        <v>849138.16</v>
      </c>
      <c r="N50" s="296"/>
      <c r="O50" s="3"/>
      <c r="P50" s="3"/>
    </row>
    <row r="51" spans="1:16" s="1874" customFormat="1" ht="10.9" customHeight="1">
      <c r="A51" s="2212"/>
      <c r="B51" s="429" t="s">
        <v>654</v>
      </c>
      <c r="C51" s="1045"/>
      <c r="D51" s="2676">
        <v>43</v>
      </c>
      <c r="E51" s="796">
        <v>198162.73</v>
      </c>
      <c r="F51" s="2678">
        <v>270</v>
      </c>
      <c r="G51" s="795">
        <v>443863.8</v>
      </c>
      <c r="H51" s="2678">
        <v>13</v>
      </c>
      <c r="I51" s="795">
        <v>8800</v>
      </c>
      <c r="J51" s="2678">
        <v>2</v>
      </c>
      <c r="K51" s="794">
        <v>510</v>
      </c>
      <c r="L51" s="2676">
        <f t="shared" si="17"/>
        <v>328</v>
      </c>
      <c r="M51" s="427">
        <f t="shared" si="17"/>
        <v>651336.53</v>
      </c>
      <c r="N51" s="296"/>
      <c r="O51" s="3"/>
      <c r="P51" s="3"/>
    </row>
    <row r="52" spans="1:16" s="1874" customFormat="1" ht="10.9" customHeight="1" thickBot="1">
      <c r="A52" s="2212"/>
      <c r="B52" s="756" t="s">
        <v>655</v>
      </c>
      <c r="C52" s="1045"/>
      <c r="D52" s="2676">
        <v>39</v>
      </c>
      <c r="E52" s="796">
        <v>124382.5</v>
      </c>
      <c r="F52" s="2678">
        <v>249</v>
      </c>
      <c r="G52" s="795">
        <v>451470.8</v>
      </c>
      <c r="H52" s="2678">
        <v>14</v>
      </c>
      <c r="I52" s="795">
        <v>7932.39</v>
      </c>
      <c r="J52" s="2678">
        <v>2</v>
      </c>
      <c r="K52" s="794">
        <v>510</v>
      </c>
      <c r="L52" s="2676">
        <f t="shared" si="17"/>
        <v>304</v>
      </c>
      <c r="M52" s="427">
        <f t="shared" si="17"/>
        <v>584295.69000000006</v>
      </c>
      <c r="N52" s="3"/>
      <c r="O52" s="3"/>
      <c r="P52" s="3"/>
    </row>
    <row r="53" spans="1:16" s="149" customFormat="1" ht="12.6" customHeight="1" thickBot="1">
      <c r="A53" s="148"/>
      <c r="B53" s="2148" t="s">
        <v>694</v>
      </c>
      <c r="C53" s="2756"/>
      <c r="D53" s="2141">
        <f t="shared" ref="D53:L53" si="18">SUM(D49:D52)</f>
        <v>164</v>
      </c>
      <c r="E53" s="2142">
        <f t="shared" si="18"/>
        <v>995776.41999999993</v>
      </c>
      <c r="F53" s="2141">
        <f t="shared" si="18"/>
        <v>1019</v>
      </c>
      <c r="G53" s="2143">
        <f t="shared" si="18"/>
        <v>1621688.75</v>
      </c>
      <c r="H53" s="2141">
        <f t="shared" si="18"/>
        <v>46</v>
      </c>
      <c r="I53" s="2143">
        <f t="shared" si="18"/>
        <v>44471.34</v>
      </c>
      <c r="J53" s="2141">
        <f t="shared" si="18"/>
        <v>16</v>
      </c>
      <c r="K53" s="2144">
        <f t="shared" si="18"/>
        <v>6646.28</v>
      </c>
      <c r="L53" s="2149">
        <f t="shared" si="18"/>
        <v>1245</v>
      </c>
      <c r="M53" s="2150">
        <f>SUM(M49:M52)</f>
        <v>2668582.7900000005</v>
      </c>
      <c r="N53" s="2147"/>
      <c r="O53" s="2147"/>
      <c r="P53" s="2147"/>
    </row>
    <row r="54" spans="1:16" ht="10.9" customHeight="1">
      <c r="A54" s="20"/>
      <c r="B54" s="588" t="s">
        <v>705</v>
      </c>
      <c r="C54" s="441"/>
      <c r="D54" s="437">
        <v>53</v>
      </c>
      <c r="E54" s="759">
        <v>217867.81</v>
      </c>
      <c r="F54" s="437">
        <v>311</v>
      </c>
      <c r="G54" s="1044">
        <v>629245.65</v>
      </c>
      <c r="H54" s="1640">
        <v>9</v>
      </c>
      <c r="I54" s="1044">
        <v>9609.2900000000009</v>
      </c>
      <c r="J54" s="1640">
        <v>1</v>
      </c>
      <c r="K54" s="1651">
        <v>255</v>
      </c>
      <c r="L54" s="437">
        <f>SUM(D54,F54,H54,J54)</f>
        <v>374</v>
      </c>
      <c r="M54" s="439">
        <f>SUM(K54,I54,G54,E54)</f>
        <v>856977.75</v>
      </c>
    </row>
    <row r="55" spans="1:16" ht="10.9" customHeight="1">
      <c r="A55" s="20"/>
      <c r="B55" s="429" t="s">
        <v>723</v>
      </c>
      <c r="C55" s="428"/>
      <c r="D55" s="2678">
        <v>25</v>
      </c>
      <c r="E55" s="794">
        <v>214953.89</v>
      </c>
      <c r="F55" s="2678">
        <v>319</v>
      </c>
      <c r="G55" s="1045">
        <v>544077.26</v>
      </c>
      <c r="H55" s="306">
        <v>3</v>
      </c>
      <c r="I55" s="1045">
        <v>684.29</v>
      </c>
      <c r="J55" s="306">
        <v>0</v>
      </c>
      <c r="K55" s="2675">
        <v>0</v>
      </c>
      <c r="L55" s="2678">
        <f t="shared" ref="L55:L57" si="19">SUM(D55,F55,H55,J55)</f>
        <v>347</v>
      </c>
      <c r="M55" s="427">
        <f t="shared" ref="M55:M57" si="20">SUM(K55,I55,G55,E55)</f>
        <v>759715.44000000006</v>
      </c>
    </row>
    <row r="56" spans="1:16" ht="10.9" customHeight="1">
      <c r="A56" s="20"/>
      <c r="B56" s="1805" t="s">
        <v>724</v>
      </c>
      <c r="C56" s="1045"/>
      <c r="D56" s="2678">
        <v>29</v>
      </c>
      <c r="E56" s="794">
        <v>104105.04999999999</v>
      </c>
      <c r="F56" s="2678">
        <v>280</v>
      </c>
      <c r="G56" s="2674">
        <v>364421.74</v>
      </c>
      <c r="H56" s="306">
        <v>9</v>
      </c>
      <c r="I56" s="2674">
        <v>13752.95</v>
      </c>
      <c r="J56" s="306">
        <v>0</v>
      </c>
      <c r="K56" s="2675">
        <v>0</v>
      </c>
      <c r="L56" s="2678">
        <f t="shared" si="19"/>
        <v>318</v>
      </c>
      <c r="M56" s="427">
        <f t="shared" si="20"/>
        <v>482279.74</v>
      </c>
    </row>
    <row r="57" spans="1:16" ht="10.9" customHeight="1" thickBot="1">
      <c r="A57" s="20"/>
      <c r="B57" s="1785" t="s">
        <v>725</v>
      </c>
      <c r="C57" s="1045"/>
      <c r="D57" s="2678">
        <v>50</v>
      </c>
      <c r="E57" s="794">
        <v>258781.35000000003</v>
      </c>
      <c r="F57" s="2678">
        <v>350</v>
      </c>
      <c r="G57" s="2674">
        <v>750531.61</v>
      </c>
      <c r="H57" s="306">
        <v>12</v>
      </c>
      <c r="I57" s="2674">
        <v>10290.009999999998</v>
      </c>
      <c r="J57" s="306">
        <v>1</v>
      </c>
      <c r="K57" s="2675">
        <v>1180</v>
      </c>
      <c r="L57" s="246">
        <f t="shared" si="19"/>
        <v>413</v>
      </c>
      <c r="M57" s="1808">
        <f t="shared" si="20"/>
        <v>1020782.97</v>
      </c>
    </row>
    <row r="58" spans="1:16" s="149" customFormat="1" ht="12.6" customHeight="1" thickBot="1">
      <c r="A58" s="148"/>
      <c r="B58" s="2139" t="s">
        <v>750</v>
      </c>
      <c r="C58" s="2140"/>
      <c r="D58" s="2141">
        <f t="shared" ref="D58:K58" si="21">SUM(D54:D57)</f>
        <v>157</v>
      </c>
      <c r="E58" s="2142">
        <f t="shared" si="21"/>
        <v>795708.10000000009</v>
      </c>
      <c r="F58" s="2141">
        <f t="shared" si="21"/>
        <v>1260</v>
      </c>
      <c r="G58" s="2143">
        <f t="shared" si="21"/>
        <v>2288276.2600000002</v>
      </c>
      <c r="H58" s="2141">
        <f t="shared" si="21"/>
        <v>33</v>
      </c>
      <c r="I58" s="2143">
        <f t="shared" si="21"/>
        <v>34336.54</v>
      </c>
      <c r="J58" s="2141">
        <f t="shared" si="21"/>
        <v>2</v>
      </c>
      <c r="K58" s="2144">
        <f t="shared" si="21"/>
        <v>1435</v>
      </c>
      <c r="L58" s="2145">
        <f>SUM(L54:L57)</f>
        <v>1452</v>
      </c>
      <c r="M58" s="2146">
        <f>SUM(M54:M57)</f>
        <v>3119755.8999999994</v>
      </c>
      <c r="N58" s="2147"/>
      <c r="O58" s="2147"/>
      <c r="P58" s="461"/>
    </row>
    <row r="59" spans="1:16" ht="10.9" customHeight="1">
      <c r="A59" s="20"/>
      <c r="B59" s="588" t="s">
        <v>746</v>
      </c>
      <c r="C59" s="441"/>
      <c r="D59" s="437">
        <v>27</v>
      </c>
      <c r="E59" s="759">
        <v>139216.98000000001</v>
      </c>
      <c r="F59" s="437">
        <v>315</v>
      </c>
      <c r="G59" s="759">
        <v>398973.46</v>
      </c>
      <c r="H59" s="1640">
        <v>10</v>
      </c>
      <c r="I59" s="759">
        <v>24035.51</v>
      </c>
      <c r="J59" s="1640">
        <v>12</v>
      </c>
      <c r="K59" s="759">
        <v>8896.74</v>
      </c>
      <c r="L59" s="437">
        <f>SUM(D59,F59,H59,J59)</f>
        <v>364</v>
      </c>
      <c r="M59" s="439">
        <f t="shared" ref="M59:M62" si="22">SUM(K59,I59,G59,E59)</f>
        <v>571122.69000000006</v>
      </c>
      <c r="P59" s="23"/>
    </row>
    <row r="60" spans="1:16" ht="10.9" customHeight="1">
      <c r="A60" s="20"/>
      <c r="B60" s="429" t="s">
        <v>747</v>
      </c>
      <c r="C60" s="428"/>
      <c r="D60" s="2678">
        <v>32</v>
      </c>
      <c r="E60" s="794">
        <v>181660.42</v>
      </c>
      <c r="F60" s="2678">
        <v>304</v>
      </c>
      <c r="G60" s="794">
        <v>395056.64000000001</v>
      </c>
      <c r="H60" s="306">
        <v>6</v>
      </c>
      <c r="I60" s="794">
        <v>10615.84</v>
      </c>
      <c r="J60" s="306">
        <v>8</v>
      </c>
      <c r="K60" s="794">
        <v>6164.74</v>
      </c>
      <c r="L60" s="2678">
        <f t="shared" ref="L60:L62" si="23">SUM(D60,F60,H60,J60)</f>
        <v>350</v>
      </c>
      <c r="M60" s="427">
        <f t="shared" si="22"/>
        <v>593497.64</v>
      </c>
    </row>
    <row r="61" spans="1:16" s="20" customFormat="1" ht="10.9" customHeight="1">
      <c r="B61" s="1805" t="s">
        <v>748</v>
      </c>
      <c r="C61" s="1045"/>
      <c r="D61" s="2678">
        <v>35</v>
      </c>
      <c r="E61" s="794">
        <v>220786.75000000003</v>
      </c>
      <c r="F61" s="2678">
        <v>295</v>
      </c>
      <c r="G61" s="794">
        <v>345085.44000000006</v>
      </c>
      <c r="H61" s="306">
        <v>5</v>
      </c>
      <c r="I61" s="794">
        <v>2250</v>
      </c>
      <c r="J61" s="306">
        <v>4</v>
      </c>
      <c r="K61" s="794">
        <v>4055.16</v>
      </c>
      <c r="L61" s="2678">
        <f t="shared" si="23"/>
        <v>339</v>
      </c>
      <c r="M61" s="427">
        <f t="shared" si="22"/>
        <v>572177.35000000009</v>
      </c>
      <c r="N61" s="23"/>
      <c r="O61" s="23"/>
      <c r="P61" s="23"/>
    </row>
    <row r="62" spans="1:16" s="20" customFormat="1" ht="10.9" customHeight="1" thickBot="1">
      <c r="B62" s="1785" t="s">
        <v>749</v>
      </c>
      <c r="C62" s="1045"/>
      <c r="D62" s="2678">
        <v>26</v>
      </c>
      <c r="E62" s="794">
        <v>118428.15</v>
      </c>
      <c r="F62" s="2678">
        <v>322</v>
      </c>
      <c r="G62" s="794">
        <v>425346.5</v>
      </c>
      <c r="H62" s="306">
        <v>3</v>
      </c>
      <c r="I62" s="794">
        <v>10500</v>
      </c>
      <c r="J62" s="306">
        <v>6</v>
      </c>
      <c r="K62" s="794">
        <v>10180.74</v>
      </c>
      <c r="L62" s="246">
        <f t="shared" si="23"/>
        <v>357</v>
      </c>
      <c r="M62" s="1808">
        <f t="shared" si="22"/>
        <v>564455.39</v>
      </c>
      <c r="N62" s="23"/>
      <c r="O62" s="23"/>
      <c r="P62" s="23"/>
    </row>
    <row r="63" spans="1:16" s="148" customFormat="1" ht="10.9" customHeight="1" thickBot="1">
      <c r="B63" s="2226" t="s">
        <v>807</v>
      </c>
      <c r="C63" s="2227"/>
      <c r="D63" s="2149">
        <f>SUM(D59:D62)</f>
        <v>120</v>
      </c>
      <c r="E63" s="2228">
        <f t="shared" ref="E63:K63" si="24">SUM(E59:E62)</f>
        <v>660092.30000000005</v>
      </c>
      <c r="F63" s="2149">
        <f>SUM(F59:F62)</f>
        <v>1236</v>
      </c>
      <c r="G63" s="2229">
        <f t="shared" si="24"/>
        <v>1564462.04</v>
      </c>
      <c r="H63" s="2149">
        <f t="shared" si="24"/>
        <v>24</v>
      </c>
      <c r="I63" s="2229">
        <f t="shared" si="24"/>
        <v>47401.35</v>
      </c>
      <c r="J63" s="2149">
        <f t="shared" si="24"/>
        <v>30</v>
      </c>
      <c r="K63" s="2230">
        <f t="shared" si="24"/>
        <v>29297.379999999997</v>
      </c>
      <c r="L63" s="2231">
        <f>SUM(L59:L62)</f>
        <v>1410</v>
      </c>
      <c r="M63" s="2232">
        <f>SUM(M59:M62)</f>
        <v>2301253.0700000003</v>
      </c>
      <c r="N63" s="461"/>
      <c r="O63" s="461"/>
      <c r="P63" s="461"/>
    </row>
    <row r="64" spans="1:16" s="148" customFormat="1" ht="10.9" customHeight="1">
      <c r="B64" s="588" t="s">
        <v>810</v>
      </c>
      <c r="C64" s="441"/>
      <c r="D64" s="437">
        <v>40</v>
      </c>
      <c r="E64" s="759">
        <v>482785.75</v>
      </c>
      <c r="F64" s="437">
        <v>340</v>
      </c>
      <c r="G64" s="759">
        <v>474717.05</v>
      </c>
      <c r="H64" s="1640">
        <v>0</v>
      </c>
      <c r="I64" s="1044">
        <v>0</v>
      </c>
      <c r="J64" s="1640">
        <v>6</v>
      </c>
      <c r="K64" s="759">
        <v>10180.74</v>
      </c>
      <c r="L64" s="437">
        <f>SUM(D64,F64,H64,J64)</f>
        <v>386</v>
      </c>
      <c r="M64" s="439">
        <f t="shared" ref="M64:M67" si="25">SUM(K64,I64,G64,E64)</f>
        <v>967683.54</v>
      </c>
      <c r="N64" s="461"/>
      <c r="O64" s="461"/>
      <c r="P64" s="461"/>
    </row>
    <row r="65" spans="2:16" s="148" customFormat="1" ht="10.9" customHeight="1">
      <c r="B65" s="429" t="s">
        <v>818</v>
      </c>
      <c r="C65" s="428"/>
      <c r="D65" s="2678">
        <v>37</v>
      </c>
      <c r="E65" s="794">
        <v>85347.39</v>
      </c>
      <c r="F65" s="2678">
        <v>307</v>
      </c>
      <c r="G65" s="794">
        <v>535300.43000000005</v>
      </c>
      <c r="H65" s="306">
        <v>0</v>
      </c>
      <c r="I65" s="1045">
        <v>0</v>
      </c>
      <c r="J65" s="306">
        <v>5</v>
      </c>
      <c r="K65" s="794">
        <v>9242</v>
      </c>
      <c r="L65" s="2678">
        <f>SUM(D65,F65,H65,J65)</f>
        <v>349</v>
      </c>
      <c r="M65" s="427">
        <f t="shared" si="25"/>
        <v>629889.82000000007</v>
      </c>
      <c r="N65" s="461"/>
      <c r="O65" s="461"/>
      <c r="P65" s="461"/>
    </row>
    <row r="66" spans="2:16" s="148" customFormat="1" ht="10.9" customHeight="1">
      <c r="B66" s="429" t="s">
        <v>797</v>
      </c>
      <c r="C66" s="428"/>
      <c r="D66" s="2678">
        <v>40</v>
      </c>
      <c r="E66" s="794">
        <v>153799.25</v>
      </c>
      <c r="F66" s="2678">
        <v>268</v>
      </c>
      <c r="G66" s="794">
        <v>376119.68</v>
      </c>
      <c r="H66" s="306">
        <v>7</v>
      </c>
      <c r="I66" s="1045">
        <v>19320.580000000002</v>
      </c>
      <c r="J66" s="306">
        <v>1</v>
      </c>
      <c r="K66" s="794">
        <v>3000</v>
      </c>
      <c r="L66" s="2678">
        <f>SUM(D66,F66,H66,J66)</f>
        <v>316</v>
      </c>
      <c r="M66" s="427">
        <f t="shared" si="25"/>
        <v>552239.51</v>
      </c>
      <c r="N66" s="461"/>
      <c r="O66" s="461"/>
      <c r="P66" s="461"/>
    </row>
    <row r="67" spans="2:16" s="148" customFormat="1" ht="10.9" customHeight="1" thickBot="1">
      <c r="B67" s="1785" t="s">
        <v>819</v>
      </c>
      <c r="C67" s="428"/>
      <c r="D67" s="2678">
        <v>30</v>
      </c>
      <c r="E67" s="794">
        <v>100979.29</v>
      </c>
      <c r="F67" s="2678">
        <v>258</v>
      </c>
      <c r="G67" s="794">
        <v>613237.07999999996</v>
      </c>
      <c r="H67" s="306">
        <v>2</v>
      </c>
      <c r="I67" s="1045">
        <v>741.74</v>
      </c>
      <c r="J67" s="306">
        <v>3</v>
      </c>
      <c r="K67" s="794">
        <v>24111.39</v>
      </c>
      <c r="L67" s="246">
        <f>SUM(D67,F67,H67,J67)</f>
        <v>293</v>
      </c>
      <c r="M67" s="1808">
        <f t="shared" si="25"/>
        <v>739069.5</v>
      </c>
      <c r="N67" s="461"/>
      <c r="O67" s="461"/>
      <c r="P67" s="461"/>
    </row>
    <row r="68" spans="2:16" s="148" customFormat="1" ht="10.9" customHeight="1" thickBot="1">
      <c r="B68" s="2139" t="s">
        <v>858</v>
      </c>
      <c r="C68" s="2140"/>
      <c r="D68" s="2141">
        <f>SUM(D64:D67)</f>
        <v>147</v>
      </c>
      <c r="E68" s="2142">
        <f t="shared" ref="E68:K68" si="26">SUM(E64:E67)</f>
        <v>822911.68</v>
      </c>
      <c r="F68" s="2141">
        <f>SUM(F64:F67)</f>
        <v>1173</v>
      </c>
      <c r="G68" s="2143">
        <f t="shared" si="26"/>
        <v>1999374.2399999998</v>
      </c>
      <c r="H68" s="2141">
        <f t="shared" si="26"/>
        <v>9</v>
      </c>
      <c r="I68" s="2143">
        <f t="shared" si="26"/>
        <v>20062.320000000003</v>
      </c>
      <c r="J68" s="2141">
        <f t="shared" si="26"/>
        <v>15</v>
      </c>
      <c r="K68" s="2144">
        <f t="shared" si="26"/>
        <v>46534.13</v>
      </c>
      <c r="L68" s="2141">
        <f>SUM(L64:L67)</f>
        <v>1344</v>
      </c>
      <c r="M68" s="2384">
        <f>SUM(M64:M67)</f>
        <v>2888882.37</v>
      </c>
      <c r="N68" s="461"/>
      <c r="O68" s="461"/>
      <c r="P68" s="461"/>
    </row>
    <row r="69" spans="2:16" s="148" customFormat="1">
      <c r="B69" s="429" t="s">
        <v>867</v>
      </c>
      <c r="C69" s="2383"/>
      <c r="D69" s="2385">
        <v>24</v>
      </c>
      <c r="E69" s="2386">
        <v>65833.41</v>
      </c>
      <c r="F69" s="2385">
        <v>263</v>
      </c>
      <c r="G69" s="2387">
        <v>814404.81</v>
      </c>
      <c r="H69" s="2385">
        <v>2</v>
      </c>
      <c r="I69" s="2387">
        <v>6490.39</v>
      </c>
      <c r="J69" s="2385">
        <v>1</v>
      </c>
      <c r="K69" s="2388">
        <v>360</v>
      </c>
      <c r="L69" s="437">
        <f>SUM(D69,F69,H69,J69)</f>
        <v>290</v>
      </c>
      <c r="M69" s="439">
        <f t="shared" ref="M69:M70" si="27">SUM(K69,I69,G69,E69)</f>
        <v>887088.6100000001</v>
      </c>
      <c r="N69" s="2394"/>
      <c r="O69" s="2394"/>
      <c r="P69" s="461"/>
    </row>
    <row r="70" spans="2:16" s="148" customFormat="1">
      <c r="B70" s="429" t="s">
        <v>874</v>
      </c>
      <c r="C70" s="2383"/>
      <c r="D70" s="2385">
        <v>11</v>
      </c>
      <c r="E70" s="2386">
        <v>26592.84</v>
      </c>
      <c r="F70" s="2385">
        <v>215</v>
      </c>
      <c r="G70" s="2387">
        <v>441208.85</v>
      </c>
      <c r="H70" s="2385">
        <v>0</v>
      </c>
      <c r="I70" s="2387">
        <v>0</v>
      </c>
      <c r="J70" s="2385">
        <v>1</v>
      </c>
      <c r="K70" s="2388">
        <v>360</v>
      </c>
      <c r="L70" s="2678">
        <f>SUM(D70,F70,H70,J70)</f>
        <v>227</v>
      </c>
      <c r="M70" s="427">
        <f t="shared" si="27"/>
        <v>468161.69</v>
      </c>
      <c r="N70" s="2622"/>
      <c r="O70" s="2394"/>
      <c r="P70" s="461"/>
    </row>
    <row r="71" spans="2:16" s="148" customFormat="1">
      <c r="B71" s="429" t="s">
        <v>861</v>
      </c>
      <c r="C71" s="2383"/>
      <c r="D71" s="2385">
        <v>16</v>
      </c>
      <c r="E71" s="2386">
        <v>51952.480000000003</v>
      </c>
      <c r="F71" s="2385">
        <v>208</v>
      </c>
      <c r="G71" s="2387">
        <v>237665.52</v>
      </c>
      <c r="H71" s="2385">
        <v>1</v>
      </c>
      <c r="I71" s="2387">
        <v>1599.05</v>
      </c>
      <c r="J71" s="2385">
        <v>0</v>
      </c>
      <c r="K71" s="2386">
        <v>0</v>
      </c>
      <c r="L71" s="2678">
        <f>SUM(D71+F71+H71+J71)</f>
        <v>225</v>
      </c>
      <c r="M71" s="427">
        <f>SUM(E71+G71+I71+K71)</f>
        <v>291217.05</v>
      </c>
      <c r="P71" s="461"/>
    </row>
    <row r="72" spans="2:16" s="20" customFormat="1" ht="13.5" thickBot="1">
      <c r="B72" s="2470" t="s">
        <v>875</v>
      </c>
      <c r="C72" s="431"/>
      <c r="D72" s="246">
        <v>31</v>
      </c>
      <c r="E72" s="2620">
        <v>125089.57</v>
      </c>
      <c r="F72" s="246">
        <v>259</v>
      </c>
      <c r="G72" s="2621">
        <v>450002.31</v>
      </c>
      <c r="H72" s="246">
        <v>0</v>
      </c>
      <c r="I72" s="2621">
        <v>0</v>
      </c>
      <c r="J72" s="246">
        <v>0</v>
      </c>
      <c r="K72" s="2620">
        <v>0</v>
      </c>
      <c r="L72" s="246">
        <f>SUM(D72,F72,H72,J72)</f>
        <v>290</v>
      </c>
      <c r="M72" s="2620">
        <f>SUM(E72,G72,I72,K72)</f>
        <v>575091.88</v>
      </c>
      <c r="P72" s="23"/>
    </row>
    <row r="73" spans="2:16" s="20" customFormat="1" ht="13.5" thickBot="1">
      <c r="B73" s="2139" t="s">
        <v>893</v>
      </c>
      <c r="C73" s="2619"/>
      <c r="D73" s="2141">
        <f t="shared" ref="D73:M73" si="28">SUM(D69:D72)</f>
        <v>82</v>
      </c>
      <c r="E73" s="2142">
        <f t="shared" si="28"/>
        <v>269468.30000000005</v>
      </c>
      <c r="F73" s="2141">
        <f t="shared" si="28"/>
        <v>945</v>
      </c>
      <c r="G73" s="2143">
        <f t="shared" si="28"/>
        <v>1943281.4900000002</v>
      </c>
      <c r="H73" s="2141">
        <f t="shared" si="28"/>
        <v>3</v>
      </c>
      <c r="I73" s="2143">
        <f t="shared" si="28"/>
        <v>8089.4400000000005</v>
      </c>
      <c r="J73" s="2141">
        <f t="shared" si="28"/>
        <v>2</v>
      </c>
      <c r="K73" s="2144">
        <f t="shared" si="28"/>
        <v>720</v>
      </c>
      <c r="L73" s="2141">
        <f t="shared" si="28"/>
        <v>1032</v>
      </c>
      <c r="M73" s="2384">
        <f t="shared" si="28"/>
        <v>2221559.23</v>
      </c>
      <c r="P73" s="23"/>
    </row>
    <row r="74" spans="2:16" s="2757" customFormat="1" ht="12.75" customHeight="1">
      <c r="B74" s="423" t="s">
        <v>914</v>
      </c>
      <c r="C74" s="2760"/>
      <c r="D74" s="2761">
        <v>27</v>
      </c>
      <c r="E74" s="2762">
        <v>143343.39000000001</v>
      </c>
      <c r="F74" s="2761">
        <v>178</v>
      </c>
      <c r="G74" s="2763">
        <v>827838.59</v>
      </c>
      <c r="H74" s="2761">
        <v>0</v>
      </c>
      <c r="I74" s="2763">
        <v>0</v>
      </c>
      <c r="J74" s="2761">
        <v>0</v>
      </c>
      <c r="K74" s="2764">
        <v>0</v>
      </c>
      <c r="L74" s="438">
        <f>SUM(D74,F74,H74,J74)</f>
        <v>205</v>
      </c>
      <c r="M74" s="439">
        <f t="shared" ref="M74" si="29">SUM(K74,I74,G74,E74)</f>
        <v>971181.98</v>
      </c>
      <c r="P74" s="830"/>
    </row>
    <row r="75" spans="2:16" s="2757" customFormat="1" ht="12.75" customHeight="1">
      <c r="B75" s="443" t="s">
        <v>918</v>
      </c>
      <c r="C75" s="3069"/>
      <c r="D75" s="3070">
        <v>27</v>
      </c>
      <c r="E75" s="3071">
        <v>122867.04</v>
      </c>
      <c r="F75" s="3070">
        <v>182</v>
      </c>
      <c r="G75" s="3072">
        <v>310254.37</v>
      </c>
      <c r="H75" s="3070">
        <v>16</v>
      </c>
      <c r="I75" s="3072">
        <v>19485.18</v>
      </c>
      <c r="J75" s="3070">
        <v>0</v>
      </c>
      <c r="K75" s="3068">
        <v>0</v>
      </c>
      <c r="L75" s="426">
        <f>SUM(D75,F75,H75,J75)</f>
        <v>225</v>
      </c>
      <c r="M75" s="427">
        <f t="shared" ref="M75" si="30">SUM(K75,I75,G75,E75)</f>
        <v>452606.58999999997</v>
      </c>
      <c r="P75" s="830"/>
    </row>
    <row r="76" spans="2:16" s="2757" customFormat="1" ht="12.75" customHeight="1">
      <c r="B76" s="443" t="s">
        <v>936</v>
      </c>
      <c r="C76" s="3069"/>
      <c r="D76" s="3075">
        <v>25</v>
      </c>
      <c r="E76" s="3073">
        <v>121432.6</v>
      </c>
      <c r="F76" s="3070">
        <v>162</v>
      </c>
      <c r="G76" s="3072">
        <v>326482.64999999997</v>
      </c>
      <c r="H76" s="3070">
        <v>6</v>
      </c>
      <c r="I76" s="3072">
        <v>1902.4100000000003</v>
      </c>
      <c r="J76" s="3070">
        <v>0</v>
      </c>
      <c r="K76" s="3068">
        <v>0</v>
      </c>
      <c r="L76" s="426">
        <f>D76+F76+H76+J76</f>
        <v>193</v>
      </c>
      <c r="M76" s="427">
        <f>E76+G76+I76+K76</f>
        <v>449817.66</v>
      </c>
      <c r="P76" s="830"/>
    </row>
    <row r="77" spans="2:16" s="2757" customFormat="1" ht="12.75" customHeight="1" thickBot="1">
      <c r="B77" s="443" t="s">
        <v>937</v>
      </c>
      <c r="C77" s="3069"/>
      <c r="D77" s="3075">
        <v>24</v>
      </c>
      <c r="E77" s="3074">
        <v>49757.27</v>
      </c>
      <c r="F77" s="3079">
        <v>193</v>
      </c>
      <c r="G77" s="3076">
        <v>296467.89999999997</v>
      </c>
      <c r="H77" s="3077">
        <v>7</v>
      </c>
      <c r="I77" s="3074">
        <v>705.28</v>
      </c>
      <c r="J77" s="3079">
        <v>3</v>
      </c>
      <c r="K77" s="3076">
        <v>1132.26</v>
      </c>
      <c r="L77" s="3077">
        <f>D77+F77+H77+J77</f>
        <v>227</v>
      </c>
      <c r="M77" s="3076">
        <f>E77+G77+I77+K77</f>
        <v>348062.71</v>
      </c>
      <c r="P77" s="830"/>
    </row>
    <row r="78" spans="2:16" s="2757" customFormat="1" ht="12.75" customHeight="1" thickBot="1">
      <c r="B78" s="2139" t="s">
        <v>967</v>
      </c>
      <c r="C78" s="2619"/>
      <c r="D78" s="2141">
        <f>SUM(D74:D77)</f>
        <v>103</v>
      </c>
      <c r="E78" s="3078">
        <f>SUM(E74:E77)</f>
        <v>437400.30000000005</v>
      </c>
      <c r="F78" s="2141">
        <f t="shared" ref="F78:K78" si="31">SUM(F74:F77)</f>
        <v>715</v>
      </c>
      <c r="G78" s="3078">
        <f t="shared" si="31"/>
        <v>1761043.5099999998</v>
      </c>
      <c r="H78" s="2141">
        <f t="shared" si="31"/>
        <v>29</v>
      </c>
      <c r="I78" s="3078">
        <f t="shared" si="31"/>
        <v>22092.87</v>
      </c>
      <c r="J78" s="2141">
        <f t="shared" si="31"/>
        <v>3</v>
      </c>
      <c r="K78" s="3078">
        <f t="shared" si="31"/>
        <v>1132.26</v>
      </c>
      <c r="L78" s="2141">
        <f>SUM(L74:L77)</f>
        <v>850</v>
      </c>
      <c r="M78" s="3078">
        <f>SUM(M74:M77)</f>
        <v>2221668.94</v>
      </c>
      <c r="N78" s="2765"/>
      <c r="P78" s="830"/>
    </row>
    <row r="79" spans="2:16" s="2757" customFormat="1" ht="12.75" customHeight="1">
      <c r="B79" s="423" t="s">
        <v>938</v>
      </c>
      <c r="C79" s="2760"/>
      <c r="D79" s="3075">
        <v>10</v>
      </c>
      <c r="E79" s="3563">
        <v>13509.13</v>
      </c>
      <c r="F79" s="3070">
        <v>172</v>
      </c>
      <c r="G79" s="3072">
        <v>728492.7</v>
      </c>
      <c r="H79" s="3070">
        <v>4</v>
      </c>
      <c r="I79" s="3072">
        <v>3750</v>
      </c>
      <c r="J79" s="3070">
        <v>3</v>
      </c>
      <c r="K79" s="3068">
        <v>1132.26</v>
      </c>
      <c r="L79" s="426">
        <f t="shared" ref="L79:M80" si="32">D79+F79+H79+J79</f>
        <v>189</v>
      </c>
      <c r="M79" s="427">
        <f t="shared" si="32"/>
        <v>746884.09</v>
      </c>
      <c r="N79" s="2765"/>
      <c r="O79" s="2758"/>
      <c r="P79" s="830"/>
    </row>
    <row r="80" spans="2:16" s="2757" customFormat="1" ht="12.75" customHeight="1">
      <c r="B80" s="443" t="s">
        <v>964</v>
      </c>
      <c r="C80" s="3069"/>
      <c r="D80" s="3070">
        <v>7</v>
      </c>
      <c r="E80" s="3071">
        <v>40126.699999999997</v>
      </c>
      <c r="F80" s="3070">
        <v>163</v>
      </c>
      <c r="G80" s="3072">
        <v>175332.1</v>
      </c>
      <c r="H80" s="3070">
        <v>1</v>
      </c>
      <c r="I80" s="3072">
        <v>95.16</v>
      </c>
      <c r="J80" s="3070">
        <v>1</v>
      </c>
      <c r="K80" s="3068">
        <v>377.42</v>
      </c>
      <c r="L80" s="426">
        <f t="shared" si="32"/>
        <v>172</v>
      </c>
      <c r="M80" s="427">
        <f t="shared" si="32"/>
        <v>215931.38</v>
      </c>
      <c r="P80" s="830"/>
    </row>
    <row r="81" spans="1:16" s="2757" customFormat="1" ht="12.75" customHeight="1">
      <c r="B81" s="443" t="s">
        <v>983</v>
      </c>
      <c r="C81" s="3069"/>
      <c r="D81" s="3562">
        <v>8</v>
      </c>
      <c r="E81" s="3068">
        <v>29833.17</v>
      </c>
      <c r="F81" s="3070">
        <v>168</v>
      </c>
      <c r="G81" s="3072">
        <v>195290.32</v>
      </c>
      <c r="H81" s="3070">
        <v>0</v>
      </c>
      <c r="I81" s="3072">
        <v>0</v>
      </c>
      <c r="J81" s="3070">
        <v>0</v>
      </c>
      <c r="K81" s="3068">
        <v>0</v>
      </c>
      <c r="L81" s="426">
        <v>173</v>
      </c>
      <c r="M81" s="427">
        <v>222499.69</v>
      </c>
      <c r="P81" s="830"/>
    </row>
    <row r="82" spans="1:16" s="2757" customFormat="1" ht="12.75" customHeight="1" thickBot="1">
      <c r="B82" s="3212" t="s">
        <v>1005</v>
      </c>
      <c r="C82" s="3213"/>
      <c r="D82" s="3077">
        <v>22</v>
      </c>
      <c r="E82" s="3564">
        <v>84970.78</v>
      </c>
      <c r="F82" s="3214">
        <v>123</v>
      </c>
      <c r="G82" s="3215">
        <v>127797.88</v>
      </c>
      <c r="H82" s="3214">
        <v>0</v>
      </c>
      <c r="I82" s="3215">
        <v>0</v>
      </c>
      <c r="J82" s="3214">
        <v>0</v>
      </c>
      <c r="K82" s="3216">
        <v>0</v>
      </c>
      <c r="L82" s="2571">
        <f t="shared" ref="L82:M82" si="33">D82+F82+H82+J82</f>
        <v>145</v>
      </c>
      <c r="M82" s="1808">
        <f t="shared" si="33"/>
        <v>212768.66</v>
      </c>
      <c r="N82" s="2765"/>
      <c r="O82" s="2758"/>
      <c r="P82" s="830"/>
    </row>
    <row r="83" spans="1:16" s="2757" customFormat="1" ht="12.75" customHeight="1" thickBot="1">
      <c r="B83" s="2139" t="s">
        <v>1011</v>
      </c>
      <c r="C83" s="2619"/>
      <c r="D83" s="2141">
        <f>SUM(D79:D82)</f>
        <v>47</v>
      </c>
      <c r="E83" s="3078">
        <f>SUM(E79:E82)</f>
        <v>168439.78</v>
      </c>
      <c r="F83" s="2141">
        <f>SUM(F79:F82)</f>
        <v>626</v>
      </c>
      <c r="G83" s="3078">
        <f t="shared" ref="G83:K83" si="34">SUM(G79:G82)</f>
        <v>1226913</v>
      </c>
      <c r="H83" s="2141">
        <f t="shared" si="34"/>
        <v>5</v>
      </c>
      <c r="I83" s="3078">
        <f t="shared" si="34"/>
        <v>3845.16</v>
      </c>
      <c r="J83" s="2141">
        <f t="shared" si="34"/>
        <v>4</v>
      </c>
      <c r="K83" s="3078">
        <f t="shared" si="34"/>
        <v>1509.68</v>
      </c>
      <c r="L83" s="2141">
        <f>SUM(L79:L82)</f>
        <v>679</v>
      </c>
      <c r="M83" s="3078">
        <f>SUM(M79:M82)</f>
        <v>1398083.8199999998</v>
      </c>
      <c r="N83" s="2765"/>
      <c r="P83" s="830"/>
    </row>
    <row r="84" spans="1:16" s="4429" customFormat="1" ht="12.75" customHeight="1">
      <c r="B84" s="4430" t="s">
        <v>1014</v>
      </c>
      <c r="C84" s="4431"/>
      <c r="D84" s="4432">
        <v>12</v>
      </c>
      <c r="E84" s="4433">
        <v>284607.90000000002</v>
      </c>
      <c r="F84" s="4434">
        <v>118</v>
      </c>
      <c r="G84" s="4435">
        <v>105810.51</v>
      </c>
      <c r="H84" s="4434">
        <v>0</v>
      </c>
      <c r="I84" s="4435">
        <v>0</v>
      </c>
      <c r="J84" s="4434">
        <v>0</v>
      </c>
      <c r="K84" s="4436">
        <v>0</v>
      </c>
      <c r="L84" s="4437">
        <f t="shared" ref="L84" si="35">D84+F84+H84+J84</f>
        <v>130</v>
      </c>
      <c r="M84" s="4438">
        <f t="shared" ref="M84" si="36">E84+G84+I84+K84</f>
        <v>390418.41000000003</v>
      </c>
      <c r="N84" s="2765"/>
      <c r="O84" s="2758"/>
      <c r="P84" s="830"/>
    </row>
    <row r="85" spans="1:16" s="20" customFormat="1" ht="12.75" customHeight="1">
      <c r="A85" s="50"/>
      <c r="B85" s="50" t="s">
        <v>379</v>
      </c>
      <c r="C85" s="2675"/>
      <c r="D85" s="2316"/>
      <c r="E85" s="2316"/>
      <c r="F85" s="2316"/>
      <c r="G85" s="2316"/>
      <c r="H85" s="2316"/>
      <c r="I85" s="2316"/>
      <c r="J85" s="2316"/>
      <c r="K85" s="2316"/>
      <c r="L85" s="2316"/>
      <c r="M85" s="2316"/>
      <c r="N85" s="23"/>
      <c r="O85" s="23"/>
      <c r="P85" s="23"/>
    </row>
    <row r="86" spans="1:16" ht="12.75" customHeight="1">
      <c r="A86" s="56"/>
      <c r="B86" s="143"/>
      <c r="C86" s="416"/>
      <c r="D86" s="1585"/>
      <c r="E86" s="1585"/>
      <c r="F86" s="1585"/>
      <c r="G86" s="1585"/>
      <c r="I86" s="1585"/>
      <c r="J86" s="1585"/>
      <c r="K86" s="1585"/>
      <c r="L86" s="1585"/>
      <c r="M86" s="1585"/>
      <c r="O86" s="2394"/>
    </row>
    <row r="87" spans="1:16" ht="12.75" customHeight="1">
      <c r="A87" s="56"/>
      <c r="B87" s="143"/>
      <c r="C87" s="416"/>
      <c r="D87" s="474"/>
      <c r="E87" s="474"/>
      <c r="F87" s="474"/>
      <c r="G87" s="474"/>
      <c r="H87" s="474"/>
      <c r="I87" s="474"/>
      <c r="J87" s="474"/>
      <c r="K87" s="474"/>
      <c r="L87" s="474"/>
      <c r="M87" s="474"/>
      <c r="N87" s="476"/>
    </row>
    <row r="88" spans="1:16" ht="27.75" customHeight="1" thickBot="1">
      <c r="A88" s="56"/>
      <c r="B88" s="143"/>
      <c r="C88" s="416"/>
      <c r="D88" s="474"/>
      <c r="E88" s="474"/>
      <c r="F88" s="474"/>
      <c r="G88" s="474"/>
      <c r="H88" s="474"/>
      <c r="I88" s="474"/>
      <c r="J88" s="474"/>
      <c r="K88" s="474"/>
      <c r="L88" s="474"/>
      <c r="M88" s="474"/>
      <c r="N88" s="476"/>
    </row>
    <row r="89" spans="1:16" ht="24" customHeight="1" thickBot="1">
      <c r="A89" s="237" t="s">
        <v>892</v>
      </c>
      <c r="B89" s="418"/>
      <c r="D89" s="2680"/>
      <c r="E89" s="1328"/>
      <c r="F89" s="1328"/>
      <c r="G89" s="1328"/>
      <c r="H89" s="2680" t="s">
        <v>380</v>
      </c>
      <c r="I89" s="1328"/>
      <c r="J89" s="1328"/>
      <c r="K89" s="1328"/>
      <c r="L89" s="1329"/>
      <c r="M89" s="419"/>
    </row>
    <row r="90" spans="1:16" ht="25.5" customHeight="1" thickBot="1">
      <c r="B90" s="442" t="s">
        <v>381</v>
      </c>
      <c r="C90" s="420"/>
    </row>
    <row r="91" spans="1:16" ht="18.75" customHeight="1" thickBot="1">
      <c r="A91" s="20"/>
      <c r="B91" s="5166" t="s">
        <v>369</v>
      </c>
      <c r="C91" s="5168"/>
      <c r="D91" s="1812" t="s">
        <v>376</v>
      </c>
      <c r="E91" s="1813" t="s">
        <v>371</v>
      </c>
      <c r="F91" s="1809" t="s">
        <v>372</v>
      </c>
      <c r="G91" s="1810" t="s">
        <v>371</v>
      </c>
      <c r="H91" s="1812" t="s">
        <v>373</v>
      </c>
      <c r="I91" s="1813" t="s">
        <v>371</v>
      </c>
      <c r="J91" s="1809" t="s">
        <v>374</v>
      </c>
      <c r="K91" s="1810" t="s">
        <v>371</v>
      </c>
      <c r="L91" s="1812" t="s">
        <v>375</v>
      </c>
      <c r="M91" s="1810" t="s">
        <v>371</v>
      </c>
    </row>
    <row r="92" spans="1:16" ht="11.25" customHeight="1" thickBot="1">
      <c r="A92" s="262"/>
      <c r="B92" s="5159"/>
      <c r="C92" s="5160"/>
      <c r="D92" s="1811" t="s">
        <v>377</v>
      </c>
      <c r="E92" s="524" t="s">
        <v>378</v>
      </c>
      <c r="F92" s="521" t="s">
        <v>377</v>
      </c>
      <c r="G92" s="522" t="s">
        <v>378</v>
      </c>
      <c r="H92" s="1811" t="s">
        <v>377</v>
      </c>
      <c r="I92" s="524" t="s">
        <v>378</v>
      </c>
      <c r="J92" s="521" t="s">
        <v>377</v>
      </c>
      <c r="K92" s="522" t="s">
        <v>378</v>
      </c>
      <c r="L92" s="1811" t="s">
        <v>377</v>
      </c>
      <c r="M92" s="522" t="s">
        <v>378</v>
      </c>
    </row>
    <row r="93" spans="1:16" ht="11.25" customHeight="1">
      <c r="A93" s="262"/>
      <c r="B93" s="443" t="s">
        <v>162</v>
      </c>
      <c r="C93" s="1961"/>
      <c r="D93" s="450">
        <v>-42.424242424242422</v>
      </c>
      <c r="E93" s="449">
        <v>31.312589397019678</v>
      </c>
      <c r="F93" s="657">
        <v>-28.690807799442894</v>
      </c>
      <c r="G93" s="658">
        <v>-4.8221568234985028</v>
      </c>
      <c r="H93" s="448">
        <v>-51.136363636363633</v>
      </c>
      <c r="I93" s="449">
        <v>131.04354053320165</v>
      </c>
      <c r="J93" s="1958">
        <v>300</v>
      </c>
      <c r="K93" s="436">
        <v>25.508228460793816</v>
      </c>
      <c r="L93" s="1955">
        <v>-33.056133056133049</v>
      </c>
      <c r="M93" s="436">
        <v>19.292211122832441</v>
      </c>
    </row>
    <row r="94" spans="1:16" ht="11.25" customHeight="1">
      <c r="A94" s="262"/>
      <c r="B94" s="240" t="s">
        <v>109</v>
      </c>
      <c r="C94" s="1962"/>
      <c r="D94" s="445">
        <v>26.315789473684205</v>
      </c>
      <c r="E94" s="444">
        <v>49.228724944584542</v>
      </c>
      <c r="F94" s="659">
        <v>-16.526610644257701</v>
      </c>
      <c r="G94" s="660">
        <v>12.437958763936479</v>
      </c>
      <c r="H94" s="451">
        <v>-43.589743589743591</v>
      </c>
      <c r="I94" s="444">
        <v>-44.295250958919866</v>
      </c>
      <c r="J94" s="525">
        <v>0</v>
      </c>
      <c r="K94" s="425">
        <v>97.567454215014692</v>
      </c>
      <c r="L94" s="1956">
        <v>-17.473684210526315</v>
      </c>
      <c r="M94" s="425">
        <v>10.810391289229642</v>
      </c>
    </row>
    <row r="95" spans="1:16" ht="11.25" customHeight="1">
      <c r="A95" s="262"/>
      <c r="B95" s="429" t="s">
        <v>110</v>
      </c>
      <c r="C95" s="1962"/>
      <c r="D95" s="445">
        <v>114.28571428571428</v>
      </c>
      <c r="E95" s="444">
        <v>72.841121374085418</v>
      </c>
      <c r="F95" s="659">
        <v>-5.9925093632958806</v>
      </c>
      <c r="G95" s="660">
        <v>-14.000611370199863</v>
      </c>
      <c r="H95" s="451">
        <v>-32.142857142857139</v>
      </c>
      <c r="I95" s="444">
        <v>-12.581425760482986</v>
      </c>
      <c r="J95" s="525">
        <v>-25</v>
      </c>
      <c r="K95" s="425" t="s">
        <v>148</v>
      </c>
      <c r="L95" s="1956">
        <v>1.3812154696132524</v>
      </c>
      <c r="M95" s="425">
        <v>9.5728601961861557</v>
      </c>
    </row>
    <row r="96" spans="1:16" ht="13.5" thickBot="1">
      <c r="A96" s="262"/>
      <c r="B96" s="523" t="s">
        <v>111</v>
      </c>
      <c r="C96" s="428"/>
      <c r="D96" s="445">
        <v>110.71428571428572</v>
      </c>
      <c r="E96" s="444">
        <v>325.32890019287669</v>
      </c>
      <c r="F96" s="659">
        <v>-11.68384879725086</v>
      </c>
      <c r="G96" s="660">
        <v>18.03405120704285</v>
      </c>
      <c r="H96" s="451">
        <v>32.608695652173907</v>
      </c>
      <c r="I96" s="444">
        <v>20.749376523267031</v>
      </c>
      <c r="J96" s="525">
        <v>-40</v>
      </c>
      <c r="K96" s="425">
        <v>106.73102950464676</v>
      </c>
      <c r="L96" s="1956">
        <v>2.7027027027026946</v>
      </c>
      <c r="M96" s="425">
        <v>90.899572875640956</v>
      </c>
    </row>
    <row r="97" spans="1:22" ht="11.25" customHeight="1" thickBot="1">
      <c r="A97" s="262"/>
      <c r="B97" s="1333" t="s">
        <v>686</v>
      </c>
      <c r="C97" s="1963"/>
      <c r="D97" s="911">
        <v>50</v>
      </c>
      <c r="E97" s="908">
        <v>107.1851456191728</v>
      </c>
      <c r="F97" s="910">
        <v>-16.640502354788069</v>
      </c>
      <c r="G97" s="909">
        <v>2.2199032981162077</v>
      </c>
      <c r="H97" s="914">
        <v>-30.597014925373131</v>
      </c>
      <c r="I97" s="911">
        <v>14.202937657102026</v>
      </c>
      <c r="J97" s="912">
        <v>0</v>
      </c>
      <c r="K97" s="913">
        <v>-5.5407273247223685</v>
      </c>
      <c r="L97" s="1957">
        <v>-13.447867298578203</v>
      </c>
      <c r="M97" s="913">
        <v>28.405270208213693</v>
      </c>
    </row>
    <row r="98" spans="1:22" ht="11.25" customHeight="1">
      <c r="A98" s="262"/>
      <c r="B98" s="423" t="s">
        <v>112</v>
      </c>
      <c r="C98" s="1964"/>
      <c r="D98" s="448">
        <v>68.421052631578931</v>
      </c>
      <c r="E98" s="449">
        <v>374.8163907222222</v>
      </c>
      <c r="F98" s="1958">
        <v>1.171875</v>
      </c>
      <c r="G98" s="658">
        <v>-18.17160197384905</v>
      </c>
      <c r="H98" s="450">
        <v>97.674418604651152</v>
      </c>
      <c r="I98" s="449">
        <v>-58.241036870681029</v>
      </c>
      <c r="J98" s="1958">
        <v>50</v>
      </c>
      <c r="K98" s="436">
        <v>1332.3949093713845</v>
      </c>
      <c r="L98" s="1955">
        <v>18.633540372670794</v>
      </c>
      <c r="M98" s="436">
        <v>56.081687632227244</v>
      </c>
      <c r="R98" s="3"/>
      <c r="S98" s="3"/>
      <c r="T98" s="3"/>
      <c r="U98" s="3"/>
      <c r="V98" s="3"/>
    </row>
    <row r="99" spans="1:22" ht="11.25" customHeight="1">
      <c r="A99" s="20"/>
      <c r="B99" s="240" t="s">
        <v>113</v>
      </c>
      <c r="C99" s="1962"/>
      <c r="D99" s="451">
        <v>-50</v>
      </c>
      <c r="E99" s="444">
        <v>-64.60555104481773</v>
      </c>
      <c r="F99" s="525">
        <v>20.134228187919462</v>
      </c>
      <c r="G99" s="660">
        <v>10.14424414685115</v>
      </c>
      <c r="H99" s="445">
        <v>88.636363636363654</v>
      </c>
      <c r="I99" s="444">
        <v>-1.0088855979266924</v>
      </c>
      <c r="J99" s="525">
        <v>400</v>
      </c>
      <c r="K99" s="425">
        <v>488.9824511746391</v>
      </c>
      <c r="L99" s="1956">
        <v>21.173469387755105</v>
      </c>
      <c r="M99" s="425">
        <v>-13.3970973304138</v>
      </c>
    </row>
    <row r="100" spans="1:22" ht="11.25" customHeight="1">
      <c r="A100" s="20"/>
      <c r="B100" s="429" t="s">
        <v>114</v>
      </c>
      <c r="C100" s="1962"/>
      <c r="D100" s="451">
        <v>-68</v>
      </c>
      <c r="E100" s="444">
        <v>-50.177302369498214</v>
      </c>
      <c r="F100" s="525">
        <v>23.904382470119529</v>
      </c>
      <c r="G100" s="660">
        <v>45.443269653582064</v>
      </c>
      <c r="H100" s="445">
        <v>60.526315789473699</v>
      </c>
      <c r="I100" s="444">
        <v>-35.949481675136482</v>
      </c>
      <c r="J100" s="525">
        <v>66.666666666666686</v>
      </c>
      <c r="K100" s="425" t="s">
        <v>148</v>
      </c>
      <c r="L100" s="1956">
        <v>9.2643051771117229</v>
      </c>
      <c r="M100" s="425">
        <v>-3.0198890516278425</v>
      </c>
    </row>
    <row r="101" spans="1:22" ht="13.5" thickBot="1">
      <c r="A101" s="20"/>
      <c r="B101" s="523" t="s">
        <v>115</v>
      </c>
      <c r="C101" s="428"/>
      <c r="D101" s="451">
        <v>-49.152542372881356</v>
      </c>
      <c r="E101" s="444">
        <v>-65.989662934028431</v>
      </c>
      <c r="F101" s="525">
        <v>-11.673151750972764</v>
      </c>
      <c r="G101" s="660">
        <v>-18.984818095595784</v>
      </c>
      <c r="H101" s="445">
        <v>-16.393442622950815</v>
      </c>
      <c r="I101" s="444">
        <v>-13.376713675075763</v>
      </c>
      <c r="J101" s="525">
        <v>66.666666666666686</v>
      </c>
      <c r="K101" s="425">
        <v>-17.65450418994412</v>
      </c>
      <c r="L101" s="1956">
        <v>-17.631578947368425</v>
      </c>
      <c r="M101" s="425">
        <v>-43.157746422318652</v>
      </c>
    </row>
    <row r="102" spans="1:22" ht="11.25" customHeight="1" thickBot="1">
      <c r="A102" s="20"/>
      <c r="B102" s="1333" t="s">
        <v>687</v>
      </c>
      <c r="C102" s="1965"/>
      <c r="D102" s="914">
        <v>-45.273631840796028</v>
      </c>
      <c r="E102" s="908">
        <v>-2.9964562507444441</v>
      </c>
      <c r="F102" s="910">
        <v>8.7570621468926504</v>
      </c>
      <c r="G102" s="909">
        <v>3.4708395038963005</v>
      </c>
      <c r="H102" s="911">
        <v>50.537634408602145</v>
      </c>
      <c r="I102" s="908">
        <v>-35.440595460240118</v>
      </c>
      <c r="J102" s="910">
        <v>116.66666666666666</v>
      </c>
      <c r="K102" s="909">
        <v>298.900017660267</v>
      </c>
      <c r="L102" s="911">
        <v>7.5290896646132808</v>
      </c>
      <c r="M102" s="909">
        <v>-3.4175845301539312</v>
      </c>
    </row>
    <row r="103" spans="1:22" ht="11.25" customHeight="1">
      <c r="A103" s="20"/>
      <c r="B103" s="443" t="s">
        <v>116</v>
      </c>
      <c r="C103" s="1964"/>
      <c r="D103" s="450">
        <v>-40.625</v>
      </c>
      <c r="E103" s="449">
        <v>-85.131362221023522</v>
      </c>
      <c r="F103" s="659">
        <v>-1.1583011583011569</v>
      </c>
      <c r="G103" s="658">
        <v>67.226677883622756</v>
      </c>
      <c r="H103" s="448">
        <v>-49.411764705882355</v>
      </c>
      <c r="I103" s="449">
        <v>-6.7630666390571434</v>
      </c>
      <c r="J103" s="1958">
        <v>-33.333333333333343</v>
      </c>
      <c r="K103" s="436">
        <v>-60.422163588390497</v>
      </c>
      <c r="L103" s="2759">
        <v>-15.706806282722525</v>
      </c>
      <c r="M103" s="436">
        <v>-36.55594764296368</v>
      </c>
    </row>
    <row r="104" spans="1:22" ht="11.25" customHeight="1">
      <c r="A104" s="20"/>
      <c r="B104" s="240" t="s">
        <v>117</v>
      </c>
      <c r="C104" s="1962"/>
      <c r="D104" s="445">
        <v>100</v>
      </c>
      <c r="E104" s="444">
        <v>178.34909986243747</v>
      </c>
      <c r="F104" s="659">
        <v>-16.759776536312856</v>
      </c>
      <c r="G104" s="660">
        <v>8.7719978670790084</v>
      </c>
      <c r="H104" s="451">
        <v>-46.98795180722891</v>
      </c>
      <c r="I104" s="444">
        <v>-7.6289671134818633</v>
      </c>
      <c r="J104" s="525">
        <v>-80</v>
      </c>
      <c r="K104" s="425">
        <v>-91.564846518892296</v>
      </c>
      <c r="L104" s="1956">
        <v>-17.473684210526315</v>
      </c>
      <c r="M104" s="425">
        <v>27.478947783983159</v>
      </c>
    </row>
    <row r="105" spans="1:22" ht="11.25" customHeight="1">
      <c r="A105" s="20"/>
      <c r="B105" s="429" t="s">
        <v>118</v>
      </c>
      <c r="C105" s="1962"/>
      <c r="D105" s="445">
        <v>212.5</v>
      </c>
      <c r="E105" s="444">
        <v>302.02575466780763</v>
      </c>
      <c r="F105" s="659">
        <v>-19.292604501607713</v>
      </c>
      <c r="G105" s="660">
        <v>-37.040172185869892</v>
      </c>
      <c r="H105" s="451">
        <v>-37.704918032786885</v>
      </c>
      <c r="I105" s="444">
        <v>2.8882856090473723</v>
      </c>
      <c r="J105" s="525">
        <v>-40</v>
      </c>
      <c r="K105" s="425">
        <v>-44.180623277506882</v>
      </c>
      <c r="L105" s="1956">
        <v>-8.4788029925187089</v>
      </c>
      <c r="M105" s="425">
        <v>40.490935027172441</v>
      </c>
    </row>
    <row r="106" spans="1:22" ht="13.5" thickBot="1">
      <c r="A106" s="20"/>
      <c r="B106" s="523" t="s">
        <v>119</v>
      </c>
      <c r="C106" s="428"/>
      <c r="D106" s="445">
        <v>96.666666666666657</v>
      </c>
      <c r="E106" s="444">
        <v>246.45505728614472</v>
      </c>
      <c r="F106" s="659">
        <v>13.215859030836995</v>
      </c>
      <c r="G106" s="660">
        <v>-21.067630238711686</v>
      </c>
      <c r="H106" s="451">
        <v>19.607843137254903</v>
      </c>
      <c r="I106" s="444">
        <v>146.00206594076508</v>
      </c>
      <c r="J106" s="525">
        <v>-40</v>
      </c>
      <c r="K106" s="425">
        <v>-44.177664705570571</v>
      </c>
      <c r="L106" s="1956">
        <v>21.405750798722039</v>
      </c>
      <c r="M106" s="425">
        <v>83.600724511088231</v>
      </c>
    </row>
    <row r="107" spans="1:22" ht="11.25" customHeight="1" thickBot="1">
      <c r="A107" s="20"/>
      <c r="B107" s="1333" t="s">
        <v>688</v>
      </c>
      <c r="C107" s="1965"/>
      <c r="D107" s="911">
        <v>82.727272727272748</v>
      </c>
      <c r="E107" s="908">
        <v>31.898848419072664</v>
      </c>
      <c r="F107" s="910">
        <v>-8.0519480519480595</v>
      </c>
      <c r="G107" s="909">
        <v>1.9297198702628293</v>
      </c>
      <c r="H107" s="914">
        <v>-33.571428571428569</v>
      </c>
      <c r="I107" s="911">
        <v>33.836921846257894</v>
      </c>
      <c r="J107" s="912">
        <v>-53.846153846153847</v>
      </c>
      <c r="K107" s="913">
        <v>-72.940067800040481</v>
      </c>
      <c r="L107" s="914">
        <v>-7.0019096117122928</v>
      </c>
      <c r="M107" s="913">
        <v>15.507785910012515</v>
      </c>
    </row>
    <row r="108" spans="1:22" ht="11.25" customHeight="1">
      <c r="A108" s="20"/>
      <c r="B108" s="443" t="s">
        <v>120</v>
      </c>
      <c r="C108" s="1964"/>
      <c r="D108" s="451">
        <v>221.0526315789474</v>
      </c>
      <c r="E108" s="449">
        <v>305.75751089548066</v>
      </c>
      <c r="F108" s="525">
        <v>57.8125</v>
      </c>
      <c r="G108" s="658">
        <v>-4.9495226412715709</v>
      </c>
      <c r="H108" s="451">
        <v>-20.930232558139537</v>
      </c>
      <c r="I108" s="449">
        <v>1.4762831260479032</v>
      </c>
      <c r="J108" s="525">
        <v>-25</v>
      </c>
      <c r="K108" s="436">
        <v>-28.353741496598644</v>
      </c>
      <c r="L108" s="2759">
        <v>55.900621118012424</v>
      </c>
      <c r="M108" s="436">
        <v>42.690969146460475</v>
      </c>
    </row>
    <row r="109" spans="1:22" ht="11.25" customHeight="1">
      <c r="A109" s="20"/>
      <c r="B109" s="240" t="s">
        <v>121</v>
      </c>
      <c r="C109" s="1962"/>
      <c r="D109" s="451">
        <v>-8.3333333333333428</v>
      </c>
      <c r="E109" s="444">
        <v>7.6770220701794187</v>
      </c>
      <c r="F109" s="525">
        <v>14.429530201342274</v>
      </c>
      <c r="G109" s="660">
        <v>-14.525776010066409</v>
      </c>
      <c r="H109" s="451">
        <v>-11.36363636363636</v>
      </c>
      <c r="I109" s="444">
        <v>92.89374468988953</v>
      </c>
      <c r="J109" s="525">
        <v>50</v>
      </c>
      <c r="K109" s="425">
        <v>50.007121492664851</v>
      </c>
      <c r="L109" s="1956">
        <v>8.9285714285714164</v>
      </c>
      <c r="M109" s="425">
        <v>-0.13418039251088487</v>
      </c>
    </row>
    <row r="110" spans="1:22" ht="11.25" customHeight="1">
      <c r="A110" s="20"/>
      <c r="B110" s="429" t="s">
        <v>122</v>
      </c>
      <c r="C110" s="1962"/>
      <c r="D110" s="451">
        <v>-41.333333333333336</v>
      </c>
      <c r="E110" s="444">
        <v>-62.874200674122363</v>
      </c>
      <c r="F110" s="525">
        <v>6.772908366533855</v>
      </c>
      <c r="G110" s="660">
        <v>-2.7092099779678449</v>
      </c>
      <c r="H110" s="451">
        <v>-23.68421052631578</v>
      </c>
      <c r="I110" s="444">
        <v>26.149227925675092</v>
      </c>
      <c r="J110" s="525">
        <v>66.666666666666686</v>
      </c>
      <c r="K110" s="425">
        <v>53.598556779339162</v>
      </c>
      <c r="L110" s="1956">
        <v>-5.7220708446866411</v>
      </c>
      <c r="M110" s="425">
        <v>-39.48555995268206</v>
      </c>
    </row>
    <row r="111" spans="1:22" ht="13.5" thickBot="1">
      <c r="A111" s="20"/>
      <c r="B111" s="523" t="s">
        <v>123</v>
      </c>
      <c r="C111" s="428"/>
      <c r="D111" s="451">
        <v>-38.983050847457626</v>
      </c>
      <c r="E111" s="444">
        <v>-58.796145610278373</v>
      </c>
      <c r="F111" s="525">
        <v>20.622568093385212</v>
      </c>
      <c r="G111" s="660">
        <v>23.211964182811641</v>
      </c>
      <c r="H111" s="451">
        <v>-78.688524590163937</v>
      </c>
      <c r="I111" s="444">
        <v>-93.158401229145952</v>
      </c>
      <c r="J111" s="525">
        <v>233.33333333333337</v>
      </c>
      <c r="K111" s="425">
        <v>6304.3866312191412</v>
      </c>
      <c r="L111" s="1956">
        <v>-2.8947368421052602</v>
      </c>
      <c r="M111" s="425">
        <v>-37.170474344611883</v>
      </c>
    </row>
    <row r="112" spans="1:22" ht="11.25" customHeight="1" thickBot="1">
      <c r="A112" s="20"/>
      <c r="B112" s="1333" t="s">
        <v>689</v>
      </c>
      <c r="C112" s="1965"/>
      <c r="D112" s="914">
        <v>-7.9601990049751237</v>
      </c>
      <c r="E112" s="908">
        <v>-22.73878173561333</v>
      </c>
      <c r="F112" s="912">
        <v>24.576271186440678</v>
      </c>
      <c r="G112" s="909">
        <v>-3.9107009572307163</v>
      </c>
      <c r="H112" s="914">
        <v>-38.172043010752688</v>
      </c>
      <c r="I112" s="911">
        <v>-22.31509884866189</v>
      </c>
      <c r="J112" s="912">
        <v>75</v>
      </c>
      <c r="K112" s="913">
        <v>1563.552646955709</v>
      </c>
      <c r="L112" s="914">
        <v>12.525667351129371</v>
      </c>
      <c r="M112" s="913">
        <v>-11.716814136984738</v>
      </c>
    </row>
    <row r="113" spans="1:17" ht="11.25" customHeight="1">
      <c r="A113" s="20"/>
      <c r="B113" s="440" t="s">
        <v>124</v>
      </c>
      <c r="C113" s="1966"/>
      <c r="D113" s="450">
        <v>29.508196721311492</v>
      </c>
      <c r="E113" s="449">
        <v>-7.9588447034499126</v>
      </c>
      <c r="F113" s="657">
        <v>-24.504950495049499</v>
      </c>
      <c r="G113" s="658">
        <v>-34.426989516516798</v>
      </c>
      <c r="H113" s="450">
        <v>-50</v>
      </c>
      <c r="I113" s="449">
        <v>-71.719843098572014</v>
      </c>
      <c r="J113" s="1958">
        <v>300</v>
      </c>
      <c r="K113" s="436">
        <v>11237.643372578807</v>
      </c>
      <c r="L113" s="2759">
        <v>-17.729083665338635</v>
      </c>
      <c r="M113" s="436">
        <v>-13.078064952484937</v>
      </c>
    </row>
    <row r="114" spans="1:17" ht="11.25" customHeight="1">
      <c r="A114" s="20"/>
      <c r="B114" s="240" t="s">
        <v>125</v>
      </c>
      <c r="C114" s="1962"/>
      <c r="D114" s="445">
        <v>-29.545454545454547</v>
      </c>
      <c r="E114" s="444">
        <f t="shared" ref="E114:E115" si="37">SUM(E25/E20)*100-100</f>
        <v>-16.532182796069961</v>
      </c>
      <c r="F114" s="659">
        <v>7.9178885630498428</v>
      </c>
      <c r="G114" s="660">
        <v>-20.750865721574456</v>
      </c>
      <c r="H114" s="445">
        <v>-17.948717948717956</v>
      </c>
      <c r="I114" s="444">
        <v>-77.055910752014753</v>
      </c>
      <c r="J114" s="525">
        <v>300</v>
      </c>
      <c r="K114" s="425">
        <v>12560.17280668439</v>
      </c>
      <c r="L114" s="1956">
        <v>3.7470725995316201</v>
      </c>
      <c r="M114" s="425">
        <v>-11.058687318019238</v>
      </c>
    </row>
    <row r="115" spans="1:17" ht="11.25" customHeight="1">
      <c r="A115" s="20"/>
      <c r="B115" s="429" t="s">
        <v>126</v>
      </c>
      <c r="C115" s="1962"/>
      <c r="D115" s="451">
        <v>-54.545454545454547</v>
      </c>
      <c r="E115" s="444">
        <f t="shared" si="37"/>
        <v>-65.950990124243077</v>
      </c>
      <c r="F115" s="525">
        <v>16.791044776119406</v>
      </c>
      <c r="G115" s="660">
        <v>6.330526240305872</v>
      </c>
      <c r="H115" s="445">
        <v>-13.793103448275872</v>
      </c>
      <c r="I115" s="444">
        <v>-65.930924302621349</v>
      </c>
      <c r="J115" s="525">
        <v>-80</v>
      </c>
      <c r="K115" s="425">
        <v>-93.295419422637082</v>
      </c>
      <c r="L115" s="1956">
        <v>3.7572254335260169</v>
      </c>
      <c r="M115" s="425">
        <v>-28.84334903862495</v>
      </c>
    </row>
    <row r="116" spans="1:17" ht="13.5" thickBot="1">
      <c r="A116" s="20"/>
      <c r="B116" s="523" t="s">
        <v>127</v>
      </c>
      <c r="C116" s="428"/>
      <c r="D116" s="445">
        <v>-47.222222222222221</v>
      </c>
      <c r="E116" s="444">
        <f t="shared" ref="E116" si="38">SUM(E27/E22)*100-100</f>
        <v>-68.700852576864676</v>
      </c>
      <c r="F116" s="659">
        <v>-6.7741935483871032</v>
      </c>
      <c r="G116" s="660">
        <v>46.830545438658959</v>
      </c>
      <c r="H116" s="445">
        <v>92.307692307692321</v>
      </c>
      <c r="I116" s="444">
        <v>142.92014206803572</v>
      </c>
      <c r="J116" s="525">
        <v>-100</v>
      </c>
      <c r="K116" s="425">
        <v>-100</v>
      </c>
      <c r="L116" s="1956">
        <v>-9.7560975609756042</v>
      </c>
      <c r="M116" s="425">
        <v>-14.411802022080678</v>
      </c>
    </row>
    <row r="117" spans="1:17" ht="11.25" customHeight="1" thickBot="1">
      <c r="A117" s="20"/>
      <c r="B117" s="1333" t="s">
        <v>690</v>
      </c>
      <c r="C117" s="1965"/>
      <c r="D117" s="914">
        <v>-19.459459459459467</v>
      </c>
      <c r="E117" s="908">
        <v>-32.878594005925748</v>
      </c>
      <c r="F117" s="912">
        <v>-3.6281179138321988</v>
      </c>
      <c r="G117" s="909">
        <v>-8.2322421468492877</v>
      </c>
      <c r="H117" s="914">
        <v>-13.91304347826086</v>
      </c>
      <c r="I117" s="911">
        <v>-64.225545584908758</v>
      </c>
      <c r="J117" s="912">
        <v>19.047619047619051</v>
      </c>
      <c r="K117" s="913">
        <v>255.25550368036011</v>
      </c>
      <c r="L117" s="1957">
        <v>-5.8394160583941641</v>
      </c>
      <c r="M117" s="913">
        <v>-15.630518393986335</v>
      </c>
    </row>
    <row r="118" spans="1:17" ht="11.25" customHeight="1">
      <c r="A118" s="20"/>
      <c r="B118" s="440" t="s">
        <v>128</v>
      </c>
      <c r="C118" s="1966"/>
      <c r="D118" s="450">
        <f t="shared" ref="D118:M118" si="39">SUM(D29/D24)*100-100</f>
        <v>-64.556962025316466</v>
      </c>
      <c r="E118" s="449">
        <f t="shared" si="39"/>
        <v>-80.675163698787017</v>
      </c>
      <c r="F118" s="657">
        <f t="shared" si="39"/>
        <v>-26.557377049180332</v>
      </c>
      <c r="G118" s="658">
        <f t="shared" si="39"/>
        <v>-36.644646347579609</v>
      </c>
      <c r="H118" s="450">
        <f t="shared" si="39"/>
        <v>-17.64705882352942</v>
      </c>
      <c r="I118" s="449">
        <f t="shared" si="39"/>
        <v>400.91042417973262</v>
      </c>
      <c r="J118" s="657">
        <f t="shared" si="39"/>
        <v>-100</v>
      </c>
      <c r="K118" s="658">
        <f t="shared" si="39"/>
        <v>-100</v>
      </c>
      <c r="L118" s="1955">
        <f t="shared" si="39"/>
        <v>-35.593220338983059</v>
      </c>
      <c r="M118" s="436">
        <f t="shared" si="39"/>
        <v>-56.170883685581167</v>
      </c>
    </row>
    <row r="119" spans="1:17" ht="11.25" customHeight="1">
      <c r="A119" s="20"/>
      <c r="B119" s="240" t="s">
        <v>129</v>
      </c>
      <c r="C119" s="1962"/>
      <c r="D119" s="445">
        <f t="shared" ref="D119:M119" si="40">SUM(D30/D25)*100-100</f>
        <v>-41.935483870967737</v>
      </c>
      <c r="E119" s="444">
        <f t="shared" si="40"/>
        <v>-58.141757595348729</v>
      </c>
      <c r="F119" s="659">
        <f t="shared" si="40"/>
        <v>-32.33695652173914</v>
      </c>
      <c r="G119" s="660">
        <f t="shared" si="40"/>
        <v>-36.197102525485811</v>
      </c>
      <c r="H119" s="445">
        <f t="shared" si="40"/>
        <v>-56.25</v>
      </c>
      <c r="I119" s="444">
        <f t="shared" si="40"/>
        <v>-8.0621624580626872</v>
      </c>
      <c r="J119" s="659">
        <f t="shared" si="40"/>
        <v>-75</v>
      </c>
      <c r="K119" s="660">
        <f t="shared" si="40"/>
        <v>-99.223770996994531</v>
      </c>
      <c r="L119" s="1956">
        <f t="shared" si="40"/>
        <v>-35.891647855530479</v>
      </c>
      <c r="M119" s="425">
        <f t="shared" si="40"/>
        <v>-53.219629903882804</v>
      </c>
    </row>
    <row r="120" spans="1:17" ht="11.25" customHeight="1">
      <c r="A120" s="20"/>
      <c r="B120" s="240" t="s">
        <v>130</v>
      </c>
      <c r="C120" s="1962"/>
      <c r="D120" s="445">
        <f>SUM(D31/D26)*100-100</f>
        <v>40</v>
      </c>
      <c r="E120" s="444">
        <f>SUM(E31/E26)*100-100</f>
        <v>163.6174134517961</v>
      </c>
      <c r="F120" s="659">
        <f t="shared" ref="F120:M120" si="41">SUM(F31/F26)*100-100</f>
        <v>-19.808306709265182</v>
      </c>
      <c r="G120" s="660">
        <f t="shared" si="41"/>
        <v>-18.063755935132534</v>
      </c>
      <c r="H120" s="445">
        <f t="shared" si="41"/>
        <v>-8</v>
      </c>
      <c r="I120" s="444">
        <f t="shared" si="41"/>
        <v>533.02400197445547</v>
      </c>
      <c r="J120" s="659">
        <f t="shared" si="41"/>
        <v>-100</v>
      </c>
      <c r="K120" s="660">
        <f t="shared" si="41"/>
        <v>-100</v>
      </c>
      <c r="L120" s="451">
        <f t="shared" si="41"/>
        <v>-15.877437325905291</v>
      </c>
      <c r="M120" s="425">
        <f t="shared" si="41"/>
        <v>40.35684611983703</v>
      </c>
    </row>
    <row r="121" spans="1:17" ht="13.5" thickBot="1">
      <c r="A121" s="20"/>
      <c r="B121" s="240" t="s">
        <v>405</v>
      </c>
      <c r="C121" s="1962"/>
      <c r="D121" s="445">
        <f t="shared" ref="D121:M136" si="42">SUM(D32/D27)*100-100</f>
        <v>-42.105263157894733</v>
      </c>
      <c r="E121" s="444">
        <f t="shared" si="42"/>
        <v>63.686625733274212</v>
      </c>
      <c r="F121" s="659">
        <f t="shared" si="42"/>
        <v>-10.726643598615908</v>
      </c>
      <c r="G121" s="660">
        <f t="shared" si="42"/>
        <v>-38.653252965893778</v>
      </c>
      <c r="H121" s="445">
        <f t="shared" si="42"/>
        <v>-43.999999999999993</v>
      </c>
      <c r="I121" s="444">
        <f t="shared" si="42"/>
        <v>-43.517099155510842</v>
      </c>
      <c r="J121" s="659">
        <v>100</v>
      </c>
      <c r="K121" s="660">
        <v>100</v>
      </c>
      <c r="L121" s="451">
        <f t="shared" si="42"/>
        <v>-14.114114114114116</v>
      </c>
      <c r="M121" s="425">
        <f t="shared" si="42"/>
        <v>-22.207202195273666</v>
      </c>
    </row>
    <row r="122" spans="1:17" ht="11.25" customHeight="1" thickBot="1">
      <c r="A122" s="20"/>
      <c r="B122" s="1334" t="s">
        <v>691</v>
      </c>
      <c r="C122" s="1965"/>
      <c r="D122" s="911">
        <f t="shared" si="42"/>
        <v>-42.95302013422819</v>
      </c>
      <c r="E122" s="908">
        <f t="shared" si="42"/>
        <v>-37.701366531308381</v>
      </c>
      <c r="F122" s="910">
        <f t="shared" si="42"/>
        <v>-22.980392156862749</v>
      </c>
      <c r="G122" s="909">
        <f t="shared" si="42"/>
        <v>-33.160506217685793</v>
      </c>
      <c r="H122" s="911">
        <f t="shared" si="42"/>
        <v>-34.343434343434339</v>
      </c>
      <c r="I122" s="908">
        <f t="shared" si="42"/>
        <v>172.53354049446443</v>
      </c>
      <c r="J122" s="910">
        <f t="shared" si="42"/>
        <v>-76</v>
      </c>
      <c r="K122" s="909">
        <f t="shared" si="42"/>
        <v>-95.577477958972764</v>
      </c>
      <c r="L122" s="914">
        <f t="shared" si="42"/>
        <v>-26.485788113695079</v>
      </c>
      <c r="M122" s="913">
        <f t="shared" si="42"/>
        <v>-33.774943001967287</v>
      </c>
    </row>
    <row r="123" spans="1:17" ht="11.25" customHeight="1">
      <c r="A123" s="20"/>
      <c r="B123" s="240" t="s">
        <v>425</v>
      </c>
      <c r="C123" s="1962"/>
      <c r="D123" s="445">
        <f t="shared" si="42"/>
        <v>85.714285714285722</v>
      </c>
      <c r="E123" s="444">
        <f t="shared" si="42"/>
        <v>197.84444703798545</v>
      </c>
      <c r="F123" s="659">
        <f t="shared" si="42"/>
        <v>-0.4464285714285694</v>
      </c>
      <c r="G123" s="660">
        <f t="shared" si="42"/>
        <v>41.180974794242587</v>
      </c>
      <c r="H123" s="445">
        <f t="shared" si="42"/>
        <v>14.285714285714278</v>
      </c>
      <c r="I123" s="444">
        <f t="shared" si="42"/>
        <v>-24.086280056577081</v>
      </c>
      <c r="J123" s="659">
        <v>0</v>
      </c>
      <c r="K123" s="660">
        <v>0</v>
      </c>
      <c r="L123" s="451">
        <f t="shared" si="42"/>
        <v>9.3984962406014887</v>
      </c>
      <c r="M123" s="425">
        <f t="shared" si="42"/>
        <v>56.125957129016172</v>
      </c>
    </row>
    <row r="124" spans="1:17" ht="11.25" customHeight="1">
      <c r="A124" s="20"/>
      <c r="B124" s="240" t="s">
        <v>575</v>
      </c>
      <c r="C124" s="1962"/>
      <c r="D124" s="445">
        <f t="shared" si="42"/>
        <v>38.888888888888886</v>
      </c>
      <c r="E124" s="444">
        <f t="shared" si="42"/>
        <v>12.297396559247304</v>
      </c>
      <c r="F124" s="659">
        <f t="shared" si="42"/>
        <v>-18.875502008032129</v>
      </c>
      <c r="G124" s="660">
        <f t="shared" si="42"/>
        <v>13.296144613934601</v>
      </c>
      <c r="H124" s="445">
        <f t="shared" si="42"/>
        <v>-57.142857142857146</v>
      </c>
      <c r="I124" s="444">
        <f t="shared" si="42"/>
        <v>121.49999265920948</v>
      </c>
      <c r="J124" s="659">
        <f>SUM(J35/J30)*100-100</f>
        <v>-66.666666666666671</v>
      </c>
      <c r="K124" s="660">
        <f>SUM(K35/K30)*100-100</f>
        <v>-53.828985507246372</v>
      </c>
      <c r="L124" s="451">
        <f t="shared" si="42"/>
        <v>-17.605633802816897</v>
      </c>
      <c r="M124" s="425">
        <f t="shared" si="42"/>
        <v>20.839184168478937</v>
      </c>
    </row>
    <row r="125" spans="1:17" ht="11.25" customHeight="1">
      <c r="A125" s="20"/>
      <c r="B125" s="240" t="s">
        <v>426</v>
      </c>
      <c r="C125" s="1962"/>
      <c r="D125" s="445">
        <f t="shared" si="42"/>
        <v>-28.571428571428569</v>
      </c>
      <c r="E125" s="444">
        <f t="shared" si="42"/>
        <v>132.58185960370946</v>
      </c>
      <c r="F125" s="659">
        <f t="shared" si="42"/>
        <v>-39.840637450199203</v>
      </c>
      <c r="G125" s="660">
        <f t="shared" si="42"/>
        <v>-16.276586476179048</v>
      </c>
      <c r="H125" s="445">
        <f t="shared" si="42"/>
        <v>-52.173913043478258</v>
      </c>
      <c r="I125" s="444">
        <f t="shared" si="42"/>
        <v>-66.243218427552435</v>
      </c>
      <c r="J125" s="1959" t="s">
        <v>601</v>
      </c>
      <c r="K125" s="1960" t="s">
        <v>601</v>
      </c>
      <c r="L125" s="451">
        <f t="shared" si="42"/>
        <v>-39.072847682119203</v>
      </c>
      <c r="M125" s="425">
        <f t="shared" si="42"/>
        <v>26.329692477693939</v>
      </c>
    </row>
    <row r="126" spans="1:17" ht="13.5" thickBot="1">
      <c r="A126" s="20"/>
      <c r="B126" s="240" t="s">
        <v>479</v>
      </c>
      <c r="C126" s="1962"/>
      <c r="D126" s="445">
        <f t="shared" si="42"/>
        <v>481.81818181818187</v>
      </c>
      <c r="E126" s="444">
        <f t="shared" si="42"/>
        <v>196.29623140346496</v>
      </c>
      <c r="F126" s="659">
        <f t="shared" si="42"/>
        <v>-25.968992248062023</v>
      </c>
      <c r="G126" s="660">
        <f t="shared" si="42"/>
        <v>4.5690299889010078</v>
      </c>
      <c r="H126" s="445">
        <f t="shared" si="42"/>
        <v>14.285714285714278</v>
      </c>
      <c r="I126" s="444">
        <f t="shared" si="42"/>
        <v>1206.4831707853634</v>
      </c>
      <c r="J126" s="659">
        <f>SUM(J37/J32)*100-100</f>
        <v>-100</v>
      </c>
      <c r="K126" s="660">
        <f>SUM(K37/K32)*100-100</f>
        <v>-100</v>
      </c>
      <c r="L126" s="451">
        <f t="shared" si="42"/>
        <v>-5.2447552447552397</v>
      </c>
      <c r="M126" s="425">
        <f t="shared" si="42"/>
        <v>104.03401097350252</v>
      </c>
    </row>
    <row r="127" spans="1:17" ht="11.25" customHeight="1" thickBot="1">
      <c r="A127" s="20"/>
      <c r="B127" s="1333" t="s">
        <v>692</v>
      </c>
      <c r="C127" s="1965"/>
      <c r="D127" s="911">
        <f t="shared" si="42"/>
        <v>89.411764705882348</v>
      </c>
      <c r="E127" s="908">
        <f t="shared" si="42"/>
        <v>136.08783781085171</v>
      </c>
      <c r="F127" s="910">
        <f t="shared" si="42"/>
        <v>-21.894093686354381</v>
      </c>
      <c r="G127" s="909">
        <f t="shared" si="42"/>
        <v>9.5767076157600428</v>
      </c>
      <c r="H127" s="911">
        <f t="shared" si="42"/>
        <v>-24.615384615384613</v>
      </c>
      <c r="I127" s="908">
        <f t="shared" si="42"/>
        <v>44.795138624437215</v>
      </c>
      <c r="J127" s="910">
        <f>SUM(J38/J33)*100-100</f>
        <v>-50</v>
      </c>
      <c r="K127" s="909">
        <f>SUM(K38/K33)*100-100</f>
        <v>-66.108025933378045</v>
      </c>
      <c r="L127" s="914">
        <f t="shared" si="42"/>
        <v>-13.884007029876983</v>
      </c>
      <c r="M127" s="913">
        <f t="shared" si="42"/>
        <v>50.083891333463328</v>
      </c>
      <c r="O127" s="167"/>
      <c r="P127" s="167"/>
      <c r="Q127" s="2"/>
    </row>
    <row r="128" spans="1:17" s="1874" customFormat="1" ht="11.25" customHeight="1">
      <c r="A128" s="2212"/>
      <c r="B128" s="440" t="s">
        <v>526</v>
      </c>
      <c r="C128" s="1966"/>
      <c r="D128" s="450">
        <f t="shared" si="42"/>
        <v>-7.6923076923076934</v>
      </c>
      <c r="E128" s="799">
        <f t="shared" si="42"/>
        <v>180.37728838437482</v>
      </c>
      <c r="F128" s="657">
        <f t="shared" si="42"/>
        <v>8.968609865470853</v>
      </c>
      <c r="G128" s="658">
        <f t="shared" si="42"/>
        <v>54.502825067634006</v>
      </c>
      <c r="H128" s="448">
        <f t="shared" si="42"/>
        <v>-56.25</v>
      </c>
      <c r="I128" s="449">
        <f t="shared" si="42"/>
        <v>-26.94522038115413</v>
      </c>
      <c r="J128" s="657">
        <v>100</v>
      </c>
      <c r="K128" s="658">
        <v>100</v>
      </c>
      <c r="L128" s="450">
        <f t="shared" si="42"/>
        <v>3.4364261168385042</v>
      </c>
      <c r="M128" s="658">
        <f t="shared" si="42"/>
        <v>92.956700024235403</v>
      </c>
      <c r="N128" s="3"/>
      <c r="O128" s="167"/>
      <c r="P128" s="1047"/>
      <c r="Q128" s="2683"/>
    </row>
    <row r="129" spans="1:17" s="1874" customFormat="1" ht="11.25" customHeight="1">
      <c r="A129" s="2212"/>
      <c r="B129" s="240" t="s">
        <v>484</v>
      </c>
      <c r="C129" s="1962"/>
      <c r="D129" s="445">
        <f t="shared" si="42"/>
        <v>-40</v>
      </c>
      <c r="E129" s="798">
        <f t="shared" si="42"/>
        <v>46.881549752155792</v>
      </c>
      <c r="F129" s="659">
        <f t="shared" si="42"/>
        <v>55.445544554455438</v>
      </c>
      <c r="G129" s="660">
        <f t="shared" si="42"/>
        <v>98.147059748121109</v>
      </c>
      <c r="H129" s="451">
        <f t="shared" si="42"/>
        <v>16.666666666666671</v>
      </c>
      <c r="I129" s="444">
        <f t="shared" si="42"/>
        <v>-82.532158536776222</v>
      </c>
      <c r="J129" s="659">
        <f>(J40/J35)*100-100</f>
        <v>400</v>
      </c>
      <c r="K129" s="660">
        <f>(K40/K35)*100-100</f>
        <v>133.82928411492668</v>
      </c>
      <c r="L129" s="445">
        <f t="shared" si="42"/>
        <v>45.726495726495727</v>
      </c>
      <c r="M129" s="660">
        <f t="shared" si="42"/>
        <v>61.604080546576654</v>
      </c>
      <c r="N129" s="3"/>
      <c r="O129" s="1048"/>
      <c r="P129" s="167"/>
      <c r="Q129" s="2683"/>
    </row>
    <row r="130" spans="1:17" s="1874" customFormat="1" ht="11.25" customHeight="1">
      <c r="A130" s="2212"/>
      <c r="B130" s="240" t="s">
        <v>498</v>
      </c>
      <c r="C130" s="1962"/>
      <c r="D130" s="445">
        <f t="shared" si="42"/>
        <v>14.999999999999986</v>
      </c>
      <c r="E130" s="798">
        <f t="shared" si="42"/>
        <v>-70.999836342464391</v>
      </c>
      <c r="F130" s="659">
        <f t="shared" si="42"/>
        <v>90.066225165562912</v>
      </c>
      <c r="G130" s="660">
        <f t="shared" si="42"/>
        <v>95.393784228550658</v>
      </c>
      <c r="H130" s="451">
        <f t="shared" si="42"/>
        <v>-18.181818181818173</v>
      </c>
      <c r="I130" s="444">
        <f t="shared" si="42"/>
        <v>-39.468995885367789</v>
      </c>
      <c r="J130" s="659">
        <f>(J41/J36)*100-100</f>
        <v>50</v>
      </c>
      <c r="K130" s="660">
        <f>(K41/K36)*100-100</f>
        <v>-84.565683403278882</v>
      </c>
      <c r="L130" s="445">
        <f t="shared" si="42"/>
        <v>75</v>
      </c>
      <c r="M130" s="660">
        <f t="shared" si="42"/>
        <v>-19.872529385722416</v>
      </c>
      <c r="N130" s="3"/>
      <c r="O130" s="1048"/>
      <c r="P130" s="167"/>
      <c r="Q130" s="2683"/>
    </row>
    <row r="131" spans="1:17" s="1874" customFormat="1" ht="11.25" customHeight="1" thickBot="1">
      <c r="A131" s="2212"/>
      <c r="B131" s="240" t="s">
        <v>428</v>
      </c>
      <c r="C131" s="1962"/>
      <c r="D131" s="445">
        <f t="shared" si="42"/>
        <v>-9.375</v>
      </c>
      <c r="E131" s="798">
        <f t="shared" si="42"/>
        <v>171.8734148692385</v>
      </c>
      <c r="F131" s="659">
        <f t="shared" si="42"/>
        <v>82.722513089005247</v>
      </c>
      <c r="G131" s="660">
        <f t="shared" si="42"/>
        <v>28.894410555217348</v>
      </c>
      <c r="H131" s="451">
        <f t="shared" si="42"/>
        <v>-31.25</v>
      </c>
      <c r="I131" s="444">
        <f t="shared" si="42"/>
        <v>-83.542069488240429</v>
      </c>
      <c r="J131" s="659">
        <v>500</v>
      </c>
      <c r="K131" s="660">
        <v>0</v>
      </c>
      <c r="L131" s="445">
        <f t="shared" si="42"/>
        <v>55.719557195571952</v>
      </c>
      <c r="M131" s="660">
        <f t="shared" si="42"/>
        <v>64.015934744686177</v>
      </c>
      <c r="N131" s="3"/>
      <c r="O131" s="1048"/>
      <c r="P131" s="167"/>
      <c r="Q131" s="2683"/>
    </row>
    <row r="132" spans="1:17" s="1874" customFormat="1" ht="12.2" customHeight="1" thickBot="1">
      <c r="A132" s="2212"/>
      <c r="B132" s="1333" t="s">
        <v>695</v>
      </c>
      <c r="C132" s="1807"/>
      <c r="D132" s="911">
        <f t="shared" si="42"/>
        <v>-10.559006211180119</v>
      </c>
      <c r="E132" s="908">
        <f t="shared" si="42"/>
        <v>66.336313251335412</v>
      </c>
      <c r="F132" s="910">
        <f t="shared" si="42"/>
        <v>55.541069100391127</v>
      </c>
      <c r="G132" s="909">
        <f t="shared" si="42"/>
        <v>67.596363323953568</v>
      </c>
      <c r="H132" s="911">
        <f t="shared" si="42"/>
        <v>-30.612244897959187</v>
      </c>
      <c r="I132" s="908">
        <f t="shared" si="42"/>
        <v>-67.126558471986371</v>
      </c>
      <c r="J132" s="910">
        <f>SUM(J43/J38)*100-100</f>
        <v>400</v>
      </c>
      <c r="K132" s="909">
        <f>SUM(K43/K38)*100-100</f>
        <v>3.8636189732372657</v>
      </c>
      <c r="L132" s="914">
        <f t="shared" si="42"/>
        <v>41.428571428571445</v>
      </c>
      <c r="M132" s="913">
        <f t="shared" si="42"/>
        <v>47.615604950115653</v>
      </c>
      <c r="N132" s="3"/>
      <c r="O132" s="1048"/>
      <c r="P132" s="167"/>
      <c r="Q132" s="2683"/>
    </row>
    <row r="133" spans="1:17" s="1874" customFormat="1" ht="11.25" customHeight="1">
      <c r="A133" s="2212"/>
      <c r="B133" s="440" t="s">
        <v>416</v>
      </c>
      <c r="C133" s="1966"/>
      <c r="D133" s="450">
        <f t="shared" si="42"/>
        <v>-6.25</v>
      </c>
      <c r="E133" s="449">
        <f t="shared" si="42"/>
        <v>-56.345152876797378</v>
      </c>
      <c r="F133" s="657">
        <f t="shared" si="42"/>
        <v>26.337448559670776</v>
      </c>
      <c r="G133" s="658">
        <f>(G44/G39)*100-100</f>
        <v>-17.348148034568553</v>
      </c>
      <c r="H133" s="450">
        <f t="shared" si="42"/>
        <v>57.142857142857139</v>
      </c>
      <c r="I133" s="449">
        <f t="shared" si="42"/>
        <v>-18.425998587459773</v>
      </c>
      <c r="J133" s="657">
        <f t="shared" ref="J133:K135" si="43">SUM(J44/J39)*100-100</f>
        <v>33.333333333333314</v>
      </c>
      <c r="K133" s="658">
        <f t="shared" si="43"/>
        <v>14.75580187045378</v>
      </c>
      <c r="L133" s="1955">
        <f t="shared" ref="L133:M135" si="44">SUM(L44/L39)*100-100</f>
        <v>21.926910299003339</v>
      </c>
      <c r="M133" s="436">
        <f t="shared" si="44"/>
        <v>-39.108880664268966</v>
      </c>
      <c r="N133" s="3"/>
      <c r="O133" s="1049"/>
      <c r="P133" s="167"/>
      <c r="Q133" s="2683"/>
    </row>
    <row r="134" spans="1:17" s="1874" customFormat="1" ht="11.25" customHeight="1">
      <c r="A134" s="2212"/>
      <c r="B134" s="240" t="s">
        <v>211</v>
      </c>
      <c r="C134" s="1962"/>
      <c r="D134" s="445">
        <f t="shared" si="42"/>
        <v>146.66666666666669</v>
      </c>
      <c r="E134" s="444">
        <f t="shared" si="42"/>
        <v>-0.51587928525722759</v>
      </c>
      <c r="F134" s="659">
        <f t="shared" si="42"/>
        <v>14.331210191082818</v>
      </c>
      <c r="G134" s="660">
        <f>(G45/G40)*100-100</f>
        <v>-34.758141428227447</v>
      </c>
      <c r="H134" s="445">
        <f t="shared" si="42"/>
        <v>57.142857142857139</v>
      </c>
      <c r="I134" s="444">
        <f t="shared" si="42"/>
        <v>262.95078684135638</v>
      </c>
      <c r="J134" s="659">
        <f t="shared" si="43"/>
        <v>-20</v>
      </c>
      <c r="K134" s="660">
        <f t="shared" si="43"/>
        <v>50.608555575443006</v>
      </c>
      <c r="L134" s="1956">
        <f t="shared" si="44"/>
        <v>20.52785923753666</v>
      </c>
      <c r="M134" s="425">
        <f t="shared" si="44"/>
        <v>-22.912109213540461</v>
      </c>
      <c r="N134" s="3"/>
      <c r="O134" s="167"/>
      <c r="P134" s="167"/>
      <c r="Q134" s="2683"/>
    </row>
    <row r="135" spans="1:17" s="1874" customFormat="1" ht="11.25" customHeight="1">
      <c r="A135" s="2212"/>
      <c r="B135" s="240" t="s">
        <v>332</v>
      </c>
      <c r="C135" s="1962"/>
      <c r="D135" s="445">
        <f t="shared" si="42"/>
        <v>278.26086956521738</v>
      </c>
      <c r="E135" s="444">
        <f t="shared" si="42"/>
        <v>206.81192618489121</v>
      </c>
      <c r="F135" s="659">
        <f t="shared" si="42"/>
        <v>5.5749128919860595</v>
      </c>
      <c r="G135" s="660">
        <f>(G46/G41)*100-100</f>
        <v>56.89519698804142</v>
      </c>
      <c r="H135" s="445">
        <f t="shared" si="42"/>
        <v>11.111111111111114</v>
      </c>
      <c r="I135" s="444">
        <f t="shared" si="42"/>
        <v>-2.5420494767070352</v>
      </c>
      <c r="J135" s="659">
        <f t="shared" si="43"/>
        <v>133.33333333333334</v>
      </c>
      <c r="K135" s="660">
        <f t="shared" si="43"/>
        <v>639.53442879499221</v>
      </c>
      <c r="L135" s="451">
        <f t="shared" si="44"/>
        <v>26.397515527950304</v>
      </c>
      <c r="M135" s="425">
        <f t="shared" si="44"/>
        <v>89.969663930868023</v>
      </c>
      <c r="N135" s="3"/>
      <c r="O135" s="3"/>
      <c r="P135" s="3"/>
    </row>
    <row r="136" spans="1:17" s="1874" customFormat="1" ht="11.25" customHeight="1" thickBot="1">
      <c r="A136" s="2212"/>
      <c r="B136" s="240" t="s">
        <v>551</v>
      </c>
      <c r="C136" s="1962"/>
      <c r="D136" s="445">
        <f t="shared" si="42"/>
        <v>-32.758620689655174</v>
      </c>
      <c r="E136" s="444">
        <f t="shared" si="42"/>
        <v>-67.810788667770964</v>
      </c>
      <c r="F136" s="659">
        <f>SUM(F47/F42)*100-100</f>
        <v>-28.366762177650429</v>
      </c>
      <c r="G136" s="660">
        <f t="shared" ref="G136:G138" si="45">(G47/G42)*100-100</f>
        <v>66.394990187800488</v>
      </c>
      <c r="H136" s="445">
        <f t="shared" ref="H136:M136" si="46">SUM(H47/H42)*100-100</f>
        <v>18.181818181818187</v>
      </c>
      <c r="I136" s="444">
        <f t="shared" si="46"/>
        <v>346.13909759435569</v>
      </c>
      <c r="J136" s="659">
        <f t="shared" si="46"/>
        <v>75</v>
      </c>
      <c r="K136" s="660">
        <f t="shared" si="46"/>
        <v>195.67215958369468</v>
      </c>
      <c r="L136" s="451">
        <f t="shared" si="46"/>
        <v>-26.777251184834128</v>
      </c>
      <c r="M136" s="425">
        <f t="shared" si="46"/>
        <v>-23.201115738443974</v>
      </c>
      <c r="N136" s="3"/>
      <c r="O136" s="3"/>
      <c r="P136" s="3"/>
    </row>
    <row r="137" spans="1:17" s="1874" customFormat="1" ht="12.2" customHeight="1" thickBot="1">
      <c r="A137" s="2212"/>
      <c r="B137" s="1334" t="s">
        <v>693</v>
      </c>
      <c r="C137" s="1965"/>
      <c r="D137" s="911">
        <f t="shared" ref="D137:E138" si="47">SUM(D48/D43)*100-100</f>
        <v>44.444444444444429</v>
      </c>
      <c r="E137" s="908">
        <f t="shared" si="47"/>
        <v>-39.513440230945939</v>
      </c>
      <c r="F137" s="910">
        <f>SUM(F48/F43)*100-100</f>
        <v>2.1793797150041883</v>
      </c>
      <c r="G137" s="909">
        <f t="shared" si="45"/>
        <v>10.630025677965619</v>
      </c>
      <c r="H137" s="911">
        <f t="shared" ref="H137:M138" si="48">SUM(H48/H43)*100-100</f>
        <v>32.35294117647058</v>
      </c>
      <c r="I137" s="908">
        <f t="shared" si="48"/>
        <v>105.21274145223182</v>
      </c>
      <c r="J137" s="910">
        <f t="shared" si="48"/>
        <v>46.666666666666657</v>
      </c>
      <c r="K137" s="909">
        <f t="shared" si="48"/>
        <v>159.06157910781428</v>
      </c>
      <c r="L137" s="914">
        <f t="shared" si="48"/>
        <v>7.7922077922077904</v>
      </c>
      <c r="M137" s="913">
        <f t="shared" si="48"/>
        <v>-11.342478623814074</v>
      </c>
      <c r="N137" s="3"/>
      <c r="O137" s="3"/>
      <c r="P137" s="3"/>
    </row>
    <row r="138" spans="1:17" s="144" customFormat="1" ht="11.25" customHeight="1">
      <c r="A138" s="748"/>
      <c r="B138" s="440" t="s">
        <v>603</v>
      </c>
      <c r="C138" s="1966"/>
      <c r="D138" s="450">
        <f t="shared" si="47"/>
        <v>-42.222222222222229</v>
      </c>
      <c r="E138" s="449">
        <f t="shared" si="47"/>
        <v>5.7928320884883959</v>
      </c>
      <c r="F138" s="657">
        <f>SUM(F49/F44)*100-100</f>
        <v>-28.338762214983717</v>
      </c>
      <c r="G138" s="658">
        <f t="shared" si="45"/>
        <v>-16.426829103755182</v>
      </c>
      <c r="H138" s="450">
        <f t="shared" si="48"/>
        <v>-54.545454545454547</v>
      </c>
      <c r="I138" s="449">
        <f t="shared" si="48"/>
        <v>-98.223204000009616</v>
      </c>
      <c r="J138" s="657">
        <f t="shared" si="48"/>
        <v>125</v>
      </c>
      <c r="K138" s="658">
        <f t="shared" si="48"/>
        <v>266.83368548143676</v>
      </c>
      <c r="L138" s="1955">
        <f t="shared" si="48"/>
        <v>-29.155313351498634</v>
      </c>
      <c r="M138" s="436">
        <f t="shared" si="48"/>
        <v>-12.099981360412798</v>
      </c>
      <c r="N138" s="143"/>
      <c r="O138" s="143"/>
      <c r="P138" s="143"/>
    </row>
    <row r="139" spans="1:17" s="144" customFormat="1" ht="11.25" customHeight="1">
      <c r="A139" s="748"/>
      <c r="B139" s="240" t="s">
        <v>641</v>
      </c>
      <c r="C139" s="1962"/>
      <c r="D139" s="445">
        <f>SUM(D50/D45)*100-100</f>
        <v>51.351351351351354</v>
      </c>
      <c r="E139" s="444">
        <f>SUM(E50/E45)*100-100</f>
        <v>184.50692010157894</v>
      </c>
      <c r="F139" s="659">
        <f>SUM(F50/F45)*100-100</f>
        <v>-22.005571030640667</v>
      </c>
      <c r="G139" s="660">
        <f>(G50/G45)*100-100</f>
        <v>32.061455607579461</v>
      </c>
      <c r="H139" s="445">
        <f t="shared" ref="H139:M142" si="49">SUM(H50/H45)*100-100</f>
        <v>27.272727272727266</v>
      </c>
      <c r="I139" s="444">
        <f t="shared" si="49"/>
        <v>-21.589186109287198</v>
      </c>
      <c r="J139" s="659">
        <f t="shared" si="49"/>
        <v>-25</v>
      </c>
      <c r="K139" s="660">
        <f t="shared" si="49"/>
        <v>-54.542753580129535</v>
      </c>
      <c r="L139" s="1956">
        <f t="shared" si="49"/>
        <v>-14.111922141119223</v>
      </c>
      <c r="M139" s="425">
        <f t="shared" si="49"/>
        <v>70.20493208114155</v>
      </c>
      <c r="N139" s="143"/>
      <c r="O139" s="143"/>
      <c r="P139" s="143"/>
    </row>
    <row r="140" spans="1:17" s="144" customFormat="1" ht="11.25" customHeight="1">
      <c r="A140" s="748"/>
      <c r="B140" s="240" t="s">
        <v>654</v>
      </c>
      <c r="C140" s="1962"/>
      <c r="D140" s="445">
        <f>SUM(D51/D46)*100-100</f>
        <v>-50.574712643678161</v>
      </c>
      <c r="E140" s="444">
        <f>SUM(E51/E46)*100-100</f>
        <v>-46.161044074468229</v>
      </c>
      <c r="F140" s="659">
        <f>SUM(F51/F46)*100-100</f>
        <v>-10.89108910891089</v>
      </c>
      <c r="G140" s="660">
        <f>(G51/G46)*100-100</f>
        <v>-24.287650562848413</v>
      </c>
      <c r="H140" s="445">
        <f t="shared" si="49"/>
        <v>30</v>
      </c>
      <c r="I140" s="444">
        <f t="shared" si="49"/>
        <v>-56.927143241721936</v>
      </c>
      <c r="J140" s="659">
        <f t="shared" si="49"/>
        <v>-71.428571428571431</v>
      </c>
      <c r="K140" s="660">
        <f t="shared" si="49"/>
        <v>-86.50972093638407</v>
      </c>
      <c r="L140" s="451">
        <f t="shared" si="49"/>
        <v>-19.410319410319403</v>
      </c>
      <c r="M140" s="425">
        <f t="shared" si="49"/>
        <v>-33.437033769843211</v>
      </c>
      <c r="N140" s="143"/>
      <c r="O140" s="143"/>
      <c r="P140" s="143"/>
    </row>
    <row r="141" spans="1:17" s="144" customFormat="1" ht="11.25" customHeight="1" thickBot="1">
      <c r="A141" s="748"/>
      <c r="B141" s="240" t="s">
        <v>685</v>
      </c>
      <c r="C141" s="1962"/>
      <c r="D141" s="445">
        <f t="shared" ref="D141:F142" si="50">SUM(D52/D47)*100-100</f>
        <v>0</v>
      </c>
      <c r="E141" s="444">
        <f t="shared" si="50"/>
        <v>-55.765312636363539</v>
      </c>
      <c r="F141" s="659">
        <f t="shared" si="50"/>
        <v>-0.40000000000000568</v>
      </c>
      <c r="G141" s="660">
        <f>(G52/G47)*100-100</f>
        <v>-12.826043477960326</v>
      </c>
      <c r="H141" s="445">
        <f t="shared" si="49"/>
        <v>7.6923076923076934</v>
      </c>
      <c r="I141" s="444">
        <f t="shared" si="49"/>
        <v>-93.936325373686543</v>
      </c>
      <c r="J141" s="659">
        <f t="shared" si="49"/>
        <v>-71.428571428571431</v>
      </c>
      <c r="K141" s="660">
        <f t="shared" si="49"/>
        <v>-85.040039893226947</v>
      </c>
      <c r="L141" s="451">
        <f t="shared" si="49"/>
        <v>-1.6181229773462746</v>
      </c>
      <c r="M141" s="425">
        <f t="shared" si="49"/>
        <v>-37.395420491051091</v>
      </c>
      <c r="N141" s="143"/>
      <c r="O141" s="143"/>
      <c r="P141" s="143"/>
    </row>
    <row r="142" spans="1:17" s="1874" customFormat="1" ht="12.2" customHeight="1" thickBot="1">
      <c r="A142" s="2212"/>
      <c r="B142" s="1334" t="s">
        <v>694</v>
      </c>
      <c r="C142" s="1965"/>
      <c r="D142" s="911">
        <f>SUM(D53/D48)*100-100</f>
        <v>-21.15384615384616</v>
      </c>
      <c r="E142" s="908">
        <f t="shared" si="50"/>
        <v>-5.4041806110457173</v>
      </c>
      <c r="F142" s="910">
        <f>SUM(F53/F48)*100-100</f>
        <v>-16.406890894175547</v>
      </c>
      <c r="G142" s="909">
        <f>(G53/G48)*100-100</f>
        <v>-9.138039599796258</v>
      </c>
      <c r="H142" s="911">
        <f t="shared" si="49"/>
        <v>2.2222222222222143</v>
      </c>
      <c r="I142" s="908">
        <f t="shared" si="49"/>
        <v>-80.431758242207934</v>
      </c>
      <c r="J142" s="910">
        <f t="shared" si="49"/>
        <v>-27.272727272727266</v>
      </c>
      <c r="K142" s="909">
        <f t="shared" si="49"/>
        <v>-34.825695990272322</v>
      </c>
      <c r="L142" s="914">
        <f t="shared" si="49"/>
        <v>-16.666666666666657</v>
      </c>
      <c r="M142" s="913">
        <f t="shared" si="49"/>
        <v>-13.214216263886271</v>
      </c>
      <c r="N142" s="3"/>
      <c r="O142" s="3"/>
      <c r="P142" s="3"/>
    </row>
    <row r="143" spans="1:17" s="1874" customFormat="1" ht="12.2" customHeight="1">
      <c r="A143" s="2212"/>
      <c r="B143" s="440" t="s">
        <v>705</v>
      </c>
      <c r="C143" s="1966"/>
      <c r="D143" s="450">
        <f>SUM(D54/D49)*100-100</f>
        <v>103.84615384615384</v>
      </c>
      <c r="E143" s="449">
        <f>SUM(E54/E49)*100-100</f>
        <v>-22.436263467298005</v>
      </c>
      <c r="F143" s="657">
        <f>SUM(F54/F49)*100-100</f>
        <v>41.363636363636346</v>
      </c>
      <c r="G143" s="658">
        <f t="shared" ref="G143:M158" si="51">SUM(G54/G49)*100-100</f>
        <v>111.63663804812796</v>
      </c>
      <c r="H143" s="450">
        <f t="shared" si="51"/>
        <v>80</v>
      </c>
      <c r="I143" s="449">
        <f>SUM(I54/I49)*100-100</f>
        <v>1200.6794894354284</v>
      </c>
      <c r="J143" s="657">
        <f t="shared" si="51"/>
        <v>-88.888888888888886</v>
      </c>
      <c r="K143" s="658">
        <f t="shared" si="51"/>
        <v>-94.754467959056058</v>
      </c>
      <c r="L143" s="1955">
        <f t="shared" si="51"/>
        <v>43.84615384615384</v>
      </c>
      <c r="M143" s="436">
        <f t="shared" si="51"/>
        <v>46.789916644629017</v>
      </c>
      <c r="N143" s="3"/>
      <c r="O143" s="3"/>
      <c r="P143" s="3"/>
    </row>
    <row r="144" spans="1:17" s="1874" customFormat="1" ht="12.2" customHeight="1">
      <c r="A144" s="2212"/>
      <c r="B144" s="240" t="s">
        <v>723</v>
      </c>
      <c r="C144" s="1962"/>
      <c r="D144" s="445">
        <f>SUM(D55/D50)*100-100</f>
        <v>-55.357142857142854</v>
      </c>
      <c r="E144" s="444">
        <f>SUM(E55/E50)*100-100</f>
        <v>-45.212684612962086</v>
      </c>
      <c r="F144" s="659">
        <f>SUM(F55/F50)*100-100</f>
        <v>13.928571428571416</v>
      </c>
      <c r="G144" s="660">
        <f>SUM(G55/G50)*100-100</f>
        <v>26.815502373537228</v>
      </c>
      <c r="H144" s="445">
        <f t="shared" si="51"/>
        <v>-78.571428571428569</v>
      </c>
      <c r="I144" s="444">
        <f t="shared" si="51"/>
        <v>-97.465607611214153</v>
      </c>
      <c r="J144" s="659">
        <f t="shared" si="51"/>
        <v>-100</v>
      </c>
      <c r="K144" s="660">
        <f t="shared" si="51"/>
        <v>-100</v>
      </c>
      <c r="L144" s="1956">
        <f t="shared" si="51"/>
        <v>-1.699716713881017</v>
      </c>
      <c r="M144" s="425">
        <f t="shared" si="51"/>
        <v>-10.530997688291379</v>
      </c>
      <c r="N144" s="3"/>
      <c r="O144" s="3"/>
      <c r="P144" s="3"/>
    </row>
    <row r="145" spans="1:16" s="1874" customFormat="1" ht="12.2" customHeight="1">
      <c r="A145" s="2212"/>
      <c r="B145" s="240" t="s">
        <v>724</v>
      </c>
      <c r="C145" s="1962"/>
      <c r="D145" s="445">
        <f t="shared" ref="D145:M160" si="52">SUM(D56/D51)*100-100</f>
        <v>-32.558139534883722</v>
      </c>
      <c r="E145" s="444">
        <f t="shared" si="52"/>
        <v>-47.464868898404866</v>
      </c>
      <c r="F145" s="659">
        <f t="shared" si="52"/>
        <v>3.7037037037036953</v>
      </c>
      <c r="G145" s="660">
        <f t="shared" si="52"/>
        <v>-17.897846141091023</v>
      </c>
      <c r="H145" s="445">
        <f t="shared" si="51"/>
        <v>-30.769230769230774</v>
      </c>
      <c r="I145" s="444">
        <f t="shared" si="51"/>
        <v>56.283522727272725</v>
      </c>
      <c r="J145" s="659">
        <f t="shared" si="51"/>
        <v>-100</v>
      </c>
      <c r="K145" s="660">
        <f t="shared" si="51"/>
        <v>-100</v>
      </c>
      <c r="L145" s="451">
        <f t="shared" si="51"/>
        <v>-3.0487804878048763</v>
      </c>
      <c r="M145" s="425">
        <f t="shared" si="51"/>
        <v>-25.955367496430767</v>
      </c>
      <c r="N145" s="3"/>
      <c r="O145" s="3"/>
      <c r="P145" s="3"/>
    </row>
    <row r="146" spans="1:16" s="1874" customFormat="1" ht="12.2" customHeight="1" thickBot="1">
      <c r="A146" s="2212"/>
      <c r="B146" s="240" t="s">
        <v>725</v>
      </c>
      <c r="C146" s="1962"/>
      <c r="D146" s="445">
        <f t="shared" si="52"/>
        <v>28.205128205128204</v>
      </c>
      <c r="E146" s="444">
        <f t="shared" si="52"/>
        <v>108.052861134002</v>
      </c>
      <c r="F146" s="659">
        <f t="shared" si="52"/>
        <v>40.562248995983936</v>
      </c>
      <c r="G146" s="660">
        <f t="shared" si="52"/>
        <v>66.241451274368131</v>
      </c>
      <c r="H146" s="445">
        <f t="shared" si="51"/>
        <v>-14.285714285714292</v>
      </c>
      <c r="I146" s="444">
        <f t="shared" si="51"/>
        <v>29.721433262862746</v>
      </c>
      <c r="J146" s="659">
        <f t="shared" si="51"/>
        <v>-50</v>
      </c>
      <c r="K146" s="660">
        <f t="shared" si="51"/>
        <v>131.37254901960787</v>
      </c>
      <c r="L146" s="451">
        <f t="shared" si="51"/>
        <v>35.85526315789474</v>
      </c>
      <c r="M146" s="425">
        <f t="shared" si="51"/>
        <v>74.70314901689585</v>
      </c>
      <c r="N146" s="3"/>
      <c r="O146" s="3"/>
      <c r="P146" s="3"/>
    </row>
    <row r="147" spans="1:16" s="1874" customFormat="1" ht="12.2" customHeight="1" thickBot="1">
      <c r="A147" s="2212"/>
      <c r="B147" s="1334" t="s">
        <v>750</v>
      </c>
      <c r="C147" s="1965"/>
      <c r="D147" s="911">
        <f t="shared" si="52"/>
        <v>-4.2682926829268268</v>
      </c>
      <c r="E147" s="908">
        <f t="shared" si="52"/>
        <v>-20.091690863698091</v>
      </c>
      <c r="F147" s="910">
        <f>SUM(F58/F53)*100-100</f>
        <v>23.650637880274772</v>
      </c>
      <c r="G147" s="909">
        <f>(G58/G53)*100-100</f>
        <v>41.104528227133613</v>
      </c>
      <c r="H147" s="911">
        <f t="shared" ref="H147:M147" si="53">SUM(H58/H53)*100-100</f>
        <v>-28.260869565217391</v>
      </c>
      <c r="I147" s="908">
        <f t="shared" si="53"/>
        <v>-22.789508928671808</v>
      </c>
      <c r="J147" s="910">
        <f t="shared" si="53"/>
        <v>-87.5</v>
      </c>
      <c r="K147" s="909">
        <f t="shared" si="53"/>
        <v>-78.408974644462774</v>
      </c>
      <c r="L147" s="914">
        <f t="shared" si="53"/>
        <v>16.626506024096386</v>
      </c>
      <c r="M147" s="913">
        <f t="shared" si="53"/>
        <v>16.906843276164537</v>
      </c>
      <c r="N147" s="3"/>
      <c r="O147" s="3"/>
      <c r="P147" s="3"/>
    </row>
    <row r="148" spans="1:16" s="1874" customFormat="1" ht="12.2" customHeight="1">
      <c r="A148" s="2212"/>
      <c r="B148" s="440" t="s">
        <v>746</v>
      </c>
      <c r="C148" s="1966"/>
      <c r="D148" s="450">
        <f t="shared" si="52"/>
        <v>-49.056603773584904</v>
      </c>
      <c r="E148" s="449">
        <f t="shared" si="52"/>
        <v>-36.10025271746202</v>
      </c>
      <c r="F148" s="657">
        <f>SUM(F59/F54)*100-100</f>
        <v>1.2861736334405265</v>
      </c>
      <c r="G148" s="658">
        <f>SUM(G59/G54)*100-100</f>
        <v>-36.594959377152627</v>
      </c>
      <c r="H148" s="450">
        <f t="shared" si="51"/>
        <v>11.111111111111114</v>
      </c>
      <c r="I148" s="449">
        <f t="shared" si="51"/>
        <v>150.12784503329587</v>
      </c>
      <c r="J148" s="657">
        <f>SUM(J59/J54)*100-100</f>
        <v>1100</v>
      </c>
      <c r="K148" s="658">
        <f>SUM(K59/K54)*100-100</f>
        <v>3388.9176470588231</v>
      </c>
      <c r="L148" s="1955">
        <f t="shared" si="51"/>
        <v>-2.6737967914438485</v>
      </c>
      <c r="M148" s="436">
        <f t="shared" si="51"/>
        <v>-33.35618223460294</v>
      </c>
      <c r="N148" s="3"/>
      <c r="O148" s="3"/>
      <c r="P148" s="3"/>
    </row>
    <row r="149" spans="1:16" s="1874" customFormat="1" ht="12.2" customHeight="1">
      <c r="A149" s="2212"/>
      <c r="B149" s="240" t="s">
        <v>747</v>
      </c>
      <c r="C149" s="1962"/>
      <c r="D149" s="445">
        <f t="shared" si="52"/>
        <v>28</v>
      </c>
      <c r="E149" s="444">
        <f t="shared" si="52"/>
        <v>-15.488656660272582</v>
      </c>
      <c r="F149" s="659">
        <f>SUM(F60/F55)*100-100</f>
        <v>-4.7021943573667784</v>
      </c>
      <c r="G149" s="660">
        <f>SUM(G60/G55)*100-100</f>
        <v>-27.3896063952388</v>
      </c>
      <c r="H149" s="445">
        <f>SUM(H60/H55)*100-100</f>
        <v>100</v>
      </c>
      <c r="I149" s="444">
        <f t="shared" si="51"/>
        <v>1451.3656490669161</v>
      </c>
      <c r="J149" s="659">
        <v>0</v>
      </c>
      <c r="K149" s="660">
        <v>0</v>
      </c>
      <c r="L149" s="1956">
        <f t="shared" si="51"/>
        <v>0.8645533141210251</v>
      </c>
      <c r="M149" s="425">
        <f t="shared" si="51"/>
        <v>-21.878955099293492</v>
      </c>
      <c r="N149" s="3"/>
      <c r="O149" s="3"/>
      <c r="P149" s="3"/>
    </row>
    <row r="150" spans="1:16" s="20" customFormat="1" ht="14.25" customHeight="1">
      <c r="B150" s="240" t="s">
        <v>748</v>
      </c>
      <c r="C150" s="1962"/>
      <c r="D150" s="445">
        <f t="shared" si="52"/>
        <v>20.689655172413794</v>
      </c>
      <c r="E150" s="444">
        <f t="shared" si="52"/>
        <v>112.08072999340578</v>
      </c>
      <c r="F150" s="659">
        <f>SUM(F61/F56)*100-100</f>
        <v>5.3571428571428612</v>
      </c>
      <c r="G150" s="660">
        <f>SUM(G61/G56)*100-100</f>
        <v>-5.3060226319099257</v>
      </c>
      <c r="H150" s="445">
        <f>SUM(H61/H56)*100-100</f>
        <v>-44.444444444444443</v>
      </c>
      <c r="I150" s="444">
        <f>SUM(I61/I56)*100-100</f>
        <v>-83.639873627112735</v>
      </c>
      <c r="J150" s="659">
        <v>0</v>
      </c>
      <c r="K150" s="660">
        <v>0</v>
      </c>
      <c r="L150" s="451">
        <f>SUM(L61/L56)*100-100</f>
        <v>6.6037735849056673</v>
      </c>
      <c r="M150" s="425">
        <f t="shared" si="51"/>
        <v>18.640138190337424</v>
      </c>
      <c r="N150" s="23"/>
      <c r="O150" s="23"/>
      <c r="P150" s="23"/>
    </row>
    <row r="151" spans="1:16" s="20" customFormat="1" ht="14.25" customHeight="1" thickBot="1">
      <c r="B151" s="240" t="s">
        <v>749</v>
      </c>
      <c r="C151" s="1962"/>
      <c r="D151" s="445">
        <f t="shared" si="52"/>
        <v>-48</v>
      </c>
      <c r="E151" s="444">
        <f t="shared" si="52"/>
        <v>-54.236211380766051</v>
      </c>
      <c r="F151" s="659">
        <f>SUM(F62/F57)*100-100</f>
        <v>-8</v>
      </c>
      <c r="G151" s="660">
        <f>SUM(G62/G57)*100-100</f>
        <v>-43.327303696109475</v>
      </c>
      <c r="H151" s="445">
        <f>SUM(H62/H57)*100-100</f>
        <v>-75</v>
      </c>
      <c r="I151" s="444">
        <f>SUM(I62/I57)*100-100</f>
        <v>2.0407171615965467</v>
      </c>
      <c r="J151" s="659">
        <f>SUM(J62/J57)*100-100</f>
        <v>500</v>
      </c>
      <c r="K151" s="660">
        <f>SUM(K62/K57)*100-100</f>
        <v>762.77457627118645</v>
      </c>
      <c r="L151" s="451">
        <f>SUM(L62/L57)*100-100</f>
        <v>-13.559322033898297</v>
      </c>
      <c r="M151" s="425">
        <f t="shared" si="51"/>
        <v>-44.70368270348397</v>
      </c>
      <c r="N151" s="23"/>
      <c r="O151" s="23"/>
      <c r="P151" s="23"/>
    </row>
    <row r="152" spans="1:16" s="20" customFormat="1" ht="14.25" customHeight="1" thickBot="1">
      <c r="B152" s="1334" t="s">
        <v>807</v>
      </c>
      <c r="C152" s="1965"/>
      <c r="D152" s="911">
        <f t="shared" si="52"/>
        <v>-23.566878980891715</v>
      </c>
      <c r="E152" s="908">
        <f t="shared" si="52"/>
        <v>-17.043410768345836</v>
      </c>
      <c r="F152" s="910">
        <f t="shared" si="52"/>
        <v>-1.9047619047619122</v>
      </c>
      <c r="G152" s="909">
        <f t="shared" si="52"/>
        <v>-31.631417615633524</v>
      </c>
      <c r="H152" s="911">
        <f t="shared" si="52"/>
        <v>-27.272727272727266</v>
      </c>
      <c r="I152" s="908">
        <f t="shared" si="52"/>
        <v>38.049290930303414</v>
      </c>
      <c r="J152" s="910">
        <f t="shared" si="52"/>
        <v>1400</v>
      </c>
      <c r="K152" s="909">
        <f t="shared" si="52"/>
        <v>1941.6292682926826</v>
      </c>
      <c r="L152" s="914">
        <f t="shared" si="52"/>
        <v>-2.8925619834710687</v>
      </c>
      <c r="M152" s="913">
        <f>SUM(M63/M58)*100-100</f>
        <v>-26.236117703952388</v>
      </c>
      <c r="N152" s="23"/>
      <c r="O152" s="23"/>
      <c r="P152" s="23"/>
    </row>
    <row r="153" spans="1:16" s="2212" customFormat="1" ht="14.25" customHeight="1">
      <c r="B153" s="440" t="s">
        <v>810</v>
      </c>
      <c r="C153" s="1966"/>
      <c r="D153" s="450">
        <f t="shared" si="52"/>
        <v>48.148148148148152</v>
      </c>
      <c r="E153" s="449">
        <f t="shared" si="52"/>
        <v>246.78654141183063</v>
      </c>
      <c r="F153" s="657">
        <f t="shared" si="52"/>
        <v>7.9365079365079367</v>
      </c>
      <c r="G153" s="658">
        <f t="shared" si="52"/>
        <v>18.98461867613949</v>
      </c>
      <c r="H153" s="450">
        <f t="shared" si="52"/>
        <v>-100</v>
      </c>
      <c r="I153" s="449">
        <f t="shared" si="52"/>
        <v>-100</v>
      </c>
      <c r="J153" s="657">
        <f t="shared" si="52"/>
        <v>-50</v>
      </c>
      <c r="K153" s="658">
        <f t="shared" si="52"/>
        <v>14.432252712791424</v>
      </c>
      <c r="L153" s="1955">
        <f t="shared" si="52"/>
        <v>6.0439560439560438</v>
      </c>
      <c r="M153" s="436">
        <f t="shared" si="51"/>
        <v>69.435316954400804</v>
      </c>
      <c r="N153" s="23"/>
      <c r="O153" s="23"/>
      <c r="P153" s="23"/>
    </row>
    <row r="154" spans="1:16" s="2212" customFormat="1" ht="14.25" customHeight="1">
      <c r="B154" s="240" t="s">
        <v>818</v>
      </c>
      <c r="C154" s="1962"/>
      <c r="D154" s="445">
        <f t="shared" si="52"/>
        <v>15.625</v>
      </c>
      <c r="E154" s="444">
        <f t="shared" si="52"/>
        <v>-53.018169835784818</v>
      </c>
      <c r="F154" s="659">
        <f t="shared" si="52"/>
        <v>0.98684210526316463</v>
      </c>
      <c r="G154" s="660">
        <f t="shared" si="52"/>
        <v>35.49966657945555</v>
      </c>
      <c r="H154" s="445">
        <f t="shared" si="52"/>
        <v>-100</v>
      </c>
      <c r="I154" s="444">
        <f t="shared" si="52"/>
        <v>-100</v>
      </c>
      <c r="J154" s="659">
        <f t="shared" si="52"/>
        <v>-37.5</v>
      </c>
      <c r="K154" s="660">
        <f t="shared" si="52"/>
        <v>49.917109237372529</v>
      </c>
      <c r="L154" s="1956">
        <f t="shared" si="52"/>
        <v>-0.2857142857142918</v>
      </c>
      <c r="M154" s="425">
        <f t="shared" si="51"/>
        <v>6.1318154525433357</v>
      </c>
      <c r="N154" s="23"/>
      <c r="O154" s="23"/>
      <c r="P154" s="23"/>
    </row>
    <row r="155" spans="1:16" s="2212" customFormat="1" ht="14.25" customHeight="1">
      <c r="B155" s="304" t="s">
        <v>797</v>
      </c>
      <c r="C155" s="428"/>
      <c r="D155" s="445">
        <f t="shared" si="52"/>
        <v>14.285714285714278</v>
      </c>
      <c r="E155" s="444">
        <f t="shared" si="52"/>
        <v>-30.340362363230582</v>
      </c>
      <c r="F155" s="659">
        <f t="shared" si="52"/>
        <v>-9.1525423728813564</v>
      </c>
      <c r="G155" s="660">
        <f t="shared" si="52"/>
        <v>8.9932046973642059</v>
      </c>
      <c r="H155" s="445">
        <f t="shared" si="52"/>
        <v>40</v>
      </c>
      <c r="I155" s="444">
        <f t="shared" si="52"/>
        <v>758.6924444444445</v>
      </c>
      <c r="J155" s="659">
        <f t="shared" si="52"/>
        <v>-75</v>
      </c>
      <c r="K155" s="660">
        <f t="shared" si="52"/>
        <v>-26.020181694433759</v>
      </c>
      <c r="L155" s="1956">
        <f t="shared" si="52"/>
        <v>-6.7846607669616503</v>
      </c>
      <c r="M155" s="425">
        <f t="shared" si="51"/>
        <v>-3.4845559685297047</v>
      </c>
      <c r="N155" s="23"/>
      <c r="O155" s="23"/>
      <c r="P155" s="23"/>
    </row>
    <row r="156" spans="1:16" s="2212" customFormat="1" ht="14.25" customHeight="1" thickBot="1">
      <c r="B156" s="2268" t="s">
        <v>819</v>
      </c>
      <c r="C156" s="428"/>
      <c r="D156" s="445">
        <f t="shared" si="52"/>
        <v>15.384615384615373</v>
      </c>
      <c r="E156" s="444">
        <f t="shared" si="52"/>
        <v>-14.733709848545288</v>
      </c>
      <c r="F156" s="659">
        <f t="shared" si="52"/>
        <v>-19.875776397515537</v>
      </c>
      <c r="G156" s="660">
        <f t="shared" si="52"/>
        <v>44.173533813020669</v>
      </c>
      <c r="H156" s="445">
        <f t="shared" si="52"/>
        <v>-33.333333333333343</v>
      </c>
      <c r="I156" s="444">
        <f t="shared" si="52"/>
        <v>-92.935809523809525</v>
      </c>
      <c r="J156" s="659">
        <f t="shared" si="52"/>
        <v>-50</v>
      </c>
      <c r="K156" s="660">
        <f t="shared" si="52"/>
        <v>136.83337360545499</v>
      </c>
      <c r="L156" s="1956">
        <f t="shared" si="52"/>
        <v>-17.927170868347346</v>
      </c>
      <c r="M156" s="425">
        <f t="shared" si="51"/>
        <v>30.93497078661963</v>
      </c>
      <c r="N156" s="23"/>
      <c r="O156" s="23"/>
      <c r="P156" s="23"/>
    </row>
    <row r="157" spans="1:16" s="2212" customFormat="1" ht="14.25" customHeight="1" thickBot="1">
      <c r="B157" s="1334" t="s">
        <v>858</v>
      </c>
      <c r="C157" s="2348"/>
      <c r="D157" s="910">
        <f t="shared" si="52"/>
        <v>22.500000000000014</v>
      </c>
      <c r="E157" s="909">
        <f t="shared" si="52"/>
        <v>24.666153506108174</v>
      </c>
      <c r="F157" s="911">
        <f t="shared" si="52"/>
        <v>-5.0970873786407793</v>
      </c>
      <c r="G157" s="908">
        <f t="shared" si="52"/>
        <v>27.799472846269865</v>
      </c>
      <c r="H157" s="910">
        <f t="shared" si="52"/>
        <v>-62.5</v>
      </c>
      <c r="I157" s="909">
        <f t="shared" si="52"/>
        <v>-57.675635820498776</v>
      </c>
      <c r="J157" s="911">
        <f t="shared" si="52"/>
        <v>-50</v>
      </c>
      <c r="K157" s="908">
        <f t="shared" si="52"/>
        <v>58.833759196214828</v>
      </c>
      <c r="L157" s="910">
        <f t="shared" si="52"/>
        <v>-4.6808510638297776</v>
      </c>
      <c r="M157" s="909">
        <f t="shared" si="51"/>
        <v>25.535188096457361</v>
      </c>
      <c r="N157" s="23"/>
      <c r="O157" s="23"/>
      <c r="P157" s="23"/>
    </row>
    <row r="158" spans="1:16" s="2212" customFormat="1" ht="14.25" customHeight="1">
      <c r="B158" s="588" t="s">
        <v>867</v>
      </c>
      <c r="C158" s="1966"/>
      <c r="D158" s="1958">
        <f>SUM(D69/D64)*100-100</f>
        <v>-40</v>
      </c>
      <c r="E158" s="449">
        <f t="shared" si="52"/>
        <v>-86.363845660316201</v>
      </c>
      <c r="F158" s="657">
        <f t="shared" si="52"/>
        <v>-22.647058823529406</v>
      </c>
      <c r="G158" s="658">
        <f t="shared" si="52"/>
        <v>71.555837314037916</v>
      </c>
      <c r="H158" s="657">
        <v>0</v>
      </c>
      <c r="I158" s="658">
        <v>0</v>
      </c>
      <c r="J158" s="657">
        <f t="shared" si="52"/>
        <v>-83.333333333333343</v>
      </c>
      <c r="K158" s="658">
        <f t="shared" si="52"/>
        <v>-96.463911267746738</v>
      </c>
      <c r="L158" s="1955">
        <f t="shared" si="52"/>
        <v>-24.870466321243526</v>
      </c>
      <c r="M158" s="658">
        <f t="shared" si="51"/>
        <v>-8.3286453337833848</v>
      </c>
      <c r="N158" s="475"/>
      <c r="O158" s="23"/>
      <c r="P158" s="23"/>
    </row>
    <row r="159" spans="1:16" s="2212" customFormat="1" ht="14.25" customHeight="1">
      <c r="B159" s="523" t="s">
        <v>874</v>
      </c>
      <c r="C159" s="1962"/>
      <c r="D159" s="525">
        <f t="shared" si="52"/>
        <v>-70.270270270270274</v>
      </c>
      <c r="E159" s="660">
        <f t="shared" si="52"/>
        <v>-68.841648233179711</v>
      </c>
      <c r="F159" s="525">
        <f t="shared" si="52"/>
        <v>-29.967426710097726</v>
      </c>
      <c r="G159" s="660">
        <f t="shared" si="52"/>
        <v>-17.577340634678748</v>
      </c>
      <c r="H159" s="525">
        <v>0</v>
      </c>
      <c r="I159" s="660">
        <v>0</v>
      </c>
      <c r="J159" s="525">
        <f t="shared" si="52"/>
        <v>-80</v>
      </c>
      <c r="K159" s="660">
        <f t="shared" si="52"/>
        <v>-96.104739233932051</v>
      </c>
      <c r="L159" s="2471">
        <f t="shared" si="52"/>
        <v>-34.957020057306593</v>
      </c>
      <c r="M159" s="660">
        <f t="shared" si="52"/>
        <v>-25.675622127057082</v>
      </c>
      <c r="N159" s="23"/>
      <c r="O159" s="23"/>
      <c r="P159" s="23"/>
    </row>
    <row r="160" spans="1:16" s="2212" customFormat="1" ht="14.25" customHeight="1">
      <c r="B160" s="429" t="s">
        <v>861</v>
      </c>
      <c r="C160" s="1962"/>
      <c r="D160" s="525">
        <f t="shared" si="52"/>
        <v>-60</v>
      </c>
      <c r="E160" s="660">
        <f t="shared" si="52"/>
        <v>-66.220589502224485</v>
      </c>
      <c r="F160" s="659">
        <f t="shared" si="52"/>
        <v>-22.388059701492537</v>
      </c>
      <c r="G160" s="660">
        <f t="shared" si="52"/>
        <v>-36.811197967625631</v>
      </c>
      <c r="H160" s="659">
        <f>SUM(H71/H66)*100-100</f>
        <v>-85.714285714285722</v>
      </c>
      <c r="I160" s="660">
        <f>SUM(I71/I66)*100-100</f>
        <v>-91.723592148889935</v>
      </c>
      <c r="J160" s="525">
        <f t="shared" si="52"/>
        <v>-100</v>
      </c>
      <c r="K160" s="660">
        <f t="shared" si="52"/>
        <v>-100</v>
      </c>
      <c r="L160" s="2471">
        <f t="shared" si="52"/>
        <v>-28.797468354430379</v>
      </c>
      <c r="M160" s="660">
        <f t="shared" si="52"/>
        <v>-47.266168985265111</v>
      </c>
      <c r="N160" s="23"/>
      <c r="O160" s="23"/>
      <c r="P160" s="23"/>
    </row>
    <row r="161" spans="1:16" s="20" customFormat="1" ht="13.5" thickBot="1">
      <c r="B161" s="2623" t="s">
        <v>875</v>
      </c>
      <c r="C161" s="2472"/>
      <c r="D161" s="2422">
        <f t="shared" ref="D161:G162" si="54">SUM(D72/D67)*100-100</f>
        <v>3.3333333333333428</v>
      </c>
      <c r="E161" s="2423">
        <f t="shared" si="54"/>
        <v>23.876460212782263</v>
      </c>
      <c r="F161" s="2422">
        <f t="shared" si="54"/>
        <v>0.38759689922480334</v>
      </c>
      <c r="G161" s="2423">
        <f t="shared" si="54"/>
        <v>-26.618542049022864</v>
      </c>
      <c r="H161" s="2422">
        <f t="shared" ref="H161:I161" si="55">SUM(H72/H67)*100-100</f>
        <v>-100</v>
      </c>
      <c r="I161" s="2423">
        <f t="shared" si="55"/>
        <v>-100</v>
      </c>
      <c r="J161" s="2422">
        <f t="shared" ref="J161:M162" si="56">SUM(J72/J67)*100-100</f>
        <v>-100</v>
      </c>
      <c r="K161" s="2423">
        <f t="shared" si="56"/>
        <v>-100</v>
      </c>
      <c r="L161" s="2424">
        <f t="shared" si="56"/>
        <v>-1.0238907849829388</v>
      </c>
      <c r="M161" s="2423">
        <f t="shared" si="56"/>
        <v>-22.187036537159216</v>
      </c>
      <c r="N161" s="23"/>
      <c r="O161" s="23"/>
      <c r="P161" s="23"/>
    </row>
    <row r="162" spans="1:16" s="20" customFormat="1" ht="13.5" thickBot="1">
      <c r="B162" s="1334" t="s">
        <v>893</v>
      </c>
      <c r="C162" s="2348"/>
      <c r="D162" s="910">
        <f t="shared" si="54"/>
        <v>-44.217687074829939</v>
      </c>
      <c r="E162" s="909">
        <f t="shared" si="54"/>
        <v>-67.254286632558177</v>
      </c>
      <c r="F162" s="911">
        <f t="shared" si="54"/>
        <v>-19.437340153452681</v>
      </c>
      <c r="G162" s="908">
        <f t="shared" si="54"/>
        <v>-2.8055152896237985</v>
      </c>
      <c r="H162" s="910">
        <f>SUM(H73/H68)*100-100</f>
        <v>-66.666666666666671</v>
      </c>
      <c r="I162" s="909">
        <f>SUM(I73/I68)*100-100</f>
        <v>-59.678441974806503</v>
      </c>
      <c r="J162" s="911">
        <f t="shared" si="56"/>
        <v>-86.666666666666671</v>
      </c>
      <c r="K162" s="908">
        <f t="shared" si="56"/>
        <v>-98.452748552514038</v>
      </c>
      <c r="L162" s="910">
        <f t="shared" si="56"/>
        <v>-23.214285714285708</v>
      </c>
      <c r="M162" s="909">
        <f t="shared" si="56"/>
        <v>-23.099699279206035</v>
      </c>
      <c r="N162" s="23"/>
      <c r="O162" s="23"/>
      <c r="P162" s="23"/>
    </row>
    <row r="163" spans="1:16" s="2212" customFormat="1" ht="14.25" customHeight="1">
      <c r="B163" s="588" t="s">
        <v>914</v>
      </c>
      <c r="C163" s="1966"/>
      <c r="D163" s="1958">
        <f>SUM(D74/D69)*100-100</f>
        <v>12.5</v>
      </c>
      <c r="E163" s="449">
        <f>SUM(E74/E69)*100-100</f>
        <v>117.73654137010374</v>
      </c>
      <c r="F163" s="657">
        <f>SUM(F74/F69)*100-100</f>
        <v>-32.319391634980988</v>
      </c>
      <c r="G163" s="658">
        <f>SUM(G74/G69)*100-100</f>
        <v>1.6495212006422122</v>
      </c>
      <c r="H163" s="1958">
        <f>SUM(H74/H69)*100-100</f>
        <v>-100</v>
      </c>
      <c r="I163" s="450">
        <f t="shared" ref="I163" si="57">SUM(I74/I69)*100-100</f>
        <v>-100</v>
      </c>
      <c r="J163" s="657">
        <f>SUM(J74/J69)*100-100</f>
        <v>-100</v>
      </c>
      <c r="K163" s="658">
        <f>SUM(K74/K69)*100-100</f>
        <v>-100</v>
      </c>
      <c r="L163" s="1955">
        <f>SUM(L74/L69)*100-100</f>
        <v>-29.310344827586206</v>
      </c>
      <c r="M163" s="658">
        <f>SUM(M74/M69)*100-100</f>
        <v>9.4797034988421132</v>
      </c>
      <c r="N163" s="475"/>
      <c r="O163" s="23"/>
      <c r="P163" s="23"/>
    </row>
    <row r="164" spans="1:16" s="2212" customFormat="1" ht="14.25" customHeight="1">
      <c r="B164" s="429" t="s">
        <v>918</v>
      </c>
      <c r="C164" s="1962"/>
      <c r="D164" s="525">
        <f t="shared" ref="D164:M164" si="58">SUM(D75/D70)*100-100</f>
        <v>145.45454545454547</v>
      </c>
      <c r="E164" s="444">
        <f t="shared" si="58"/>
        <v>362.03053152653115</v>
      </c>
      <c r="F164" s="659">
        <f t="shared" si="58"/>
        <v>-15.348837209302317</v>
      </c>
      <c r="G164" s="660">
        <f t="shared" si="58"/>
        <v>-29.680837091096421</v>
      </c>
      <c r="H164" s="525">
        <v>0</v>
      </c>
      <c r="I164" s="445">
        <v>0</v>
      </c>
      <c r="J164" s="659">
        <f t="shared" si="58"/>
        <v>-100</v>
      </c>
      <c r="K164" s="660">
        <f t="shared" si="58"/>
        <v>-100</v>
      </c>
      <c r="L164" s="1956">
        <f t="shared" si="58"/>
        <v>-0.88105726872245782</v>
      </c>
      <c r="M164" s="660">
        <f t="shared" si="58"/>
        <v>-3.3225913893125352</v>
      </c>
      <c r="N164" s="475"/>
      <c r="O164" s="23"/>
      <c r="P164" s="23"/>
    </row>
    <row r="165" spans="1:16" s="2212" customFormat="1" ht="14.25" customHeight="1">
      <c r="B165" s="429" t="s">
        <v>936</v>
      </c>
      <c r="C165" s="1962"/>
      <c r="D165" s="525">
        <f t="shared" ref="D165:I165" si="59">SUM(D76/D71)*100-100</f>
        <v>56.25</v>
      </c>
      <c r="E165" s="444">
        <f t="shared" si="59"/>
        <v>133.73783118726959</v>
      </c>
      <c r="F165" s="659">
        <f t="shared" si="59"/>
        <v>-22.115384615384613</v>
      </c>
      <c r="G165" s="660">
        <f t="shared" si="59"/>
        <v>37.370641732128405</v>
      </c>
      <c r="H165" s="525">
        <f>SUM(H76/H71)*100-100</f>
        <v>500</v>
      </c>
      <c r="I165" s="445">
        <f t="shared" si="59"/>
        <v>18.971264188111718</v>
      </c>
      <c r="J165" s="525">
        <v>0</v>
      </c>
      <c r="K165" s="425">
        <v>0</v>
      </c>
      <c r="L165" s="1956">
        <f t="shared" ref="L165:M165" si="60">SUM(L76/L71)*100-100</f>
        <v>-14.222222222222229</v>
      </c>
      <c r="M165" s="660">
        <f t="shared" si="60"/>
        <v>54.461306437930062</v>
      </c>
      <c r="N165" s="23"/>
      <c r="O165" s="23"/>
      <c r="P165" s="23"/>
    </row>
    <row r="166" spans="1:16" s="2212" customFormat="1" ht="14.25" customHeight="1" thickBot="1">
      <c r="B166" s="429" t="s">
        <v>937</v>
      </c>
      <c r="C166" s="1962"/>
      <c r="D166" s="525">
        <f t="shared" ref="D166:G166" si="61">SUM(D77/D72)*100-100</f>
        <v>-22.58064516129032</v>
      </c>
      <c r="E166" s="444">
        <f t="shared" si="61"/>
        <v>-60.222686831524008</v>
      </c>
      <c r="F166" s="659">
        <f t="shared" si="61"/>
        <v>-25.482625482625494</v>
      </c>
      <c r="G166" s="660">
        <f t="shared" si="61"/>
        <v>-34.118582635720259</v>
      </c>
      <c r="H166" s="2422">
        <v>0</v>
      </c>
      <c r="I166" s="445">
        <v>0</v>
      </c>
      <c r="J166" s="2422">
        <v>0</v>
      </c>
      <c r="K166" s="2423">
        <v>0</v>
      </c>
      <c r="L166" s="1956">
        <f t="shared" ref="L166:M166" si="62">SUM(L77/L72)*100-100</f>
        <v>-21.724137931034477</v>
      </c>
      <c r="M166" s="660">
        <f t="shared" si="62"/>
        <v>-39.477025827594716</v>
      </c>
      <c r="N166" s="23"/>
      <c r="O166" s="23"/>
      <c r="P166" s="23"/>
    </row>
    <row r="167" spans="1:16" s="2212" customFormat="1" ht="14.25" customHeight="1" thickBot="1">
      <c r="B167" s="1334" t="s">
        <v>967</v>
      </c>
      <c r="C167" s="2348"/>
      <c r="D167" s="910">
        <f t="shared" ref="D167:G167" si="63">SUM(D78/D73)*100-100</f>
        <v>25.609756097560975</v>
      </c>
      <c r="E167" s="909">
        <f t="shared" si="63"/>
        <v>62.319760803033233</v>
      </c>
      <c r="F167" s="911">
        <f t="shared" si="63"/>
        <v>-24.338624338624342</v>
      </c>
      <c r="G167" s="909">
        <f t="shared" si="63"/>
        <v>-9.3778477764433603</v>
      </c>
      <c r="H167" s="911">
        <f>SUM(H78/H73)*100-100</f>
        <v>866.66666666666663</v>
      </c>
      <c r="I167" s="909">
        <f>SUM(I78/I73)*100-100</f>
        <v>173.10753278348068</v>
      </c>
      <c r="J167" s="911">
        <f t="shared" ref="J167:M167" si="64">SUM(J78/J73)*100-100</f>
        <v>50</v>
      </c>
      <c r="K167" s="908">
        <f t="shared" si="64"/>
        <v>57.258333333333326</v>
      </c>
      <c r="L167" s="910">
        <f t="shared" si="64"/>
        <v>-17.63565891472868</v>
      </c>
      <c r="M167" s="909">
        <f t="shared" si="64"/>
        <v>4.9384233613380957E-3</v>
      </c>
      <c r="N167" s="23"/>
      <c r="O167" s="23"/>
      <c r="P167" s="23"/>
    </row>
    <row r="168" spans="1:16" s="2212" customFormat="1" ht="14.25" customHeight="1">
      <c r="B168" s="588" t="s">
        <v>938</v>
      </c>
      <c r="C168" s="1966"/>
      <c r="D168" s="1958">
        <f t="shared" ref="D168:G170" si="65">SUM(D79/D74)*100-100</f>
        <v>-62.962962962962962</v>
      </c>
      <c r="E168" s="449">
        <f t="shared" si="65"/>
        <v>-90.57568681750864</v>
      </c>
      <c r="F168" s="657">
        <f t="shared" si="65"/>
        <v>-3.3707865168539257</v>
      </c>
      <c r="G168" s="658">
        <f t="shared" si="65"/>
        <v>-12.000635292925892</v>
      </c>
      <c r="H168" s="1958">
        <v>0</v>
      </c>
      <c r="I168" s="436">
        <v>0</v>
      </c>
      <c r="J168" s="1958">
        <v>0</v>
      </c>
      <c r="K168" s="436">
        <v>0</v>
      </c>
      <c r="L168" s="1955">
        <f t="shared" ref="L168:M170" si="66">SUM(L79/L74)*100-100</f>
        <v>-7.8048780487804805</v>
      </c>
      <c r="M168" s="658">
        <f t="shared" si="66"/>
        <v>-23.09535129554196</v>
      </c>
      <c r="N168" s="23"/>
      <c r="O168" s="23"/>
      <c r="P168" s="23"/>
    </row>
    <row r="169" spans="1:16" s="2212" customFormat="1" ht="14.25" customHeight="1">
      <c r="B169" s="429" t="s">
        <v>964</v>
      </c>
      <c r="C169" s="1962"/>
      <c r="D169" s="525">
        <f t="shared" si="65"/>
        <v>-74.074074074074076</v>
      </c>
      <c r="E169" s="444">
        <f t="shared" si="65"/>
        <v>-67.341363477137563</v>
      </c>
      <c r="F169" s="659">
        <f t="shared" si="65"/>
        <v>-10.439560439560438</v>
      </c>
      <c r="G169" s="660">
        <f t="shared" si="65"/>
        <v>-43.487629199227719</v>
      </c>
      <c r="H169" s="525">
        <f>SUM(H80/H75)*100-100</f>
        <v>-93.75</v>
      </c>
      <c r="I169" s="445">
        <f>SUM(I80/I75)*100-100</f>
        <v>-99.511628837916817</v>
      </c>
      <c r="J169" s="659">
        <v>0</v>
      </c>
      <c r="K169" s="660">
        <v>0</v>
      </c>
      <c r="L169" s="1956">
        <f t="shared" si="66"/>
        <v>-23.555555555555557</v>
      </c>
      <c r="M169" s="660">
        <f t="shared" si="66"/>
        <v>-52.291596107780933</v>
      </c>
      <c r="N169" s="475"/>
      <c r="O169" s="23"/>
      <c r="P169" s="23"/>
    </row>
    <row r="170" spans="1:16" s="2212" customFormat="1" ht="14.25" customHeight="1">
      <c r="B170" s="429" t="s">
        <v>983</v>
      </c>
      <c r="C170" s="1962"/>
      <c r="D170" s="525">
        <f t="shared" si="65"/>
        <v>-68</v>
      </c>
      <c r="E170" s="444">
        <f t="shared" si="65"/>
        <v>-75.432322127665884</v>
      </c>
      <c r="F170" s="659">
        <f t="shared" si="65"/>
        <v>3.7037037037036953</v>
      </c>
      <c r="G170" s="660">
        <f t="shared" si="65"/>
        <v>-40.183553398626223</v>
      </c>
      <c r="H170" s="444">
        <f>SUM(H81/H76)*100-100</f>
        <v>-100</v>
      </c>
      <c r="I170" s="660">
        <f>SUM(I81/I76)*100-100</f>
        <v>-100</v>
      </c>
      <c r="J170" s="525">
        <v>0</v>
      </c>
      <c r="K170" s="425">
        <v>0</v>
      </c>
      <c r="L170" s="1956">
        <f t="shared" si="66"/>
        <v>-10.362694300518143</v>
      </c>
      <c r="M170" s="660">
        <f t="shared" si="66"/>
        <v>-50.535581462052868</v>
      </c>
      <c r="N170" s="475"/>
      <c r="O170" s="23"/>
      <c r="P170" s="23"/>
    </row>
    <row r="171" spans="1:16" s="2212" customFormat="1" ht="14.25" customHeight="1" thickBot="1">
      <c r="B171" s="2470" t="s">
        <v>1005</v>
      </c>
      <c r="C171" s="3527"/>
      <c r="D171" s="525">
        <f t="shared" ref="D171:I171" si="67">SUM(D81/D76)*100-100</f>
        <v>-68</v>
      </c>
      <c r="E171" s="444">
        <f t="shared" si="67"/>
        <v>-75.432322127665884</v>
      </c>
      <c r="F171" s="659">
        <f t="shared" si="67"/>
        <v>3.7037037037036953</v>
      </c>
      <c r="G171" s="660">
        <f t="shared" si="67"/>
        <v>-40.183553398626223</v>
      </c>
      <c r="H171" s="444">
        <f t="shared" si="67"/>
        <v>-100</v>
      </c>
      <c r="I171" s="660">
        <f t="shared" si="67"/>
        <v>-100</v>
      </c>
      <c r="J171" s="525">
        <v>0</v>
      </c>
      <c r="K171" s="425">
        <v>0</v>
      </c>
      <c r="L171" s="1956">
        <f t="shared" ref="L171:M171" si="68">SUM(L81/L76)*100-100</f>
        <v>-10.362694300518143</v>
      </c>
      <c r="M171" s="660">
        <f t="shared" si="68"/>
        <v>-50.535581462052868</v>
      </c>
      <c r="N171" s="475"/>
      <c r="O171" s="23"/>
      <c r="P171" s="23"/>
    </row>
    <row r="172" spans="1:16" s="2212" customFormat="1" ht="14.25" customHeight="1" thickBot="1">
      <c r="B172" s="1334" t="s">
        <v>1011</v>
      </c>
      <c r="C172" s="2348"/>
      <c r="D172" s="910">
        <f t="shared" ref="D172:G173" si="69">SUM(D83/D78)*100-100</f>
        <v>-54.368932038834949</v>
      </c>
      <c r="E172" s="909">
        <f>SUM(E83/E78)*100-100</f>
        <v>-61.490703138520942</v>
      </c>
      <c r="F172" s="911">
        <f t="shared" si="69"/>
        <v>-12.44755244755244</v>
      </c>
      <c r="G172" s="909">
        <f t="shared" si="69"/>
        <v>-30.330341468962331</v>
      </c>
      <c r="H172" s="911">
        <f>SUM(H83/H78)*100-100</f>
        <v>-82.758620689655174</v>
      </c>
      <c r="I172" s="909">
        <f>SUM(I83/I78)*100-100</f>
        <v>-82.595470846476715</v>
      </c>
      <c r="J172" s="911">
        <f t="shared" ref="J172:M173" si="70">SUM(J83/J78)*100-100</f>
        <v>33.333333333333314</v>
      </c>
      <c r="K172" s="908">
        <f t="shared" si="70"/>
        <v>33.333333333333343</v>
      </c>
      <c r="L172" s="910">
        <f t="shared" si="70"/>
        <v>-20.117647058823536</v>
      </c>
      <c r="M172" s="909">
        <f t="shared" si="70"/>
        <v>-37.070560116846217</v>
      </c>
      <c r="N172" s="23"/>
      <c r="O172" s="23"/>
      <c r="P172" s="23"/>
    </row>
    <row r="173" spans="1:16" s="2212" customFormat="1" ht="14.25" customHeight="1" thickBot="1">
      <c r="B173" s="588" t="s">
        <v>1014</v>
      </c>
      <c r="C173" s="1966"/>
      <c r="D173" s="1958">
        <f t="shared" si="69"/>
        <v>20</v>
      </c>
      <c r="E173" s="449">
        <f>SUM(E84/E79)*100-100</f>
        <v>2006.7818578990659</v>
      </c>
      <c r="F173" s="657">
        <f t="shared" si="69"/>
        <v>-31.395348837209298</v>
      </c>
      <c r="G173" s="658">
        <f t="shared" si="69"/>
        <v>-85.475419314428279</v>
      </c>
      <c r="H173" s="1958">
        <v>0</v>
      </c>
      <c r="I173" s="436">
        <v>0</v>
      </c>
      <c r="J173" s="1958">
        <v>0</v>
      </c>
      <c r="K173" s="436">
        <v>0</v>
      </c>
      <c r="L173" s="1955">
        <f t="shared" si="70"/>
        <v>-31.216931216931215</v>
      </c>
      <c r="M173" s="658">
        <f t="shared" si="70"/>
        <v>-47.727041554734406</v>
      </c>
      <c r="N173" s="23"/>
      <c r="O173" s="23"/>
      <c r="P173" s="23"/>
    </row>
    <row r="174" spans="1:16">
      <c r="A174" s="56"/>
      <c r="B174" s="3514" t="s">
        <v>379</v>
      </c>
      <c r="C174" s="1651"/>
      <c r="D174" s="3514"/>
      <c r="E174" s="3523"/>
      <c r="F174" s="3514"/>
      <c r="G174" s="3523"/>
      <c r="H174" s="3514"/>
      <c r="I174" s="3523"/>
      <c r="J174" s="1651"/>
      <c r="K174" s="583"/>
      <c r="L174" s="3524"/>
      <c r="M174" s="3526"/>
      <c r="N174" s="23"/>
    </row>
    <row r="175" spans="1:16">
      <c r="B175" s="23"/>
      <c r="C175" s="272"/>
      <c r="D175" s="23"/>
      <c r="E175" s="3525"/>
      <c r="F175" s="23"/>
      <c r="G175" s="3525"/>
      <c r="H175" s="23"/>
      <c r="I175" s="3525"/>
      <c r="J175" s="3409"/>
      <c r="K175" s="3405"/>
      <c r="L175" s="23"/>
      <c r="M175" s="452"/>
    </row>
    <row r="176" spans="1:16">
      <c r="B176" s="23"/>
      <c r="C176" s="272"/>
      <c r="D176" s="23"/>
      <c r="E176" s="3525"/>
      <c r="F176" s="23"/>
      <c r="G176" s="3525"/>
      <c r="H176" s="23"/>
      <c r="I176" s="3525"/>
      <c r="J176" s="3409"/>
      <c r="K176" s="3405"/>
      <c r="L176" s="23"/>
      <c r="M176" s="452"/>
    </row>
    <row r="177" spans="3:13">
      <c r="C177" s="272"/>
      <c r="M177" s="197"/>
    </row>
  </sheetData>
  <mergeCells count="5">
    <mergeCell ref="B92:C92"/>
    <mergeCell ref="C1:L1"/>
    <mergeCell ref="Q11:Q12"/>
    <mergeCell ref="B2:C2"/>
    <mergeCell ref="B91:C91"/>
  </mergeCells>
  <phoneticPr fontId="0" type="noConversion"/>
  <pageMargins left="0.39370078740157483" right="0.19685039370078741" top="0.98425196850393704" bottom="0.9055118110236221" header="0.51181102362204722" footer="0.51181102362204722"/>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00B0F0"/>
    <pageSetUpPr fitToPage="1"/>
  </sheetPr>
  <dimension ref="A1:AE516"/>
  <sheetViews>
    <sheetView tabSelected="1" topLeftCell="A40" zoomScale="85" zoomScaleNormal="85" workbookViewId="0">
      <selection activeCell="D96" sqref="D96:I102"/>
    </sheetView>
  </sheetViews>
  <sheetFormatPr defaultColWidth="8.85546875" defaultRowHeight="12.75"/>
  <cols>
    <col min="1" max="1" width="9.42578125" customWidth="1"/>
    <col min="2" max="2" width="8.42578125" style="3" customWidth="1"/>
    <col min="3" max="3" width="8" style="3" customWidth="1"/>
    <col min="4" max="4" width="9" style="3" customWidth="1"/>
    <col min="5" max="5" width="9.85546875" style="3" customWidth="1"/>
    <col min="6" max="6" width="10.5703125" style="3" customWidth="1"/>
    <col min="7" max="7" width="11" style="3" customWidth="1"/>
    <col min="8" max="8" width="10.140625" customWidth="1"/>
    <col min="9" max="9" width="12.5703125" bestFit="1" customWidth="1"/>
    <col min="10" max="10" width="13.85546875" customWidth="1"/>
    <col min="11" max="11" width="11" customWidth="1"/>
    <col min="12" max="12" width="10" customWidth="1"/>
    <col min="13" max="13" width="10.5703125" customWidth="1"/>
    <col min="14" max="14" width="11" customWidth="1"/>
    <col min="15" max="15" width="12.5703125" customWidth="1"/>
    <col min="16" max="16" width="12.5703125" style="20" customWidth="1"/>
    <col min="17" max="17" width="12.5703125" style="20" bestFit="1" customWidth="1"/>
    <col min="18" max="18" width="12.7109375" style="20" customWidth="1"/>
    <col min="19" max="19" width="9.7109375" bestFit="1" customWidth="1"/>
    <col min="20" max="22" width="10.140625" customWidth="1"/>
    <col min="29" max="31" width="16.42578125" customWidth="1"/>
  </cols>
  <sheetData>
    <row r="1" spans="1:20" ht="42" customHeight="1">
      <c r="A1" s="14" t="s">
        <v>889</v>
      </c>
      <c r="B1" s="3822" t="s">
        <v>385</v>
      </c>
      <c r="C1" s="405"/>
      <c r="D1" s="405"/>
      <c r="E1" s="405"/>
      <c r="F1" s="405"/>
      <c r="G1" s="405"/>
      <c r="H1" s="453"/>
      <c r="I1" s="454"/>
      <c r="J1" s="455"/>
      <c r="K1" s="456"/>
    </row>
    <row r="2" spans="1:20" ht="1.5" customHeight="1" thickBot="1">
      <c r="C2" s="219"/>
    </row>
    <row r="3" spans="1:20" ht="27" customHeight="1">
      <c r="B3" s="905" t="s">
        <v>99</v>
      </c>
      <c r="C3" s="5187" t="s">
        <v>156</v>
      </c>
      <c r="D3" s="5188"/>
      <c r="E3" s="5189"/>
      <c r="F3" s="5187" t="s">
        <v>958</v>
      </c>
      <c r="G3" s="5188"/>
      <c r="H3" s="5189"/>
      <c r="I3" s="5190" t="s">
        <v>992</v>
      </c>
      <c r="J3" s="5191"/>
      <c r="K3" s="5192"/>
      <c r="M3" s="5193" t="s">
        <v>993</v>
      </c>
      <c r="N3" s="5193"/>
      <c r="Q3" s="4447" t="s">
        <v>99</v>
      </c>
      <c r="R3" s="3396" t="s">
        <v>993</v>
      </c>
      <c r="S3" s="4441"/>
    </row>
    <row r="4" spans="1:20" s="149" customFormat="1" ht="24.75" customHeight="1">
      <c r="B4" s="1097" t="s">
        <v>104</v>
      </c>
      <c r="C4" s="3321" t="s">
        <v>386</v>
      </c>
      <c r="D4" s="3322" t="s">
        <v>387</v>
      </c>
      <c r="E4" s="3322" t="s">
        <v>171</v>
      </c>
      <c r="F4" s="3323" t="s">
        <v>386</v>
      </c>
      <c r="G4" s="3825" t="s">
        <v>387</v>
      </c>
      <c r="H4" s="3324" t="s">
        <v>171</v>
      </c>
      <c r="I4" s="3323" t="s">
        <v>386</v>
      </c>
      <c r="J4" s="3325" t="s">
        <v>387</v>
      </c>
      <c r="K4" s="3324" t="s">
        <v>388</v>
      </c>
      <c r="M4" s="3327" t="s">
        <v>386</v>
      </c>
      <c r="N4" s="3328" t="s">
        <v>387</v>
      </c>
      <c r="P4" s="148"/>
      <c r="Q4" s="4448" t="s">
        <v>104</v>
      </c>
      <c r="R4" s="4442" t="s">
        <v>386</v>
      </c>
      <c r="S4" s="4443" t="s">
        <v>387</v>
      </c>
      <c r="T4" s="3326"/>
    </row>
    <row r="5" spans="1:20">
      <c r="B5" s="3343" t="s">
        <v>120</v>
      </c>
      <c r="C5" s="3808">
        <v>86.9</v>
      </c>
      <c r="D5" s="3807">
        <v>98.1</v>
      </c>
      <c r="E5" s="3807">
        <v>11.199999999999989</v>
      </c>
      <c r="F5" s="3282">
        <v>62.2</v>
      </c>
      <c r="G5" s="3815">
        <v>68.099999999999994</v>
      </c>
      <c r="H5" s="716">
        <v>5.8999999999999915</v>
      </c>
      <c r="I5" s="3283">
        <v>12.710765239948101</v>
      </c>
      <c r="J5" s="3807">
        <v>-5.1257253384913071</v>
      </c>
      <c r="K5" s="569">
        <v>-57.414448669201569</v>
      </c>
      <c r="M5" s="3330">
        <f>F5/C5</f>
        <v>0.71576524741081704</v>
      </c>
      <c r="N5" s="3329">
        <f>G5/D5</f>
        <v>0.6941896024464832</v>
      </c>
      <c r="Q5" s="4267" t="s">
        <v>120</v>
      </c>
      <c r="R5" s="4271">
        <v>0.71576524741081704</v>
      </c>
      <c r="S5" s="4259">
        <v>0.6941896024464832</v>
      </c>
      <c r="T5" s="678"/>
    </row>
    <row r="6" spans="1:20">
      <c r="B6" s="3343" t="s">
        <v>121</v>
      </c>
      <c r="C6" s="3808">
        <v>102</v>
      </c>
      <c r="D6" s="3807">
        <v>120</v>
      </c>
      <c r="E6" s="3807">
        <v>18</v>
      </c>
      <c r="F6" s="3282">
        <v>72.2</v>
      </c>
      <c r="G6" s="3815">
        <v>80.8</v>
      </c>
      <c r="H6" s="716">
        <v>8.5999999999999943</v>
      </c>
      <c r="I6" s="3283">
        <v>25.615763546798021</v>
      </c>
      <c r="J6" s="3807">
        <v>7.6233183856502222</v>
      </c>
      <c r="K6" s="569">
        <v>-40.594059405940598</v>
      </c>
      <c r="M6" s="3330">
        <f t="shared" ref="M6:N54" si="0">F6/C6</f>
        <v>0.707843137254902</v>
      </c>
      <c r="N6" s="3329">
        <f t="shared" si="0"/>
        <v>0.67333333333333334</v>
      </c>
      <c r="Q6" s="4267" t="s">
        <v>121</v>
      </c>
      <c r="R6" s="4271">
        <v>0.707843137254902</v>
      </c>
      <c r="S6" s="4259">
        <v>0.67333333333333334</v>
      </c>
      <c r="T6" s="678"/>
    </row>
    <row r="7" spans="1:20">
      <c r="B7" s="3343" t="s">
        <v>122</v>
      </c>
      <c r="C7" s="3808">
        <v>100</v>
      </c>
      <c r="D7" s="3807">
        <v>109</v>
      </c>
      <c r="E7" s="3807">
        <v>9</v>
      </c>
      <c r="F7" s="3282">
        <v>73.7</v>
      </c>
      <c r="G7" s="3815">
        <v>66.2</v>
      </c>
      <c r="H7" s="716">
        <v>-7.5</v>
      </c>
      <c r="I7" s="3283">
        <v>38.121546961325947</v>
      </c>
      <c r="J7" s="3807">
        <v>2.5399811853245495</v>
      </c>
      <c r="K7" s="569">
        <v>-73.451327433628308</v>
      </c>
      <c r="M7" s="3330">
        <f t="shared" si="0"/>
        <v>0.73699999999999999</v>
      </c>
      <c r="N7" s="3329">
        <f t="shared" si="0"/>
        <v>0.60733944954128438</v>
      </c>
      <c r="Q7" s="4267" t="s">
        <v>122</v>
      </c>
      <c r="R7" s="4271">
        <v>0.73699999999999999</v>
      </c>
      <c r="S7" s="4259">
        <v>0.60733944954128438</v>
      </c>
      <c r="T7" s="678"/>
    </row>
    <row r="8" spans="1:20">
      <c r="B8" s="1308" t="s">
        <v>123</v>
      </c>
      <c r="C8" s="3813">
        <v>107.3</v>
      </c>
      <c r="D8" s="3811">
        <v>116.3</v>
      </c>
      <c r="E8" s="3811">
        <v>9</v>
      </c>
      <c r="F8" s="3285">
        <v>84.6</v>
      </c>
      <c r="G8" s="3821">
        <v>74.7</v>
      </c>
      <c r="H8" s="718">
        <v>-9.8999999999999915</v>
      </c>
      <c r="I8" s="3287">
        <v>10.61855670103094</v>
      </c>
      <c r="J8" s="706">
        <v>-6.5112540192926076</v>
      </c>
      <c r="K8" s="570">
        <v>-67.153284671532845</v>
      </c>
      <c r="M8" s="3331">
        <f t="shared" si="0"/>
        <v>0.78844361602982294</v>
      </c>
      <c r="N8" s="3332">
        <f t="shared" si="0"/>
        <v>0.64230438521066213</v>
      </c>
      <c r="Q8" s="4268" t="s">
        <v>123</v>
      </c>
      <c r="R8" s="4271">
        <v>0.78844361602982294</v>
      </c>
      <c r="S8" s="4259">
        <v>0.64230438521066213</v>
      </c>
      <c r="T8" s="678"/>
    </row>
    <row r="9" spans="1:20" ht="12.75" customHeight="1">
      <c r="B9" s="3343" t="s">
        <v>124</v>
      </c>
      <c r="C9" s="3808">
        <v>100.1</v>
      </c>
      <c r="D9" s="3807">
        <v>115</v>
      </c>
      <c r="E9" s="3807">
        <f t="shared" ref="E9:E46" si="1">SUM(D9-C9)</f>
        <v>14.900000000000006</v>
      </c>
      <c r="F9" s="3282">
        <v>76.900000000000006</v>
      </c>
      <c r="G9" s="3815">
        <v>76.7</v>
      </c>
      <c r="H9" s="3288">
        <f t="shared" ref="H9:H31" si="2">SUM(G9-F9)</f>
        <v>-0.20000000000000284</v>
      </c>
      <c r="I9" s="3289">
        <f t="shared" ref="I9:K20" si="3">SUM(C9/C5)*100-100</f>
        <v>15.189873417721515</v>
      </c>
      <c r="J9" s="3815">
        <f t="shared" si="3"/>
        <v>17.227319062181451</v>
      </c>
      <c r="K9" s="2624">
        <f t="shared" si="3"/>
        <v>33.035714285714477</v>
      </c>
      <c r="M9" s="3330">
        <f t="shared" si="0"/>
        <v>0.76823176823176831</v>
      </c>
      <c r="N9" s="3329">
        <f t="shared" si="0"/>
        <v>0.66695652173913045</v>
      </c>
      <c r="Q9" s="4267" t="s">
        <v>124</v>
      </c>
      <c r="R9" s="4271">
        <v>0.76823176823176831</v>
      </c>
      <c r="S9" s="4259">
        <v>0.66695652173913045</v>
      </c>
      <c r="T9" s="678"/>
    </row>
    <row r="10" spans="1:20" ht="12.75" customHeight="1">
      <c r="B10" s="3343" t="s">
        <v>125</v>
      </c>
      <c r="C10" s="3808">
        <v>112.6</v>
      </c>
      <c r="D10" s="3807">
        <v>139.1</v>
      </c>
      <c r="E10" s="3807">
        <f t="shared" si="1"/>
        <v>26.5</v>
      </c>
      <c r="F10" s="3282">
        <v>81.400000000000006</v>
      </c>
      <c r="G10" s="3815">
        <v>85.7</v>
      </c>
      <c r="H10" s="716">
        <f t="shared" si="2"/>
        <v>4.2999999999999972</v>
      </c>
      <c r="I10" s="3282">
        <f t="shared" si="3"/>
        <v>10.392156862745082</v>
      </c>
      <c r="J10" s="572">
        <f t="shared" si="3"/>
        <v>15.916666666666671</v>
      </c>
      <c r="K10" s="571">
        <f t="shared" si="3"/>
        <v>47.222222222222229</v>
      </c>
      <c r="M10" s="3330">
        <f t="shared" si="0"/>
        <v>0.72291296625222035</v>
      </c>
      <c r="N10" s="3329">
        <f t="shared" si="0"/>
        <v>0.61610352264557877</v>
      </c>
      <c r="Q10" s="4267" t="s">
        <v>125</v>
      </c>
      <c r="R10" s="4271">
        <v>0.72291296625222035</v>
      </c>
      <c r="S10" s="4259">
        <v>0.61610352264557877</v>
      </c>
      <c r="T10" s="678"/>
    </row>
    <row r="11" spans="1:20" ht="12.75" customHeight="1">
      <c r="B11" s="3343" t="s">
        <v>126</v>
      </c>
      <c r="C11" s="3808">
        <v>104</v>
      </c>
      <c r="D11" s="3807">
        <v>116.9</v>
      </c>
      <c r="E11" s="3807">
        <f t="shared" si="1"/>
        <v>12.900000000000006</v>
      </c>
      <c r="F11" s="3282">
        <v>81.599999999999994</v>
      </c>
      <c r="G11" s="3815">
        <v>73.7</v>
      </c>
      <c r="H11" s="716">
        <f t="shared" si="2"/>
        <v>-7.8999999999999915</v>
      </c>
      <c r="I11" s="3282">
        <f t="shared" si="3"/>
        <v>4</v>
      </c>
      <c r="J11" s="572">
        <f t="shared" si="3"/>
        <v>7.2477064220183536</v>
      </c>
      <c r="K11" s="571">
        <f t="shared" si="3"/>
        <v>43.3333333333334</v>
      </c>
      <c r="M11" s="3330">
        <f t="shared" si="0"/>
        <v>0.7846153846153846</v>
      </c>
      <c r="N11" s="3329">
        <f t="shared" si="0"/>
        <v>0.63045337895637299</v>
      </c>
      <c r="Q11" s="4267" t="s">
        <v>126</v>
      </c>
      <c r="R11" s="4271">
        <v>0.7846153846153846</v>
      </c>
      <c r="S11" s="4259">
        <v>0.63045337895637299</v>
      </c>
      <c r="T11" s="678"/>
    </row>
    <row r="12" spans="1:20" ht="12.75" customHeight="1">
      <c r="B12" s="3344" t="s">
        <v>127</v>
      </c>
      <c r="C12" s="3813">
        <v>110.8</v>
      </c>
      <c r="D12" s="3811">
        <v>139.9</v>
      </c>
      <c r="E12" s="3811">
        <f t="shared" si="1"/>
        <v>29.100000000000009</v>
      </c>
      <c r="F12" s="3285">
        <v>84.1</v>
      </c>
      <c r="G12" s="3821">
        <v>91.9</v>
      </c>
      <c r="H12" s="718">
        <f t="shared" si="2"/>
        <v>7.8000000000000114</v>
      </c>
      <c r="I12" s="3285">
        <f t="shared" si="3"/>
        <v>3.2618825722273925</v>
      </c>
      <c r="J12" s="706">
        <f t="shared" si="3"/>
        <v>20.292347377472055</v>
      </c>
      <c r="K12" s="2625">
        <f t="shared" si="3"/>
        <v>223.33333333333343</v>
      </c>
      <c r="M12" s="3331">
        <f t="shared" si="0"/>
        <v>0.75902527075812276</v>
      </c>
      <c r="N12" s="3332">
        <f t="shared" si="0"/>
        <v>0.65689778413152256</v>
      </c>
      <c r="Q12" s="4267" t="s">
        <v>127</v>
      </c>
      <c r="R12" s="4271">
        <v>0.75902527075812276</v>
      </c>
      <c r="S12" s="4259">
        <v>0.65689778413152256</v>
      </c>
      <c r="T12" s="678"/>
    </row>
    <row r="13" spans="1:20" ht="12.75" customHeight="1">
      <c r="B13" s="3343" t="s">
        <v>128</v>
      </c>
      <c r="C13" s="3808">
        <v>108.8</v>
      </c>
      <c r="D13" s="3807">
        <v>138</v>
      </c>
      <c r="E13" s="3807">
        <f t="shared" si="1"/>
        <v>29.200000000000003</v>
      </c>
      <c r="F13" s="3282">
        <v>82.8</v>
      </c>
      <c r="G13" s="3815">
        <v>90.7</v>
      </c>
      <c r="H13" s="716">
        <f t="shared" si="2"/>
        <v>7.9000000000000057</v>
      </c>
      <c r="I13" s="3290">
        <f t="shared" si="3"/>
        <v>8.6913086913086914</v>
      </c>
      <c r="J13" s="3819">
        <f t="shared" si="3"/>
        <v>20</v>
      </c>
      <c r="K13" s="2624">
        <f t="shared" si="3"/>
        <v>95.973154362416039</v>
      </c>
      <c r="M13" s="3330">
        <f t="shared" si="0"/>
        <v>0.76102941176470584</v>
      </c>
      <c r="N13" s="3329">
        <f t="shared" si="0"/>
        <v>0.65724637681159426</v>
      </c>
      <c r="Q13" s="4267" t="s">
        <v>128</v>
      </c>
      <c r="R13" s="4271">
        <v>0.76102941176470584</v>
      </c>
      <c r="S13" s="4259">
        <v>0.65724637681159426</v>
      </c>
      <c r="T13" s="678"/>
    </row>
    <row r="14" spans="1:20" ht="13.7" customHeight="1">
      <c r="B14" s="3343" t="s">
        <v>129</v>
      </c>
      <c r="C14" s="3808">
        <v>112.8</v>
      </c>
      <c r="D14" s="3807">
        <v>154</v>
      </c>
      <c r="E14" s="3807">
        <f t="shared" si="1"/>
        <v>41.2</v>
      </c>
      <c r="F14" s="3282">
        <v>82.5</v>
      </c>
      <c r="G14" s="3815">
        <v>100.7</v>
      </c>
      <c r="H14" s="716">
        <f t="shared" si="2"/>
        <v>18.200000000000003</v>
      </c>
      <c r="I14" s="3283">
        <f t="shared" si="3"/>
        <v>0.17761989342805862</v>
      </c>
      <c r="J14" s="3807">
        <f t="shared" si="3"/>
        <v>10.7117181883537</v>
      </c>
      <c r="K14" s="569">
        <f t="shared" si="3"/>
        <v>55.471698113207566</v>
      </c>
      <c r="M14" s="3330">
        <f t="shared" si="0"/>
        <v>0.7313829787234043</v>
      </c>
      <c r="N14" s="3329">
        <f t="shared" si="0"/>
        <v>0.65389610389610386</v>
      </c>
      <c r="Q14" s="4267" t="s">
        <v>129</v>
      </c>
      <c r="R14" s="4271">
        <v>0.7313829787234043</v>
      </c>
      <c r="S14" s="4259">
        <v>0.65389610389610386</v>
      </c>
      <c r="T14" s="678"/>
    </row>
    <row r="15" spans="1:20" ht="12.75" customHeight="1">
      <c r="B15" s="3343" t="s">
        <v>130</v>
      </c>
      <c r="C15" s="3808">
        <v>104.3</v>
      </c>
      <c r="D15" s="3807">
        <v>126.319</v>
      </c>
      <c r="E15" s="3807">
        <f t="shared" si="1"/>
        <v>22.019000000000005</v>
      </c>
      <c r="F15" s="3282">
        <v>79.388000000000005</v>
      </c>
      <c r="G15" s="3815">
        <v>77.91</v>
      </c>
      <c r="H15" s="716">
        <f t="shared" si="2"/>
        <v>-1.4780000000000086</v>
      </c>
      <c r="I15" s="3282">
        <f t="shared" si="3"/>
        <v>0.288461538461533</v>
      </c>
      <c r="J15" s="3815">
        <f t="shared" si="3"/>
        <v>8.0573139435414731</v>
      </c>
      <c r="K15" s="569">
        <f t="shared" si="3"/>
        <v>70.689922480620112</v>
      </c>
      <c r="M15" s="3330">
        <f t="shared" si="0"/>
        <v>0.76115052732502408</v>
      </c>
      <c r="N15" s="3329">
        <f t="shared" si="0"/>
        <v>0.61677182371614714</v>
      </c>
      <c r="Q15" s="4267" t="s">
        <v>130</v>
      </c>
      <c r="R15" s="4271">
        <v>0.76115052732502408</v>
      </c>
      <c r="S15" s="4259">
        <v>0.61677182371614714</v>
      </c>
      <c r="T15" s="678"/>
    </row>
    <row r="16" spans="1:20" ht="12.75" customHeight="1">
      <c r="B16" s="3344" t="s">
        <v>405</v>
      </c>
      <c r="C16" s="3813">
        <v>125.2</v>
      </c>
      <c r="D16" s="3811">
        <v>144.30000000000001</v>
      </c>
      <c r="E16" s="3811">
        <f t="shared" si="1"/>
        <v>19.100000000000009</v>
      </c>
      <c r="F16" s="3285">
        <v>103.4</v>
      </c>
      <c r="G16" s="3821">
        <v>98.4</v>
      </c>
      <c r="H16" s="718">
        <f t="shared" si="2"/>
        <v>-5</v>
      </c>
      <c r="I16" s="3285">
        <f t="shared" si="3"/>
        <v>12.996389891696765</v>
      </c>
      <c r="J16" s="3821">
        <f t="shared" si="3"/>
        <v>3.145103645461063</v>
      </c>
      <c r="K16" s="570">
        <f t="shared" si="3"/>
        <v>-34.364261168384871</v>
      </c>
      <c r="M16" s="3331">
        <f t="shared" si="0"/>
        <v>0.82587859424920129</v>
      </c>
      <c r="N16" s="3332">
        <f t="shared" si="0"/>
        <v>0.68191268191268195</v>
      </c>
      <c r="Q16" s="4267" t="s">
        <v>405</v>
      </c>
      <c r="R16" s="4271">
        <v>0.82587859424920129</v>
      </c>
      <c r="S16" s="4259">
        <v>0.68191268191268195</v>
      </c>
      <c r="T16" s="678"/>
    </row>
    <row r="17" spans="1:20" ht="12.75" customHeight="1">
      <c r="B17" s="3343" t="s">
        <v>425</v>
      </c>
      <c r="C17" s="3820">
        <v>117.14920000000001</v>
      </c>
      <c r="D17" s="3815">
        <v>157.4385</v>
      </c>
      <c r="E17" s="3819">
        <f t="shared" si="1"/>
        <v>40.289299999999997</v>
      </c>
      <c r="F17" s="3292">
        <v>91.326700000000002</v>
      </c>
      <c r="G17" s="3293">
        <v>117.23099999999999</v>
      </c>
      <c r="H17" s="3294">
        <f t="shared" si="2"/>
        <v>25.904299999999992</v>
      </c>
      <c r="I17" s="3289">
        <f t="shared" si="3"/>
        <v>7.6738970588235276</v>
      </c>
      <c r="J17" s="3295">
        <f t="shared" si="3"/>
        <v>14.085869565217408</v>
      </c>
      <c r="K17" s="2624">
        <f t="shared" si="3"/>
        <v>37.977054794520512</v>
      </c>
      <c r="M17" s="3333">
        <f t="shared" si="0"/>
        <v>0.7795759595456051</v>
      </c>
      <c r="N17" s="3334">
        <f t="shared" si="0"/>
        <v>0.74461456378204816</v>
      </c>
      <c r="Q17" s="4267" t="s">
        <v>425</v>
      </c>
      <c r="R17" s="4271">
        <v>0.7795759595456051</v>
      </c>
      <c r="S17" s="4259">
        <v>0.74461456378204816</v>
      </c>
      <c r="T17" s="678"/>
    </row>
    <row r="18" spans="1:20" ht="12.75" customHeight="1">
      <c r="B18" s="3343" t="s">
        <v>575</v>
      </c>
      <c r="C18" s="3808">
        <v>127.15079999999999</v>
      </c>
      <c r="D18" s="3815">
        <v>164.9853</v>
      </c>
      <c r="E18" s="3807">
        <f t="shared" si="1"/>
        <v>37.834500000000006</v>
      </c>
      <c r="F18" s="3283">
        <v>95.68</v>
      </c>
      <c r="G18" s="572">
        <v>114.79</v>
      </c>
      <c r="H18" s="3816">
        <f t="shared" si="2"/>
        <v>19.11</v>
      </c>
      <c r="I18" s="3282">
        <f t="shared" si="3"/>
        <v>12.722340425531911</v>
      </c>
      <c r="J18" s="3815">
        <f t="shared" si="3"/>
        <v>7.1333116883116787</v>
      </c>
      <c r="K18" s="569">
        <f t="shared" si="3"/>
        <v>-8.1686893203883386</v>
      </c>
      <c r="M18" s="3330">
        <f t="shared" si="0"/>
        <v>0.75249231621035817</v>
      </c>
      <c r="N18" s="3329">
        <f t="shared" si="0"/>
        <v>0.69575895549482292</v>
      </c>
      <c r="Q18" s="4267" t="s">
        <v>575</v>
      </c>
      <c r="R18" s="4271">
        <v>0.75249231621035817</v>
      </c>
      <c r="S18" s="4259">
        <v>0.69575895549482292</v>
      </c>
      <c r="T18" s="678"/>
    </row>
    <row r="19" spans="1:20" ht="12.75" customHeight="1">
      <c r="B19" s="3343" t="s">
        <v>426</v>
      </c>
      <c r="C19" s="3808">
        <v>128.50400000000002</v>
      </c>
      <c r="D19" s="3815">
        <v>135.7578</v>
      </c>
      <c r="E19" s="3807">
        <f t="shared" si="1"/>
        <v>7.253799999999984</v>
      </c>
      <c r="F19" s="3283">
        <v>100.97499999999999</v>
      </c>
      <c r="G19" s="572">
        <v>92.688000000000002</v>
      </c>
      <c r="H19" s="3816">
        <f t="shared" si="2"/>
        <v>-8.2869999999999919</v>
      </c>
      <c r="I19" s="3282">
        <f t="shared" si="3"/>
        <v>23.206136145733481</v>
      </c>
      <c r="J19" s="3815">
        <f t="shared" si="3"/>
        <v>7.4721934150840212</v>
      </c>
      <c r="K19" s="569">
        <f t="shared" si="3"/>
        <v>-67.056632907943225</v>
      </c>
      <c r="M19" s="3330">
        <f t="shared" si="0"/>
        <v>0.78577320550333052</v>
      </c>
      <c r="N19" s="3329">
        <f t="shared" si="0"/>
        <v>0.68274530082249418</v>
      </c>
      <c r="Q19" s="4267" t="s">
        <v>426</v>
      </c>
      <c r="R19" s="4271">
        <v>0.78577320550333052</v>
      </c>
      <c r="S19" s="4259">
        <v>0.68274530082249418</v>
      </c>
      <c r="T19" s="678"/>
    </row>
    <row r="20" spans="1:20" ht="12.75" customHeight="1">
      <c r="B20" s="3344" t="s">
        <v>479</v>
      </c>
      <c r="C20" s="3813">
        <v>113.4218</v>
      </c>
      <c r="D20" s="3821">
        <v>136.30840000000001</v>
      </c>
      <c r="E20" s="3811">
        <f t="shared" si="1"/>
        <v>22.886600000000001</v>
      </c>
      <c r="F20" s="3287">
        <v>89.853999999999999</v>
      </c>
      <c r="G20" s="706">
        <v>93.914000000000001</v>
      </c>
      <c r="H20" s="3812">
        <f t="shared" si="2"/>
        <v>4.0600000000000023</v>
      </c>
      <c r="I20" s="3285">
        <f t="shared" si="3"/>
        <v>-9.4075079872204412</v>
      </c>
      <c r="J20" s="3821">
        <f t="shared" si="3"/>
        <v>-5.5381843381843368</v>
      </c>
      <c r="K20" s="570">
        <f t="shared" si="3"/>
        <v>19.825130890052307</v>
      </c>
      <c r="M20" s="3331">
        <f t="shared" si="0"/>
        <v>0.79221102116171671</v>
      </c>
      <c r="N20" s="3332">
        <f t="shared" si="0"/>
        <v>0.68898175020761743</v>
      </c>
      <c r="Q20" s="4267" t="s">
        <v>479</v>
      </c>
      <c r="R20" s="4271">
        <v>0.79221102116171671</v>
      </c>
      <c r="S20" s="4259">
        <v>0.68898175020761743</v>
      </c>
      <c r="T20" s="678"/>
    </row>
    <row r="21" spans="1:20" ht="12.75" customHeight="1">
      <c r="B21" s="3343" t="s">
        <v>526</v>
      </c>
      <c r="C21" s="3820">
        <v>120.892</v>
      </c>
      <c r="D21" s="3815">
        <v>160.47510399999999</v>
      </c>
      <c r="E21" s="3807">
        <f t="shared" si="1"/>
        <v>39.583103999999992</v>
      </c>
      <c r="F21" s="3283">
        <v>95.712999999999994</v>
      </c>
      <c r="G21" s="572">
        <v>118.383</v>
      </c>
      <c r="H21" s="3816">
        <f t="shared" si="2"/>
        <v>22.67</v>
      </c>
      <c r="I21" s="3282">
        <f>SUM(C21/C17)*100-100</f>
        <v>3.1949001785756934</v>
      </c>
      <c r="J21" s="3815">
        <f>SUM(D21/D17)*100-100</f>
        <v>1.9287556728500306</v>
      </c>
      <c r="K21" s="569">
        <f>SUM(E21/E17)*100-100</f>
        <v>-1.7528127815573953</v>
      </c>
      <c r="M21" s="3330">
        <f t="shared" si="0"/>
        <v>0.79172319094729182</v>
      </c>
      <c r="N21" s="3329">
        <f t="shared" si="0"/>
        <v>0.73770321407612238</v>
      </c>
      <c r="Q21" s="4267" t="s">
        <v>526</v>
      </c>
      <c r="R21" s="4271">
        <v>0.79172319094729182</v>
      </c>
      <c r="S21" s="4259">
        <v>0.73770321407612238</v>
      </c>
    </row>
    <row r="22" spans="1:20" ht="12.75" customHeight="1">
      <c r="B22" s="3343" t="s">
        <v>484</v>
      </c>
      <c r="C22" s="3808">
        <v>134.9923</v>
      </c>
      <c r="D22" s="3815">
        <v>190.98140000000001</v>
      </c>
      <c r="E22" s="3807">
        <f t="shared" si="1"/>
        <v>55.989100000000008</v>
      </c>
      <c r="F22" s="3282">
        <v>108.65600000000001</v>
      </c>
      <c r="G22" s="572">
        <v>143.47900000000001</v>
      </c>
      <c r="H22" s="3816">
        <f t="shared" si="2"/>
        <v>34.823000000000008</v>
      </c>
      <c r="I22" s="3282">
        <f t="shared" ref="I22:K31" si="4">SUM(C22/C18)*100-100</f>
        <v>6.1670866404301137</v>
      </c>
      <c r="J22" s="3807">
        <f t="shared" si="4"/>
        <v>15.756615892446192</v>
      </c>
      <c r="K22" s="569">
        <f t="shared" si="4"/>
        <v>47.98424718180496</v>
      </c>
      <c r="M22" s="3330">
        <f t="shared" si="0"/>
        <v>0.80490516866517581</v>
      </c>
      <c r="N22" s="3329">
        <f t="shared" si="0"/>
        <v>0.751272113409997</v>
      </c>
      <c r="Q22" s="4267" t="s">
        <v>484</v>
      </c>
      <c r="R22" s="4271">
        <v>0.80490516866517581</v>
      </c>
      <c r="S22" s="4259">
        <v>0.751272113409997</v>
      </c>
    </row>
    <row r="23" spans="1:20" ht="12.75" customHeight="1">
      <c r="A23" s="678"/>
      <c r="B23" s="3343" t="s">
        <v>498</v>
      </c>
      <c r="C23" s="3815">
        <v>119.818</v>
      </c>
      <c r="D23" s="572">
        <v>149.87530000000001</v>
      </c>
      <c r="E23" s="3807">
        <f t="shared" si="1"/>
        <v>30.057300000000012</v>
      </c>
      <c r="F23" s="3282">
        <v>99.1</v>
      </c>
      <c r="G23" s="572">
        <v>103.70099999999999</v>
      </c>
      <c r="H23" s="716">
        <f t="shared" si="2"/>
        <v>4.6009999999999991</v>
      </c>
      <c r="I23" s="3282">
        <f t="shared" si="4"/>
        <v>-6.7593226669987132</v>
      </c>
      <c r="J23" s="3807">
        <f t="shared" si="4"/>
        <v>10.399034162309647</v>
      </c>
      <c r="K23" s="569">
        <f t="shared" si="4"/>
        <v>314.36626319997902</v>
      </c>
      <c r="M23" s="3330">
        <f t="shared" si="0"/>
        <v>0.82708774975379318</v>
      </c>
      <c r="N23" s="3329">
        <f t="shared" si="0"/>
        <v>0.69191521217972529</v>
      </c>
      <c r="Q23" s="4267" t="s">
        <v>498</v>
      </c>
      <c r="R23" s="4271">
        <v>0.82708774975379318</v>
      </c>
      <c r="S23" s="4259">
        <v>0.69191521217972529</v>
      </c>
    </row>
    <row r="24" spans="1:20" ht="13.7" customHeight="1">
      <c r="A24" s="678"/>
      <c r="B24" s="3344" t="s">
        <v>428</v>
      </c>
      <c r="C24" s="3821">
        <v>127.71280000000002</v>
      </c>
      <c r="D24" s="706">
        <v>140.17449999999999</v>
      </c>
      <c r="E24" s="3811">
        <f t="shared" si="1"/>
        <v>12.461699999999979</v>
      </c>
      <c r="F24" s="3285">
        <v>105.858</v>
      </c>
      <c r="G24" s="706">
        <v>92.18</v>
      </c>
      <c r="H24" s="718">
        <f t="shared" si="2"/>
        <v>-13.677999999999997</v>
      </c>
      <c r="I24" s="3285">
        <f t="shared" si="4"/>
        <v>12.59987057161851</v>
      </c>
      <c r="J24" s="3811">
        <f t="shared" si="4"/>
        <v>2.8362888860847875</v>
      </c>
      <c r="K24" s="570">
        <f t="shared" si="4"/>
        <v>-45.550234635114094</v>
      </c>
      <c r="M24" s="3331">
        <f t="shared" si="0"/>
        <v>0.82887541421063504</v>
      </c>
      <c r="N24" s="3332">
        <f t="shared" si="0"/>
        <v>0.6576089088956979</v>
      </c>
      <c r="Q24" s="4267" t="s">
        <v>428</v>
      </c>
      <c r="R24" s="4271">
        <v>0.82887541421063504</v>
      </c>
      <c r="S24" s="4259">
        <v>0.6576089088956979</v>
      </c>
    </row>
    <row r="25" spans="1:20" ht="13.7" customHeight="1">
      <c r="A25" s="678"/>
      <c r="B25" s="3343" t="s">
        <v>416</v>
      </c>
      <c r="C25" s="3815">
        <v>105.061571</v>
      </c>
      <c r="D25" s="572">
        <v>130.35998699999999</v>
      </c>
      <c r="E25" s="3807">
        <f t="shared" si="1"/>
        <v>25.298415999999989</v>
      </c>
      <c r="F25" s="3282">
        <v>86.440256000000005</v>
      </c>
      <c r="G25" s="572">
        <v>86.046632000000002</v>
      </c>
      <c r="H25" s="716">
        <f t="shared" si="2"/>
        <v>-0.39362400000000264</v>
      </c>
      <c r="I25" s="3290">
        <f t="shared" si="4"/>
        <v>-13.094686993349441</v>
      </c>
      <c r="J25" s="3298">
        <f t="shared" si="4"/>
        <v>-18.766223700344199</v>
      </c>
      <c r="K25" s="2624">
        <f t="shared" si="4"/>
        <v>-36.087841923665223</v>
      </c>
      <c r="M25" s="3330">
        <f t="shared" si="0"/>
        <v>0.82275807583345584</v>
      </c>
      <c r="N25" s="3329">
        <f t="shared" si="0"/>
        <v>0.66006935088141738</v>
      </c>
      <c r="O25" s="20"/>
      <c r="Q25" s="4267" t="s">
        <v>416</v>
      </c>
      <c r="R25" s="4271">
        <v>0.82275807583345584</v>
      </c>
      <c r="S25" s="4259">
        <v>0.66006935088141738</v>
      </c>
    </row>
    <row r="26" spans="1:20" ht="13.7" customHeight="1">
      <c r="A26" s="678"/>
      <c r="B26" s="3345" t="s">
        <v>211</v>
      </c>
      <c r="C26" s="3815">
        <v>104.07027600000001</v>
      </c>
      <c r="D26" s="572">
        <v>137.26665700000001</v>
      </c>
      <c r="E26" s="3807">
        <f t="shared" si="1"/>
        <v>33.196381000000002</v>
      </c>
      <c r="F26" s="3282">
        <v>86.416624999999996</v>
      </c>
      <c r="G26" s="572">
        <v>91.010852</v>
      </c>
      <c r="H26" s="716">
        <f t="shared" si="2"/>
        <v>4.5942270000000036</v>
      </c>
      <c r="I26" s="3283">
        <f t="shared" si="4"/>
        <v>-22.906509482392693</v>
      </c>
      <c r="J26" s="572">
        <f t="shared" si="4"/>
        <v>-28.125641031011398</v>
      </c>
      <c r="K26" s="569">
        <f t="shared" si="4"/>
        <v>-40.70920768506727</v>
      </c>
      <c r="M26" s="3330">
        <f t="shared" si="0"/>
        <v>0.8303679813436835</v>
      </c>
      <c r="N26" s="3329">
        <f t="shared" si="0"/>
        <v>0.6630222807859304</v>
      </c>
      <c r="O26" s="20"/>
      <c r="Q26" s="4267" t="s">
        <v>211</v>
      </c>
      <c r="R26" s="4271">
        <v>0.8303679813436835</v>
      </c>
      <c r="S26" s="4259">
        <v>0.6630222807859304</v>
      </c>
    </row>
    <row r="27" spans="1:20" ht="13.7" customHeight="1">
      <c r="A27" s="678"/>
      <c r="B27" s="3345" t="s">
        <v>332</v>
      </c>
      <c r="C27" s="3818">
        <v>103.98547499999999</v>
      </c>
      <c r="D27" s="3818">
        <v>110.525148</v>
      </c>
      <c r="E27" s="3814">
        <f t="shared" si="1"/>
        <v>6.5396730000000076</v>
      </c>
      <c r="F27" s="3299">
        <v>89.041781999999998</v>
      </c>
      <c r="G27" s="3300">
        <v>76.661250999999993</v>
      </c>
      <c r="H27" s="3301">
        <f t="shared" si="2"/>
        <v>-12.380531000000005</v>
      </c>
      <c r="I27" s="3299">
        <f t="shared" si="4"/>
        <v>-13.213811781201485</v>
      </c>
      <c r="J27" s="3814">
        <f t="shared" si="4"/>
        <v>-26.255261540760884</v>
      </c>
      <c r="K27" s="1549">
        <f t="shared" si="4"/>
        <v>-78.24264654509885</v>
      </c>
      <c r="M27" s="3333">
        <f t="shared" si="0"/>
        <v>0.85629057327477709</v>
      </c>
      <c r="N27" s="3335">
        <f t="shared" si="0"/>
        <v>0.69360912323772683</v>
      </c>
      <c r="O27" s="20"/>
      <c r="Q27" s="4267" t="s">
        <v>332</v>
      </c>
      <c r="R27" s="4271">
        <v>0.85629057327477709</v>
      </c>
      <c r="S27" s="4259">
        <v>0.69360912323772683</v>
      </c>
    </row>
    <row r="28" spans="1:20" ht="13.7" customHeight="1">
      <c r="A28" s="678"/>
      <c r="B28" s="3346" t="s">
        <v>551</v>
      </c>
      <c r="C28" s="3302">
        <v>103.51906</v>
      </c>
      <c r="D28" s="3302">
        <v>128.50301300000001</v>
      </c>
      <c r="E28" s="3810">
        <f t="shared" si="1"/>
        <v>24.983953000000014</v>
      </c>
      <c r="F28" s="3303">
        <v>88.013141000000005</v>
      </c>
      <c r="G28" s="3302">
        <v>87.796831999999995</v>
      </c>
      <c r="H28" s="3304">
        <f t="shared" si="2"/>
        <v>-0.21630900000000963</v>
      </c>
      <c r="I28" s="3305">
        <f t="shared" si="4"/>
        <v>-18.943864671356366</v>
      </c>
      <c r="J28" s="3809">
        <f t="shared" si="4"/>
        <v>-8.3263981679977377</v>
      </c>
      <c r="K28" s="1814">
        <f t="shared" si="4"/>
        <v>100.48591283693281</v>
      </c>
      <c r="M28" s="3336">
        <f t="shared" si="0"/>
        <v>0.85021194164630176</v>
      </c>
      <c r="N28" s="3337">
        <f t="shared" si="0"/>
        <v>0.68322780882966527</v>
      </c>
      <c r="O28" s="20"/>
      <c r="Q28" s="4267" t="s">
        <v>551</v>
      </c>
      <c r="R28" s="4271">
        <v>0.85021194164630176</v>
      </c>
      <c r="S28" s="4259">
        <v>0.68322780882966527</v>
      </c>
    </row>
    <row r="29" spans="1:20" ht="13.7" customHeight="1">
      <c r="A29" s="678"/>
      <c r="B29" s="3347" t="s">
        <v>603</v>
      </c>
      <c r="C29" s="3306">
        <v>95.877565000000004</v>
      </c>
      <c r="D29" s="3307">
        <v>120.615093</v>
      </c>
      <c r="E29" s="3301">
        <f t="shared" si="1"/>
        <v>24.737527999999998</v>
      </c>
      <c r="F29" s="3306">
        <v>80.331925999999996</v>
      </c>
      <c r="G29" s="3307">
        <v>82.731144999999998</v>
      </c>
      <c r="H29" s="3301">
        <f t="shared" si="2"/>
        <v>2.3992190000000022</v>
      </c>
      <c r="I29" s="3299">
        <f t="shared" si="4"/>
        <v>-8.7415464213837026</v>
      </c>
      <c r="J29" s="3300">
        <f t="shared" si="4"/>
        <v>-7.4753720250064077</v>
      </c>
      <c r="K29" s="1549">
        <f t="shared" si="4"/>
        <v>-2.2170874255526201</v>
      </c>
      <c r="M29" s="3338">
        <f t="shared" si="0"/>
        <v>0.83785947212989809</v>
      </c>
      <c r="N29" s="3339">
        <f t="shared" si="0"/>
        <v>0.68591038602440901</v>
      </c>
      <c r="O29" s="20"/>
      <c r="Q29" s="4267" t="s">
        <v>603</v>
      </c>
      <c r="R29" s="4271">
        <v>0.83785947212989809</v>
      </c>
      <c r="S29" s="4259">
        <v>0.68591038602440901</v>
      </c>
    </row>
    <row r="30" spans="1:20" ht="13.7" customHeight="1">
      <c r="A30" s="678"/>
      <c r="B30" s="3345" t="s">
        <v>641</v>
      </c>
      <c r="C30" s="3306">
        <v>117.73960599999999</v>
      </c>
      <c r="D30" s="3307">
        <v>138.4007</v>
      </c>
      <c r="E30" s="3301">
        <f t="shared" si="1"/>
        <v>20.661094000000006</v>
      </c>
      <c r="F30" s="3306">
        <v>99.712807999999995</v>
      </c>
      <c r="G30" s="3307">
        <v>91.487683000000004</v>
      </c>
      <c r="H30" s="3301">
        <f t="shared" si="2"/>
        <v>-8.2251249999999914</v>
      </c>
      <c r="I30" s="3299">
        <f t="shared" si="4"/>
        <v>13.134711010087045</v>
      </c>
      <c r="J30" s="3300">
        <f t="shared" si="4"/>
        <v>0.826160572993345</v>
      </c>
      <c r="K30" s="1549">
        <f t="shared" si="4"/>
        <v>-37.761004731208494</v>
      </c>
      <c r="M30" s="3338">
        <f t="shared" si="0"/>
        <v>0.84689265904287125</v>
      </c>
      <c r="N30" s="3339">
        <f t="shared" si="0"/>
        <v>0.66103482858106932</v>
      </c>
      <c r="O30" s="20"/>
      <c r="Q30" s="4267" t="s">
        <v>641</v>
      </c>
      <c r="R30" s="4271">
        <v>0.84689265904287125</v>
      </c>
      <c r="S30" s="4259">
        <v>0.66103482858106932</v>
      </c>
    </row>
    <row r="31" spans="1:20" ht="13.7" customHeight="1">
      <c r="B31" s="3348" t="s">
        <v>654</v>
      </c>
      <c r="C31" s="3299">
        <v>111.20545300000001</v>
      </c>
      <c r="D31" s="3308">
        <v>116.06224400000001</v>
      </c>
      <c r="E31" s="3301">
        <f t="shared" si="1"/>
        <v>4.8567910000000012</v>
      </c>
      <c r="F31" s="3299">
        <v>89.567324999999997</v>
      </c>
      <c r="G31" s="3300">
        <v>75.562477999999999</v>
      </c>
      <c r="H31" s="3301">
        <f t="shared" si="2"/>
        <v>-14.004846999999998</v>
      </c>
      <c r="I31" s="3299">
        <f>SUM(C31/C27)*100-100</f>
        <v>6.9432562576648564</v>
      </c>
      <c r="J31" s="3300">
        <f>SUM(D31/D27)*100-100</f>
        <v>5.0098064559931572</v>
      </c>
      <c r="K31" s="1549">
        <f t="shared" si="4"/>
        <v>-25.733427344150144</v>
      </c>
      <c r="L31" s="678"/>
      <c r="M31" s="3333">
        <f t="shared" si="0"/>
        <v>0.80542205965385516</v>
      </c>
      <c r="N31" s="3335">
        <f t="shared" si="0"/>
        <v>0.65105132725160819</v>
      </c>
      <c r="O31" s="20"/>
      <c r="Q31" s="4268" t="s">
        <v>654</v>
      </c>
      <c r="R31" s="4271">
        <v>0.80542205965385516</v>
      </c>
      <c r="S31" s="4259">
        <v>0.65105132725160819</v>
      </c>
    </row>
    <row r="32" spans="1:20" ht="13.7" customHeight="1">
      <c r="B32" s="1308" t="s">
        <v>655</v>
      </c>
      <c r="C32" s="3309">
        <v>119.170227</v>
      </c>
      <c r="D32" s="3310">
        <v>127.88727299999999</v>
      </c>
      <c r="E32" s="3311">
        <f t="shared" si="1"/>
        <v>8.7170459999999963</v>
      </c>
      <c r="F32" s="3309">
        <v>96.947140000000005</v>
      </c>
      <c r="G32" s="3312">
        <v>86.261690999999999</v>
      </c>
      <c r="H32" s="3311">
        <f>SUM(G32-F32)</f>
        <v>-10.685449000000006</v>
      </c>
      <c r="I32" s="3309">
        <f t="shared" ref="I32:K47" si="5">SUM(C32/C28)*100-100</f>
        <v>15.119116228451077</v>
      </c>
      <c r="J32" s="3312">
        <f t="shared" si="5"/>
        <v>-0.47916386209560358</v>
      </c>
      <c r="K32" s="1814">
        <f t="shared" si="5"/>
        <v>-65.109420434788717</v>
      </c>
      <c r="L32" s="678"/>
      <c r="M32" s="3340">
        <f t="shared" si="0"/>
        <v>0.81351812814789726</v>
      </c>
      <c r="N32" s="3341">
        <f t="shared" si="0"/>
        <v>0.67451349126820459</v>
      </c>
      <c r="Q32" s="4268" t="s">
        <v>655</v>
      </c>
      <c r="R32" s="4271">
        <v>0.81351812814789726</v>
      </c>
      <c r="S32" s="4259">
        <v>0.67451349126820459</v>
      </c>
    </row>
    <row r="33" spans="2:21" ht="13.7" customHeight="1">
      <c r="B33" s="3348" t="s">
        <v>705</v>
      </c>
      <c r="C33" s="3299">
        <f>I307</f>
        <v>114.924819</v>
      </c>
      <c r="D33" s="3308">
        <f>I366</f>
        <v>127.16831799999999</v>
      </c>
      <c r="E33" s="3301">
        <f t="shared" si="1"/>
        <v>12.243498999999986</v>
      </c>
      <c r="F33" s="3299">
        <v>89.151527000000002</v>
      </c>
      <c r="G33" s="3300">
        <v>88.892554000000004</v>
      </c>
      <c r="H33" s="3301">
        <f>SUM(G33-F33)</f>
        <v>-0.25897299999999746</v>
      </c>
      <c r="I33" s="3299">
        <f t="shared" si="5"/>
        <v>19.866226264715834</v>
      </c>
      <c r="J33" s="3300">
        <f t="shared" si="5"/>
        <v>5.433171618082639</v>
      </c>
      <c r="K33" s="1549">
        <f t="shared" si="5"/>
        <v>-50.506376384899951</v>
      </c>
      <c r="L33" s="678"/>
      <c r="M33" s="3333">
        <f t="shared" si="0"/>
        <v>0.7757378064698105</v>
      </c>
      <c r="N33" s="3335">
        <f t="shared" si="0"/>
        <v>0.69901493861073172</v>
      </c>
      <c r="Q33" s="4268" t="s">
        <v>705</v>
      </c>
      <c r="R33" s="4271">
        <v>0.7757378064698105</v>
      </c>
      <c r="S33" s="4259">
        <v>0.69901493861073172</v>
      </c>
    </row>
    <row r="34" spans="2:21" ht="13.7" customHeight="1">
      <c r="B34" s="3349" t="s">
        <v>723</v>
      </c>
      <c r="C34" s="3299">
        <f t="shared" ref="C34:C36" si="6">I308</f>
        <v>134.15082200000001</v>
      </c>
      <c r="D34" s="3308">
        <f t="shared" ref="D34:D36" si="7">I367</f>
        <v>141.95934700000001</v>
      </c>
      <c r="E34" s="3301">
        <f t="shared" si="1"/>
        <v>7.808525000000003</v>
      </c>
      <c r="F34" s="3299">
        <v>111.12634799999999</v>
      </c>
      <c r="G34" s="3300">
        <v>94.816800000000001</v>
      </c>
      <c r="H34" s="3301">
        <f>SUM(G34-F34)</f>
        <v>-16.309547999999992</v>
      </c>
      <c r="I34" s="3299">
        <f t="shared" si="5"/>
        <v>13.938568810906332</v>
      </c>
      <c r="J34" s="3300">
        <f t="shared" si="5"/>
        <v>2.5712637291574367</v>
      </c>
      <c r="K34" s="1549">
        <f>SUM(E34/E30)*100-100</f>
        <v>-62.206623715084973</v>
      </c>
      <c r="L34" s="678"/>
      <c r="M34" s="3333">
        <f t="shared" si="0"/>
        <v>0.82836874454634346</v>
      </c>
      <c r="N34" s="3335">
        <f t="shared" si="0"/>
        <v>0.66791516024654574</v>
      </c>
      <c r="Q34" s="4269" t="s">
        <v>723</v>
      </c>
      <c r="R34" s="4271">
        <v>0.82836874454634346</v>
      </c>
      <c r="S34" s="4259">
        <v>0.66791516024654574</v>
      </c>
    </row>
    <row r="35" spans="2:21" ht="13.7" customHeight="1">
      <c r="B35" s="3348" t="s">
        <v>724</v>
      </c>
      <c r="C35" s="3299">
        <f t="shared" si="6"/>
        <v>113.01763899999999</v>
      </c>
      <c r="D35" s="3308">
        <f t="shared" si="7"/>
        <v>134.85033200000001</v>
      </c>
      <c r="E35" s="3301">
        <f t="shared" si="1"/>
        <v>21.83269300000002</v>
      </c>
      <c r="F35" s="3299">
        <v>89.302999999999997</v>
      </c>
      <c r="G35" s="3300">
        <v>84.3</v>
      </c>
      <c r="H35" s="3301">
        <f>SUM(G35-F35)</f>
        <v>-5.0030000000000001</v>
      </c>
      <c r="I35" s="3299">
        <f t="shared" si="5"/>
        <v>1.6295837579115755</v>
      </c>
      <c r="J35" s="3300">
        <f t="shared" si="5"/>
        <v>16.18794136015498</v>
      </c>
      <c r="K35" s="1549">
        <f>SUM(E35/E31)*100-100</f>
        <v>349.52918501125572</v>
      </c>
      <c r="L35" s="678"/>
      <c r="M35" s="3333">
        <f t="shared" si="0"/>
        <v>0.79016869216317642</v>
      </c>
      <c r="N35" s="3335">
        <f t="shared" si="0"/>
        <v>0.62513750429624448</v>
      </c>
      <c r="O35" s="20"/>
      <c r="Q35" s="4268" t="s">
        <v>724</v>
      </c>
      <c r="R35" s="4271">
        <v>0.79016869216317642</v>
      </c>
      <c r="S35" s="4259">
        <v>0.62513750429624448</v>
      </c>
    </row>
    <row r="36" spans="2:21" ht="13.7" customHeight="1">
      <c r="B36" s="1308" t="s">
        <v>725</v>
      </c>
      <c r="C36" s="3309">
        <f t="shared" si="6"/>
        <v>101.90765</v>
      </c>
      <c r="D36" s="3310">
        <f t="shared" si="7"/>
        <v>138.55620900000002</v>
      </c>
      <c r="E36" s="3311">
        <f t="shared" si="1"/>
        <v>36.64855900000002</v>
      </c>
      <c r="F36" s="3309">
        <v>78.244425000000007</v>
      </c>
      <c r="G36" s="3312">
        <v>89.719497000000004</v>
      </c>
      <c r="H36" s="3311">
        <f>SUM(G36-F36)</f>
        <v>11.475071999999997</v>
      </c>
      <c r="I36" s="3309">
        <f t="shared" si="5"/>
        <v>-14.485645814872868</v>
      </c>
      <c r="J36" s="3312">
        <f t="shared" si="5"/>
        <v>8.3424532791468948</v>
      </c>
      <c r="K36" s="1814">
        <f t="shared" si="5"/>
        <v>320.42406338110447</v>
      </c>
      <c r="L36" s="678"/>
      <c r="M36" s="3340">
        <f t="shared" si="0"/>
        <v>0.76779736359341033</v>
      </c>
      <c r="N36" s="3341">
        <f t="shared" si="0"/>
        <v>0.64753140727168701</v>
      </c>
      <c r="O36" s="2672"/>
      <c r="Q36" s="4268" t="s">
        <v>725</v>
      </c>
      <c r="R36" s="4271">
        <v>0.76779736359341033</v>
      </c>
      <c r="S36" s="4259">
        <v>0.64753140727168701</v>
      </c>
    </row>
    <row r="37" spans="2:21" s="221" customFormat="1" ht="13.15" customHeight="1">
      <c r="B37" s="3350" t="s">
        <v>746</v>
      </c>
      <c r="C37" s="3299">
        <v>92.144000000000005</v>
      </c>
      <c r="D37" s="3313">
        <v>143.06331499999999</v>
      </c>
      <c r="E37" s="3301">
        <f t="shared" si="1"/>
        <v>50.919314999999983</v>
      </c>
      <c r="F37" s="3299">
        <v>74.261099000000002</v>
      </c>
      <c r="G37" s="3300">
        <v>92.874213999999995</v>
      </c>
      <c r="H37" s="3301">
        <f t="shared" ref="H37:H56" si="8">SUM(G37-F37)</f>
        <v>18.613114999999993</v>
      </c>
      <c r="I37" s="3299">
        <f t="shared" si="5"/>
        <v>-19.822366655195694</v>
      </c>
      <c r="J37" s="3300">
        <f t="shared" si="5"/>
        <v>12.499180023754036</v>
      </c>
      <c r="K37" s="1549">
        <f t="shared" si="5"/>
        <v>315.88858707792633</v>
      </c>
      <c r="L37" s="2664"/>
      <c r="M37" s="3333">
        <f t="shared" si="0"/>
        <v>0.80592441179024132</v>
      </c>
      <c r="N37" s="3335">
        <f t="shared" si="0"/>
        <v>0.64918259443380022</v>
      </c>
      <c r="O37" s="2671"/>
      <c r="P37" s="20"/>
      <c r="Q37" s="4268" t="s">
        <v>746</v>
      </c>
      <c r="R37" s="4271">
        <v>0.80592441179024132</v>
      </c>
      <c r="S37" s="4259">
        <v>0.64918259443380022</v>
      </c>
    </row>
    <row r="38" spans="2:21" s="221" customFormat="1" ht="13.15" customHeight="1">
      <c r="B38" s="3351" t="s">
        <v>747</v>
      </c>
      <c r="C38" s="3299">
        <v>105.219854</v>
      </c>
      <c r="D38" s="3313">
        <v>152.63344900000001</v>
      </c>
      <c r="E38" s="3301">
        <f t="shared" si="1"/>
        <v>47.413595000000015</v>
      </c>
      <c r="F38" s="3299">
        <v>80.104495999999997</v>
      </c>
      <c r="G38" s="3300">
        <v>99.179184000000006</v>
      </c>
      <c r="H38" s="3301">
        <f t="shared" si="8"/>
        <v>19.074688000000009</v>
      </c>
      <c r="I38" s="3299">
        <f t="shared" si="5"/>
        <v>-21.566001287714812</v>
      </c>
      <c r="J38" s="3300">
        <f>SUM(D38/D34)*100-100</f>
        <v>7.5191258804536432</v>
      </c>
      <c r="K38" s="1549">
        <f t="shared" si="5"/>
        <v>507.20296086648875</v>
      </c>
      <c r="L38" s="2664"/>
      <c r="M38" s="3333">
        <f t="shared" si="0"/>
        <v>0.76130590335166215</v>
      </c>
      <c r="N38" s="3335">
        <f t="shared" si="0"/>
        <v>0.64978669256173327</v>
      </c>
      <c r="O38" s="2671"/>
      <c r="P38" s="20"/>
      <c r="Q38" s="4269" t="s">
        <v>747</v>
      </c>
      <c r="R38" s="4271">
        <v>0.76130590335166215</v>
      </c>
      <c r="S38" s="4259">
        <v>0.64978669256173327</v>
      </c>
    </row>
    <row r="39" spans="2:21" s="221" customFormat="1" ht="13.15" customHeight="1">
      <c r="B39" s="3350" t="s">
        <v>748</v>
      </c>
      <c r="C39" s="3299">
        <f t="shared" ref="C39" si="9">I314</f>
        <v>94.127877999999995</v>
      </c>
      <c r="D39" s="3313">
        <f t="shared" ref="D39" si="10">I373</f>
        <v>136.42853700000001</v>
      </c>
      <c r="E39" s="3301">
        <f t="shared" si="1"/>
        <v>42.30065900000001</v>
      </c>
      <c r="F39" s="3299">
        <v>71.513934000000006</v>
      </c>
      <c r="G39" s="3300">
        <v>85.325534000000005</v>
      </c>
      <c r="H39" s="3301">
        <f t="shared" si="8"/>
        <v>13.811599999999999</v>
      </c>
      <c r="I39" s="3299">
        <f t="shared" si="5"/>
        <v>-16.713993644832726</v>
      </c>
      <c r="J39" s="3300">
        <f t="shared" si="5"/>
        <v>1.1703382383960275</v>
      </c>
      <c r="K39" s="1549">
        <f t="shared" si="5"/>
        <v>93.749158658530916</v>
      </c>
      <c r="L39" s="2664"/>
      <c r="M39" s="3333">
        <f t="shared" si="0"/>
        <v>0.75975296075409249</v>
      </c>
      <c r="N39" s="3335">
        <f t="shared" si="0"/>
        <v>0.62542292013290446</v>
      </c>
      <c r="O39" s="2671"/>
      <c r="P39" s="4270"/>
      <c r="Q39" s="4268" t="s">
        <v>748</v>
      </c>
      <c r="R39" s="4444">
        <v>0.75975296075409249</v>
      </c>
      <c r="S39" s="4259">
        <v>0.62542292013290446</v>
      </c>
    </row>
    <row r="40" spans="2:21" s="221" customFormat="1" ht="13.15" customHeight="1">
      <c r="B40" s="3352" t="s">
        <v>749</v>
      </c>
      <c r="C40" s="3309">
        <v>99.913904000000002</v>
      </c>
      <c r="D40" s="3314">
        <v>149.242392</v>
      </c>
      <c r="E40" s="3311">
        <f t="shared" si="1"/>
        <v>49.328487999999993</v>
      </c>
      <c r="F40" s="3817">
        <v>77.218728999999996</v>
      </c>
      <c r="G40" s="3817">
        <v>83.899642999999998</v>
      </c>
      <c r="H40" s="3311">
        <f t="shared" si="8"/>
        <v>6.6809140000000014</v>
      </c>
      <c r="I40" s="3309">
        <f t="shared" si="5"/>
        <v>-1.9564242723681673</v>
      </c>
      <c r="J40" s="3312">
        <f t="shared" si="5"/>
        <v>7.7125255353947892</v>
      </c>
      <c r="K40" s="1814">
        <f t="shared" si="5"/>
        <v>34.59871096159597</v>
      </c>
      <c r="L40" s="2664"/>
      <c r="M40" s="3340">
        <f t="shared" si="0"/>
        <v>0.77285268524789097</v>
      </c>
      <c r="N40" s="3341">
        <f t="shared" si="0"/>
        <v>0.56217031820288699</v>
      </c>
      <c r="O40" s="2671"/>
      <c r="P40" s="4270"/>
      <c r="Q40" s="4268" t="s">
        <v>749</v>
      </c>
      <c r="R40" s="4444">
        <v>0.77285268524789097</v>
      </c>
      <c r="S40" s="4259">
        <v>0.56217031820288699</v>
      </c>
    </row>
    <row r="41" spans="2:21" s="221" customFormat="1" ht="13.15" customHeight="1">
      <c r="B41" s="3350" t="s">
        <v>810</v>
      </c>
      <c r="C41" s="3299">
        <v>92.685868999999997</v>
      </c>
      <c r="D41" s="3313">
        <v>138.73112900000001</v>
      </c>
      <c r="E41" s="3294">
        <f t="shared" si="1"/>
        <v>46.045260000000013</v>
      </c>
      <c r="F41" s="3818">
        <v>69.607958999999994</v>
      </c>
      <c r="G41" s="3818">
        <v>88.398122000000001</v>
      </c>
      <c r="H41" s="3294">
        <f t="shared" si="8"/>
        <v>18.790163000000007</v>
      </c>
      <c r="I41" s="3818">
        <f t="shared" si="5"/>
        <v>0.58806758985934948</v>
      </c>
      <c r="J41" s="3818">
        <f t="shared" si="5"/>
        <v>-3.0281599444273866</v>
      </c>
      <c r="K41" s="2668">
        <f t="shared" si="5"/>
        <v>-9.5721142360221734</v>
      </c>
      <c r="L41" s="2664"/>
      <c r="M41" s="3333">
        <f t="shared" si="0"/>
        <v>0.75100940144392447</v>
      </c>
      <c r="N41" s="3335">
        <f t="shared" si="0"/>
        <v>0.63719024444758898</v>
      </c>
      <c r="O41" s="2671"/>
      <c r="P41" s="2"/>
      <c r="Q41" s="4268" t="s">
        <v>810</v>
      </c>
      <c r="R41" s="4271">
        <v>0.75100940144392447</v>
      </c>
      <c r="S41" s="4259">
        <v>0.63719024444758898</v>
      </c>
    </row>
    <row r="42" spans="2:21" s="221" customFormat="1" ht="13.15" customHeight="1">
      <c r="B42" s="3351" t="s">
        <v>818</v>
      </c>
      <c r="C42" s="3299">
        <v>99.590618000000006</v>
      </c>
      <c r="D42" s="3313">
        <v>140.93101999999999</v>
      </c>
      <c r="E42" s="3294">
        <f t="shared" si="1"/>
        <v>41.340401999999983</v>
      </c>
      <c r="F42" s="3818">
        <v>75.351738999999995</v>
      </c>
      <c r="G42" s="3818">
        <v>85.530823999999996</v>
      </c>
      <c r="H42" s="3294">
        <f t="shared" si="8"/>
        <v>10.179085000000001</v>
      </c>
      <c r="I42" s="3818">
        <f t="shared" si="5"/>
        <v>-5.3499751102106643</v>
      </c>
      <c r="J42" s="3818">
        <f t="shared" si="5"/>
        <v>-7.6670147183793347</v>
      </c>
      <c r="K42" s="2668">
        <f t="shared" si="5"/>
        <v>-12.808969663658758</v>
      </c>
      <c r="L42" s="2664"/>
      <c r="M42" s="3333">
        <f t="shared" si="0"/>
        <v>0.75661483494358861</v>
      </c>
      <c r="N42" s="3335">
        <f t="shared" si="0"/>
        <v>0.60689849544834062</v>
      </c>
      <c r="O42" s="2671"/>
      <c r="P42" s="4272"/>
      <c r="Q42" s="4269" t="s">
        <v>818</v>
      </c>
      <c r="R42" s="4444">
        <v>0.75661483494358861</v>
      </c>
      <c r="S42" s="4259">
        <v>0.60689849544834062</v>
      </c>
    </row>
    <row r="43" spans="2:21" s="221" customFormat="1" ht="13.15" customHeight="1">
      <c r="B43" s="3350" t="s">
        <v>797</v>
      </c>
      <c r="C43" s="3299">
        <f>I319</f>
        <v>101.13427900000002</v>
      </c>
      <c r="D43" s="3313">
        <f>I378</f>
        <v>138.15964500000001</v>
      </c>
      <c r="E43" s="3294">
        <f t="shared" si="1"/>
        <v>37.025365999999991</v>
      </c>
      <c r="F43" s="3818">
        <v>74.200586000000001</v>
      </c>
      <c r="G43" s="3818">
        <v>85.960594</v>
      </c>
      <c r="H43" s="3294">
        <f t="shared" si="8"/>
        <v>11.760007999999999</v>
      </c>
      <c r="I43" s="3818">
        <f t="shared" si="5"/>
        <v>7.4434919270144633</v>
      </c>
      <c r="J43" s="3818">
        <f t="shared" si="5"/>
        <v>1.2688752940303232</v>
      </c>
      <c r="K43" s="2668">
        <f t="shared" si="5"/>
        <v>-12.470947556632666</v>
      </c>
      <c r="L43" s="2664"/>
      <c r="M43" s="3333">
        <f t="shared" si="0"/>
        <v>0.7336838382958164</v>
      </c>
      <c r="N43" s="3335">
        <f t="shared" si="0"/>
        <v>0.6221830839243977</v>
      </c>
      <c r="O43" s="2671"/>
      <c r="P43" s="4272"/>
      <c r="Q43" s="4268" t="s">
        <v>797</v>
      </c>
      <c r="R43" s="4444">
        <v>0.7336838382958164</v>
      </c>
      <c r="S43" s="4259">
        <v>0.6221830839243977</v>
      </c>
    </row>
    <row r="44" spans="2:21" s="221" customFormat="1" ht="13.15" customHeight="1">
      <c r="B44" s="3352" t="s">
        <v>819</v>
      </c>
      <c r="C44" s="3309">
        <v>102.47799500000001</v>
      </c>
      <c r="D44" s="3314">
        <v>145.37702899999999</v>
      </c>
      <c r="E44" s="3311">
        <f t="shared" si="1"/>
        <v>42.899033999999986</v>
      </c>
      <c r="F44" s="3818">
        <v>76.062083999999999</v>
      </c>
      <c r="G44" s="3312">
        <v>89.360557</v>
      </c>
      <c r="H44" s="3311">
        <f t="shared" si="8"/>
        <v>13.298473000000001</v>
      </c>
      <c r="I44" s="3818">
        <f t="shared" si="5"/>
        <v>2.5663004820630277</v>
      </c>
      <c r="J44" s="3818">
        <f t="shared" si="5"/>
        <v>-2.5899899808628106</v>
      </c>
      <c r="K44" s="2668">
        <f t="shared" si="5"/>
        <v>-13.033957172982895</v>
      </c>
      <c r="L44" s="2664"/>
      <c r="M44" s="3333">
        <f t="shared" si="0"/>
        <v>0.74222845597242604</v>
      </c>
      <c r="N44" s="3341">
        <f t="shared" si="0"/>
        <v>0.61468140884898681</v>
      </c>
      <c r="O44" s="2671"/>
      <c r="P44" s="4272"/>
      <c r="Q44" s="4268" t="s">
        <v>819</v>
      </c>
      <c r="R44" s="4444">
        <v>0.74222845597242604</v>
      </c>
      <c r="S44" s="4259">
        <v>0.61468140884898681</v>
      </c>
    </row>
    <row r="45" spans="2:21" s="2665" customFormat="1" ht="13.15" customHeight="1">
      <c r="B45" s="3350" t="s">
        <v>867</v>
      </c>
      <c r="C45" s="3299">
        <v>103.154467</v>
      </c>
      <c r="D45" s="3797">
        <v>134.92362800000001</v>
      </c>
      <c r="E45" s="3294">
        <f t="shared" si="1"/>
        <v>31.769161000000011</v>
      </c>
      <c r="F45" s="3315">
        <v>81.675533000000001</v>
      </c>
      <c r="G45" s="3818">
        <v>89.655305999999996</v>
      </c>
      <c r="H45" s="3294">
        <f>SUM(G45-F45)</f>
        <v>7.9797729999999945</v>
      </c>
      <c r="I45" s="3315">
        <f>SUM(C45/C41)*100-100</f>
        <v>11.294707718605949</v>
      </c>
      <c r="J45" s="3293">
        <f t="shared" si="5"/>
        <v>-2.7445181391121025</v>
      </c>
      <c r="K45" s="2669">
        <f t="shared" si="5"/>
        <v>-31.004492101901477</v>
      </c>
      <c r="L45" s="3798"/>
      <c r="M45" s="3342">
        <f t="shared" si="0"/>
        <v>0.79177892509492587</v>
      </c>
      <c r="N45" s="3342">
        <f t="shared" si="0"/>
        <v>0.6644892916754358</v>
      </c>
      <c r="O45" s="3799"/>
      <c r="P45" s="4273"/>
      <c r="Q45" s="4268" t="s">
        <v>867</v>
      </c>
      <c r="R45" s="4444">
        <v>0.79177892509492587</v>
      </c>
      <c r="S45" s="4259">
        <v>0.6644892916754358</v>
      </c>
    </row>
    <row r="46" spans="2:21" s="2665" customFormat="1" ht="13.15" customHeight="1">
      <c r="B46" s="3350" t="s">
        <v>874</v>
      </c>
      <c r="C46" s="3299">
        <v>96.927211999999997</v>
      </c>
      <c r="D46" s="3800">
        <v>163.383206</v>
      </c>
      <c r="E46" s="3294">
        <f t="shared" si="1"/>
        <v>66.455994000000004</v>
      </c>
      <c r="F46" s="3299">
        <v>74.948708999999994</v>
      </c>
      <c r="G46" s="3300">
        <v>100.871403</v>
      </c>
      <c r="H46" s="3294">
        <f>SUM(G46-F46)</f>
        <v>25.922694000000007</v>
      </c>
      <c r="I46" s="3299">
        <f t="shared" si="5"/>
        <v>-2.674354325223689</v>
      </c>
      <c r="J46" s="3300">
        <f t="shared" si="5"/>
        <v>15.931330093261238</v>
      </c>
      <c r="K46" s="1549">
        <f t="shared" si="5"/>
        <v>60.753139265554381</v>
      </c>
      <c r="L46" s="3798"/>
      <c r="M46" s="3333">
        <f t="shared" si="0"/>
        <v>0.77324734152056285</v>
      </c>
      <c r="N46" s="3333">
        <f t="shared" si="0"/>
        <v>0.61739150228206441</v>
      </c>
      <c r="O46" s="3799"/>
      <c r="P46" s="4273"/>
      <c r="Q46" s="4268" t="s">
        <v>874</v>
      </c>
      <c r="R46" s="4444">
        <v>0.77324734152056285</v>
      </c>
      <c r="S46" s="4259">
        <v>0.61739150228206441</v>
      </c>
    </row>
    <row r="47" spans="2:21" s="2665" customFormat="1" ht="13.15" customHeight="1">
      <c r="B47" s="3350" t="s">
        <v>861</v>
      </c>
      <c r="C47" s="3299">
        <v>101.251621</v>
      </c>
      <c r="D47" s="3797">
        <v>143.05232599999999</v>
      </c>
      <c r="E47" s="3294">
        <v>41.541650000000018</v>
      </c>
      <c r="F47" s="3818">
        <v>77.539246000000006</v>
      </c>
      <c r="G47" s="3818">
        <v>87.019081</v>
      </c>
      <c r="H47" s="3294">
        <f t="shared" si="8"/>
        <v>9.4798349999999942</v>
      </c>
      <c r="I47" s="3299">
        <f t="shared" si="5"/>
        <v>0.11602594210413031</v>
      </c>
      <c r="J47" s="3300">
        <f t="shared" si="5"/>
        <v>3.5413242412427763</v>
      </c>
      <c r="K47" s="1549">
        <f t="shared" si="5"/>
        <v>12.197810549664865</v>
      </c>
      <c r="L47" s="3798"/>
      <c r="M47" s="3333">
        <f t="shared" si="0"/>
        <v>0.76580745309746701</v>
      </c>
      <c r="N47" s="3333">
        <f t="shared" si="0"/>
        <v>0.60830245430612573</v>
      </c>
      <c r="O47" s="3799"/>
      <c r="P47" s="4273"/>
      <c r="Q47" s="4268" t="s">
        <v>861</v>
      </c>
      <c r="R47" s="4444">
        <v>0.76580745309746701</v>
      </c>
      <c r="S47" s="4259">
        <v>0.60830245430612573</v>
      </c>
    </row>
    <row r="48" spans="2:21" s="2665" customFormat="1" ht="15.75" thickBot="1">
      <c r="B48" s="3353" t="s">
        <v>875</v>
      </c>
      <c r="C48" s="3316">
        <v>94.020109000000005</v>
      </c>
      <c r="D48" s="3317">
        <v>163.62988899999999</v>
      </c>
      <c r="E48" s="3318">
        <f t="shared" ref="E48:E56" si="11">SUM(D48-C48)</f>
        <v>69.609779999999986</v>
      </c>
      <c r="F48" s="3317">
        <v>65.403244999999998</v>
      </c>
      <c r="G48" s="3317">
        <v>93.696777999999995</v>
      </c>
      <c r="H48" s="3319">
        <f t="shared" si="8"/>
        <v>28.293532999999996</v>
      </c>
      <c r="I48" s="3317">
        <f t="shared" ref="I48:K56" si="12">SUM(C48/C44)*100-100</f>
        <v>-8.2533679547497059</v>
      </c>
      <c r="J48" s="3317">
        <f t="shared" si="12"/>
        <v>12.555532414959458</v>
      </c>
      <c r="K48" s="2670">
        <f t="shared" si="12"/>
        <v>62.264213222143894</v>
      </c>
      <c r="L48" s="3798"/>
      <c r="M48" s="3340">
        <f t="shared" si="0"/>
        <v>0.69563038902667085</v>
      </c>
      <c r="N48" s="3340">
        <f t="shared" si="0"/>
        <v>0.5726140778595773</v>
      </c>
      <c r="O48" s="3799"/>
      <c r="P48" s="4301"/>
      <c r="Q48" s="4268" t="s">
        <v>875</v>
      </c>
      <c r="R48" s="4445">
        <v>0.69563038902667085</v>
      </c>
      <c r="S48" s="4446">
        <v>0.5726140778595773</v>
      </c>
      <c r="T48" s="3806"/>
      <c r="U48" s="3806"/>
    </row>
    <row r="49" spans="2:25" s="2665" customFormat="1" ht="15">
      <c r="B49" s="3350" t="s">
        <v>914</v>
      </c>
      <c r="C49" s="3299">
        <v>98.953666999999996</v>
      </c>
      <c r="D49" s="3797">
        <v>150.97665699999999</v>
      </c>
      <c r="E49" s="3294">
        <f t="shared" si="11"/>
        <v>52.022989999999993</v>
      </c>
      <c r="F49" s="3818">
        <v>69.254185000000007</v>
      </c>
      <c r="G49" s="3818">
        <v>96.499100999999996</v>
      </c>
      <c r="H49" s="3294">
        <f t="shared" si="8"/>
        <v>27.244915999999989</v>
      </c>
      <c r="I49" s="3299">
        <f t="shared" si="12"/>
        <v>-4.0723393975754902</v>
      </c>
      <c r="J49" s="3300">
        <f t="shared" si="12"/>
        <v>11.897863434268146</v>
      </c>
      <c r="K49" s="1549">
        <f t="shared" si="12"/>
        <v>63.753112649087484</v>
      </c>
      <c r="L49" s="3798"/>
      <c r="M49" s="3333">
        <f t="shared" si="0"/>
        <v>0.69986476600205239</v>
      </c>
      <c r="N49" s="3333">
        <f t="shared" si="0"/>
        <v>0.63916570228469161</v>
      </c>
      <c r="O49" s="3799"/>
      <c r="P49" s="4273"/>
      <c r="Q49" s="4268" t="s">
        <v>914</v>
      </c>
      <c r="R49" s="4445">
        <v>0.69986476600205239</v>
      </c>
      <c r="S49" s="4260">
        <v>0.63916570228469161</v>
      </c>
      <c r="T49" s="3806"/>
      <c r="U49" s="3806"/>
    </row>
    <row r="50" spans="2:25" s="2665" customFormat="1" ht="15">
      <c r="B50" s="3350" t="s">
        <v>918</v>
      </c>
      <c r="C50" s="3299">
        <v>119.085517</v>
      </c>
      <c r="D50" s="3797">
        <v>166.78869399999999</v>
      </c>
      <c r="E50" s="3294">
        <f t="shared" si="11"/>
        <v>47.703176999999997</v>
      </c>
      <c r="F50" s="3818">
        <v>87.508560000000003</v>
      </c>
      <c r="G50" s="3818">
        <v>106.533186</v>
      </c>
      <c r="H50" s="3294">
        <f t="shared" si="8"/>
        <v>19.024625999999998</v>
      </c>
      <c r="I50" s="3299">
        <f t="shared" si="12"/>
        <v>22.860767933776941</v>
      </c>
      <c r="J50" s="3300">
        <f t="shared" si="12"/>
        <v>2.0843562097808217</v>
      </c>
      <c r="K50" s="1549">
        <f t="shared" si="12"/>
        <v>-28.21839817789801</v>
      </c>
      <c r="L50" s="3798"/>
      <c r="M50" s="3333">
        <f t="shared" si="0"/>
        <v>0.73483797362193093</v>
      </c>
      <c r="N50" s="3333">
        <f t="shared" si="0"/>
        <v>0.63873145981945278</v>
      </c>
      <c r="O50" s="3799"/>
      <c r="P50" s="4273"/>
      <c r="Q50" s="4268" t="s">
        <v>918</v>
      </c>
      <c r="R50" s="4445">
        <v>0.73483797362193093</v>
      </c>
      <c r="S50" s="4260">
        <v>0.63873145981945278</v>
      </c>
      <c r="T50" s="3806"/>
      <c r="U50" s="3806"/>
    </row>
    <row r="51" spans="2:25" s="2665" customFormat="1" ht="15">
      <c r="B51" s="3350" t="s">
        <v>936</v>
      </c>
      <c r="C51" s="3299">
        <v>103.25267599999999</v>
      </c>
      <c r="D51" s="3797">
        <v>151.75549799999999</v>
      </c>
      <c r="E51" s="3294">
        <f t="shared" si="11"/>
        <v>48.502821999999995</v>
      </c>
      <c r="F51" s="3818">
        <v>74.240055999999996</v>
      </c>
      <c r="G51" s="3818">
        <v>98.365594000000002</v>
      </c>
      <c r="H51" s="3294">
        <f t="shared" si="8"/>
        <v>24.125538000000006</v>
      </c>
      <c r="I51" s="3299">
        <f t="shared" si="12"/>
        <v>1.9763189766611333</v>
      </c>
      <c r="J51" s="3300">
        <f t="shared" si="12"/>
        <v>6.0839080659198714</v>
      </c>
      <c r="K51" s="1549">
        <f t="shared" si="12"/>
        <v>16.757090775161714</v>
      </c>
      <c r="L51" s="3798"/>
      <c r="M51" s="3333">
        <f t="shared" si="0"/>
        <v>0.71901338421485561</v>
      </c>
      <c r="N51" s="3333">
        <f t="shared" si="0"/>
        <v>0.64818471354494189</v>
      </c>
      <c r="O51" s="3799"/>
      <c r="P51" s="4273"/>
      <c r="Q51" s="4268" t="s">
        <v>936</v>
      </c>
      <c r="R51" s="4445">
        <v>0.71901338421485561</v>
      </c>
      <c r="S51" s="4260">
        <v>0.64818471354494189</v>
      </c>
      <c r="T51" s="3806"/>
      <c r="U51" s="3806"/>
    </row>
    <row r="52" spans="2:25" s="1874" customFormat="1" ht="13.7" customHeight="1" thickBot="1">
      <c r="B52" s="3353" t="s">
        <v>937</v>
      </c>
      <c r="C52" s="3316">
        <v>112.106336</v>
      </c>
      <c r="D52" s="3801">
        <v>171.83003400000001</v>
      </c>
      <c r="E52" s="3319">
        <f t="shared" si="11"/>
        <v>59.723698000000013</v>
      </c>
      <c r="F52" s="3317">
        <v>78.379019</v>
      </c>
      <c r="G52" s="3317">
        <v>110.45244</v>
      </c>
      <c r="H52" s="3319">
        <f t="shared" si="8"/>
        <v>32.073420999999996</v>
      </c>
      <c r="I52" s="3316">
        <f t="shared" si="12"/>
        <v>19.236551831693788</v>
      </c>
      <c r="J52" s="3320">
        <f t="shared" si="12"/>
        <v>5.0113980093209136</v>
      </c>
      <c r="K52" s="3145">
        <f t="shared" si="12"/>
        <v>-14.202145158338354</v>
      </c>
      <c r="L52" s="3802"/>
      <c r="M52" s="3340">
        <f t="shared" si="0"/>
        <v>0.69914887772266499</v>
      </c>
      <c r="N52" s="3340">
        <f t="shared" si="0"/>
        <v>0.64280054789490404</v>
      </c>
      <c r="O52" s="3803"/>
      <c r="P52" s="4301"/>
      <c r="Q52" s="4268" t="s">
        <v>937</v>
      </c>
      <c r="R52" s="4445">
        <v>0.69914887772266499</v>
      </c>
      <c r="S52" s="4446">
        <v>0.64280054789490404</v>
      </c>
      <c r="T52" s="3806"/>
      <c r="U52" s="3806"/>
    </row>
    <row r="53" spans="2:25" s="2665" customFormat="1" ht="15">
      <c r="B53" s="3350" t="s">
        <v>938</v>
      </c>
      <c r="C53" s="3299">
        <v>108.53472499999999</v>
      </c>
      <c r="D53" s="3797">
        <v>148.06923499999999</v>
      </c>
      <c r="E53" s="3294">
        <f t="shared" si="11"/>
        <v>39.534509999999997</v>
      </c>
      <c r="F53" s="3528">
        <v>70.567986000000005</v>
      </c>
      <c r="G53" s="3529">
        <v>101.292101</v>
      </c>
      <c r="H53" s="3294">
        <f t="shared" si="8"/>
        <v>30.724114999999998</v>
      </c>
      <c r="I53" s="3299">
        <f t="shared" si="12"/>
        <v>9.682367809572952</v>
      </c>
      <c r="J53" s="3300">
        <f t="shared" si="12"/>
        <v>-1.9257427325338057</v>
      </c>
      <c r="K53" s="1549">
        <f t="shared" si="12"/>
        <v>-24.005694405492633</v>
      </c>
      <c r="L53" s="3798"/>
      <c r="M53" s="3342">
        <f t="shared" si="0"/>
        <v>0.65018809417907497</v>
      </c>
      <c r="N53" s="3342">
        <f t="shared" si="0"/>
        <v>0.68408606960115659</v>
      </c>
      <c r="O53" s="3799"/>
      <c r="P53" s="4273"/>
      <c r="Q53" s="4268" t="s">
        <v>938</v>
      </c>
      <c r="R53" s="4445">
        <v>0.65018809417907497</v>
      </c>
      <c r="S53" s="4446">
        <v>0.68408606960115659</v>
      </c>
      <c r="T53" s="3806"/>
      <c r="U53" s="3806"/>
    </row>
    <row r="54" spans="2:25" s="2665" customFormat="1" ht="13.7" customHeight="1">
      <c r="B54" s="3350" t="s">
        <v>964</v>
      </c>
      <c r="C54" s="3299">
        <v>102.32020199999999</v>
      </c>
      <c r="D54" s="3797">
        <v>166.65907100000001</v>
      </c>
      <c r="E54" s="3294">
        <f t="shared" si="11"/>
        <v>64.338869000000017</v>
      </c>
      <c r="F54" s="3292">
        <v>76.678606000000002</v>
      </c>
      <c r="G54" s="3300">
        <v>110.535833</v>
      </c>
      <c r="H54" s="3294">
        <f t="shared" si="8"/>
        <v>33.857226999999995</v>
      </c>
      <c r="I54" s="3299">
        <f t="shared" si="12"/>
        <v>-14.078382848184631</v>
      </c>
      <c r="J54" s="3300">
        <f t="shared" si="12"/>
        <v>-7.7716898484723629E-2</v>
      </c>
      <c r="K54" s="1549">
        <f t="shared" si="12"/>
        <v>34.873341874064323</v>
      </c>
      <c r="L54" s="3798"/>
      <c r="M54" s="3333">
        <f t="shared" si="0"/>
        <v>0.74939850099201333</v>
      </c>
      <c r="N54" s="3333">
        <f t="shared" si="0"/>
        <v>0.66324522473787217</v>
      </c>
      <c r="O54" s="3804"/>
      <c r="P54" s="2683"/>
      <c r="Q54" s="4268" t="s">
        <v>964</v>
      </c>
      <c r="R54" s="4445">
        <v>0.74939850099201333</v>
      </c>
      <c r="S54" s="4446">
        <v>0.66324522473787217</v>
      </c>
      <c r="T54" s="3806"/>
      <c r="U54" s="3806"/>
    </row>
    <row r="55" spans="2:25" s="2665" customFormat="1" ht="15">
      <c r="B55" s="3350" t="s">
        <v>983</v>
      </c>
      <c r="C55" s="3299">
        <v>91.168745000000001</v>
      </c>
      <c r="D55" s="3797">
        <v>146.974727</v>
      </c>
      <c r="E55" s="3294">
        <f t="shared" si="11"/>
        <v>55.805982</v>
      </c>
      <c r="F55" s="3818">
        <v>66.659000000000006</v>
      </c>
      <c r="G55" s="3818">
        <v>97.234245000000001</v>
      </c>
      <c r="H55" s="3294">
        <f t="shared" si="8"/>
        <v>30.575244999999995</v>
      </c>
      <c r="I55" s="3299">
        <f t="shared" si="12"/>
        <v>-11.703261811829449</v>
      </c>
      <c r="J55" s="3300">
        <f t="shared" si="12"/>
        <v>-3.1503115623527549</v>
      </c>
      <c r="K55" s="1549">
        <f t="shared" si="12"/>
        <v>15.057185744779972</v>
      </c>
      <c r="L55" s="3798"/>
      <c r="M55" s="3333">
        <f t="shared" ref="M55:N56" si="13">F55/C55</f>
        <v>0.73116066257136703</v>
      </c>
      <c r="N55" s="3333">
        <f t="shared" si="13"/>
        <v>0.66157118971889639</v>
      </c>
      <c r="O55" s="3799"/>
      <c r="P55" s="4273"/>
      <c r="Q55" s="4268" t="s">
        <v>983</v>
      </c>
      <c r="R55" s="4445">
        <v>0.73116066257136703</v>
      </c>
      <c r="S55" s="4446">
        <v>0.66157118971889639</v>
      </c>
      <c r="T55" s="3806"/>
      <c r="U55" s="3806"/>
    </row>
    <row r="56" spans="2:25" s="1874" customFormat="1" ht="13.7" customHeight="1" thickBot="1">
      <c r="B56" s="3353" t="s">
        <v>1005</v>
      </c>
      <c r="C56" s="3316">
        <v>97.835954000000001</v>
      </c>
      <c r="D56" s="3801">
        <v>163.878468</v>
      </c>
      <c r="E56" s="3319">
        <f t="shared" si="11"/>
        <v>66.042513999999997</v>
      </c>
      <c r="F56" s="3317">
        <v>74.049018000000004</v>
      </c>
      <c r="G56" s="3317">
        <v>100.605361</v>
      </c>
      <c r="H56" s="3319">
        <f t="shared" si="8"/>
        <v>26.556342999999998</v>
      </c>
      <c r="I56" s="3316">
        <f t="shared" si="12"/>
        <v>-12.729326913333423</v>
      </c>
      <c r="J56" s="3320">
        <f t="shared" si="12"/>
        <v>-4.6275763409323503</v>
      </c>
      <c r="K56" s="3145">
        <f t="shared" si="12"/>
        <v>10.580081628568919</v>
      </c>
      <c r="L56" s="3802"/>
      <c r="M56" s="3340">
        <f t="shared" si="13"/>
        <v>0.75686917715342161</v>
      </c>
      <c r="N56" s="3340">
        <f t="shared" si="13"/>
        <v>0.61390225468790693</v>
      </c>
      <c r="O56" s="3803"/>
      <c r="P56" s="4301"/>
      <c r="Q56" s="4268" t="s">
        <v>1005</v>
      </c>
      <c r="R56" s="4445">
        <v>0.75686917715342161</v>
      </c>
      <c r="S56" s="4446">
        <v>0.61390225468790693</v>
      </c>
      <c r="T56" s="3806"/>
      <c r="U56" s="3806"/>
    </row>
    <row r="57" spans="2:25" ht="13.7" customHeight="1" thickBot="1">
      <c r="B57" s="3473" t="s">
        <v>389</v>
      </c>
      <c r="C57" s="3823"/>
      <c r="D57" s="3823"/>
      <c r="E57" s="3823"/>
      <c r="F57" s="3823"/>
      <c r="G57" s="3823"/>
      <c r="H57" s="3823"/>
      <c r="I57" s="3823"/>
      <c r="J57" s="3823"/>
      <c r="K57" s="3824"/>
      <c r="L57" s="2570"/>
    </row>
    <row r="58" spans="2:25" ht="13.7" customHeight="1">
      <c r="B58" s="2070" t="s">
        <v>367</v>
      </c>
      <c r="C58" s="56"/>
      <c r="D58" s="56"/>
      <c r="E58" s="56"/>
      <c r="F58" s="56"/>
      <c r="G58" s="56"/>
      <c r="H58" s="56"/>
      <c r="I58" s="760"/>
      <c r="J58" s="760"/>
      <c r="K58" s="56"/>
      <c r="L58" s="2667"/>
      <c r="M58" s="2667"/>
      <c r="N58" s="2667"/>
      <c r="O58" s="2667"/>
      <c r="P58" s="4275"/>
      <c r="Q58" s="4275"/>
    </row>
    <row r="59" spans="2:25" ht="10.5" customHeight="1">
      <c r="B59" s="56" t="s">
        <v>576</v>
      </c>
      <c r="C59" s="56"/>
      <c r="D59" s="56"/>
      <c r="E59" s="56"/>
      <c r="F59" s="56"/>
      <c r="G59" s="56"/>
      <c r="H59" s="56"/>
      <c r="I59" s="56"/>
      <c r="J59" s="56"/>
      <c r="K59" s="56"/>
      <c r="L59" s="2667"/>
      <c r="M59" s="2667"/>
      <c r="N59" s="2667"/>
      <c r="O59" s="2667"/>
      <c r="P59" s="4270"/>
      <c r="Q59" s="4270"/>
    </row>
    <row r="60" spans="2:25" ht="10.5" customHeight="1">
      <c r="B60" s="56" t="s">
        <v>578</v>
      </c>
      <c r="C60" s="56"/>
      <c r="D60" s="56"/>
      <c r="E60" s="56"/>
      <c r="F60" s="56"/>
      <c r="G60" s="56"/>
      <c r="H60" s="56"/>
      <c r="I60" s="56"/>
      <c r="J60" s="56"/>
      <c r="K60" s="56"/>
      <c r="L60" s="678"/>
      <c r="M60" s="20"/>
      <c r="P60" s="5186" t="s">
        <v>1032</v>
      </c>
      <c r="Q60" s="5186"/>
      <c r="R60" s="5186"/>
      <c r="S60" s="5186"/>
      <c r="T60" s="5186"/>
      <c r="U60" s="5186"/>
      <c r="V60" s="5186"/>
      <c r="W60" s="5186"/>
      <c r="X60" s="5186"/>
    </row>
    <row r="61" spans="2:25" ht="10.5" customHeight="1">
      <c r="B61" s="56" t="s">
        <v>957</v>
      </c>
      <c r="C61" s="56"/>
      <c r="D61" s="56"/>
      <c r="E61" s="56"/>
      <c r="F61" s="56"/>
      <c r="G61" s="56"/>
      <c r="H61" s="56"/>
      <c r="I61" s="56"/>
      <c r="J61" s="56"/>
      <c r="K61" s="56"/>
      <c r="L61" s="678"/>
      <c r="P61" s="5186"/>
      <c r="Q61" s="5186"/>
      <c r="R61" s="5186"/>
      <c r="S61" s="5186"/>
      <c r="T61" s="5186"/>
      <c r="U61" s="5186"/>
      <c r="V61" s="5186"/>
      <c r="W61" s="5186"/>
      <c r="X61" s="5186"/>
    </row>
    <row r="62" spans="2:25" ht="10.5" customHeight="1">
      <c r="B62" s="56"/>
      <c r="C62" s="56"/>
      <c r="D62" s="56"/>
      <c r="E62" s="56"/>
      <c r="F62" s="56"/>
      <c r="G62" s="56"/>
      <c r="H62" s="56"/>
      <c r="I62" s="56"/>
      <c r="J62" s="56"/>
      <c r="K62" s="56"/>
      <c r="P62" s="2212"/>
    </row>
    <row r="63" spans="2:25" ht="10.5" customHeight="1">
      <c r="B63" s="56"/>
      <c r="C63" s="56"/>
      <c r="D63" s="56"/>
      <c r="E63" s="56"/>
      <c r="F63" s="56"/>
      <c r="G63" s="56"/>
      <c r="H63" s="56"/>
      <c r="I63" s="56"/>
      <c r="J63" s="56"/>
      <c r="K63" s="56"/>
      <c r="O63" s="3799"/>
      <c r="P63" s="4273"/>
      <c r="Q63" s="4273"/>
      <c r="R63" s="4276"/>
      <c r="S63" s="3806"/>
      <c r="T63" s="3806"/>
      <c r="U63" s="3806"/>
      <c r="V63" s="2665"/>
      <c r="W63" s="2665"/>
      <c r="X63" s="2665"/>
      <c r="Y63" s="2665"/>
    </row>
    <row r="64" spans="2:25" ht="10.5" customHeight="1">
      <c r="B64" s="56"/>
      <c r="C64" s="56"/>
      <c r="D64" s="56"/>
      <c r="E64" s="56"/>
      <c r="F64" s="56"/>
      <c r="G64" s="56"/>
      <c r="H64" s="56"/>
      <c r="I64" s="56"/>
      <c r="J64" s="56"/>
      <c r="K64" s="56"/>
      <c r="O64" s="3803"/>
      <c r="P64" s="4274"/>
      <c r="Q64" s="4274"/>
      <c r="R64" s="4276"/>
      <c r="S64" s="3805"/>
      <c r="T64" s="3806"/>
      <c r="U64" s="3806"/>
      <c r="V64" s="1874"/>
      <c r="W64" s="1874"/>
      <c r="X64" s="1874"/>
      <c r="Y64" s="1874"/>
    </row>
    <row r="65" spans="1:25" ht="10.5" customHeight="1">
      <c r="B65" s="56"/>
      <c r="C65" s="56"/>
      <c r="D65" s="56"/>
      <c r="E65" s="56"/>
      <c r="F65" s="56"/>
      <c r="G65" s="56"/>
      <c r="H65" s="56"/>
      <c r="I65" s="56"/>
      <c r="J65" s="56"/>
      <c r="K65" s="56"/>
      <c r="O65" s="3799"/>
      <c r="P65" s="4273"/>
      <c r="Q65" s="4273"/>
      <c r="R65" s="4276"/>
      <c r="S65" s="3805"/>
      <c r="T65" s="3806"/>
      <c r="U65" s="3806"/>
      <c r="V65" s="2665"/>
      <c r="W65" s="2665"/>
      <c r="X65" s="2665"/>
      <c r="Y65" s="2665"/>
    </row>
    <row r="66" spans="1:25" ht="10.5" customHeight="1">
      <c r="B66" s="56"/>
      <c r="C66" s="56"/>
      <c r="D66" s="56"/>
      <c r="E66" s="56"/>
      <c r="F66" s="56"/>
      <c r="G66" s="56"/>
      <c r="H66" s="56"/>
      <c r="I66" s="56"/>
      <c r="J66" s="56"/>
      <c r="K66" s="56"/>
      <c r="O66" s="3804"/>
      <c r="P66" s="2683"/>
      <c r="Q66" s="2683"/>
      <c r="R66" s="4276"/>
      <c r="S66" s="3805"/>
      <c r="T66" s="3806"/>
      <c r="U66" s="3806"/>
      <c r="V66" s="2665"/>
      <c r="W66" s="2665"/>
      <c r="X66" s="2665"/>
      <c r="Y66" s="2665"/>
    </row>
    <row r="67" spans="1:25" ht="10.5" customHeight="1">
      <c r="B67" s="56"/>
      <c r="C67" s="56"/>
      <c r="D67" s="56"/>
      <c r="E67" s="56"/>
      <c r="F67" s="56"/>
      <c r="G67" s="56"/>
      <c r="H67" s="56"/>
      <c r="I67" s="56"/>
      <c r="J67" s="56"/>
      <c r="K67" s="56"/>
      <c r="O67" s="3799"/>
      <c r="P67" s="4273"/>
      <c r="Q67" s="4273"/>
      <c r="R67" s="4276"/>
      <c r="S67" s="3805"/>
      <c r="T67" s="3806"/>
      <c r="U67" s="3806"/>
      <c r="V67" s="2665"/>
      <c r="W67" s="2665"/>
      <c r="X67" s="2665"/>
      <c r="Y67" s="2665"/>
    </row>
    <row r="68" spans="1:25" ht="10.5" customHeight="1">
      <c r="B68" s="56"/>
      <c r="C68" s="56"/>
      <c r="D68" s="56"/>
      <c r="E68" s="56"/>
      <c r="F68" s="56"/>
      <c r="G68" s="56"/>
      <c r="H68" s="56"/>
      <c r="I68" s="56"/>
      <c r="J68" s="56"/>
      <c r="K68" s="56"/>
      <c r="O68" s="3803"/>
      <c r="P68" s="4274"/>
      <c r="Q68" s="4274"/>
      <c r="R68" s="4276"/>
      <c r="S68" s="3805"/>
      <c r="T68" s="3806"/>
      <c r="U68" s="3806"/>
      <c r="V68" s="1874"/>
      <c r="W68" s="1874"/>
      <c r="X68" s="1874"/>
      <c r="Y68" s="1874"/>
    </row>
    <row r="69" spans="1:25" ht="10.5" customHeight="1">
      <c r="B69" s="56"/>
      <c r="C69" s="56"/>
      <c r="D69" s="56"/>
      <c r="E69" s="56"/>
      <c r="F69" s="56"/>
      <c r="G69" s="56"/>
      <c r="H69" s="56"/>
      <c r="I69" s="56"/>
      <c r="J69" s="56"/>
      <c r="K69" s="56"/>
    </row>
    <row r="70" spans="1:25" ht="10.5" customHeight="1">
      <c r="B70" s="56"/>
      <c r="C70" s="56"/>
      <c r="D70" s="56"/>
      <c r="E70" s="56"/>
      <c r="F70" s="56"/>
      <c r="G70" s="56"/>
      <c r="H70" s="56"/>
      <c r="I70" s="56"/>
      <c r="J70" s="56"/>
      <c r="K70" s="56"/>
      <c r="O70" s="2667"/>
      <c r="P70" s="4275"/>
      <c r="Q70" s="4275"/>
    </row>
    <row r="71" spans="1:25" ht="10.5" customHeight="1">
      <c r="B71" s="56"/>
      <c r="C71" s="56"/>
      <c r="D71" s="56"/>
      <c r="E71" s="56"/>
      <c r="F71" s="56"/>
      <c r="G71" s="56"/>
      <c r="H71" s="56"/>
      <c r="I71" s="56"/>
      <c r="J71" s="56"/>
      <c r="K71" s="56"/>
      <c r="O71" s="2667"/>
      <c r="P71" s="4270"/>
      <c r="Q71" s="4270"/>
    </row>
    <row r="72" spans="1:25" ht="10.5" customHeight="1">
      <c r="B72" s="56"/>
      <c r="C72" s="56"/>
      <c r="D72" s="56"/>
      <c r="E72" s="56"/>
      <c r="F72" s="56"/>
      <c r="G72" s="56"/>
      <c r="H72" s="56"/>
      <c r="I72" s="56"/>
      <c r="J72" s="56"/>
      <c r="K72" s="56"/>
    </row>
    <row r="73" spans="1:25" ht="10.5" customHeight="1">
      <c r="A73" s="149"/>
      <c r="B73" s="56"/>
      <c r="C73" s="56"/>
      <c r="D73" s="56"/>
      <c r="E73" s="56"/>
      <c r="F73" s="56"/>
      <c r="G73" s="56"/>
      <c r="H73" s="56"/>
      <c r="I73" s="56"/>
      <c r="J73" s="56"/>
      <c r="K73" s="56"/>
      <c r="Q73" s="4270"/>
      <c r="R73" s="4270"/>
      <c r="S73" s="2667"/>
      <c r="T73" s="2667"/>
      <c r="U73" s="2667"/>
      <c r="V73" s="2667"/>
    </row>
    <row r="74" spans="1:25" ht="10.5" customHeight="1">
      <c r="B74" s="56"/>
      <c r="C74" s="56"/>
      <c r="D74" s="56"/>
      <c r="E74" s="56"/>
      <c r="F74" s="56"/>
      <c r="G74" s="56"/>
      <c r="H74" s="56"/>
      <c r="I74" s="56"/>
      <c r="J74" s="56"/>
      <c r="K74" s="56"/>
    </row>
    <row r="75" spans="1:25" ht="10.5" customHeight="1">
      <c r="B75" s="56"/>
      <c r="C75" s="56"/>
      <c r="D75" s="56"/>
      <c r="E75" s="56"/>
      <c r="F75" s="56"/>
      <c r="G75" s="56"/>
      <c r="H75" s="56"/>
      <c r="I75" s="56"/>
      <c r="J75" s="56"/>
      <c r="K75" s="56"/>
    </row>
    <row r="76" spans="1:25" ht="10.5" customHeight="1">
      <c r="B76" s="56"/>
      <c r="C76" s="56"/>
      <c r="D76" s="56"/>
      <c r="E76" s="56"/>
      <c r="F76" s="56"/>
      <c r="G76" s="56"/>
      <c r="H76" s="56"/>
      <c r="I76" s="56"/>
      <c r="J76" s="56"/>
      <c r="K76" s="56"/>
    </row>
    <row r="77" spans="1:25" ht="10.5" customHeight="1">
      <c r="B77" s="56"/>
      <c r="C77" s="56"/>
      <c r="D77" s="56"/>
      <c r="E77" s="56"/>
      <c r="F77" s="56"/>
      <c r="G77" s="56"/>
      <c r="H77" s="56"/>
      <c r="I77" s="56"/>
      <c r="J77" s="56"/>
      <c r="K77" s="56"/>
    </row>
    <row r="78" spans="1:25" ht="10.5" customHeight="1">
      <c r="B78" s="56"/>
      <c r="C78" s="56"/>
      <c r="D78" s="56"/>
      <c r="E78" s="56"/>
      <c r="F78" s="56"/>
      <c r="G78" s="56"/>
      <c r="H78" s="56"/>
      <c r="I78" s="56"/>
      <c r="J78" s="56"/>
      <c r="K78" s="56"/>
    </row>
    <row r="79" spans="1:25" ht="10.5" customHeight="1">
      <c r="B79" s="56"/>
      <c r="C79" s="56"/>
      <c r="D79" s="56"/>
      <c r="E79" s="56"/>
      <c r="F79" s="56"/>
      <c r="G79" s="56"/>
      <c r="H79" s="56"/>
      <c r="I79" s="56"/>
      <c r="J79" s="56"/>
      <c r="K79" s="56"/>
    </row>
    <row r="80" spans="1:25" ht="10.5" customHeight="1">
      <c r="B80" s="56"/>
      <c r="C80" s="56"/>
      <c r="D80" s="56"/>
      <c r="E80" s="56"/>
      <c r="F80" s="56"/>
      <c r="G80" s="56"/>
      <c r="H80" s="56"/>
      <c r="I80" s="56"/>
      <c r="J80" s="56"/>
      <c r="K80" s="56"/>
    </row>
    <row r="81" spans="1:21" ht="10.5" customHeight="1">
      <c r="B81" s="56"/>
      <c r="C81" s="56"/>
      <c r="D81" s="56"/>
      <c r="E81" s="56"/>
      <c r="F81" s="56"/>
      <c r="G81" s="56"/>
      <c r="H81" s="56"/>
      <c r="I81" s="56"/>
      <c r="J81" s="56"/>
      <c r="K81" s="56"/>
    </row>
    <row r="82" spans="1:21" ht="10.5" customHeight="1">
      <c r="B82" s="56"/>
      <c r="C82" s="56"/>
      <c r="D82" s="56"/>
      <c r="E82" s="56"/>
      <c r="F82" s="56"/>
      <c r="G82" s="56"/>
      <c r="H82" s="56"/>
      <c r="I82" s="56"/>
      <c r="J82" s="56"/>
      <c r="K82" s="56"/>
    </row>
    <row r="83" spans="1:21" ht="10.5" customHeight="1">
      <c r="B83" s="56"/>
      <c r="C83" s="56"/>
      <c r="D83" s="56"/>
      <c r="E83" s="56"/>
      <c r="F83" s="56"/>
      <c r="G83" s="56"/>
      <c r="H83" s="56"/>
      <c r="I83" s="56"/>
      <c r="J83" s="56"/>
      <c r="K83" s="56"/>
    </row>
    <row r="84" spans="1:21" ht="10.5" customHeight="1">
      <c r="B84" s="56"/>
      <c r="C84" s="56"/>
      <c r="D84" s="56"/>
      <c r="E84" s="56"/>
      <c r="F84" s="56"/>
      <c r="G84" s="56"/>
      <c r="H84" s="56"/>
      <c r="I84" s="56"/>
      <c r="J84" s="56"/>
      <c r="K84" s="56"/>
    </row>
    <row r="85" spans="1:21" ht="10.5" customHeight="1">
      <c r="B85" s="56"/>
      <c r="C85" s="56"/>
      <c r="D85" s="56"/>
      <c r="E85" s="56"/>
      <c r="F85" s="56"/>
      <c r="G85" s="56"/>
      <c r="H85" s="56"/>
      <c r="I85" s="56"/>
      <c r="J85" s="56"/>
      <c r="K85" s="56"/>
    </row>
    <row r="86" spans="1:21" ht="10.5" customHeight="1">
      <c r="B86" s="56"/>
      <c r="C86" s="56"/>
      <c r="D86" s="56"/>
      <c r="E86" s="56"/>
      <c r="F86" s="56"/>
      <c r="G86" s="56"/>
      <c r="H86" s="56"/>
      <c r="I86" s="56"/>
      <c r="J86" s="56"/>
      <c r="K86" s="56"/>
    </row>
    <row r="87" spans="1:21" ht="10.5" customHeight="1">
      <c r="B87" s="56"/>
      <c r="C87" s="56"/>
      <c r="D87" s="56"/>
      <c r="E87" s="56"/>
      <c r="F87" s="56"/>
      <c r="G87" s="56"/>
      <c r="H87" s="56"/>
      <c r="I87" s="56"/>
      <c r="J87" s="56"/>
      <c r="K87" s="56"/>
    </row>
    <row r="88" spans="1:21" ht="10.5" customHeight="1">
      <c r="B88" s="56"/>
      <c r="C88" s="56"/>
      <c r="D88" s="56"/>
      <c r="E88" s="56"/>
      <c r="F88" s="56"/>
      <c r="G88" s="56"/>
      <c r="H88" s="56"/>
      <c r="I88" s="56"/>
      <c r="J88" s="56"/>
      <c r="K88" s="56"/>
    </row>
    <row r="89" spans="1:21" ht="10.5" customHeight="1">
      <c r="B89" s="56"/>
      <c r="C89" s="56"/>
      <c r="D89" s="56"/>
      <c r="E89" s="56"/>
      <c r="F89" s="56"/>
      <c r="G89" s="56"/>
      <c r="H89" s="56"/>
      <c r="I89" s="56"/>
      <c r="J89" s="56"/>
      <c r="K89" s="56"/>
    </row>
    <row r="90" spans="1:21" ht="10.5" customHeight="1">
      <c r="B90" s="56"/>
      <c r="C90" s="56"/>
      <c r="D90" s="56"/>
      <c r="E90" s="56"/>
      <c r="F90" s="56"/>
      <c r="G90" s="56"/>
      <c r="H90" s="56"/>
      <c r="I90" s="56"/>
      <c r="J90" s="56"/>
      <c r="K90" s="56"/>
    </row>
    <row r="91" spans="1:21" ht="10.5" customHeight="1">
      <c r="B91" s="56"/>
      <c r="C91" s="56"/>
      <c r="D91" s="56"/>
      <c r="E91" s="56"/>
      <c r="F91" s="56"/>
      <c r="G91" s="56"/>
      <c r="H91" s="56"/>
      <c r="I91" s="56"/>
      <c r="J91" s="56"/>
      <c r="K91" s="56"/>
    </row>
    <row r="92" spans="1:21" ht="10.5" customHeight="1">
      <c r="B92" s="56"/>
      <c r="C92" s="56"/>
      <c r="D92" s="56"/>
      <c r="E92" s="56"/>
      <c r="F92" s="56"/>
      <c r="G92" s="56"/>
      <c r="H92" s="56"/>
      <c r="I92" s="56"/>
      <c r="J92" s="56"/>
      <c r="K92" s="56"/>
    </row>
    <row r="93" spans="1:21" ht="10.5" customHeight="1">
      <c r="B93" s="56"/>
      <c r="C93" s="56"/>
      <c r="D93" s="56"/>
      <c r="E93" s="56"/>
      <c r="F93" s="56"/>
      <c r="G93" s="56"/>
      <c r="H93" s="56"/>
      <c r="I93" s="56"/>
      <c r="J93" s="56"/>
      <c r="K93" s="56"/>
    </row>
    <row r="94" spans="1:21" ht="35.25" customHeight="1">
      <c r="A94" s="1587" t="s">
        <v>898</v>
      </c>
      <c r="B94" s="5194" t="s">
        <v>903</v>
      </c>
      <c r="C94" s="5195"/>
      <c r="D94" s="5195"/>
      <c r="E94" s="5195"/>
      <c r="F94" s="5195"/>
      <c r="G94" s="5195"/>
      <c r="H94" s="5195"/>
      <c r="I94" s="5195"/>
      <c r="J94" s="5195"/>
      <c r="K94" s="5195"/>
      <c r="L94" s="5195"/>
      <c r="M94" s="5195"/>
      <c r="N94" s="5195"/>
      <c r="O94" s="5195"/>
      <c r="T94" s="532"/>
      <c r="U94" s="532"/>
    </row>
    <row r="95" spans="1:21" ht="26.45" customHeight="1" thickBot="1">
      <c r="B95" s="56"/>
      <c r="C95" s="56"/>
      <c r="D95" s="56"/>
      <c r="E95" s="56"/>
      <c r="F95" s="56"/>
      <c r="G95" s="56"/>
      <c r="H95" s="56"/>
      <c r="I95" s="56"/>
      <c r="J95" s="56"/>
      <c r="K95" s="56"/>
      <c r="T95" s="3062"/>
    </row>
    <row r="96" spans="1:21" ht="28.5" customHeight="1" thickBot="1">
      <c r="A96" s="221"/>
      <c r="D96" s="5181" t="s">
        <v>1018</v>
      </c>
      <c r="E96" s="5182"/>
      <c r="F96" s="5182"/>
      <c r="G96" s="5182"/>
      <c r="H96" s="5182"/>
      <c r="I96" s="5183"/>
      <c r="J96" s="56"/>
      <c r="K96" s="56"/>
      <c r="M96" s="5181" t="s">
        <v>1019</v>
      </c>
      <c r="N96" s="5184"/>
      <c r="O96" s="5184"/>
      <c r="P96" s="5184"/>
      <c r="Q96" s="5184"/>
      <c r="R96" s="5185"/>
    </row>
    <row r="97" spans="2:21" ht="42.75" customHeight="1" thickBot="1">
      <c r="D97" s="1787" t="s">
        <v>589</v>
      </c>
      <c r="E97" s="1788" t="s">
        <v>590</v>
      </c>
      <c r="F97" s="1788" t="s">
        <v>591</v>
      </c>
      <c r="G97" s="1788" t="s">
        <v>592</v>
      </c>
      <c r="H97" s="1788" t="s">
        <v>593</v>
      </c>
      <c r="I97" s="1786" t="s">
        <v>156</v>
      </c>
      <c r="J97" s="56"/>
      <c r="K97" s="3059"/>
      <c r="M97" s="1787" t="s">
        <v>589</v>
      </c>
      <c r="N97" s="1788" t="s">
        <v>590</v>
      </c>
      <c r="O97" s="4261" t="s">
        <v>591</v>
      </c>
      <c r="P97" s="4277" t="s">
        <v>592</v>
      </c>
      <c r="Q97" s="4277" t="s">
        <v>593</v>
      </c>
      <c r="R97" s="4278" t="s">
        <v>156</v>
      </c>
    </row>
    <row r="98" spans="2:21" s="3565" customFormat="1" ht="20.25" customHeight="1">
      <c r="B98" s="3566"/>
      <c r="C98" s="3566"/>
      <c r="D98" s="595" t="s">
        <v>494</v>
      </c>
      <c r="E98" s="4252">
        <f>'10.2 -10.3 Import '!B118</f>
        <v>15.787102000000001</v>
      </c>
      <c r="F98" s="4252">
        <f>'10.2 -10.3 Import '!C118</f>
        <v>0.79620000000000002</v>
      </c>
      <c r="G98" s="4252">
        <f>'10.2 -10.3 Import '!D118</f>
        <v>80.019272999999998</v>
      </c>
      <c r="H98" s="4252">
        <f>'10.2 -10.3 Import '!E118</f>
        <v>1.233379</v>
      </c>
      <c r="I98" s="4253">
        <f>SUM(E98:H98)</f>
        <v>97.835954000000001</v>
      </c>
      <c r="J98" s="3567"/>
      <c r="K98" s="3568"/>
      <c r="M98" s="595" t="s">
        <v>494</v>
      </c>
      <c r="N98" s="4252">
        <f>'10.2 -10.3 Import '!B113</f>
        <v>12.047468</v>
      </c>
      <c r="O98" s="4252">
        <f>'10.2 -10.3 Import '!C113</f>
        <v>0.90195599999999998</v>
      </c>
      <c r="P98" s="4279">
        <f>'10.2 -10.3 Import '!D113</f>
        <v>98.183328000000003</v>
      </c>
      <c r="Q98" s="4279">
        <f>'10.2 -10.3 Import '!E113</f>
        <v>0.97358400000000245</v>
      </c>
      <c r="R98" s="4279">
        <f>SUM(N98:Q98)</f>
        <v>112.10633600000001</v>
      </c>
      <c r="T98" s="3569"/>
      <c r="U98" s="3569"/>
    </row>
    <row r="99" spans="2:21" s="3565" customFormat="1" ht="22.7" customHeight="1" thickBot="1">
      <c r="B99" s="3566"/>
      <c r="C99" s="3566"/>
      <c r="D99" s="3354" t="s">
        <v>495</v>
      </c>
      <c r="E99" s="4254">
        <f>'10. 4- 10.5 Export'!B116</f>
        <v>3.2339359999999999</v>
      </c>
      <c r="F99" s="4254">
        <f>'10. 4- 10.5 Export'!C116</f>
        <v>8.6107180000000003</v>
      </c>
      <c r="G99" s="4254">
        <f>'10. 4- 10.5 Export'!D116</f>
        <v>151.68913000000001</v>
      </c>
      <c r="H99" s="4254">
        <f>'10. 4- 10.5 Export'!E116</f>
        <v>0.34468399999999999</v>
      </c>
      <c r="I99" s="4255">
        <f>SUM(E99:H99)</f>
        <v>163.878468</v>
      </c>
      <c r="J99" s="3567"/>
      <c r="K99" s="3568"/>
      <c r="M99" s="3354" t="s">
        <v>495</v>
      </c>
      <c r="N99" s="4254">
        <f>'10. 4- 10.5 Export'!B111</f>
        <v>2.4577399999999998</v>
      </c>
      <c r="O99" s="4254">
        <f>'10. 4- 10.5 Export'!C111</f>
        <v>8.2263099999999998</v>
      </c>
      <c r="P99" s="4279">
        <f>'10. 4- 10.5 Export'!D111</f>
        <v>160.86584099999999</v>
      </c>
      <c r="Q99" s="4279">
        <f>'10. 4- 10.5 Export'!E111</f>
        <v>0.28014299999999998</v>
      </c>
      <c r="R99" s="4279">
        <f>SUM(N99:Q99)</f>
        <v>171.83003400000001</v>
      </c>
    </row>
    <row r="100" spans="2:21" s="221" customFormat="1" ht="29.25" customHeight="1" thickBot="1">
      <c r="B100" s="296"/>
      <c r="C100" s="296"/>
      <c r="D100" s="5173" t="s">
        <v>1031</v>
      </c>
      <c r="E100" s="5174"/>
      <c r="F100" s="5174"/>
      <c r="G100" s="5174"/>
      <c r="H100" s="5174"/>
      <c r="I100" s="5175"/>
      <c r="J100" s="663"/>
      <c r="K100" s="663"/>
      <c r="M100" s="5173" t="s">
        <v>1030</v>
      </c>
      <c r="N100" s="5176"/>
      <c r="O100" s="5176"/>
      <c r="P100" s="5176"/>
      <c r="Q100" s="5176"/>
      <c r="R100" s="5177"/>
    </row>
    <row r="101" spans="2:21" s="221" customFormat="1" ht="20.25" customHeight="1">
      <c r="B101" s="296"/>
      <c r="C101" s="296"/>
      <c r="D101" s="595" t="s">
        <v>494</v>
      </c>
      <c r="E101" s="4256">
        <f>(E98/N98-1)*100</f>
        <v>31.040829492138933</v>
      </c>
      <c r="F101" s="4256">
        <f t="shared" ref="F101:I101" si="14">(F98/O98-1)*100</f>
        <v>-11.725183933584338</v>
      </c>
      <c r="G101" s="4256">
        <f t="shared" si="14"/>
        <v>-18.500141897817933</v>
      </c>
      <c r="H101" s="4256">
        <f t="shared" si="14"/>
        <v>26.684394977731451</v>
      </c>
      <c r="I101" s="3363">
        <f t="shared" si="14"/>
        <v>-12.729326913333438</v>
      </c>
      <c r="J101" s="663"/>
      <c r="K101" s="663"/>
      <c r="M101" s="3362" t="s">
        <v>494</v>
      </c>
      <c r="N101" s="3365">
        <f>'10.2 -10.3 Import '!K113</f>
        <v>57.484109959777072</v>
      </c>
      <c r="O101" s="4256">
        <f>'10.2 -10.3 Import '!L113</f>
        <v>26.814933960221452</v>
      </c>
      <c r="P101" s="4280">
        <f>'10.2 -10.3 Import '!M113</f>
        <v>16.847901198801196</v>
      </c>
      <c r="Q101" s="4280">
        <f>'10.2 -10.3 Import '!N113</f>
        <v>21.191639998655901</v>
      </c>
      <c r="R101" s="4280">
        <f>'10.2 -10.3 Import '!O113</f>
        <v>20.671843722282858</v>
      </c>
    </row>
    <row r="102" spans="2:21" s="221" customFormat="1" ht="22.7" customHeight="1" thickBot="1">
      <c r="B102" s="296"/>
      <c r="C102" s="296"/>
      <c r="D102" s="3354" t="s">
        <v>495</v>
      </c>
      <c r="E102" s="3364">
        <f>(E99/N99-1)*100</f>
        <v>31.581697006192687</v>
      </c>
      <c r="F102" s="3364">
        <f t="shared" ref="F102:I102" si="15">(F99/O99-1)*100</f>
        <v>4.6729092387717053</v>
      </c>
      <c r="G102" s="3364">
        <f t="shared" si="15"/>
        <v>-5.7045740369454752</v>
      </c>
      <c r="H102" s="3364">
        <f t="shared" si="15"/>
        <v>23.038591005308007</v>
      </c>
      <c r="I102" s="4258">
        <f t="shared" si="15"/>
        <v>-4.6275763409323485</v>
      </c>
      <c r="J102" s="663"/>
      <c r="K102" s="663"/>
      <c r="M102" s="4249" t="s">
        <v>495</v>
      </c>
      <c r="N102" s="4250">
        <f>'10. 4- 10.5 Export'!J111</f>
        <v>-22.535628555291083</v>
      </c>
      <c r="O102" s="4250">
        <f>'10. 4- 10.5 Export'!K111</f>
        <v>3.7516682755599078</v>
      </c>
      <c r="P102" s="4281">
        <f>'10. 4- 10.5 Export'!L111</f>
        <v>5.8393110865021356</v>
      </c>
      <c r="Q102" s="4281">
        <f>'10. 4- 10.5 Export'!M111</f>
        <v>-47.897045038609591</v>
      </c>
      <c r="R102" s="4281">
        <f>'10. 4- 10.5 Export'!N111</f>
        <v>5.0113980093209136</v>
      </c>
      <c r="T102" s="3058"/>
    </row>
    <row r="103" spans="2:21" ht="21.2" customHeight="1">
      <c r="B103" s="56"/>
      <c r="C103" s="56"/>
      <c r="D103" s="56" t="s">
        <v>996</v>
      </c>
      <c r="E103" s="56"/>
      <c r="F103" s="56"/>
      <c r="G103" s="56"/>
      <c r="H103" s="56"/>
      <c r="I103" s="56"/>
      <c r="J103" s="56"/>
      <c r="K103" s="56"/>
    </row>
    <row r="104" spans="2:21" ht="21.2" customHeight="1">
      <c r="B104" s="56"/>
      <c r="C104" s="56"/>
      <c r="D104" s="56"/>
      <c r="E104" s="56"/>
      <c r="F104" s="56"/>
      <c r="G104" s="56"/>
      <c r="H104" s="56"/>
      <c r="I104" s="56"/>
      <c r="J104" s="56"/>
      <c r="K104" s="56"/>
    </row>
    <row r="105" spans="2:21" ht="21.2" customHeight="1">
      <c r="B105" s="56"/>
      <c r="C105" s="56"/>
      <c r="D105" s="56"/>
      <c r="E105" s="56"/>
      <c r="F105" s="56"/>
      <c r="G105" s="56"/>
      <c r="H105" s="56"/>
      <c r="I105" s="56"/>
      <c r="J105" s="56"/>
      <c r="K105" s="56"/>
    </row>
    <row r="106" spans="2:21" ht="21.2" customHeight="1">
      <c r="B106" s="56"/>
      <c r="C106" s="56"/>
      <c r="D106" s="56"/>
      <c r="E106" s="56"/>
      <c r="F106" s="56"/>
      <c r="G106" s="56"/>
      <c r="H106" s="56"/>
      <c r="I106" s="56"/>
      <c r="J106" s="56"/>
      <c r="K106" s="56"/>
    </row>
    <row r="107" spans="2:21" ht="21.2" customHeight="1">
      <c r="B107" s="56"/>
      <c r="C107" s="56"/>
      <c r="D107" s="56"/>
      <c r="E107" s="56"/>
      <c r="F107" s="56"/>
      <c r="G107" s="56"/>
      <c r="H107" s="56"/>
      <c r="I107" s="56"/>
      <c r="J107" s="56"/>
      <c r="K107" s="56"/>
    </row>
    <row r="108" spans="2:21" ht="21.2" customHeight="1">
      <c r="B108" s="56"/>
      <c r="C108" s="56"/>
      <c r="D108" s="56"/>
      <c r="E108" s="56"/>
      <c r="F108" s="56"/>
      <c r="G108" s="56"/>
      <c r="H108" s="56"/>
      <c r="I108" s="56"/>
      <c r="J108" s="56"/>
      <c r="K108" s="56"/>
    </row>
    <row r="109" spans="2:21" ht="21.2" customHeight="1">
      <c r="B109" s="56"/>
      <c r="C109" s="56"/>
      <c r="D109" s="56"/>
      <c r="E109" s="56"/>
      <c r="F109" s="56"/>
      <c r="G109" s="56"/>
      <c r="H109" s="56"/>
      <c r="I109" s="56"/>
      <c r="J109" s="56"/>
      <c r="K109" s="56"/>
    </row>
    <row r="110" spans="2:21" ht="21.2" customHeight="1">
      <c r="B110" s="56"/>
      <c r="C110" s="56"/>
      <c r="D110" s="56"/>
      <c r="E110" s="56"/>
      <c r="F110" s="56"/>
      <c r="G110" s="56"/>
      <c r="H110" s="56"/>
      <c r="I110" s="56"/>
      <c r="J110" s="56"/>
      <c r="K110" s="56"/>
    </row>
    <row r="111" spans="2:21" ht="21.2" customHeight="1">
      <c r="B111" s="56"/>
      <c r="C111" s="56"/>
      <c r="D111" s="56"/>
      <c r="E111" s="56"/>
      <c r="F111" s="56"/>
      <c r="G111" s="56"/>
      <c r="H111" s="56"/>
      <c r="I111" s="56"/>
      <c r="J111" s="56"/>
      <c r="K111" s="56"/>
    </row>
    <row r="112" spans="2:21" ht="21.2" customHeight="1">
      <c r="B112" s="56"/>
      <c r="C112" s="56"/>
      <c r="D112" s="56"/>
      <c r="E112" s="56"/>
      <c r="F112" s="56"/>
      <c r="G112" s="56"/>
      <c r="H112" s="56"/>
      <c r="I112" s="56"/>
      <c r="J112" s="56"/>
      <c r="K112" s="56"/>
    </row>
    <row r="113" spans="2:11" ht="21.2" customHeight="1">
      <c r="B113" s="56"/>
      <c r="C113" s="56"/>
      <c r="D113" s="56"/>
      <c r="E113" s="56"/>
      <c r="F113" s="56"/>
      <c r="G113" s="56"/>
      <c r="H113" s="56"/>
      <c r="I113" s="56"/>
      <c r="J113" s="56"/>
      <c r="K113" s="56"/>
    </row>
    <row r="114" spans="2:11" ht="21.2" customHeight="1">
      <c r="B114" s="56"/>
      <c r="C114" s="56"/>
      <c r="D114" s="56"/>
      <c r="E114" s="56"/>
      <c r="F114" s="56"/>
      <c r="G114" s="56"/>
      <c r="H114" s="56"/>
      <c r="I114" s="56"/>
      <c r="J114" s="56"/>
      <c r="K114" s="56"/>
    </row>
    <row r="115" spans="2:11" ht="21.2" customHeight="1">
      <c r="B115" s="56"/>
      <c r="C115" s="56"/>
      <c r="D115" s="56"/>
      <c r="E115" s="56"/>
      <c r="F115" s="56"/>
      <c r="G115" s="56"/>
      <c r="H115" s="56"/>
      <c r="I115" s="56"/>
      <c r="J115" s="56"/>
      <c r="K115" s="56"/>
    </row>
    <row r="116" spans="2:11" ht="21.2" customHeight="1">
      <c r="B116" s="56"/>
      <c r="C116" s="56"/>
      <c r="D116" s="56"/>
      <c r="E116" s="56"/>
      <c r="F116" s="56"/>
      <c r="G116" s="56"/>
      <c r="H116" s="56"/>
      <c r="I116" s="56"/>
      <c r="J116" s="56"/>
      <c r="K116" s="56"/>
    </row>
    <row r="117" spans="2:11" ht="21.2" customHeight="1">
      <c r="B117" s="56"/>
      <c r="C117" s="56"/>
      <c r="D117" s="56"/>
      <c r="E117" s="56"/>
      <c r="F117" s="56"/>
      <c r="G117" s="56"/>
      <c r="H117" s="56"/>
      <c r="I117" s="56"/>
      <c r="J117" s="56"/>
      <c r="K117" s="56"/>
    </row>
    <row r="118" spans="2:11" ht="21.2" customHeight="1">
      <c r="B118" s="56"/>
      <c r="C118" s="56"/>
      <c r="D118" s="56"/>
      <c r="E118" s="56"/>
      <c r="F118" s="56"/>
      <c r="G118" s="56"/>
      <c r="H118" s="56"/>
      <c r="I118" s="56"/>
      <c r="J118" s="56"/>
      <c r="K118" s="56"/>
    </row>
    <row r="119" spans="2:11" ht="21.2" customHeight="1">
      <c r="B119" s="56"/>
      <c r="C119" s="56"/>
      <c r="D119" s="56"/>
      <c r="E119" s="56"/>
      <c r="F119" s="56"/>
      <c r="G119" s="56"/>
      <c r="H119" s="56"/>
      <c r="I119" s="56"/>
      <c r="J119" s="56"/>
      <c r="K119" s="56"/>
    </row>
    <row r="120" spans="2:11" ht="21.2" customHeight="1">
      <c r="B120" s="56"/>
      <c r="C120" s="56"/>
      <c r="D120" s="56"/>
      <c r="E120" s="56"/>
      <c r="F120" s="56"/>
      <c r="G120" s="56"/>
      <c r="H120" s="56"/>
      <c r="I120" s="56"/>
      <c r="J120" s="56"/>
      <c r="K120" s="56"/>
    </row>
    <row r="121" spans="2:11" ht="21.2" customHeight="1">
      <c r="B121" s="56"/>
      <c r="C121" s="56"/>
      <c r="D121" s="56"/>
      <c r="E121" s="56"/>
      <c r="F121" s="56"/>
      <c r="G121" s="56"/>
      <c r="H121" s="56"/>
      <c r="I121" s="56"/>
      <c r="J121" s="56"/>
      <c r="K121" s="56"/>
    </row>
    <row r="122" spans="2:11" ht="21.2" customHeight="1">
      <c r="B122" s="56"/>
      <c r="C122" s="56"/>
      <c r="D122" s="56"/>
      <c r="E122" s="56"/>
      <c r="F122" s="56"/>
      <c r="G122" s="56"/>
      <c r="H122" s="56"/>
      <c r="I122" s="56"/>
      <c r="J122" s="56"/>
      <c r="K122" s="56"/>
    </row>
    <row r="123" spans="2:11" ht="21.2" customHeight="1">
      <c r="B123" s="56"/>
      <c r="C123" s="56"/>
      <c r="D123" s="56"/>
      <c r="E123" s="56"/>
      <c r="F123" s="56"/>
      <c r="G123" s="56"/>
      <c r="H123" s="56"/>
      <c r="I123" s="56"/>
      <c r="J123" s="56"/>
      <c r="K123" s="56"/>
    </row>
    <row r="124" spans="2:11" ht="21.2" customHeight="1">
      <c r="B124" s="56"/>
      <c r="C124" s="56"/>
      <c r="D124" s="56"/>
      <c r="E124" s="56"/>
      <c r="F124" s="56"/>
      <c r="G124" s="56"/>
      <c r="H124" s="56"/>
      <c r="I124" s="56"/>
      <c r="J124" s="56"/>
      <c r="K124" s="56"/>
    </row>
    <row r="125" spans="2:11" ht="21.2" customHeight="1">
      <c r="B125" s="56"/>
      <c r="C125" s="56"/>
      <c r="D125" s="56"/>
      <c r="E125" s="56"/>
      <c r="F125" s="56"/>
      <c r="G125" s="56"/>
      <c r="H125" s="56"/>
      <c r="I125" s="56"/>
      <c r="J125" s="56"/>
      <c r="K125" s="56"/>
    </row>
    <row r="126" spans="2:11" ht="21.2" customHeight="1">
      <c r="B126" s="56"/>
      <c r="C126" s="56"/>
      <c r="D126" s="56"/>
      <c r="E126" s="56"/>
      <c r="F126" s="56"/>
      <c r="G126" s="56"/>
      <c r="H126" s="56"/>
      <c r="I126" s="56"/>
      <c r="J126" s="56"/>
      <c r="K126" s="56"/>
    </row>
    <row r="127" spans="2:11" ht="21.2" customHeight="1">
      <c r="B127" s="56"/>
      <c r="C127" s="56"/>
      <c r="D127" s="56"/>
      <c r="E127" s="56"/>
      <c r="F127" s="56"/>
      <c r="G127" s="56"/>
      <c r="H127" s="56"/>
      <c r="I127" s="56"/>
      <c r="J127" s="56"/>
      <c r="K127" s="56"/>
    </row>
    <row r="128" spans="2:11" ht="21.2" customHeight="1">
      <c r="B128" s="56"/>
      <c r="C128" s="56"/>
      <c r="D128" s="56"/>
      <c r="E128" s="56"/>
      <c r="F128" s="56"/>
      <c r="G128" s="56"/>
      <c r="H128" s="56"/>
      <c r="I128" s="56"/>
      <c r="J128" s="56"/>
      <c r="K128" s="56"/>
    </row>
    <row r="129" spans="2:11" ht="21.2" customHeight="1">
      <c r="B129" s="56"/>
      <c r="C129" s="56"/>
      <c r="D129" s="56"/>
      <c r="E129" s="56"/>
      <c r="F129" s="56"/>
      <c r="G129" s="56"/>
      <c r="H129" s="56"/>
      <c r="I129" s="56"/>
      <c r="J129" s="56"/>
      <c r="K129" s="56"/>
    </row>
    <row r="130" spans="2:11" ht="21.2" customHeight="1">
      <c r="B130" s="56"/>
      <c r="C130" s="56"/>
      <c r="D130" s="56"/>
      <c r="E130" s="56"/>
      <c r="F130" s="56"/>
      <c r="G130" s="56"/>
      <c r="H130" s="56"/>
      <c r="I130" s="56"/>
      <c r="J130" s="56"/>
      <c r="K130" s="56"/>
    </row>
    <row r="131" spans="2:11" ht="21.2" customHeight="1">
      <c r="B131" s="56"/>
      <c r="C131" s="56"/>
      <c r="D131" s="56"/>
      <c r="E131" s="56"/>
      <c r="F131" s="56"/>
      <c r="G131" s="56"/>
      <c r="H131" s="56"/>
      <c r="I131" s="56"/>
      <c r="J131" s="56"/>
      <c r="K131" s="56"/>
    </row>
    <row r="132" spans="2:11" ht="21.2" customHeight="1">
      <c r="B132" s="56"/>
      <c r="C132" s="56"/>
      <c r="D132" s="56"/>
      <c r="E132" s="56"/>
      <c r="F132" s="56"/>
      <c r="G132" s="56"/>
      <c r="H132" s="56"/>
      <c r="I132" s="56"/>
      <c r="J132" s="56"/>
      <c r="K132" s="56"/>
    </row>
    <row r="133" spans="2:11" ht="21.2" customHeight="1">
      <c r="B133" s="56"/>
      <c r="C133" s="56"/>
      <c r="D133" s="56"/>
      <c r="E133" s="56"/>
      <c r="F133" s="56"/>
      <c r="G133" s="56"/>
      <c r="H133" s="56"/>
      <c r="I133" s="56"/>
      <c r="J133" s="56"/>
      <c r="K133" s="56"/>
    </row>
    <row r="134" spans="2:11" ht="21.2" customHeight="1">
      <c r="B134" s="56"/>
      <c r="C134" s="56"/>
      <c r="D134" s="56"/>
      <c r="E134" s="56"/>
      <c r="F134" s="56"/>
      <c r="G134" s="56"/>
      <c r="H134" s="56"/>
      <c r="I134" s="56"/>
      <c r="J134" s="56"/>
      <c r="K134" s="56"/>
    </row>
    <row r="135" spans="2:11" ht="21.2" customHeight="1">
      <c r="B135" s="56"/>
      <c r="C135" s="56"/>
      <c r="D135" s="56"/>
      <c r="E135" s="56"/>
      <c r="F135" s="56"/>
      <c r="G135" s="56"/>
      <c r="H135" s="56"/>
      <c r="I135" s="56"/>
      <c r="J135" s="56"/>
      <c r="K135" s="56"/>
    </row>
    <row r="136" spans="2:11" ht="21.2" customHeight="1">
      <c r="B136" s="56"/>
      <c r="C136" s="56"/>
      <c r="D136" s="56"/>
      <c r="E136" s="56"/>
      <c r="F136" s="56"/>
      <c r="G136" s="56"/>
      <c r="H136" s="56"/>
      <c r="I136" s="56"/>
      <c r="J136" s="56"/>
      <c r="K136" s="56"/>
    </row>
    <row r="137" spans="2:11" ht="21.2" customHeight="1">
      <c r="B137" s="56"/>
      <c r="C137" s="56"/>
      <c r="D137" s="56"/>
      <c r="E137" s="56"/>
      <c r="F137" s="56"/>
      <c r="G137" s="56"/>
      <c r="H137" s="56"/>
      <c r="I137" s="56"/>
      <c r="J137" s="56"/>
      <c r="K137" s="56"/>
    </row>
    <row r="138" spans="2:11" ht="21.2" customHeight="1">
      <c r="B138" s="56"/>
      <c r="C138" s="56"/>
      <c r="D138" s="56"/>
      <c r="E138" s="56"/>
      <c r="F138" s="56"/>
      <c r="G138" s="56"/>
      <c r="H138" s="56"/>
      <c r="I138" s="56"/>
      <c r="J138" s="56"/>
      <c r="K138" s="56"/>
    </row>
    <row r="139" spans="2:11" ht="21.2" customHeight="1">
      <c r="B139" s="56"/>
      <c r="C139" s="56"/>
      <c r="D139" s="56"/>
      <c r="E139" s="56"/>
      <c r="F139" s="56"/>
      <c r="G139" s="56"/>
      <c r="H139" s="56"/>
      <c r="I139" s="56"/>
      <c r="J139" s="56"/>
      <c r="K139" s="56"/>
    </row>
    <row r="140" spans="2:11" ht="21.2" customHeight="1">
      <c r="B140" s="56"/>
      <c r="C140" s="56"/>
      <c r="D140" s="56"/>
      <c r="E140" s="56"/>
      <c r="F140" s="56"/>
      <c r="G140" s="56"/>
      <c r="H140" s="56"/>
      <c r="I140" s="56"/>
      <c r="J140" s="56"/>
      <c r="K140" s="56"/>
    </row>
    <row r="141" spans="2:11" ht="21.2" customHeight="1">
      <c r="B141" s="56"/>
      <c r="C141" s="56"/>
      <c r="D141" s="56"/>
      <c r="E141" s="56"/>
      <c r="F141" s="56"/>
      <c r="G141" s="56"/>
      <c r="H141" s="56"/>
      <c r="I141" s="56"/>
      <c r="J141" s="56"/>
      <c r="K141" s="56"/>
    </row>
    <row r="142" spans="2:11" ht="21.2" customHeight="1">
      <c r="B142" s="56"/>
      <c r="C142" s="56"/>
      <c r="D142" s="56"/>
      <c r="E142" s="56"/>
      <c r="F142" s="56"/>
      <c r="G142" s="56"/>
      <c r="H142" s="56"/>
      <c r="I142" s="56"/>
      <c r="J142" s="56"/>
      <c r="K142" s="56"/>
    </row>
    <row r="143" spans="2:11" ht="21.2" customHeight="1">
      <c r="B143" s="56"/>
      <c r="C143" s="56"/>
      <c r="D143" s="56"/>
      <c r="E143" s="56"/>
      <c r="F143" s="56"/>
      <c r="G143" s="56"/>
      <c r="H143" s="56"/>
      <c r="I143" s="56"/>
      <c r="J143" s="56"/>
      <c r="K143" s="56"/>
    </row>
    <row r="144" spans="2:11" ht="21.2" customHeight="1">
      <c r="B144" s="56"/>
      <c r="C144" s="56"/>
      <c r="D144" s="56"/>
      <c r="E144" s="56"/>
      <c r="F144" s="56"/>
      <c r="G144" s="56"/>
      <c r="H144" s="56"/>
      <c r="I144" s="56"/>
      <c r="J144" s="56"/>
      <c r="K144" s="56"/>
    </row>
    <row r="145" spans="2:11" ht="21.2" customHeight="1">
      <c r="B145" s="56"/>
      <c r="C145" s="56"/>
      <c r="D145" s="56"/>
      <c r="E145" s="56"/>
      <c r="F145" s="56"/>
      <c r="G145" s="56"/>
      <c r="H145" s="56"/>
      <c r="I145" s="56"/>
      <c r="J145" s="56"/>
      <c r="K145" s="56"/>
    </row>
    <row r="146" spans="2:11" ht="21.2" customHeight="1">
      <c r="B146" s="56"/>
      <c r="C146" s="56"/>
      <c r="D146" s="56"/>
      <c r="E146" s="56"/>
      <c r="F146" s="56"/>
      <c r="G146" s="56"/>
      <c r="H146" s="56"/>
      <c r="I146" s="56"/>
      <c r="J146" s="56"/>
      <c r="K146" s="56"/>
    </row>
    <row r="147" spans="2:11" ht="21.2" customHeight="1">
      <c r="B147" s="56"/>
      <c r="C147" s="56"/>
      <c r="D147" s="56"/>
      <c r="E147" s="56"/>
      <c r="F147" s="56"/>
      <c r="G147" s="56"/>
      <c r="H147" s="56"/>
      <c r="I147" s="56"/>
      <c r="J147" s="56"/>
      <c r="K147" s="56"/>
    </row>
    <row r="148" spans="2:11" ht="21.2" customHeight="1">
      <c r="B148" s="56"/>
      <c r="C148" s="56"/>
      <c r="D148" s="56"/>
      <c r="E148" s="56"/>
      <c r="F148" s="56"/>
      <c r="G148" s="56"/>
      <c r="H148" s="56"/>
      <c r="I148" s="56"/>
      <c r="J148" s="56"/>
      <c r="K148" s="56"/>
    </row>
    <row r="149" spans="2:11" ht="21.2" customHeight="1">
      <c r="B149" s="56"/>
      <c r="C149" s="56"/>
      <c r="D149" s="56"/>
      <c r="E149" s="56"/>
      <c r="F149" s="56"/>
      <c r="G149" s="56"/>
      <c r="H149" s="56"/>
      <c r="I149" s="56"/>
      <c r="J149" s="56"/>
      <c r="K149" s="56"/>
    </row>
    <row r="150" spans="2:11" ht="21.2" customHeight="1">
      <c r="B150" s="56"/>
      <c r="C150" s="56"/>
      <c r="D150" s="56"/>
      <c r="E150" s="56"/>
      <c r="F150" s="56"/>
      <c r="G150" s="56"/>
      <c r="H150" s="56"/>
      <c r="I150" s="56"/>
      <c r="J150" s="56"/>
      <c r="K150" s="56"/>
    </row>
    <row r="151" spans="2:11" ht="21.2" customHeight="1">
      <c r="B151" s="56"/>
      <c r="C151" s="56"/>
      <c r="D151" s="56"/>
      <c r="E151" s="56"/>
      <c r="F151" s="56"/>
      <c r="G151" s="56"/>
      <c r="H151" s="56"/>
      <c r="I151" s="56"/>
      <c r="J151" s="56"/>
      <c r="K151" s="56"/>
    </row>
    <row r="152" spans="2:11" ht="21.2" customHeight="1">
      <c r="B152" s="56"/>
      <c r="C152" s="56"/>
      <c r="D152" s="56"/>
      <c r="E152" s="56"/>
      <c r="F152" s="56"/>
      <c r="G152" s="56"/>
      <c r="H152" s="56"/>
      <c r="I152" s="56"/>
      <c r="J152" s="56"/>
      <c r="K152" s="56"/>
    </row>
    <row r="153" spans="2:11" ht="21.2" customHeight="1">
      <c r="B153" s="56"/>
      <c r="C153" s="56"/>
      <c r="D153" s="56"/>
      <c r="E153" s="56"/>
      <c r="F153" s="56"/>
      <c r="G153" s="56"/>
      <c r="H153" s="56"/>
      <c r="I153" s="56"/>
      <c r="J153" s="56"/>
      <c r="K153" s="56"/>
    </row>
    <row r="154" spans="2:11" ht="21.2" customHeight="1">
      <c r="B154" s="56"/>
      <c r="C154" s="56"/>
      <c r="D154" s="56"/>
      <c r="E154" s="56"/>
      <c r="F154" s="56"/>
      <c r="G154" s="56"/>
      <c r="H154" s="56"/>
      <c r="I154" s="56"/>
      <c r="J154" s="56"/>
      <c r="K154" s="56"/>
    </row>
    <row r="155" spans="2:11" ht="21.2" customHeight="1">
      <c r="B155" s="56"/>
      <c r="C155" s="56"/>
      <c r="D155" s="56"/>
      <c r="E155" s="56"/>
      <c r="F155" s="56"/>
      <c r="G155" s="56"/>
      <c r="H155" s="56"/>
      <c r="I155" s="56"/>
      <c r="J155" s="56"/>
      <c r="K155" s="56"/>
    </row>
    <row r="156" spans="2:11" ht="21.2" customHeight="1">
      <c r="B156" s="56"/>
      <c r="C156" s="56"/>
      <c r="D156" s="56"/>
      <c r="E156" s="56"/>
      <c r="F156" s="56"/>
      <c r="G156" s="56"/>
      <c r="H156" s="56"/>
      <c r="I156" s="56"/>
      <c r="J156" s="56"/>
      <c r="K156" s="56"/>
    </row>
    <row r="157" spans="2:11" ht="21.2" customHeight="1">
      <c r="B157" s="56"/>
      <c r="C157" s="56"/>
      <c r="D157" s="56"/>
      <c r="E157" s="56"/>
      <c r="F157" s="56"/>
      <c r="G157" s="56"/>
      <c r="H157" s="56"/>
      <c r="I157" s="56"/>
      <c r="J157" s="56"/>
      <c r="K157" s="56"/>
    </row>
    <row r="158" spans="2:11" ht="21.2" customHeight="1">
      <c r="B158" s="56"/>
      <c r="C158" s="56"/>
      <c r="D158" s="56"/>
      <c r="E158" s="56"/>
      <c r="F158" s="56"/>
      <c r="G158" s="56"/>
      <c r="H158" s="56"/>
      <c r="I158" s="56"/>
      <c r="J158" s="56"/>
      <c r="K158" s="56"/>
    </row>
    <row r="159" spans="2:11" ht="21.2" customHeight="1">
      <c r="B159" s="56"/>
      <c r="C159" s="56"/>
      <c r="D159" s="56"/>
      <c r="E159" s="56"/>
      <c r="F159" s="56"/>
      <c r="G159" s="56"/>
      <c r="H159" s="56"/>
      <c r="I159" s="56"/>
      <c r="J159" s="56"/>
      <c r="K159" s="56"/>
    </row>
    <row r="160" spans="2:11" ht="21.2" customHeight="1">
      <c r="B160" s="56"/>
      <c r="C160" s="56"/>
      <c r="D160" s="56"/>
      <c r="E160" s="56"/>
      <c r="F160" s="56"/>
      <c r="G160" s="56"/>
      <c r="H160" s="56"/>
      <c r="I160" s="56"/>
      <c r="J160" s="56"/>
      <c r="K160" s="56"/>
    </row>
    <row r="161" spans="2:11" ht="21.2" customHeight="1">
      <c r="B161" s="56"/>
      <c r="C161" s="56"/>
      <c r="D161" s="56"/>
      <c r="E161" s="56"/>
      <c r="F161" s="56"/>
      <c r="G161" s="56"/>
      <c r="H161" s="56"/>
      <c r="I161" s="56"/>
      <c r="J161" s="56"/>
      <c r="K161" s="56"/>
    </row>
    <row r="162" spans="2:11" ht="21.2" customHeight="1">
      <c r="B162" s="56"/>
      <c r="C162" s="56"/>
      <c r="D162" s="56"/>
      <c r="E162" s="56"/>
      <c r="F162" s="56"/>
      <c r="G162" s="56"/>
      <c r="H162" s="56"/>
      <c r="I162" s="56"/>
      <c r="J162" s="56"/>
      <c r="K162" s="56"/>
    </row>
    <row r="163" spans="2:11" ht="21.2" customHeight="1">
      <c r="B163" s="56"/>
      <c r="C163" s="56"/>
      <c r="D163" s="56"/>
      <c r="E163" s="56"/>
      <c r="F163" s="56"/>
      <c r="G163" s="56"/>
      <c r="H163" s="56"/>
      <c r="I163" s="56"/>
      <c r="J163" s="56"/>
      <c r="K163" s="56"/>
    </row>
    <row r="164" spans="2:11" ht="21.2" customHeight="1">
      <c r="B164" s="56"/>
      <c r="C164" s="56"/>
      <c r="D164" s="56"/>
      <c r="E164" s="56"/>
      <c r="F164" s="56"/>
      <c r="G164" s="56"/>
      <c r="H164" s="56"/>
      <c r="I164" s="56"/>
      <c r="J164" s="56"/>
      <c r="K164" s="56"/>
    </row>
    <row r="165" spans="2:11" ht="21.2" customHeight="1">
      <c r="B165" s="56"/>
      <c r="C165" s="56"/>
      <c r="D165" s="56"/>
      <c r="E165" s="56"/>
      <c r="F165" s="56"/>
      <c r="G165" s="56"/>
      <c r="H165" s="56"/>
      <c r="I165" s="56"/>
      <c r="J165" s="56"/>
      <c r="K165" s="56"/>
    </row>
    <row r="166" spans="2:11" ht="21.2" customHeight="1">
      <c r="B166" s="56"/>
      <c r="C166" s="56"/>
      <c r="D166" s="56"/>
      <c r="E166" s="56"/>
      <c r="F166" s="56"/>
      <c r="G166" s="56"/>
      <c r="H166" s="56"/>
      <c r="I166" s="56"/>
      <c r="J166" s="56"/>
      <c r="K166" s="56"/>
    </row>
    <row r="167" spans="2:11" ht="21.2" customHeight="1">
      <c r="B167" s="56"/>
      <c r="C167" s="56"/>
      <c r="D167" s="56"/>
      <c r="E167" s="56"/>
      <c r="F167" s="56"/>
      <c r="G167" s="56"/>
      <c r="H167" s="56"/>
      <c r="I167" s="56"/>
      <c r="J167" s="56"/>
      <c r="K167" s="56"/>
    </row>
    <row r="168" spans="2:11" ht="21.2" customHeight="1">
      <c r="B168" s="56"/>
      <c r="C168" s="56"/>
      <c r="D168" s="56"/>
      <c r="E168" s="56"/>
      <c r="F168" s="56"/>
      <c r="G168" s="56"/>
      <c r="H168" s="56"/>
      <c r="I168" s="56"/>
      <c r="J168" s="56"/>
      <c r="K168" s="56"/>
    </row>
    <row r="169" spans="2:11" ht="21.2" customHeight="1">
      <c r="B169" s="56"/>
      <c r="C169" s="56"/>
      <c r="D169" s="56"/>
      <c r="E169" s="56"/>
      <c r="F169" s="56"/>
      <c r="G169" s="56"/>
      <c r="H169" s="56"/>
      <c r="I169" s="56"/>
      <c r="J169" s="56"/>
      <c r="K169" s="56"/>
    </row>
    <row r="170" spans="2:11" ht="21.2" customHeight="1">
      <c r="B170" s="56"/>
      <c r="C170" s="56"/>
      <c r="D170" s="56"/>
      <c r="E170" s="56"/>
      <c r="F170" s="56"/>
      <c r="G170" s="56"/>
      <c r="H170" s="56"/>
      <c r="I170" s="56"/>
      <c r="J170" s="56"/>
      <c r="K170" s="56"/>
    </row>
    <row r="171" spans="2:11" ht="21.2" customHeight="1">
      <c r="B171" s="56"/>
      <c r="C171" s="56"/>
      <c r="D171" s="56"/>
      <c r="E171" s="56"/>
      <c r="F171" s="56"/>
      <c r="G171" s="56"/>
      <c r="H171" s="56"/>
      <c r="I171" s="56"/>
      <c r="J171" s="56"/>
      <c r="K171" s="56"/>
    </row>
    <row r="172" spans="2:11" ht="21.2" customHeight="1">
      <c r="B172" s="56"/>
      <c r="C172" s="56"/>
      <c r="D172" s="56"/>
      <c r="E172" s="56"/>
      <c r="F172" s="56"/>
      <c r="G172" s="56"/>
      <c r="H172" s="56"/>
      <c r="I172" s="56"/>
      <c r="J172" s="56"/>
      <c r="K172" s="56"/>
    </row>
    <row r="173" spans="2:11" ht="21.2" customHeight="1">
      <c r="B173" s="56"/>
      <c r="C173" s="56"/>
      <c r="D173" s="56"/>
      <c r="E173" s="56"/>
      <c r="F173" s="56"/>
      <c r="G173" s="56"/>
      <c r="H173" s="56"/>
      <c r="I173" s="56"/>
      <c r="J173" s="56"/>
      <c r="K173" s="56"/>
    </row>
    <row r="174" spans="2:11" ht="21.2" customHeight="1">
      <c r="B174" s="56"/>
      <c r="C174" s="56"/>
      <c r="D174" s="56"/>
      <c r="E174" s="56"/>
      <c r="F174" s="56"/>
      <c r="G174" s="56"/>
      <c r="H174" s="56"/>
      <c r="I174" s="56"/>
      <c r="J174" s="56"/>
      <c r="K174" s="56"/>
    </row>
    <row r="175" spans="2:11" ht="21.2" customHeight="1">
      <c r="B175" s="56"/>
      <c r="C175" s="56"/>
      <c r="D175" s="56"/>
      <c r="E175" s="56"/>
      <c r="F175" s="56"/>
      <c r="G175" s="56"/>
      <c r="H175" s="56"/>
      <c r="I175" s="56"/>
      <c r="J175" s="56"/>
      <c r="K175" s="56"/>
    </row>
    <row r="176" spans="2:11" ht="21.2" customHeight="1">
      <c r="B176" s="56"/>
      <c r="C176" s="56"/>
      <c r="D176" s="56"/>
      <c r="E176" s="56"/>
      <c r="F176" s="56"/>
      <c r="G176" s="56"/>
      <c r="H176" s="56"/>
      <c r="I176" s="56"/>
      <c r="J176" s="56"/>
      <c r="K176" s="56"/>
    </row>
    <row r="177" spans="2:11" ht="21.2" customHeight="1">
      <c r="B177" s="56"/>
      <c r="C177" s="56"/>
      <c r="D177" s="56"/>
      <c r="E177" s="56"/>
      <c r="F177" s="56"/>
      <c r="G177" s="56"/>
      <c r="H177" s="56"/>
      <c r="I177" s="56"/>
      <c r="J177" s="56"/>
      <c r="K177" s="56"/>
    </row>
    <row r="178" spans="2:11" ht="21.2" customHeight="1">
      <c r="B178" s="56"/>
      <c r="C178" s="56"/>
      <c r="D178" s="56"/>
      <c r="E178" s="56"/>
      <c r="F178" s="56"/>
      <c r="G178" s="56"/>
      <c r="H178" s="56"/>
      <c r="I178" s="56"/>
      <c r="J178" s="56"/>
      <c r="K178" s="56"/>
    </row>
    <row r="179" spans="2:11" ht="21.2" customHeight="1">
      <c r="B179" s="56"/>
      <c r="C179" s="56"/>
      <c r="D179" s="56"/>
      <c r="E179" s="56"/>
      <c r="F179" s="56"/>
      <c r="G179" s="56"/>
      <c r="H179" s="56"/>
      <c r="I179" s="56"/>
      <c r="J179" s="56"/>
      <c r="K179" s="56"/>
    </row>
    <row r="180" spans="2:11" ht="21.2" customHeight="1">
      <c r="B180" s="56"/>
      <c r="C180" s="56"/>
      <c r="D180" s="56"/>
      <c r="E180" s="56"/>
      <c r="F180" s="56"/>
      <c r="G180" s="56"/>
      <c r="H180" s="56"/>
      <c r="I180" s="56"/>
      <c r="J180" s="56"/>
      <c r="K180" s="56"/>
    </row>
    <row r="181" spans="2:11" ht="21.2" customHeight="1">
      <c r="B181" s="56"/>
      <c r="C181" s="56"/>
      <c r="D181" s="56"/>
      <c r="E181" s="56"/>
      <c r="F181" s="56"/>
      <c r="G181" s="56"/>
      <c r="H181" s="56"/>
      <c r="I181" s="56"/>
      <c r="J181" s="56"/>
      <c r="K181" s="56"/>
    </row>
    <row r="182" spans="2:11" ht="21.2" customHeight="1">
      <c r="B182" s="56"/>
      <c r="C182" s="56"/>
      <c r="D182" s="56"/>
      <c r="E182" s="56"/>
      <c r="F182" s="56"/>
      <c r="G182" s="56"/>
      <c r="H182" s="56"/>
      <c r="I182" s="56"/>
      <c r="J182" s="56"/>
      <c r="K182" s="56"/>
    </row>
    <row r="183" spans="2:11" ht="21.2" customHeight="1">
      <c r="B183" s="56"/>
      <c r="C183" s="56"/>
      <c r="D183" s="56"/>
      <c r="E183" s="56"/>
      <c r="F183" s="56"/>
      <c r="G183" s="56"/>
      <c r="H183" s="56"/>
      <c r="I183" s="56"/>
      <c r="J183" s="56"/>
      <c r="K183" s="56"/>
    </row>
    <row r="184" spans="2:11" ht="21.2" customHeight="1">
      <c r="B184" s="56"/>
      <c r="C184" s="56"/>
      <c r="D184" s="56"/>
      <c r="E184" s="56"/>
      <c r="F184" s="56"/>
      <c r="G184" s="56"/>
      <c r="H184" s="56"/>
      <c r="I184" s="56"/>
      <c r="J184" s="56"/>
      <c r="K184" s="56"/>
    </row>
    <row r="185" spans="2:11" ht="21.2" customHeight="1">
      <c r="B185" s="56"/>
      <c r="C185" s="56"/>
      <c r="D185" s="56"/>
      <c r="E185" s="56"/>
      <c r="F185" s="56"/>
      <c r="G185" s="56"/>
      <c r="H185" s="56"/>
      <c r="I185" s="56"/>
      <c r="J185" s="56"/>
      <c r="K185" s="56"/>
    </row>
    <row r="186" spans="2:11" ht="21.2" customHeight="1">
      <c r="B186" s="56"/>
      <c r="C186" s="56"/>
      <c r="D186" s="56"/>
      <c r="E186" s="56"/>
      <c r="F186" s="56"/>
      <c r="G186" s="56"/>
      <c r="H186" s="56"/>
      <c r="I186" s="56"/>
      <c r="J186" s="56"/>
      <c r="K186" s="56"/>
    </row>
    <row r="187" spans="2:11" ht="21.2" customHeight="1">
      <c r="B187" s="56"/>
      <c r="C187" s="56"/>
      <c r="D187" s="56"/>
      <c r="E187" s="56"/>
      <c r="F187" s="56"/>
      <c r="G187" s="56"/>
      <c r="H187" s="56"/>
      <c r="I187" s="56"/>
      <c r="J187" s="56"/>
      <c r="K187" s="56"/>
    </row>
    <row r="188" spans="2:11" ht="21.2" customHeight="1">
      <c r="B188" s="56"/>
      <c r="C188" s="56"/>
      <c r="D188" s="56"/>
      <c r="E188" s="56"/>
      <c r="F188" s="56"/>
      <c r="G188" s="56"/>
      <c r="H188" s="56"/>
      <c r="I188" s="56"/>
      <c r="J188" s="56"/>
      <c r="K188" s="56"/>
    </row>
    <row r="189" spans="2:11" ht="21.2" customHeight="1">
      <c r="B189" s="56"/>
      <c r="C189" s="56"/>
      <c r="D189" s="56"/>
      <c r="E189" s="56"/>
      <c r="F189" s="56"/>
      <c r="G189" s="56"/>
      <c r="H189" s="56"/>
      <c r="I189" s="56"/>
      <c r="J189" s="56"/>
      <c r="K189" s="56"/>
    </row>
    <row r="190" spans="2:11" ht="21.2" customHeight="1">
      <c r="B190" s="56"/>
      <c r="C190" s="56"/>
      <c r="D190" s="56"/>
      <c r="E190" s="56"/>
      <c r="F190" s="56"/>
      <c r="G190" s="56"/>
      <c r="H190" s="56"/>
      <c r="I190" s="56"/>
      <c r="J190" s="56"/>
      <c r="K190" s="56"/>
    </row>
    <row r="191" spans="2:11" ht="21.2" customHeight="1">
      <c r="B191" s="56"/>
      <c r="C191" s="56"/>
      <c r="D191" s="56"/>
      <c r="E191" s="56"/>
      <c r="F191" s="56"/>
      <c r="G191" s="56"/>
      <c r="H191" s="56"/>
      <c r="I191" s="56"/>
      <c r="J191" s="56"/>
      <c r="K191" s="56"/>
    </row>
    <row r="192" spans="2:11" ht="21.2" customHeight="1">
      <c r="B192" s="56"/>
      <c r="C192" s="56"/>
      <c r="D192" s="56"/>
      <c r="E192" s="56"/>
      <c r="F192" s="56"/>
      <c r="G192" s="56"/>
      <c r="H192" s="56"/>
      <c r="I192" s="56"/>
      <c r="J192" s="56"/>
      <c r="K192" s="56"/>
    </row>
    <row r="193" spans="2:11" ht="21.2" customHeight="1">
      <c r="B193" s="56"/>
      <c r="C193" s="56"/>
      <c r="D193" s="56"/>
      <c r="E193" s="56"/>
      <c r="F193" s="56"/>
      <c r="G193" s="56"/>
      <c r="H193" s="56"/>
      <c r="I193" s="56"/>
      <c r="J193" s="56"/>
      <c r="K193" s="56"/>
    </row>
    <row r="194" spans="2:11" ht="21.2" customHeight="1">
      <c r="B194" s="56"/>
      <c r="C194" s="56"/>
      <c r="D194" s="56"/>
      <c r="E194" s="56"/>
      <c r="F194" s="56"/>
      <c r="G194" s="56"/>
      <c r="H194" s="56"/>
      <c r="I194" s="56"/>
      <c r="J194" s="56"/>
      <c r="K194" s="56"/>
    </row>
    <row r="195" spans="2:11" ht="21.2" customHeight="1">
      <c r="B195" s="56"/>
      <c r="C195" s="56"/>
      <c r="D195" s="56"/>
      <c r="E195" s="56"/>
      <c r="F195" s="56"/>
      <c r="G195" s="56"/>
      <c r="H195" s="56"/>
      <c r="I195" s="56"/>
      <c r="J195" s="56"/>
      <c r="K195" s="56"/>
    </row>
    <row r="196" spans="2:11" ht="21.2" customHeight="1">
      <c r="B196" s="56"/>
      <c r="C196" s="56"/>
      <c r="D196" s="56"/>
      <c r="E196" s="56"/>
      <c r="F196" s="56"/>
      <c r="G196" s="56"/>
      <c r="H196" s="56"/>
      <c r="I196" s="56"/>
      <c r="J196" s="56"/>
      <c r="K196" s="56"/>
    </row>
    <row r="197" spans="2:11" ht="21.2" customHeight="1">
      <c r="B197" s="56"/>
      <c r="C197" s="56"/>
      <c r="D197" s="56"/>
      <c r="E197" s="56"/>
      <c r="F197" s="56"/>
      <c r="G197" s="56"/>
      <c r="H197" s="56"/>
      <c r="I197" s="56"/>
      <c r="J197" s="56"/>
      <c r="K197" s="56"/>
    </row>
    <row r="198" spans="2:11" ht="21.2" customHeight="1">
      <c r="B198" s="56"/>
      <c r="C198" s="56"/>
      <c r="D198" s="56"/>
      <c r="E198" s="56"/>
      <c r="F198" s="56"/>
      <c r="G198" s="56"/>
      <c r="H198" s="56"/>
      <c r="I198" s="56"/>
      <c r="J198" s="56"/>
      <c r="K198" s="56"/>
    </row>
    <row r="199" spans="2:11" ht="21.2" customHeight="1">
      <c r="B199" s="56"/>
      <c r="C199" s="56"/>
      <c r="D199" s="56"/>
      <c r="E199" s="56"/>
      <c r="F199" s="56"/>
      <c r="G199" s="56"/>
      <c r="H199" s="56"/>
      <c r="I199" s="56"/>
      <c r="J199" s="56"/>
      <c r="K199" s="56"/>
    </row>
    <row r="200" spans="2:11" ht="21.2" customHeight="1">
      <c r="B200" s="56"/>
      <c r="C200" s="56"/>
      <c r="D200" s="56"/>
      <c r="E200" s="56"/>
      <c r="F200" s="56"/>
      <c r="G200" s="56"/>
      <c r="H200" s="56"/>
      <c r="I200" s="56"/>
      <c r="J200" s="56"/>
      <c r="K200" s="56"/>
    </row>
    <row r="201" spans="2:11" ht="21.2" customHeight="1">
      <c r="B201" s="56"/>
      <c r="C201" s="56"/>
      <c r="D201" s="56"/>
      <c r="E201" s="56"/>
      <c r="F201" s="56"/>
      <c r="G201" s="56"/>
      <c r="H201" s="56"/>
      <c r="I201" s="56"/>
      <c r="J201" s="56"/>
      <c r="K201" s="56"/>
    </row>
    <row r="202" spans="2:11" ht="21.2" customHeight="1">
      <c r="B202" s="56"/>
      <c r="C202" s="56"/>
      <c r="D202" s="56"/>
      <c r="E202" s="56"/>
      <c r="F202" s="56"/>
      <c r="G202" s="56"/>
      <c r="H202" s="56"/>
      <c r="I202" s="56"/>
      <c r="J202" s="56"/>
      <c r="K202" s="56"/>
    </row>
    <row r="203" spans="2:11" ht="21.2" customHeight="1">
      <c r="B203" s="56"/>
      <c r="C203" s="56"/>
      <c r="D203" s="56"/>
      <c r="E203" s="56"/>
      <c r="F203" s="56"/>
      <c r="G203" s="56"/>
      <c r="H203" s="56"/>
      <c r="I203" s="56"/>
      <c r="J203" s="56"/>
      <c r="K203" s="56"/>
    </row>
    <row r="204" spans="2:11" ht="21.2" customHeight="1">
      <c r="B204" s="56"/>
      <c r="C204" s="56"/>
      <c r="D204" s="56"/>
      <c r="E204" s="56"/>
      <c r="F204" s="56"/>
      <c r="G204" s="56"/>
      <c r="H204" s="56"/>
      <c r="I204" s="56"/>
      <c r="J204" s="56"/>
      <c r="K204" s="56"/>
    </row>
    <row r="205" spans="2:11" ht="21.2" customHeight="1">
      <c r="B205" s="56"/>
      <c r="C205" s="56"/>
      <c r="D205" s="56"/>
      <c r="E205" s="56"/>
      <c r="F205" s="56"/>
      <c r="G205" s="56"/>
      <c r="H205" s="56"/>
      <c r="I205" s="56"/>
      <c r="J205" s="56"/>
      <c r="K205" s="56"/>
    </row>
    <row r="206" spans="2:11" ht="21.2" customHeight="1">
      <c r="B206" s="56"/>
      <c r="C206" s="56"/>
      <c r="D206" s="56"/>
      <c r="E206" s="56"/>
      <c r="F206" s="56"/>
      <c r="G206" s="56"/>
      <c r="H206" s="56"/>
      <c r="I206" s="56"/>
      <c r="J206" s="56"/>
      <c r="K206" s="56"/>
    </row>
    <row r="207" spans="2:11" ht="21.2" customHeight="1">
      <c r="B207" s="56"/>
      <c r="C207" s="56"/>
      <c r="D207" s="56"/>
      <c r="E207" s="56"/>
      <c r="F207" s="56"/>
      <c r="G207" s="56"/>
      <c r="H207" s="56"/>
      <c r="I207" s="56"/>
      <c r="J207" s="56"/>
      <c r="K207" s="56"/>
    </row>
    <row r="208" spans="2:11" ht="21.2" customHeight="1">
      <c r="B208" s="56"/>
      <c r="C208" s="56"/>
      <c r="D208" s="56"/>
      <c r="E208" s="56"/>
      <c r="F208" s="56"/>
      <c r="G208" s="56"/>
      <c r="H208" s="56"/>
      <c r="I208" s="56"/>
      <c r="J208" s="56"/>
      <c r="K208" s="56"/>
    </row>
    <row r="209" spans="2:11" ht="21.2" customHeight="1">
      <c r="B209" s="56"/>
      <c r="C209" s="56"/>
      <c r="D209" s="56"/>
      <c r="E209" s="56"/>
      <c r="F209" s="56"/>
      <c r="G209" s="56"/>
      <c r="H209" s="56"/>
      <c r="I209" s="56"/>
      <c r="J209" s="56"/>
      <c r="K209" s="56"/>
    </row>
    <row r="210" spans="2:11" ht="21.2" customHeight="1">
      <c r="B210" s="56"/>
      <c r="C210" s="56"/>
      <c r="D210" s="56"/>
      <c r="E210" s="56"/>
      <c r="F210" s="56"/>
      <c r="G210" s="56"/>
      <c r="H210" s="56"/>
      <c r="I210" s="56"/>
      <c r="J210" s="56"/>
      <c r="K210" s="56"/>
    </row>
    <row r="211" spans="2:11" ht="21.2" customHeight="1">
      <c r="B211" s="56"/>
      <c r="C211" s="56"/>
      <c r="D211" s="56"/>
      <c r="E211" s="56"/>
      <c r="F211" s="56"/>
      <c r="G211" s="56"/>
      <c r="H211" s="56"/>
      <c r="I211" s="56"/>
      <c r="J211" s="56"/>
      <c r="K211" s="56"/>
    </row>
    <row r="212" spans="2:11" ht="21.2" customHeight="1">
      <c r="B212" s="56"/>
      <c r="C212" s="56"/>
      <c r="D212" s="56"/>
      <c r="E212" s="56"/>
      <c r="F212" s="56"/>
      <c r="G212" s="56"/>
      <c r="H212" s="56"/>
      <c r="I212" s="56"/>
      <c r="J212" s="56"/>
      <c r="K212" s="56"/>
    </row>
    <row r="213" spans="2:11" ht="21.2" customHeight="1">
      <c r="B213" s="56"/>
      <c r="C213" s="56"/>
      <c r="D213" s="56"/>
      <c r="E213" s="56"/>
      <c r="F213" s="56"/>
      <c r="G213" s="56"/>
      <c r="H213" s="56"/>
      <c r="I213" s="56"/>
      <c r="J213" s="56"/>
      <c r="K213" s="56"/>
    </row>
    <row r="214" spans="2:11" ht="21.2" customHeight="1">
      <c r="B214" s="56"/>
      <c r="C214" s="56"/>
      <c r="D214" s="56"/>
      <c r="E214" s="56"/>
      <c r="F214" s="56"/>
      <c r="G214" s="56"/>
      <c r="H214" s="56"/>
      <c r="I214" s="56"/>
      <c r="J214" s="56"/>
      <c r="K214" s="56"/>
    </row>
    <row r="215" spans="2:11" ht="21.2" customHeight="1">
      <c r="B215" s="56"/>
      <c r="C215" s="56"/>
      <c r="D215" s="56"/>
      <c r="E215" s="56"/>
      <c r="F215" s="56"/>
      <c r="G215" s="56"/>
      <c r="H215" s="56"/>
      <c r="I215" s="56"/>
      <c r="J215" s="56"/>
      <c r="K215" s="56"/>
    </row>
    <row r="216" spans="2:11" ht="21.2" customHeight="1">
      <c r="B216" s="56"/>
      <c r="C216" s="56"/>
      <c r="D216" s="56"/>
      <c r="E216" s="56"/>
      <c r="F216" s="56"/>
      <c r="G216" s="56"/>
      <c r="H216" s="56"/>
      <c r="I216" s="56"/>
      <c r="J216" s="56"/>
      <c r="K216" s="56"/>
    </row>
    <row r="217" spans="2:11" ht="21.2" customHeight="1">
      <c r="B217" s="56"/>
      <c r="C217" s="56"/>
      <c r="D217" s="56"/>
      <c r="E217" s="56"/>
      <c r="F217" s="56"/>
      <c r="G217" s="56"/>
      <c r="H217" s="56"/>
      <c r="I217" s="56"/>
      <c r="J217" s="56"/>
      <c r="K217" s="56"/>
    </row>
    <row r="218" spans="2:11" ht="21.2" customHeight="1">
      <c r="B218" s="56"/>
      <c r="C218" s="56"/>
      <c r="D218" s="56"/>
      <c r="E218" s="56"/>
      <c r="F218" s="56"/>
      <c r="G218" s="56"/>
      <c r="H218" s="56"/>
      <c r="I218" s="56"/>
      <c r="J218" s="56"/>
      <c r="K218" s="56"/>
    </row>
    <row r="219" spans="2:11" ht="21.2" customHeight="1">
      <c r="B219" s="56"/>
      <c r="C219" s="56"/>
      <c r="D219" s="56"/>
      <c r="E219" s="56"/>
      <c r="F219" s="56"/>
      <c r="G219" s="56"/>
      <c r="H219" s="56"/>
      <c r="I219" s="56"/>
      <c r="J219" s="56"/>
      <c r="K219" s="56"/>
    </row>
    <row r="220" spans="2:11" ht="21.2" customHeight="1">
      <c r="B220" s="56"/>
      <c r="C220" s="56"/>
      <c r="D220" s="56"/>
      <c r="E220" s="56"/>
      <c r="F220" s="56"/>
      <c r="G220" s="56"/>
      <c r="H220" s="56"/>
      <c r="I220" s="56"/>
      <c r="J220" s="56"/>
      <c r="K220" s="56"/>
    </row>
    <row r="221" spans="2:11" ht="21.2" customHeight="1">
      <c r="B221" s="56"/>
      <c r="C221" s="56"/>
      <c r="D221" s="56"/>
      <c r="E221" s="56"/>
      <c r="F221" s="56"/>
      <c r="G221" s="56"/>
      <c r="H221" s="56"/>
      <c r="I221" s="56"/>
      <c r="J221" s="56"/>
      <c r="K221" s="56"/>
    </row>
    <row r="222" spans="2:11" ht="21.2" customHeight="1">
      <c r="B222" s="56"/>
      <c r="C222" s="56"/>
      <c r="D222" s="56"/>
      <c r="E222" s="56"/>
      <c r="F222" s="56"/>
      <c r="G222" s="56"/>
      <c r="H222" s="56"/>
      <c r="I222" s="56"/>
      <c r="J222" s="56"/>
      <c r="K222" s="56"/>
    </row>
    <row r="223" spans="2:11" ht="21.2" customHeight="1">
      <c r="B223" s="56"/>
      <c r="C223" s="56"/>
      <c r="D223" s="56"/>
      <c r="E223" s="56"/>
      <c r="F223" s="56"/>
      <c r="G223" s="56"/>
      <c r="H223" s="56"/>
      <c r="I223" s="56"/>
      <c r="J223" s="56"/>
      <c r="K223" s="56"/>
    </row>
    <row r="224" spans="2:11" ht="21.2" customHeight="1">
      <c r="B224" s="56"/>
      <c r="C224" s="56"/>
      <c r="D224" s="56"/>
      <c r="E224" s="56"/>
      <c r="F224" s="56"/>
      <c r="G224" s="56"/>
      <c r="H224" s="56"/>
      <c r="I224" s="56"/>
      <c r="J224" s="56"/>
      <c r="K224" s="56"/>
    </row>
    <row r="225" spans="2:11" ht="21.2" customHeight="1">
      <c r="B225" s="56"/>
      <c r="C225" s="56"/>
      <c r="D225" s="56"/>
      <c r="E225" s="56"/>
      <c r="F225" s="56"/>
      <c r="G225" s="56"/>
      <c r="H225" s="56"/>
      <c r="I225" s="56"/>
      <c r="J225" s="56"/>
      <c r="K225" s="56"/>
    </row>
    <row r="226" spans="2:11" ht="21.2" customHeight="1">
      <c r="B226" s="56"/>
      <c r="C226" s="56"/>
      <c r="D226" s="56"/>
      <c r="E226" s="56"/>
      <c r="F226" s="56"/>
      <c r="G226" s="56"/>
      <c r="H226" s="56"/>
      <c r="I226" s="56"/>
      <c r="J226" s="56"/>
      <c r="K226" s="56"/>
    </row>
    <row r="227" spans="2:11" ht="21.2" customHeight="1">
      <c r="B227" s="56"/>
      <c r="C227" s="56"/>
      <c r="D227" s="56"/>
      <c r="E227" s="56"/>
      <c r="F227" s="56"/>
      <c r="G227" s="56"/>
      <c r="H227" s="56"/>
      <c r="I227" s="56"/>
      <c r="J227" s="56"/>
      <c r="K227" s="56"/>
    </row>
    <row r="228" spans="2:11" ht="21.2" customHeight="1">
      <c r="B228" s="56"/>
      <c r="C228" s="56"/>
      <c r="D228" s="56"/>
      <c r="E228" s="56"/>
      <c r="F228" s="56"/>
      <c r="G228" s="56"/>
      <c r="H228" s="56"/>
      <c r="I228" s="56"/>
      <c r="J228" s="56"/>
      <c r="K228" s="56"/>
    </row>
    <row r="229" spans="2:11" ht="21.2" customHeight="1">
      <c r="B229" s="56"/>
      <c r="C229" s="56"/>
      <c r="D229" s="56"/>
      <c r="E229" s="56"/>
      <c r="F229" s="56"/>
      <c r="G229" s="56"/>
      <c r="H229" s="56"/>
      <c r="I229" s="56"/>
      <c r="J229" s="56"/>
      <c r="K229" s="56"/>
    </row>
    <row r="230" spans="2:11" ht="21.2" customHeight="1">
      <c r="B230" s="56"/>
      <c r="C230" s="56"/>
      <c r="D230" s="56"/>
      <c r="E230" s="56"/>
      <c r="F230" s="56"/>
      <c r="G230" s="56"/>
      <c r="H230" s="56"/>
      <c r="I230" s="56"/>
      <c r="J230" s="56"/>
      <c r="K230" s="56"/>
    </row>
    <row r="231" spans="2:11" ht="21.2" customHeight="1">
      <c r="B231" s="56"/>
      <c r="C231" s="56"/>
      <c r="D231" s="56"/>
      <c r="E231" s="56"/>
      <c r="F231" s="56"/>
      <c r="G231" s="56"/>
      <c r="H231" s="56"/>
      <c r="I231" s="56"/>
      <c r="J231" s="56"/>
      <c r="K231" s="56"/>
    </row>
    <row r="232" spans="2:11" ht="21.2" customHeight="1">
      <c r="B232" s="56"/>
      <c r="C232" s="56"/>
      <c r="D232" s="56"/>
      <c r="E232" s="56"/>
      <c r="F232" s="56"/>
      <c r="G232" s="56"/>
      <c r="H232" s="56"/>
      <c r="I232" s="56"/>
      <c r="J232" s="56"/>
      <c r="K232" s="56"/>
    </row>
    <row r="233" spans="2:11" ht="21.2" customHeight="1">
      <c r="B233" s="56"/>
      <c r="C233" s="56"/>
      <c r="D233" s="56"/>
      <c r="E233" s="56"/>
      <c r="F233" s="56"/>
      <c r="G233" s="56"/>
      <c r="H233" s="56"/>
      <c r="I233" s="56"/>
      <c r="J233" s="56"/>
      <c r="K233" s="56"/>
    </row>
    <row r="234" spans="2:11" ht="21.2" customHeight="1">
      <c r="B234" s="56"/>
      <c r="C234" s="56"/>
      <c r="D234" s="56"/>
      <c r="E234" s="56"/>
      <c r="F234" s="56"/>
      <c r="G234" s="56"/>
      <c r="H234" s="56"/>
      <c r="I234" s="56"/>
      <c r="J234" s="56"/>
      <c r="K234" s="56"/>
    </row>
    <row r="235" spans="2:11" ht="21.2" customHeight="1">
      <c r="B235" s="56"/>
      <c r="C235" s="56"/>
      <c r="D235" s="56"/>
      <c r="E235" s="56"/>
      <c r="F235" s="56"/>
      <c r="G235" s="56"/>
      <c r="H235" s="56"/>
      <c r="I235" s="56"/>
      <c r="J235" s="56"/>
      <c r="K235" s="56"/>
    </row>
    <row r="236" spans="2:11" ht="21.2" customHeight="1">
      <c r="B236" s="56"/>
      <c r="C236" s="56"/>
      <c r="D236" s="56"/>
      <c r="E236" s="56"/>
      <c r="F236" s="56"/>
      <c r="G236" s="56"/>
      <c r="H236" s="56"/>
      <c r="I236" s="56"/>
      <c r="J236" s="56"/>
      <c r="K236" s="56"/>
    </row>
    <row r="237" spans="2:11" ht="21.2" customHeight="1">
      <c r="B237" s="56"/>
      <c r="C237" s="56"/>
      <c r="D237" s="56"/>
      <c r="E237" s="56"/>
      <c r="F237" s="56"/>
      <c r="G237" s="56"/>
      <c r="H237" s="56"/>
      <c r="I237" s="56"/>
      <c r="J237" s="56"/>
      <c r="K237" s="56"/>
    </row>
    <row r="238" spans="2:11" ht="21.2" customHeight="1">
      <c r="B238" s="56"/>
      <c r="C238" s="56"/>
      <c r="D238" s="56"/>
      <c r="E238" s="56"/>
      <c r="F238" s="56"/>
      <c r="G238" s="56"/>
      <c r="H238" s="56"/>
      <c r="I238" s="56"/>
      <c r="J238" s="56"/>
      <c r="K238" s="56"/>
    </row>
    <row r="239" spans="2:11" ht="21.2" customHeight="1">
      <c r="B239" s="56"/>
      <c r="C239" s="56"/>
      <c r="D239" s="56"/>
      <c r="E239" s="56"/>
      <c r="F239" s="56"/>
      <c r="G239" s="56"/>
      <c r="H239" s="56"/>
      <c r="I239" s="56"/>
      <c r="J239" s="56"/>
      <c r="K239" s="56"/>
    </row>
    <row r="240" spans="2:11" ht="21.2" customHeight="1">
      <c r="B240" s="56"/>
      <c r="C240" s="56"/>
      <c r="D240" s="56"/>
      <c r="E240" s="56"/>
      <c r="F240" s="56"/>
      <c r="G240" s="56"/>
      <c r="H240" s="56"/>
      <c r="I240" s="56"/>
      <c r="J240" s="56"/>
      <c r="K240" s="56"/>
    </row>
    <row r="241" spans="2:11" ht="21.2" customHeight="1">
      <c r="B241" s="56"/>
      <c r="C241" s="56"/>
      <c r="D241" s="56"/>
      <c r="E241" s="56"/>
      <c r="F241" s="56"/>
      <c r="G241" s="56"/>
      <c r="H241" s="56"/>
      <c r="I241" s="56"/>
      <c r="J241" s="56"/>
      <c r="K241" s="56"/>
    </row>
    <row r="242" spans="2:11" ht="21.2" customHeight="1">
      <c r="B242" s="56"/>
      <c r="C242" s="56"/>
      <c r="D242" s="56"/>
      <c r="E242" s="56"/>
      <c r="F242" s="56"/>
      <c r="G242" s="56"/>
      <c r="H242" s="56"/>
      <c r="I242" s="56"/>
      <c r="J242" s="56"/>
      <c r="K242" s="56"/>
    </row>
    <row r="243" spans="2:11" ht="21.2" customHeight="1">
      <c r="B243" s="56"/>
      <c r="C243" s="56"/>
      <c r="D243" s="56"/>
      <c r="E243" s="56"/>
      <c r="F243" s="56"/>
      <c r="G243" s="56"/>
      <c r="H243" s="56"/>
      <c r="I243" s="56"/>
      <c r="J243" s="56"/>
      <c r="K243" s="56"/>
    </row>
    <row r="244" spans="2:11" ht="21.2" customHeight="1">
      <c r="B244" s="56"/>
      <c r="C244" s="56"/>
      <c r="D244" s="56"/>
      <c r="E244" s="56"/>
      <c r="F244" s="56"/>
      <c r="G244" s="56"/>
      <c r="H244" s="56"/>
      <c r="I244" s="56"/>
      <c r="J244" s="56"/>
      <c r="K244" s="56"/>
    </row>
    <row r="245" spans="2:11" ht="21.2" customHeight="1">
      <c r="B245" s="56"/>
      <c r="C245" s="56"/>
      <c r="D245" s="56"/>
      <c r="E245" s="56"/>
      <c r="F245" s="56"/>
      <c r="G245" s="56"/>
      <c r="H245" s="56"/>
      <c r="I245" s="56"/>
      <c r="J245" s="56"/>
      <c r="K245" s="56"/>
    </row>
    <row r="246" spans="2:11" ht="21.2" customHeight="1">
      <c r="B246" s="56"/>
      <c r="C246" s="56"/>
      <c r="D246" s="56"/>
      <c r="E246" s="56"/>
      <c r="F246" s="56"/>
      <c r="G246" s="56"/>
      <c r="H246" s="56"/>
      <c r="I246" s="56"/>
      <c r="J246" s="56"/>
      <c r="K246" s="56"/>
    </row>
    <row r="247" spans="2:11" ht="21.2" customHeight="1">
      <c r="B247" s="56"/>
      <c r="C247" s="56"/>
      <c r="D247" s="56"/>
      <c r="E247" s="56"/>
      <c r="F247" s="56"/>
      <c r="G247" s="56"/>
      <c r="H247" s="56"/>
      <c r="I247" s="56"/>
      <c r="J247" s="56"/>
      <c r="K247" s="56"/>
    </row>
    <row r="248" spans="2:11" ht="21.2" customHeight="1">
      <c r="B248" s="56"/>
      <c r="C248" s="56"/>
      <c r="D248" s="56"/>
      <c r="E248" s="56"/>
      <c r="F248" s="56"/>
      <c r="G248" s="56"/>
      <c r="H248" s="56"/>
      <c r="I248" s="56"/>
      <c r="J248" s="56"/>
      <c r="K248" s="56"/>
    </row>
    <row r="249" spans="2:11" ht="21.2" customHeight="1">
      <c r="B249" s="56"/>
      <c r="C249" s="56"/>
      <c r="D249" s="56"/>
      <c r="E249" s="56"/>
      <c r="F249" s="56"/>
      <c r="G249" s="56"/>
      <c r="H249" s="56"/>
      <c r="I249" s="56"/>
      <c r="J249" s="56"/>
      <c r="K249" s="56"/>
    </row>
    <row r="250" spans="2:11" ht="21.2" customHeight="1">
      <c r="B250" s="56"/>
      <c r="C250" s="56"/>
      <c r="D250" s="56"/>
      <c r="E250" s="56"/>
      <c r="F250" s="56"/>
      <c r="G250" s="56"/>
      <c r="H250" s="56"/>
      <c r="I250" s="56"/>
      <c r="J250" s="56"/>
      <c r="K250" s="56"/>
    </row>
    <row r="251" spans="2:11" ht="21.2" customHeight="1">
      <c r="B251" s="56"/>
      <c r="C251" s="56"/>
      <c r="D251" s="56"/>
      <c r="E251" s="56"/>
      <c r="F251" s="56"/>
      <c r="G251" s="56"/>
      <c r="H251" s="56"/>
      <c r="I251" s="56"/>
      <c r="J251" s="56"/>
      <c r="K251" s="56"/>
    </row>
    <row r="252" spans="2:11" ht="21.2" customHeight="1">
      <c r="B252" s="56"/>
      <c r="C252" s="56"/>
      <c r="D252" s="56"/>
      <c r="E252" s="56"/>
      <c r="F252" s="56"/>
      <c r="G252" s="56"/>
      <c r="H252" s="56"/>
      <c r="I252" s="56"/>
      <c r="J252" s="56"/>
      <c r="K252" s="56"/>
    </row>
    <row r="253" spans="2:11" ht="21.2" customHeight="1">
      <c r="B253" s="56"/>
      <c r="C253" s="56"/>
      <c r="D253" s="56"/>
      <c r="E253" s="56"/>
      <c r="F253" s="56"/>
      <c r="G253" s="56"/>
      <c r="H253" s="56"/>
      <c r="I253" s="56"/>
      <c r="J253" s="56"/>
      <c r="K253" s="56"/>
    </row>
    <row r="254" spans="2:11" ht="21.2" customHeight="1">
      <c r="B254" s="56"/>
      <c r="C254" s="56"/>
      <c r="D254" s="56"/>
      <c r="E254" s="56"/>
      <c r="F254" s="56"/>
      <c r="G254" s="56"/>
      <c r="H254" s="56"/>
      <c r="I254" s="56"/>
      <c r="J254" s="56"/>
      <c r="K254" s="56"/>
    </row>
    <row r="255" spans="2:11" ht="21.2" customHeight="1">
      <c r="B255" s="56"/>
      <c r="C255" s="56"/>
      <c r="D255" s="56"/>
      <c r="E255" s="56"/>
      <c r="F255" s="56"/>
      <c r="G255" s="56"/>
      <c r="H255" s="56"/>
      <c r="I255" s="56"/>
      <c r="J255" s="56"/>
      <c r="K255" s="56"/>
    </row>
    <row r="256" spans="2:11" ht="21.2" customHeight="1">
      <c r="B256" s="56"/>
      <c r="C256" s="56"/>
      <c r="D256" s="56"/>
      <c r="E256" s="56"/>
      <c r="F256" s="56"/>
      <c r="G256" s="56"/>
      <c r="H256" s="56"/>
      <c r="I256" s="56"/>
      <c r="J256" s="56"/>
      <c r="K256" s="56"/>
    </row>
    <row r="257" spans="2:11" ht="21.2" customHeight="1">
      <c r="B257" s="56"/>
      <c r="C257" s="56"/>
      <c r="D257" s="56"/>
      <c r="E257" s="56"/>
      <c r="F257" s="56"/>
      <c r="G257" s="56"/>
      <c r="H257" s="56"/>
      <c r="I257" s="56"/>
      <c r="J257" s="56"/>
      <c r="K257" s="56"/>
    </row>
    <row r="258" spans="2:11" ht="21.2" customHeight="1">
      <c r="B258" s="56"/>
      <c r="C258" s="56"/>
      <c r="D258" s="56"/>
      <c r="E258" s="56"/>
      <c r="F258" s="56"/>
      <c r="G258" s="56"/>
      <c r="H258" s="56"/>
      <c r="I258" s="56"/>
      <c r="J258" s="56"/>
      <c r="K258" s="56"/>
    </row>
    <row r="259" spans="2:11" ht="21.2" customHeight="1">
      <c r="B259" s="56"/>
      <c r="C259" s="56"/>
      <c r="D259" s="56"/>
      <c r="E259" s="56"/>
      <c r="F259" s="56"/>
      <c r="G259" s="56"/>
      <c r="H259" s="56"/>
      <c r="I259" s="56"/>
      <c r="J259" s="56"/>
      <c r="K259" s="56"/>
    </row>
    <row r="260" spans="2:11" ht="21.2" customHeight="1">
      <c r="B260" s="56"/>
      <c r="C260" s="56"/>
      <c r="D260" s="56"/>
      <c r="E260" s="56"/>
      <c r="F260" s="56"/>
      <c r="G260" s="56"/>
      <c r="H260" s="56"/>
      <c r="I260" s="56"/>
      <c r="J260" s="56"/>
      <c r="K260" s="56"/>
    </row>
    <row r="261" spans="2:11" ht="21.2" customHeight="1">
      <c r="B261" s="56"/>
      <c r="C261" s="56"/>
      <c r="D261" s="56"/>
      <c r="E261" s="56"/>
      <c r="F261" s="56"/>
      <c r="G261" s="56"/>
      <c r="H261" s="56"/>
      <c r="I261" s="56"/>
      <c r="J261" s="56"/>
      <c r="K261" s="56"/>
    </row>
    <row r="262" spans="2:11" ht="21.2" customHeight="1">
      <c r="B262" s="56"/>
      <c r="C262" s="56"/>
      <c r="D262" s="56"/>
      <c r="E262" s="56"/>
      <c r="F262" s="56"/>
      <c r="G262" s="56"/>
      <c r="H262" s="56"/>
      <c r="I262" s="56"/>
      <c r="J262" s="56"/>
      <c r="K262" s="56"/>
    </row>
    <row r="263" spans="2:11" ht="21.2" customHeight="1">
      <c r="B263" s="56"/>
      <c r="C263" s="56"/>
      <c r="D263" s="56"/>
      <c r="E263" s="56"/>
      <c r="F263" s="56"/>
      <c r="G263" s="56"/>
      <c r="H263" s="56"/>
      <c r="I263" s="56"/>
      <c r="J263" s="56"/>
      <c r="K263" s="56"/>
    </row>
    <row r="264" spans="2:11" ht="21.2" customHeight="1">
      <c r="B264" s="56"/>
      <c r="C264" s="56"/>
      <c r="D264" s="56"/>
      <c r="E264" s="56"/>
      <c r="F264" s="56"/>
      <c r="G264" s="56"/>
      <c r="H264" s="56"/>
      <c r="I264" s="56"/>
      <c r="J264" s="56"/>
      <c r="K264" s="56"/>
    </row>
    <row r="265" spans="2:11" ht="21.2" customHeight="1">
      <c r="B265" s="56"/>
      <c r="C265" s="56"/>
      <c r="D265" s="56"/>
      <c r="E265" s="56"/>
      <c r="F265" s="56"/>
      <c r="G265" s="56"/>
      <c r="H265" s="56"/>
      <c r="I265" s="56"/>
      <c r="J265" s="56"/>
      <c r="K265" s="56"/>
    </row>
    <row r="266" spans="2:11" ht="21.2" customHeight="1">
      <c r="B266" s="56"/>
      <c r="C266" s="56"/>
      <c r="D266" s="56"/>
      <c r="E266" s="56"/>
      <c r="F266" s="56"/>
      <c r="G266" s="56"/>
      <c r="H266" s="56"/>
      <c r="I266" s="56"/>
      <c r="J266" s="56"/>
      <c r="K266" s="56"/>
    </row>
    <row r="267" spans="2:11" ht="21.2" customHeight="1">
      <c r="B267" s="56"/>
      <c r="C267" s="56"/>
      <c r="D267" s="56"/>
      <c r="E267" s="56"/>
      <c r="F267" s="56"/>
      <c r="G267" s="56"/>
      <c r="H267" s="56"/>
      <c r="I267" s="56"/>
      <c r="J267" s="56"/>
      <c r="K267" s="56"/>
    </row>
    <row r="268" spans="2:11" ht="21.2" customHeight="1">
      <c r="B268" s="56"/>
      <c r="C268" s="56"/>
      <c r="D268" s="56"/>
      <c r="E268" s="56"/>
      <c r="F268" s="56"/>
      <c r="G268" s="56"/>
      <c r="H268" s="56"/>
      <c r="I268" s="56"/>
      <c r="J268" s="56"/>
      <c r="K268" s="56"/>
    </row>
    <row r="269" spans="2:11" ht="21.2" customHeight="1">
      <c r="B269" s="56"/>
      <c r="C269" s="56"/>
      <c r="D269" s="56"/>
      <c r="E269" s="56"/>
      <c r="F269" s="56"/>
      <c r="G269" s="56"/>
      <c r="H269" s="56"/>
      <c r="I269" s="56"/>
      <c r="J269" s="56"/>
      <c r="K269" s="56"/>
    </row>
    <row r="270" spans="2:11" ht="21.2" customHeight="1">
      <c r="B270" s="56"/>
      <c r="C270" s="56"/>
      <c r="D270" s="56"/>
      <c r="E270" s="56"/>
      <c r="F270" s="56"/>
      <c r="G270" s="56"/>
      <c r="H270" s="56"/>
      <c r="I270" s="56"/>
      <c r="J270" s="56"/>
      <c r="K270" s="56"/>
    </row>
    <row r="271" spans="2:11" ht="21.2" customHeight="1">
      <c r="B271" s="56"/>
      <c r="C271" s="56"/>
      <c r="D271" s="56"/>
      <c r="E271" s="56"/>
      <c r="F271" s="56"/>
      <c r="G271" s="56"/>
      <c r="H271" s="56"/>
      <c r="I271" s="56"/>
      <c r="J271" s="56"/>
      <c r="K271" s="56"/>
    </row>
    <row r="272" spans="2:11" ht="21.2" customHeight="1">
      <c r="B272" s="56"/>
      <c r="C272" s="56"/>
      <c r="D272" s="56"/>
      <c r="E272" s="56"/>
      <c r="F272" s="56"/>
      <c r="G272" s="56"/>
      <c r="H272" s="56"/>
      <c r="I272" s="56"/>
      <c r="J272" s="56"/>
      <c r="K272" s="56"/>
    </row>
    <row r="273" spans="1:18" ht="21.2" customHeight="1">
      <c r="B273" s="56"/>
      <c r="C273" s="56"/>
      <c r="D273" s="56"/>
      <c r="E273" s="56"/>
      <c r="F273" s="56"/>
      <c r="G273" s="56"/>
      <c r="H273" s="56"/>
      <c r="I273" s="56"/>
      <c r="J273" s="56"/>
      <c r="K273" s="56"/>
    </row>
    <row r="274" spans="1:18" ht="21.2" customHeight="1">
      <c r="B274" s="56"/>
      <c r="C274" s="56"/>
      <c r="D274" s="56"/>
      <c r="E274" s="56"/>
      <c r="F274" s="56"/>
      <c r="G274" s="56"/>
      <c r="H274" s="56"/>
      <c r="I274" s="56"/>
      <c r="J274" s="56"/>
      <c r="K274" s="56"/>
    </row>
    <row r="275" spans="1:18" ht="21.2" customHeight="1">
      <c r="B275" s="56"/>
      <c r="C275" s="56"/>
      <c r="D275" s="56"/>
      <c r="E275" s="56"/>
      <c r="F275" s="56"/>
      <c r="G275" s="56"/>
      <c r="H275" s="56"/>
      <c r="I275" s="56"/>
      <c r="J275" s="56"/>
      <c r="K275" s="56"/>
    </row>
    <row r="276" spans="1:18" ht="21.2" customHeight="1">
      <c r="B276" s="56"/>
      <c r="C276" s="56"/>
      <c r="D276" s="56"/>
      <c r="E276" s="56"/>
      <c r="F276" s="56"/>
      <c r="G276" s="56"/>
      <c r="H276" s="56"/>
      <c r="I276" s="56"/>
      <c r="J276" s="56"/>
      <c r="K276" s="56"/>
    </row>
    <row r="277" spans="1:18" ht="21.2" customHeight="1">
      <c r="B277" s="56"/>
      <c r="C277" s="56"/>
      <c r="D277" s="56"/>
      <c r="E277" s="56"/>
      <c r="F277" s="56"/>
      <c r="G277" s="56"/>
      <c r="H277" s="56"/>
      <c r="I277" s="56"/>
      <c r="J277" s="56"/>
      <c r="K277" s="56"/>
    </row>
    <row r="278" spans="1:18" ht="21.2" customHeight="1">
      <c r="B278" s="56"/>
      <c r="C278" s="56"/>
      <c r="D278" s="56"/>
      <c r="E278" s="56"/>
      <c r="F278" s="56"/>
      <c r="G278" s="56"/>
      <c r="H278" s="56"/>
      <c r="I278" s="56"/>
      <c r="J278" s="56"/>
      <c r="K278" s="56"/>
    </row>
    <row r="279" spans="1:18" ht="21.2" customHeight="1">
      <c r="B279" s="56"/>
      <c r="C279" s="56"/>
      <c r="D279" s="56"/>
      <c r="E279" s="56"/>
      <c r="F279" s="56"/>
      <c r="G279" s="56"/>
      <c r="H279" s="56"/>
      <c r="I279" s="56"/>
      <c r="J279" s="56"/>
      <c r="K279" s="56"/>
    </row>
    <row r="280" spans="1:18" ht="21.2" customHeight="1">
      <c r="B280" s="56"/>
      <c r="C280" s="56"/>
      <c r="D280" s="56"/>
      <c r="E280" s="56"/>
      <c r="F280" s="56"/>
      <c r="G280" s="56"/>
      <c r="H280" s="56"/>
      <c r="I280" s="56"/>
      <c r="J280" s="56"/>
      <c r="K280" s="56"/>
    </row>
    <row r="281" spans="1:18" ht="15.75" customHeight="1">
      <c r="D281" s="247"/>
      <c r="E281" s="3815"/>
      <c r="F281" s="3815"/>
      <c r="G281" s="3815"/>
      <c r="H281" s="3815"/>
      <c r="I281" s="3815"/>
      <c r="J281" s="56"/>
      <c r="K281" s="56"/>
    </row>
    <row r="282" spans="1:18" s="3404" customFormat="1" ht="32.25" customHeight="1" thickBot="1">
      <c r="A282" s="4077" t="s">
        <v>899</v>
      </c>
      <c r="B282" s="5178" t="s">
        <v>3</v>
      </c>
      <c r="C282" s="5179"/>
      <c r="D282" s="5179"/>
      <c r="E282" s="5179"/>
      <c r="F282" s="5179"/>
      <c r="G282" s="5179"/>
      <c r="H282" s="5179"/>
      <c r="I282" s="5179"/>
      <c r="J282" s="5180"/>
      <c r="K282" s="4078"/>
      <c r="L282" s="4079" t="s">
        <v>991</v>
      </c>
      <c r="M282" s="3615"/>
      <c r="N282" s="3615"/>
      <c r="O282" s="3615"/>
      <c r="P282" s="3692"/>
      <c r="Q282" s="3692"/>
      <c r="R282" s="3692"/>
    </row>
    <row r="283" spans="1:18" s="3404" customFormat="1" ht="33.75" customHeight="1" thickBot="1">
      <c r="B283" s="3615"/>
      <c r="C283" s="4080" t="s">
        <v>582</v>
      </c>
      <c r="D283" s="4081" t="s">
        <v>583</v>
      </c>
      <c r="E283" s="4082" t="s">
        <v>584</v>
      </c>
      <c r="F283" s="4083" t="s">
        <v>585</v>
      </c>
      <c r="G283" s="4082" t="s">
        <v>586</v>
      </c>
      <c r="H283" s="4084" t="s">
        <v>587</v>
      </c>
      <c r="I283" s="4085" t="s">
        <v>156</v>
      </c>
      <c r="L283" s="4086" t="s">
        <v>582</v>
      </c>
      <c r="M283" s="4087" t="s">
        <v>583</v>
      </c>
      <c r="N283" s="4087" t="s">
        <v>584</v>
      </c>
      <c r="O283" s="4262" t="s">
        <v>585</v>
      </c>
      <c r="P283" s="4282" t="s">
        <v>586</v>
      </c>
      <c r="Q283" s="4283" t="s">
        <v>587</v>
      </c>
      <c r="R283" s="4283" t="s">
        <v>588</v>
      </c>
    </row>
    <row r="284" spans="1:18" s="3404" customFormat="1" ht="16.5" customHeight="1" thickBot="1">
      <c r="B284" s="3615"/>
      <c r="C284" s="4088" t="s">
        <v>597</v>
      </c>
      <c r="D284" s="3752">
        <v>349.93899999999996</v>
      </c>
      <c r="E284" s="3752">
        <v>8.3390000000000004</v>
      </c>
      <c r="F284" s="4089">
        <v>23.619</v>
      </c>
      <c r="G284" s="3750">
        <v>14.998999999999999</v>
      </c>
      <c r="H284" s="3750">
        <v>7.0000000000000001E-3</v>
      </c>
      <c r="I284" s="4090">
        <v>396.90299999999996</v>
      </c>
      <c r="L284" s="4091"/>
      <c r="M284" s="4092"/>
      <c r="N284" s="4092"/>
      <c r="O284" s="4263"/>
      <c r="P284" s="4284"/>
      <c r="Q284" s="4285"/>
      <c r="R284" s="4285"/>
    </row>
    <row r="285" spans="1:18" s="3404" customFormat="1" ht="13.7" customHeight="1" thickBot="1">
      <c r="B285" s="3615"/>
      <c r="C285" s="4088" t="s">
        <v>598</v>
      </c>
      <c r="D285" s="3750">
        <v>367.66899999999998</v>
      </c>
      <c r="E285" s="3750">
        <v>7.8090000000000002</v>
      </c>
      <c r="F285" s="3750">
        <v>30.283000000000001</v>
      </c>
      <c r="G285" s="3750">
        <v>22.856000000000002</v>
      </c>
      <c r="H285" s="3750">
        <v>2E-3</v>
      </c>
      <c r="I285" s="4090">
        <v>428.61900000000003</v>
      </c>
      <c r="L285" s="4088" t="s">
        <v>598</v>
      </c>
      <c r="M285" s="3754">
        <v>5.0665973212474142</v>
      </c>
      <c r="N285" s="4093">
        <v>-6.3556781388655708</v>
      </c>
      <c r="O285" s="4116">
        <v>28.21457301325205</v>
      </c>
      <c r="P285" s="4144">
        <v>52.383492232815541</v>
      </c>
      <c r="Q285" s="4144">
        <v>-71.428571428571431</v>
      </c>
      <c r="R285" s="4144">
        <v>7.990869305598622</v>
      </c>
    </row>
    <row r="286" spans="1:18" s="3404" customFormat="1" ht="13.7" customHeight="1" thickBot="1">
      <c r="B286" s="3615"/>
      <c r="C286" s="4094" t="s">
        <v>599</v>
      </c>
      <c r="D286" s="4095">
        <v>392.23500000000001</v>
      </c>
      <c r="E286" s="4095">
        <v>6.7920000000000007</v>
      </c>
      <c r="F286" s="4095">
        <v>32.783999999999999</v>
      </c>
      <c r="G286" s="4095">
        <v>22.58</v>
      </c>
      <c r="H286" s="4095">
        <v>5.4000000000000006E-2</v>
      </c>
      <c r="I286" s="3753">
        <v>454.44499999999999</v>
      </c>
      <c r="L286" s="4088" t="s">
        <v>599</v>
      </c>
      <c r="M286" s="3754">
        <v>6.6815532449023607</v>
      </c>
      <c r="N286" s="4093">
        <v>-13.023434498655391</v>
      </c>
      <c r="O286" s="4116">
        <v>8.2587590397252626</v>
      </c>
      <c r="P286" s="4144">
        <v>-1.2075603780189113</v>
      </c>
      <c r="Q286" s="4144">
        <v>2600</v>
      </c>
      <c r="R286" s="4144">
        <v>6.0253978475055732</v>
      </c>
    </row>
    <row r="287" spans="1:18" s="3404" customFormat="1" ht="13.7" customHeight="1">
      <c r="B287" s="3615"/>
      <c r="C287" s="4096" t="s">
        <v>425</v>
      </c>
      <c r="D287" s="4097">
        <v>101.3278</v>
      </c>
      <c r="E287" s="4097">
        <v>1.728</v>
      </c>
      <c r="F287" s="4097">
        <v>8.1590000000000007</v>
      </c>
      <c r="G287" s="4097">
        <v>5.8696000000000002</v>
      </c>
      <c r="H287" s="4097">
        <v>6.5000000000000002E-2</v>
      </c>
      <c r="I287" s="3744">
        <v>117.1494</v>
      </c>
      <c r="L287" s="4098" t="s">
        <v>425</v>
      </c>
      <c r="M287" s="4099">
        <v>9.1024398647630278</v>
      </c>
      <c r="N287" s="4100">
        <v>-14.582303509639161</v>
      </c>
      <c r="O287" s="4118">
        <v>7.0594410182390703</v>
      </c>
      <c r="P287" s="3827">
        <v>-9.237668161434982</v>
      </c>
      <c r="Q287" s="3827">
        <v>30</v>
      </c>
      <c r="R287" s="3827">
        <v>7.4420140321914943</v>
      </c>
    </row>
    <row r="288" spans="1:18" s="3404" customFormat="1" ht="13.7" customHeight="1">
      <c r="B288" s="3615"/>
      <c r="C288" s="4096" t="s">
        <v>575</v>
      </c>
      <c r="D288" s="4097">
        <v>105.923</v>
      </c>
      <c r="E288" s="4097">
        <v>1.2769999999999999</v>
      </c>
      <c r="F288" s="4097">
        <v>11.266999999999999</v>
      </c>
      <c r="G288" s="4097">
        <v>8.6829999999999998</v>
      </c>
      <c r="H288" s="4097">
        <v>2E-3</v>
      </c>
      <c r="I288" s="3744">
        <v>127.18899999999999</v>
      </c>
      <c r="L288" s="4096" t="s">
        <v>575</v>
      </c>
      <c r="M288" s="3829">
        <v>11.620089360984664</v>
      </c>
      <c r="N288" s="3827">
        <v>-14.237743451981217</v>
      </c>
      <c r="O288" s="3826">
        <v>-0.95815752461322745</v>
      </c>
      <c r="P288" s="3827">
        <v>41.624531071603315</v>
      </c>
      <c r="Q288" s="3827">
        <v>200</v>
      </c>
      <c r="R288" s="3827">
        <v>11.675095704702684</v>
      </c>
    </row>
    <row r="289" spans="2:18" s="3404" customFormat="1" ht="13.7" customHeight="1">
      <c r="B289" s="3615"/>
      <c r="C289" s="4096" t="s">
        <v>426</v>
      </c>
      <c r="D289" s="4097">
        <v>109.5425</v>
      </c>
      <c r="E289" s="4097">
        <v>1.3169999999999999</v>
      </c>
      <c r="F289" s="4097">
        <v>9.11</v>
      </c>
      <c r="G289" s="4097">
        <v>8.5350000000000001</v>
      </c>
      <c r="H289" s="4097">
        <v>0</v>
      </c>
      <c r="I289" s="3744">
        <v>128.50450000000001</v>
      </c>
      <c r="L289" s="4096" t="s">
        <v>426</v>
      </c>
      <c r="M289" s="3829">
        <v>23.251797427905998</v>
      </c>
      <c r="N289" s="3827">
        <v>-37.434679334916865</v>
      </c>
      <c r="O289" s="3826">
        <v>0.57407816294987413</v>
      </c>
      <c r="P289" s="3827">
        <v>100.77628793225122</v>
      </c>
      <c r="Q289" s="3827">
        <v>201</v>
      </c>
      <c r="R289" s="3827">
        <v>23.212522172683265</v>
      </c>
    </row>
    <row r="290" spans="2:18" s="3404" customFormat="1" ht="13.7" customHeight="1">
      <c r="B290" s="3615"/>
      <c r="C290" s="3757" t="s">
        <v>479</v>
      </c>
      <c r="D290" s="4101">
        <v>99.571600000000004</v>
      </c>
      <c r="E290" s="4101">
        <v>1.7989999999999999</v>
      </c>
      <c r="F290" s="4101">
        <v>5.7610000000000001</v>
      </c>
      <c r="G290" s="4101">
        <v>6.2914000000000003</v>
      </c>
      <c r="H290" s="4101">
        <v>0</v>
      </c>
      <c r="I290" s="3744">
        <v>113.423</v>
      </c>
      <c r="K290" s="3761"/>
      <c r="L290" s="3757" t="s">
        <v>479</v>
      </c>
      <c r="M290" s="3829">
        <v>-13.856455687441596</v>
      </c>
      <c r="N290" s="3827">
        <v>53.106382978723389</v>
      </c>
      <c r="O290" s="3826">
        <v>21.822795517022627</v>
      </c>
      <c r="P290" s="3827">
        <v>9.7783981853079922</v>
      </c>
      <c r="Q290" s="3827">
        <v>202</v>
      </c>
      <c r="R290" s="3827">
        <v>-10.847095257932907</v>
      </c>
    </row>
    <row r="291" spans="2:18" s="3404" customFormat="1" ht="13.7" customHeight="1" thickBot="1">
      <c r="B291" s="3615"/>
      <c r="C291" s="4088" t="s">
        <v>528</v>
      </c>
      <c r="D291" s="3750">
        <v>416.36489999999998</v>
      </c>
      <c r="E291" s="3750">
        <v>6.1210000000000004</v>
      </c>
      <c r="F291" s="3750">
        <v>34.297000000000004</v>
      </c>
      <c r="G291" s="3750">
        <v>29.379000000000001</v>
      </c>
      <c r="H291" s="3750">
        <v>6.7000000000000004E-2</v>
      </c>
      <c r="I291" s="4090">
        <v>486.26589999999999</v>
      </c>
      <c r="K291" s="3761"/>
      <c r="L291" s="4088" t="s">
        <v>528</v>
      </c>
      <c r="M291" s="3754">
        <v>6.1518987341772089</v>
      </c>
      <c r="N291" s="4093">
        <v>-9.8792697290930533</v>
      </c>
      <c r="O291" s="4116">
        <v>4.6150561249390165</v>
      </c>
      <c r="P291" s="4144">
        <v>30.110717449069995</v>
      </c>
      <c r="Q291" s="4144">
        <v>24.074074074074076</v>
      </c>
      <c r="R291" s="4144">
        <v>7.0021454741497848</v>
      </c>
    </row>
    <row r="292" spans="2:18" s="3404" customFormat="1" ht="13.7" customHeight="1">
      <c r="B292" s="3615"/>
      <c r="C292" s="4098" t="s">
        <v>526</v>
      </c>
      <c r="D292" s="4102">
        <v>104.22369999999999</v>
      </c>
      <c r="E292" s="4103">
        <v>1.686145</v>
      </c>
      <c r="F292" s="4102">
        <v>6.7704110000000002</v>
      </c>
      <c r="G292" s="4104">
        <v>8.2089999999999996</v>
      </c>
      <c r="H292" s="4102">
        <v>2.48E-3</v>
      </c>
      <c r="I292" s="4105">
        <f>SUM(D292:H292)</f>
        <v>120.89173599999999</v>
      </c>
      <c r="L292" s="4098" t="s">
        <v>526</v>
      </c>
      <c r="M292" s="4099">
        <v>2.8579521118587365</v>
      </c>
      <c r="N292" s="4100">
        <v>-2.4221643518518476</v>
      </c>
      <c r="O292" s="4118">
        <v>-17.019107733790904</v>
      </c>
      <c r="P292" s="3827">
        <v>39.856208259506587</v>
      </c>
      <c r="Q292" s="3827">
        <v>-96.184615384615384</v>
      </c>
      <c r="R292" s="3827">
        <v>3.1944986487339975</v>
      </c>
    </row>
    <row r="293" spans="2:18" s="3404" customFormat="1" ht="13.7" customHeight="1">
      <c r="B293" s="3615"/>
      <c r="C293" s="4096" t="s">
        <v>484</v>
      </c>
      <c r="D293" s="4106">
        <v>118.24299999999999</v>
      </c>
      <c r="E293" s="4107">
        <v>2.028</v>
      </c>
      <c r="F293" s="4108">
        <v>5.0019999999999998</v>
      </c>
      <c r="G293" s="4107">
        <v>9.7210000000000001</v>
      </c>
      <c r="H293" s="4108">
        <v>0</v>
      </c>
      <c r="I293" s="4109">
        <f>SUM(D293:H293)</f>
        <v>134.994</v>
      </c>
      <c r="L293" s="4096" t="s">
        <v>484</v>
      </c>
      <c r="M293" s="3829">
        <v>11.631090509143434</v>
      </c>
      <c r="N293" s="3827">
        <v>58.809710258418193</v>
      </c>
      <c r="O293" s="3826">
        <v>-55.604863761427175</v>
      </c>
      <c r="P293" s="3827">
        <v>11.95439364275019</v>
      </c>
      <c r="Q293" s="3827">
        <v>-100</v>
      </c>
      <c r="R293" s="3827">
        <v>6.1365369646746188</v>
      </c>
    </row>
    <row r="294" spans="2:18" s="3404" customFormat="1" ht="13.7" customHeight="1">
      <c r="B294" s="3615"/>
      <c r="C294" s="4096" t="s">
        <v>498</v>
      </c>
      <c r="D294" s="4097">
        <v>107.73699999999999</v>
      </c>
      <c r="E294" s="4110">
        <v>1.7869999999999999</v>
      </c>
      <c r="F294" s="4097">
        <v>2.5009999999999999</v>
      </c>
      <c r="G294" s="4110">
        <v>7.7949999999999999</v>
      </c>
      <c r="H294" s="4097">
        <v>0</v>
      </c>
      <c r="I294" s="3744">
        <f>SUM(D294:H294)</f>
        <v>119.82000000000001</v>
      </c>
      <c r="L294" s="4096" t="s">
        <v>498</v>
      </c>
      <c r="M294" s="3829">
        <v>-1.6482187278910061</v>
      </c>
      <c r="N294" s="3827">
        <v>35.687167805618827</v>
      </c>
      <c r="O294" s="3826">
        <v>-72.546652030735459</v>
      </c>
      <c r="P294" s="3827">
        <v>-8.6701816051552498</v>
      </c>
      <c r="Q294" s="3827">
        <v>0</v>
      </c>
      <c r="R294" s="3827">
        <v>-6.7581290927555102</v>
      </c>
    </row>
    <row r="295" spans="2:18" s="3404" customFormat="1" ht="13.7" customHeight="1">
      <c r="B295" s="3615"/>
      <c r="C295" s="3757" t="s">
        <v>428</v>
      </c>
      <c r="D295" s="4101">
        <v>115.2975</v>
      </c>
      <c r="E295" s="3758">
        <v>2.238</v>
      </c>
      <c r="F295" s="4101">
        <v>4.1357999999999997</v>
      </c>
      <c r="G295" s="3758">
        <v>6.0419999999999998</v>
      </c>
      <c r="H295" s="4101">
        <v>1E-3</v>
      </c>
      <c r="I295" s="3760">
        <f>SUM(D295:H295)</f>
        <v>127.71430000000001</v>
      </c>
      <c r="L295" s="4096" t="s">
        <v>428</v>
      </c>
      <c r="M295" s="4111">
        <v>15.793559609366525</v>
      </c>
      <c r="N295" s="4112">
        <v>24.402445803224012</v>
      </c>
      <c r="O295" s="4200">
        <v>-28.210380142336405</v>
      </c>
      <c r="P295" s="3827">
        <v>-3.9641415265282802</v>
      </c>
      <c r="Q295" s="3827">
        <v>0</v>
      </c>
      <c r="R295" s="3827">
        <v>12.6000017633108</v>
      </c>
    </row>
    <row r="296" spans="2:18" s="3404" customFormat="1" ht="13.7" customHeight="1" thickBot="1">
      <c r="B296" s="3615"/>
      <c r="C296" s="4088" t="s">
        <v>481</v>
      </c>
      <c r="D296" s="4113">
        <f t="shared" ref="D296:I296" si="16">SUM(D292:D295)</f>
        <v>445.50120000000004</v>
      </c>
      <c r="E296" s="4114">
        <f t="shared" si="16"/>
        <v>7.7391450000000006</v>
      </c>
      <c r="F296" s="4113">
        <f t="shared" si="16"/>
        <v>18.409210999999999</v>
      </c>
      <c r="G296" s="4114">
        <f t="shared" si="16"/>
        <v>31.767000000000003</v>
      </c>
      <c r="H296" s="4113">
        <f t="shared" si="16"/>
        <v>3.48E-3</v>
      </c>
      <c r="I296" s="4115">
        <f t="shared" si="16"/>
        <v>503.42003599999998</v>
      </c>
      <c r="L296" s="4088" t="s">
        <v>481</v>
      </c>
      <c r="M296" s="3754">
        <v>6.9977800722395216</v>
      </c>
      <c r="N296" s="4093">
        <v>26.435958176768494</v>
      </c>
      <c r="O296" s="4116">
        <v>-46.324136221826997</v>
      </c>
      <c r="P296" s="4144">
        <v>8.1282548759317876</v>
      </c>
      <c r="Q296" s="4144">
        <v>-94.805970149253739</v>
      </c>
      <c r="R296" s="4144">
        <v>3.5277275252079079</v>
      </c>
    </row>
    <row r="297" spans="2:18" s="3404" customFormat="1" ht="13.7" customHeight="1">
      <c r="B297" s="3615"/>
      <c r="C297" s="4098" t="s">
        <v>416</v>
      </c>
      <c r="D297" s="4102">
        <v>94.488523000000001</v>
      </c>
      <c r="E297" s="4103">
        <v>1.5468230000000001</v>
      </c>
      <c r="F297" s="4104">
        <v>4.4912660000000004</v>
      </c>
      <c r="G297" s="4102">
        <v>4.5229470000000003</v>
      </c>
      <c r="H297" s="4104">
        <v>1.2012E-2</v>
      </c>
      <c r="I297" s="4105">
        <f>SUM(D297:H297)</f>
        <v>105.061571</v>
      </c>
      <c r="K297" s="4117"/>
      <c r="L297" s="4098" t="s">
        <v>416</v>
      </c>
      <c r="M297" s="4099">
        <v>-9.3406557241778927</v>
      </c>
      <c r="N297" s="4118">
        <v>-8.262753203312883</v>
      </c>
      <c r="O297" s="4118">
        <v>-33.663318223960104</v>
      </c>
      <c r="P297" s="3827">
        <v>-44.902582531368004</v>
      </c>
      <c r="Q297" s="3827">
        <v>384.35483870967744</v>
      </c>
      <c r="R297" s="3827">
        <v>-13.094497211951676</v>
      </c>
    </row>
    <row r="298" spans="2:18" s="3404" customFormat="1" ht="13.7" customHeight="1">
      <c r="B298" s="3615"/>
      <c r="C298" s="4119" t="s">
        <v>211</v>
      </c>
      <c r="D298" s="4097">
        <v>93.367249000000001</v>
      </c>
      <c r="E298" s="4120">
        <v>1.5071429999999999</v>
      </c>
      <c r="F298" s="4110">
        <v>3.4722339999999998</v>
      </c>
      <c r="G298" s="4097">
        <v>5.7088539999999997</v>
      </c>
      <c r="H298" s="4110">
        <v>1.4796E-2</v>
      </c>
      <c r="I298" s="3744">
        <f>SUM(D298:H298)</f>
        <v>104.07027600000001</v>
      </c>
      <c r="K298" s="4117"/>
      <c r="L298" s="4119" t="s">
        <v>211</v>
      </c>
      <c r="M298" s="3829">
        <v>-21.037821266375161</v>
      </c>
      <c r="N298" s="3826">
        <v>-25.683284023668634</v>
      </c>
      <c r="O298" s="3826">
        <v>-30.583086765293885</v>
      </c>
      <c r="P298" s="3827">
        <v>-41.272976031272513</v>
      </c>
      <c r="Q298" s="3827">
        <v>0</v>
      </c>
      <c r="R298" s="3827">
        <v>-22.907480332459215</v>
      </c>
    </row>
    <row r="299" spans="2:18" s="3404" customFormat="1" ht="13.7" customHeight="1">
      <c r="B299" s="3615"/>
      <c r="C299" s="4121" t="s">
        <v>332</v>
      </c>
      <c r="D299" s="4097">
        <v>97.061201999999994</v>
      </c>
      <c r="E299" s="4120">
        <v>1.299706</v>
      </c>
      <c r="F299" s="4110">
        <v>3.031215</v>
      </c>
      <c r="G299" s="4097">
        <v>2.5682309999999999</v>
      </c>
      <c r="H299" s="4110">
        <v>2.5121000000000001E-2</v>
      </c>
      <c r="I299" s="3744">
        <f>SUM(D299:H299)</f>
        <v>103.98547499999999</v>
      </c>
      <c r="K299" s="4117"/>
      <c r="L299" s="4121" t="s">
        <v>332</v>
      </c>
      <c r="M299" s="3829">
        <v>-9.9091287115846853</v>
      </c>
      <c r="N299" s="3826">
        <v>-27.268830442081693</v>
      </c>
      <c r="O299" s="3826">
        <v>21.200119952019207</v>
      </c>
      <c r="P299" s="3827">
        <v>-67.052841565105837</v>
      </c>
      <c r="Q299" s="3827">
        <v>0</v>
      </c>
      <c r="R299" s="3827">
        <v>-13.215260390585897</v>
      </c>
    </row>
    <row r="300" spans="2:18" s="3404" customFormat="1" ht="13.7" customHeight="1">
      <c r="B300" s="3615"/>
      <c r="C300" s="4096" t="s">
        <v>551</v>
      </c>
      <c r="D300" s="4097">
        <v>97.768315000000001</v>
      </c>
      <c r="E300" s="4120">
        <v>1.372493</v>
      </c>
      <c r="F300" s="4110">
        <v>1.38415</v>
      </c>
      <c r="G300" s="4097">
        <v>2.9716450000000001</v>
      </c>
      <c r="H300" s="4110">
        <v>2.2457000000000001E-2</v>
      </c>
      <c r="I300" s="3744">
        <f>SUM(D300:H300)</f>
        <v>103.51906000000001</v>
      </c>
      <c r="K300" s="4117"/>
      <c r="L300" s="4096" t="s">
        <v>551</v>
      </c>
      <c r="M300" s="3829">
        <v>-15.20343892972528</v>
      </c>
      <c r="N300" s="3826">
        <v>-38.673235031277933</v>
      </c>
      <c r="O300" s="3826">
        <v>-66.532472556700043</v>
      </c>
      <c r="P300" s="3827">
        <v>-50.816865276398545</v>
      </c>
      <c r="Q300" s="3827">
        <v>2145.7000000000003</v>
      </c>
      <c r="R300" s="3827">
        <v>-18.944816672839295</v>
      </c>
    </row>
    <row r="301" spans="2:18" s="3404" customFormat="1" ht="13.7" customHeight="1" thickBot="1">
      <c r="B301" s="3615"/>
      <c r="C301" s="4122" t="s">
        <v>606</v>
      </c>
      <c r="D301" s="4123">
        <f t="shared" ref="D301:I301" si="17">SUM(D297:D300)</f>
        <v>382.68528900000001</v>
      </c>
      <c r="E301" s="4124">
        <f t="shared" si="17"/>
        <v>5.7261649999999999</v>
      </c>
      <c r="F301" s="4125">
        <f t="shared" si="17"/>
        <v>12.378864999999999</v>
      </c>
      <c r="G301" s="4123">
        <f t="shared" si="17"/>
        <v>15.771677000000002</v>
      </c>
      <c r="H301" s="4125">
        <f t="shared" si="17"/>
        <v>7.4386000000000008E-2</v>
      </c>
      <c r="I301" s="4126">
        <f t="shared" si="17"/>
        <v>416.63638200000003</v>
      </c>
      <c r="K301" s="4117"/>
      <c r="L301" s="4122" t="s">
        <v>606</v>
      </c>
      <c r="M301" s="4127">
        <v>-14.100054275948082</v>
      </c>
      <c r="N301" s="4128">
        <v>-26.010366778242314</v>
      </c>
      <c r="O301" s="4264">
        <v>-32.757221371410211</v>
      </c>
      <c r="P301" s="4144">
        <v>-50.352009947429721</v>
      </c>
      <c r="Q301" s="4144">
        <v>2037.5287356321842</v>
      </c>
      <c r="R301" s="4144">
        <v>-17.238816056975523</v>
      </c>
    </row>
    <row r="302" spans="2:18" s="3404" customFormat="1" ht="13.7" customHeight="1">
      <c r="B302" s="3615"/>
      <c r="C302" s="4098" t="s">
        <v>603</v>
      </c>
      <c r="D302" s="4104">
        <v>87.238636999999997</v>
      </c>
      <c r="E302" s="4103">
        <v>1.4656260000000001</v>
      </c>
      <c r="F302" s="4104">
        <v>2.487724</v>
      </c>
      <c r="G302" s="4104">
        <v>4.6823030000000001</v>
      </c>
      <c r="H302" s="4104">
        <v>3.2750000000000001E-3</v>
      </c>
      <c r="I302" s="4129">
        <f>SUM(D302:H302)</f>
        <v>95.877565000000004</v>
      </c>
      <c r="K302" s="4117"/>
      <c r="L302" s="4098" t="s">
        <v>603</v>
      </c>
      <c r="M302" s="4099">
        <v>-7.6727688927892359</v>
      </c>
      <c r="N302" s="4118">
        <v>-5.2492754503908969</v>
      </c>
      <c r="O302" s="4118">
        <v>-44.609738100571207</v>
      </c>
      <c r="P302" s="3827">
        <v>3.5232780751134101</v>
      </c>
      <c r="Q302" s="3827">
        <v>-72.735597735597736</v>
      </c>
      <c r="R302" s="3827">
        <v>-8.7415464213837026</v>
      </c>
    </row>
    <row r="303" spans="2:18" s="3404" customFormat="1" ht="13.7" customHeight="1">
      <c r="B303" s="3615"/>
      <c r="C303" s="4096" t="s">
        <v>641</v>
      </c>
      <c r="D303" s="4110">
        <v>109.154704</v>
      </c>
      <c r="E303" s="4131">
        <v>1.174463</v>
      </c>
      <c r="F303" s="4110">
        <v>1.972321</v>
      </c>
      <c r="G303" s="4097">
        <v>5.2488279999999996</v>
      </c>
      <c r="H303" s="4110">
        <v>0.18929000000000001</v>
      </c>
      <c r="I303" s="4132">
        <f>SUM(D303:H303)</f>
        <v>117.73960599999999</v>
      </c>
      <c r="K303" s="4117"/>
      <c r="L303" s="4096" t="s">
        <v>641</v>
      </c>
      <c r="M303" s="3829">
        <v>16.908985933600746</v>
      </c>
      <c r="N303" s="3826">
        <v>-22.073552410089817</v>
      </c>
      <c r="O303" s="3826">
        <v>-43.197347874596005</v>
      </c>
      <c r="P303" s="3827">
        <v>-8.058114640871878</v>
      </c>
      <c r="Q303" s="3827">
        <v>1179.3322519599892</v>
      </c>
      <c r="R303" s="3827">
        <v>13.134711010087045</v>
      </c>
    </row>
    <row r="304" spans="2:18" s="3404" customFormat="1" ht="13.7" customHeight="1">
      <c r="B304" s="3615"/>
      <c r="C304" s="4096" t="s">
        <v>654</v>
      </c>
      <c r="D304" s="4110">
        <v>97.793738000000005</v>
      </c>
      <c r="E304" s="4131">
        <v>1.1576040000000001</v>
      </c>
      <c r="F304" s="4110">
        <v>3.373488</v>
      </c>
      <c r="G304" s="4097">
        <v>8.8732249999999997</v>
      </c>
      <c r="H304" s="4110">
        <v>7.3980000000000001E-3</v>
      </c>
      <c r="I304" s="3744">
        <f>SUM(D304:H304)</f>
        <v>111.20545300000001</v>
      </c>
      <c r="K304" s="4117"/>
      <c r="L304" s="4133" t="s">
        <v>654</v>
      </c>
      <c r="M304" s="3829">
        <v>0.75471556595807954</v>
      </c>
      <c r="N304" s="3826">
        <v>-10.933395706413592</v>
      </c>
      <c r="O304" s="3826">
        <v>11.291610789732843</v>
      </c>
      <c r="P304" s="3827">
        <v>245.49948972658612</v>
      </c>
      <c r="Q304" s="3827">
        <v>-70.550535408622267</v>
      </c>
      <c r="R304" s="3827">
        <v>6.9432562576648564</v>
      </c>
    </row>
    <row r="305" spans="2:31" s="3404" customFormat="1" ht="13.7" customHeight="1" thickBot="1">
      <c r="B305" s="3615"/>
      <c r="C305" s="4096" t="s">
        <v>655</v>
      </c>
      <c r="D305" s="3758">
        <v>105.870977</v>
      </c>
      <c r="E305" s="4134">
        <v>1.5282640000000001</v>
      </c>
      <c r="F305" s="3758">
        <v>3.3481749999999999</v>
      </c>
      <c r="G305" s="4135">
        <v>8.4179680000000001</v>
      </c>
      <c r="H305" s="3758">
        <v>4.8430000000000001E-3</v>
      </c>
      <c r="I305" s="4132">
        <f>SUM(D305:H305)</f>
        <v>119.17022699999998</v>
      </c>
      <c r="L305" s="4096" t="s">
        <v>655</v>
      </c>
      <c r="M305" s="3829">
        <v>8.2876154713313639</v>
      </c>
      <c r="N305" s="3826">
        <v>11.349493221459056</v>
      </c>
      <c r="O305" s="3826">
        <v>141.89394213054945</v>
      </c>
      <c r="P305" s="3827">
        <v>183.27636712999026</v>
      </c>
      <c r="Q305" s="3827">
        <v>-78.434341185376496</v>
      </c>
      <c r="R305" s="3827">
        <v>15.119116228451034</v>
      </c>
    </row>
    <row r="306" spans="2:31" s="3404" customFormat="1" ht="13.7" customHeight="1" thickBot="1">
      <c r="B306" s="3615"/>
      <c r="C306" s="4088" t="s">
        <v>702</v>
      </c>
      <c r="D306" s="3750">
        <f t="shared" ref="D306:I306" si="18">SUM(D302:D305)</f>
        <v>400.05805599999997</v>
      </c>
      <c r="E306" s="3751">
        <f t="shared" si="18"/>
        <v>5.3259570000000007</v>
      </c>
      <c r="F306" s="3752">
        <f t="shared" si="18"/>
        <v>11.181708</v>
      </c>
      <c r="G306" s="3750">
        <f t="shared" si="18"/>
        <v>27.222324</v>
      </c>
      <c r="H306" s="3752">
        <f t="shared" si="18"/>
        <v>0.20480599999999999</v>
      </c>
      <c r="I306" s="4090">
        <f t="shared" si="18"/>
        <v>443.99285099999997</v>
      </c>
      <c r="L306" s="4136" t="s">
        <v>702</v>
      </c>
      <c r="M306" s="4137">
        <v>4.5397007670185019</v>
      </c>
      <c r="N306" s="4138">
        <v>-6.9891105128825188</v>
      </c>
      <c r="O306" s="4138">
        <v>-9.6709754892714273</v>
      </c>
      <c r="P306" s="4144">
        <v>72.602596413811909</v>
      </c>
      <c r="Q306" s="4144">
        <v>175.32869088269297</v>
      </c>
      <c r="R306" s="4144">
        <v>6.5660298000571657</v>
      </c>
    </row>
    <row r="307" spans="2:31" s="3404" customFormat="1">
      <c r="B307" s="3615"/>
      <c r="C307" s="4139" t="s">
        <v>705</v>
      </c>
      <c r="D307" s="4104">
        <v>96.890054000000006</v>
      </c>
      <c r="E307" s="4103">
        <v>1.6256010000000001</v>
      </c>
      <c r="F307" s="4104">
        <v>8.2050509999999992</v>
      </c>
      <c r="G307" s="4104">
        <v>8.0088880000000007</v>
      </c>
      <c r="H307" s="4104">
        <v>0.19522500000000001</v>
      </c>
      <c r="I307" s="4105">
        <f>SUM(D307:H307)</f>
        <v>114.924819</v>
      </c>
      <c r="L307" s="4098" t="s">
        <v>705</v>
      </c>
      <c r="M307" s="4099">
        <v>11.063236808708979</v>
      </c>
      <c r="N307" s="4099">
        <v>10.915131145326299</v>
      </c>
      <c r="O307" s="4118">
        <v>229.82159596482563</v>
      </c>
      <c r="P307" s="3827">
        <v>71.045914798764642</v>
      </c>
      <c r="Q307" s="3827">
        <v>5861.0687022900765</v>
      </c>
      <c r="R307" s="3827">
        <v>19.866226264715834</v>
      </c>
    </row>
    <row r="308" spans="2:31" s="3404" customFormat="1">
      <c r="B308" s="3615"/>
      <c r="C308" s="3748" t="s">
        <v>723</v>
      </c>
      <c r="D308" s="4110">
        <v>119.768923</v>
      </c>
      <c r="E308" s="4120">
        <v>2.145267</v>
      </c>
      <c r="F308" s="4110">
        <v>7.6060840000000001</v>
      </c>
      <c r="G308" s="4110">
        <v>4.226108</v>
      </c>
      <c r="H308" s="4110">
        <v>0.40444000000000002</v>
      </c>
      <c r="I308" s="3744">
        <f>SUM(D308:H308)</f>
        <v>134.15082200000001</v>
      </c>
      <c r="L308" s="4140" t="s">
        <v>723</v>
      </c>
      <c r="M308" s="3829">
        <v>9.7240142761048531</v>
      </c>
      <c r="N308" s="3829">
        <v>82.659394123101379</v>
      </c>
      <c r="O308" s="3826">
        <v>285.64128252956795</v>
      </c>
      <c r="P308" s="3827">
        <v>-19.484730686545632</v>
      </c>
      <c r="Q308" s="3827">
        <v>113.66157747371756</v>
      </c>
      <c r="R308" s="3827">
        <v>13.938568810906332</v>
      </c>
    </row>
    <row r="309" spans="2:31" s="3404" customFormat="1">
      <c r="B309" s="3615"/>
      <c r="C309" s="3748" t="s">
        <v>724</v>
      </c>
      <c r="D309" s="4110">
        <v>97.278154999999998</v>
      </c>
      <c r="E309" s="4120">
        <v>1.9049210000000001</v>
      </c>
      <c r="F309" s="4110">
        <v>6.3239330000000002</v>
      </c>
      <c r="G309" s="4110">
        <v>7.5052130000000004</v>
      </c>
      <c r="H309" s="4110">
        <v>5.4169999999999999E-3</v>
      </c>
      <c r="I309" s="3744">
        <f>SUM(D309:H309)</f>
        <v>113.01763899999999</v>
      </c>
      <c r="L309" s="4140" t="s">
        <v>724</v>
      </c>
      <c r="M309" s="3829">
        <v>-0.52721473843243416</v>
      </c>
      <c r="N309" s="3829">
        <v>64.557223368267557</v>
      </c>
      <c r="O309" s="3826">
        <v>87.45977457160069</v>
      </c>
      <c r="P309" s="3827">
        <v>-15.417303178945645</v>
      </c>
      <c r="Q309" s="3827">
        <v>-26.777507434441745</v>
      </c>
      <c r="R309" s="3827">
        <v>1.6295837579115755</v>
      </c>
    </row>
    <row r="310" spans="2:31" s="3404" customFormat="1">
      <c r="B310" s="3615"/>
      <c r="C310" s="4096" t="s">
        <v>725</v>
      </c>
      <c r="D310" s="4110">
        <v>85.624874000000005</v>
      </c>
      <c r="E310" s="4120">
        <v>0.81176599999999999</v>
      </c>
      <c r="F310" s="4110">
        <v>9.3442690000000006</v>
      </c>
      <c r="G310" s="4110">
        <v>6.126741</v>
      </c>
      <c r="H310" s="4110">
        <v>0</v>
      </c>
      <c r="I310" s="3744">
        <f>SUM(D310:H310)</f>
        <v>101.90765</v>
      </c>
      <c r="L310" s="3757" t="s">
        <v>725</v>
      </c>
      <c r="M310" s="4111">
        <v>-19.123374104689702</v>
      </c>
      <c r="N310" s="4111">
        <v>-46.883130139818775</v>
      </c>
      <c r="O310" s="4200">
        <v>179.08544206918697</v>
      </c>
      <c r="P310" s="3827">
        <v>-27.218290684877871</v>
      </c>
      <c r="Q310" s="3827">
        <v>-100</v>
      </c>
      <c r="R310" s="3827">
        <v>-14.485645814872868</v>
      </c>
    </row>
    <row r="311" spans="2:31" s="3404" customFormat="1" ht="13.5" thickBot="1">
      <c r="B311" s="3615"/>
      <c r="C311" s="4122" t="s">
        <v>752</v>
      </c>
      <c r="D311" s="4123">
        <f t="shared" ref="D311:H311" si="19">SUM(D307:D310)</f>
        <v>399.562006</v>
      </c>
      <c r="E311" s="4124">
        <f>SUM(E307:E310)</f>
        <v>6.4875550000000004</v>
      </c>
      <c r="F311" s="4125">
        <f t="shared" si="19"/>
        <v>31.479337000000001</v>
      </c>
      <c r="G311" s="4123">
        <f t="shared" si="19"/>
        <v>25.866949999999999</v>
      </c>
      <c r="H311" s="4125">
        <f t="shared" si="19"/>
        <v>0.60508200000000001</v>
      </c>
      <c r="I311" s="4126">
        <f>SUM(I307:I310)</f>
        <v>464.00092999999998</v>
      </c>
      <c r="L311" s="4141" t="s">
        <v>752</v>
      </c>
      <c r="M311" s="4142">
        <v>-0.12399450343775698</v>
      </c>
      <c r="N311" s="4143">
        <v>21.810127269146179</v>
      </c>
      <c r="O311" s="4143">
        <v>181.52530007043646</v>
      </c>
      <c r="P311" s="4144">
        <v>-4.9789062829462978</v>
      </c>
      <c r="Q311" s="4144">
        <v>195.44153979863876</v>
      </c>
      <c r="R311" s="4144">
        <v>4.5063966581750208</v>
      </c>
    </row>
    <row r="312" spans="2:31" s="3404" customFormat="1" ht="13.15" customHeight="1">
      <c r="B312" s="3615"/>
      <c r="C312" s="4139" t="s">
        <v>746</v>
      </c>
      <c r="D312" s="4104">
        <v>81.968874999999997</v>
      </c>
      <c r="E312" s="4103">
        <v>0.60965800000000003</v>
      </c>
      <c r="F312" s="4104">
        <v>2.7277809999999998</v>
      </c>
      <c r="G312" s="4104">
        <v>6.7968339999999996</v>
      </c>
      <c r="H312" s="4104">
        <v>4.1223999999999997E-2</v>
      </c>
      <c r="I312" s="4105">
        <f>SUM(D312:H312)</f>
        <v>92.14437199999999</v>
      </c>
      <c r="J312" s="3761"/>
      <c r="K312" s="4145"/>
      <c r="L312" s="4098" t="s">
        <v>746</v>
      </c>
      <c r="M312" s="4099">
        <v>-15.400114236699679</v>
      </c>
      <c r="N312" s="4099">
        <v>-62.496455157200323</v>
      </c>
      <c r="O312" s="4118">
        <v>-66.754856246475498</v>
      </c>
      <c r="P312" s="3827">
        <v>-15.133861280117799</v>
      </c>
      <c r="Q312" s="3827">
        <v>-78.883851965680634</v>
      </c>
      <c r="R312" s="3827">
        <v>-19.822042965323277</v>
      </c>
    </row>
    <row r="313" spans="2:31" s="3404" customFormat="1" ht="13.15" customHeight="1">
      <c r="B313" s="3615"/>
      <c r="C313" s="3748" t="s">
        <v>747</v>
      </c>
      <c r="D313" s="4110">
        <v>89.071956</v>
      </c>
      <c r="E313" s="4120">
        <v>2.0547559999999998</v>
      </c>
      <c r="F313" s="4110">
        <v>5.3194090000000003</v>
      </c>
      <c r="G313" s="4110">
        <v>8.7170670000000001</v>
      </c>
      <c r="H313" s="4110">
        <v>5.6666000000000001E-2</v>
      </c>
      <c r="I313" s="3744">
        <f>SUM(D313:H313)</f>
        <v>105.21985400000001</v>
      </c>
      <c r="J313" s="3761"/>
      <c r="K313" s="4145"/>
      <c r="L313" s="4140" t="s">
        <v>747</v>
      </c>
      <c r="M313" s="3829">
        <v>-25.630160338003535</v>
      </c>
      <c r="N313" s="3829">
        <v>-4.2191018647096286</v>
      </c>
      <c r="O313" s="3826">
        <v>-30.063762114644007</v>
      </c>
      <c r="P313" s="3827">
        <v>106.26701920537761</v>
      </c>
      <c r="Q313" s="3827">
        <v>-85.989021857383051</v>
      </c>
      <c r="R313" s="3827">
        <v>-21.566001287714798</v>
      </c>
      <c r="AC313" s="4146" t="s">
        <v>988</v>
      </c>
      <c r="AD313" s="4145"/>
      <c r="AE313" s="4147"/>
    </row>
    <row r="314" spans="2:31" s="3404" customFormat="1" ht="13.15" customHeight="1">
      <c r="B314" s="3615"/>
      <c r="C314" s="3748" t="s">
        <v>748</v>
      </c>
      <c r="D314" s="4110">
        <v>80.123317</v>
      </c>
      <c r="E314" s="4120">
        <v>1.486583</v>
      </c>
      <c r="F314" s="4110">
        <v>7.4083410000000001</v>
      </c>
      <c r="G314" s="4110">
        <v>4.9538789999999997</v>
      </c>
      <c r="H314" s="4110">
        <v>0.15575800000000001</v>
      </c>
      <c r="I314" s="3744">
        <f>SUM(D314:H314)</f>
        <v>94.127877999999995</v>
      </c>
      <c r="J314" s="3761"/>
      <c r="K314" s="4145"/>
      <c r="L314" s="4148" t="s">
        <v>748</v>
      </c>
      <c r="M314" s="3829">
        <v>-17.634830759279922</v>
      </c>
      <c r="N314" s="3829">
        <v>-21.960910714932538</v>
      </c>
      <c r="O314" s="3826">
        <v>17.147683253443688</v>
      </c>
      <c r="P314" s="3827">
        <v>-33.994158460259555</v>
      </c>
      <c r="Q314" s="3827">
        <v>2775.3553627469082</v>
      </c>
      <c r="R314" s="3827">
        <v>-16.713993644832726</v>
      </c>
      <c r="AC314" s="4147">
        <v>134923628</v>
      </c>
      <c r="AD314" s="4147">
        <v>150952623</v>
      </c>
      <c r="AE314" s="4147">
        <v>148069235</v>
      </c>
    </row>
    <row r="315" spans="2:31" s="3404" customFormat="1" ht="13.15" customHeight="1">
      <c r="B315" s="3615"/>
      <c r="C315" s="3757" t="s">
        <v>749</v>
      </c>
      <c r="D315" s="3758">
        <v>84.935545000000005</v>
      </c>
      <c r="E315" s="3759">
        <v>1.165305</v>
      </c>
      <c r="F315" s="3758">
        <v>10.162203999999999</v>
      </c>
      <c r="G315" s="3758">
        <v>3.5163929999999999</v>
      </c>
      <c r="H315" s="3758">
        <v>0.13445699999999999</v>
      </c>
      <c r="I315" s="3760">
        <f>SUM(D315:H315)</f>
        <v>99.913904000000002</v>
      </c>
      <c r="J315" s="3761"/>
      <c r="K315" s="4146"/>
      <c r="L315" s="3757" t="s">
        <v>749</v>
      </c>
      <c r="M315" s="4111">
        <v>-0.8050569510911032</v>
      </c>
      <c r="N315" s="4111">
        <v>43.551836366637673</v>
      </c>
      <c r="O315" s="4200">
        <v>8.7533331927837139</v>
      </c>
      <c r="P315" s="3827">
        <v>-42.60581604477813</v>
      </c>
      <c r="Q315" s="3827" t="s">
        <v>601</v>
      </c>
      <c r="R315" s="3827">
        <v>-1.9564242723681673</v>
      </c>
      <c r="AC315" s="4147">
        <v>163383206</v>
      </c>
      <c r="AD315" s="4147">
        <v>166779155</v>
      </c>
      <c r="AE315" s="4147">
        <v>166659071</v>
      </c>
    </row>
    <row r="316" spans="2:31" s="3755" customFormat="1" ht="13.15" customHeight="1" thickBot="1">
      <c r="B316" s="3756"/>
      <c r="C316" s="4149" t="s">
        <v>820</v>
      </c>
      <c r="D316" s="4123">
        <f>SUM(D312:D315)</f>
        <v>336.099693</v>
      </c>
      <c r="E316" s="4124">
        <f>SUM(E312:E315)</f>
        <v>5.3163020000000003</v>
      </c>
      <c r="F316" s="4125">
        <f t="shared" ref="F316:H316" si="20">SUM(F312:F315)</f>
        <v>25.617735</v>
      </c>
      <c r="G316" s="4123">
        <f t="shared" si="20"/>
        <v>23.984173000000002</v>
      </c>
      <c r="H316" s="4125">
        <f t="shared" si="20"/>
        <v>0.38810499999999998</v>
      </c>
      <c r="I316" s="4126">
        <f>SUM(I312:I315)</f>
        <v>391.40600799999999</v>
      </c>
      <c r="J316" s="3761"/>
      <c r="K316" s="4147"/>
      <c r="L316" s="3749" t="s">
        <v>820</v>
      </c>
      <c r="M316" s="3754">
        <v>-15.882969863756273</v>
      </c>
      <c r="N316" s="4116">
        <v>-18.05384308880619</v>
      </c>
      <c r="O316" s="4116">
        <v>-18.620474757775241</v>
      </c>
      <c r="P316" s="4144">
        <v>-7.2786973338565133</v>
      </c>
      <c r="Q316" s="4144">
        <v>-35.859106699587826</v>
      </c>
      <c r="R316" s="4144">
        <v>-15.645425969297094</v>
      </c>
      <c r="AC316" s="3404"/>
      <c r="AD316" s="4145"/>
      <c r="AE316" s="4150"/>
    </row>
    <row r="317" spans="2:31" s="3755" customFormat="1" ht="13.15" customHeight="1">
      <c r="B317" s="3756"/>
      <c r="C317" s="4139" t="s">
        <v>810</v>
      </c>
      <c r="D317" s="4104">
        <v>76.724339000000001</v>
      </c>
      <c r="E317" s="4103">
        <v>1.628503</v>
      </c>
      <c r="F317" s="4104">
        <v>10.433913</v>
      </c>
      <c r="G317" s="4104">
        <v>3.5713689999999998</v>
      </c>
      <c r="H317" s="4104">
        <v>0.32774500000000001</v>
      </c>
      <c r="I317" s="4129">
        <f>SUM(D317:H317)</f>
        <v>92.685868999999997</v>
      </c>
      <c r="J317" s="3761"/>
      <c r="K317" s="4147"/>
      <c r="L317" s="4098" t="s">
        <v>810</v>
      </c>
      <c r="M317" s="4099">
        <v>-6.398204196409921</v>
      </c>
      <c r="N317" s="4099">
        <v>167.11746585790723</v>
      </c>
      <c r="O317" s="4118">
        <v>282.50552372056268</v>
      </c>
      <c r="P317" s="3827">
        <v>-47.455403501100655</v>
      </c>
      <c r="Q317" s="3827">
        <v>695.03444595381336</v>
      </c>
      <c r="R317" s="3827">
        <v>0.5876615014533968</v>
      </c>
      <c r="AC317" s="3404"/>
      <c r="AD317" s="4145"/>
      <c r="AE317" s="4150"/>
    </row>
    <row r="318" spans="2:31" s="3755" customFormat="1" ht="13.15" customHeight="1">
      <c r="B318" s="3756"/>
      <c r="C318" s="3748" t="s">
        <v>818</v>
      </c>
      <c r="D318" s="4110">
        <v>86.958326</v>
      </c>
      <c r="E318" s="4120">
        <v>1.6900329999999999</v>
      </c>
      <c r="F318" s="4110">
        <v>5.3208440000000001</v>
      </c>
      <c r="G318" s="4110">
        <v>5.466494</v>
      </c>
      <c r="H318" s="4110">
        <v>0.154921</v>
      </c>
      <c r="I318" s="4132">
        <f>SUM(D318:H318)</f>
        <v>99.590617999999992</v>
      </c>
      <c r="J318" s="3761"/>
      <c r="K318" s="3404"/>
      <c r="L318" s="4151" t="s">
        <v>818</v>
      </c>
      <c r="M318" s="3829">
        <v>-2.3729466545003248</v>
      </c>
      <c r="N318" s="3829">
        <v>-17.750185423476069</v>
      </c>
      <c r="O318" s="3826">
        <v>2.6976681056112284E-2</v>
      </c>
      <c r="P318" s="3827">
        <v>-37.289755831864092</v>
      </c>
      <c r="Q318" s="3827">
        <v>173.39321639078105</v>
      </c>
      <c r="R318" s="3827">
        <v>-5.3499751102106785</v>
      </c>
      <c r="AC318" s="3404"/>
      <c r="AD318" s="4145"/>
      <c r="AE318" s="4150"/>
    </row>
    <row r="319" spans="2:31" s="3755" customFormat="1" ht="13.15" customHeight="1">
      <c r="B319" s="3756"/>
      <c r="C319" s="3748" t="s">
        <v>797</v>
      </c>
      <c r="D319" s="4110">
        <v>81.829217</v>
      </c>
      <c r="E319" s="4120">
        <v>1.2153700000000001</v>
      </c>
      <c r="F319" s="4110">
        <v>12.311175</v>
      </c>
      <c r="G319" s="4110">
        <v>5.5218889999999998</v>
      </c>
      <c r="H319" s="4110">
        <v>0.25662800000000002</v>
      </c>
      <c r="I319" s="4132">
        <f>SUM(D319:H319)</f>
        <v>101.13427900000002</v>
      </c>
      <c r="J319" s="3761"/>
      <c r="K319" s="3404"/>
      <c r="L319" s="3748" t="s">
        <v>797</v>
      </c>
      <c r="M319" s="3829">
        <v>2.1290930828537569</v>
      </c>
      <c r="N319" s="3829">
        <v>-18.244053645171505</v>
      </c>
      <c r="O319" s="3826">
        <v>66.17991801403312</v>
      </c>
      <c r="P319" s="3827">
        <v>11.46596434834197</v>
      </c>
      <c r="Q319" s="3827">
        <v>64.760718550572051</v>
      </c>
      <c r="R319" s="3827">
        <v>7.4434919270144633</v>
      </c>
      <c r="AC319" s="3761" t="s">
        <v>989</v>
      </c>
      <c r="AD319" s="4145"/>
      <c r="AE319" s="4150"/>
    </row>
    <row r="320" spans="2:31" s="3755" customFormat="1" ht="13.15" customHeight="1">
      <c r="B320" s="3756"/>
      <c r="C320" s="3748" t="s">
        <v>819</v>
      </c>
      <c r="D320" s="4110">
        <v>88.088369999999998</v>
      </c>
      <c r="E320" s="4120">
        <v>1.0134730000000001</v>
      </c>
      <c r="F320" s="4110">
        <v>9.5366389999999992</v>
      </c>
      <c r="G320" s="4110">
        <v>3.7106669999999999</v>
      </c>
      <c r="H320" s="4110">
        <v>0.12884599999999999</v>
      </c>
      <c r="I320" s="4132">
        <f>SUM(D320:H320)</f>
        <v>102.47799499999999</v>
      </c>
      <c r="J320" s="3761"/>
      <c r="K320" s="3404"/>
      <c r="L320" s="3748" t="s">
        <v>819</v>
      </c>
      <c r="M320" s="3829">
        <v>3.7120206858035658</v>
      </c>
      <c r="N320" s="3829">
        <v>-13.029378574707906</v>
      </c>
      <c r="O320" s="3826">
        <v>-6.1558004543109064</v>
      </c>
      <c r="P320" s="3827">
        <v>5.5248090870389177</v>
      </c>
      <c r="Q320" s="3827">
        <v>-4.1730813568650262</v>
      </c>
      <c r="R320" s="3827">
        <v>2.5663004820630277</v>
      </c>
      <c r="AC320" s="4147">
        <v>103154467</v>
      </c>
      <c r="AD320" s="4147">
        <v>98088624</v>
      </c>
      <c r="AE320" s="4147">
        <v>108534725</v>
      </c>
    </row>
    <row r="321" spans="2:31" s="3755" customFormat="1" ht="13.15" customHeight="1" thickBot="1">
      <c r="B321" s="3756"/>
      <c r="C321" s="3749" t="s">
        <v>864</v>
      </c>
      <c r="D321" s="3750">
        <f>SUM(D317:D320)</f>
        <v>333.60025199999995</v>
      </c>
      <c r="E321" s="3751">
        <f>SUM(E317:E320)</f>
        <v>5.5473790000000003</v>
      </c>
      <c r="F321" s="3752">
        <f t="shared" ref="F321:H321" si="21">SUM(F317:F320)</f>
        <v>37.602571000000005</v>
      </c>
      <c r="G321" s="3750">
        <f t="shared" si="21"/>
        <v>18.270419</v>
      </c>
      <c r="H321" s="3752">
        <f t="shared" si="21"/>
        <v>0.86814000000000013</v>
      </c>
      <c r="I321" s="4090">
        <f>SUM(I317:I320)</f>
        <v>395.88876099999993</v>
      </c>
      <c r="J321" s="3761"/>
      <c r="K321" s="3761"/>
      <c r="L321" s="3749" t="s">
        <v>864</v>
      </c>
      <c r="M321" s="3754">
        <v>-0.74366060191553629</v>
      </c>
      <c r="N321" s="4116">
        <v>4.3465739907176015</v>
      </c>
      <c r="O321" s="4116">
        <v>46.783355359090137</v>
      </c>
      <c r="P321" s="4144">
        <v>-23.82301862148843</v>
      </c>
      <c r="Q321" s="4144">
        <v>123.68688885739689</v>
      </c>
      <c r="R321" s="4144">
        <v>1.1452948877575579</v>
      </c>
      <c r="AC321" s="4147">
        <v>96927212</v>
      </c>
      <c r="AD321" s="4147">
        <v>118711740</v>
      </c>
      <c r="AE321" s="4147">
        <v>102320202</v>
      </c>
    </row>
    <row r="322" spans="2:31" s="3755" customFormat="1" ht="13.15" customHeight="1">
      <c r="B322" s="3756"/>
      <c r="C322" s="4096" t="s">
        <v>867</v>
      </c>
      <c r="D322" s="4097">
        <v>91.574214999999995</v>
      </c>
      <c r="E322" s="4120">
        <v>0.85460000000000003</v>
      </c>
      <c r="F322" s="4110">
        <v>3.9150429999999998</v>
      </c>
      <c r="G322" s="4097">
        <v>6.3519319999999997</v>
      </c>
      <c r="H322" s="4110">
        <v>0.458677</v>
      </c>
      <c r="I322" s="4152">
        <f>SUM(D322:H322)</f>
        <v>103.154467</v>
      </c>
      <c r="J322" s="3761"/>
      <c r="K322" s="4147"/>
      <c r="L322" s="4096" t="s">
        <v>867</v>
      </c>
      <c r="M322" s="3829">
        <v>19.354843839058674</v>
      </c>
      <c r="N322" s="3829">
        <v>-47.522356421818081</v>
      </c>
      <c r="O322" s="3826">
        <v>-62.477710902899041</v>
      </c>
      <c r="P322" s="3827">
        <v>77.857062655805095</v>
      </c>
      <c r="Q322" s="3827">
        <v>39.949350867290121</v>
      </c>
      <c r="R322" s="3827">
        <v>11.294707718605949</v>
      </c>
      <c r="AC322" s="3404"/>
      <c r="AD322" s="4145"/>
      <c r="AE322" s="3404"/>
    </row>
    <row r="323" spans="2:31" s="3755" customFormat="1" ht="13.15" customHeight="1">
      <c r="B323" s="3756"/>
      <c r="C323" s="4096" t="s">
        <v>874</v>
      </c>
      <c r="D323" s="4097">
        <v>84.939794000000006</v>
      </c>
      <c r="E323" s="4120">
        <v>1.9325380000000001</v>
      </c>
      <c r="F323" s="4110">
        <v>4.5155810000000001</v>
      </c>
      <c r="G323" s="4110">
        <v>5.4023669999999999</v>
      </c>
      <c r="H323" s="4110">
        <v>0.136932</v>
      </c>
      <c r="I323" s="3744">
        <f>SUM(D323:H323)</f>
        <v>96.927211999999997</v>
      </c>
      <c r="J323" s="3761"/>
      <c r="K323" s="4147"/>
      <c r="L323" s="4096" t="s">
        <v>874</v>
      </c>
      <c r="M323" s="3829">
        <v>-2.3212636361008094</v>
      </c>
      <c r="N323" s="3829">
        <v>14.34912809394848</v>
      </c>
      <c r="O323" s="3826">
        <v>-15.134121579208113</v>
      </c>
      <c r="P323" s="3827">
        <v>-1.1730919305865939</v>
      </c>
      <c r="Q323" s="3827">
        <v>-11.611724685484859</v>
      </c>
      <c r="R323" s="3827">
        <v>-2.674354325223689</v>
      </c>
    </row>
    <row r="324" spans="2:31" s="3404" customFormat="1">
      <c r="B324" s="3615"/>
      <c r="C324" s="3748" t="s">
        <v>861</v>
      </c>
      <c r="D324" s="4110">
        <v>87.390005000000002</v>
      </c>
      <c r="E324" s="4120">
        <v>1.447327</v>
      </c>
      <c r="F324" s="4110">
        <v>8.1307080000000003</v>
      </c>
      <c r="G324" s="4110">
        <v>4.2835809999999999</v>
      </c>
      <c r="H324" s="4110">
        <v>0</v>
      </c>
      <c r="I324" s="3744">
        <f>SUM(D324:H324)</f>
        <v>101.251621</v>
      </c>
      <c r="J324" s="3761"/>
      <c r="L324" s="3748" t="s">
        <v>861</v>
      </c>
      <c r="M324" s="3829">
        <v>6.7956021136069182</v>
      </c>
      <c r="N324" s="3829">
        <v>19.085299127014821</v>
      </c>
      <c r="O324" s="3826">
        <v>-33.956685694095</v>
      </c>
      <c r="P324" s="3827">
        <v>-22.425441728365058</v>
      </c>
      <c r="Q324" s="3827">
        <v>-100</v>
      </c>
      <c r="R324" s="3827">
        <v>0.11602594210413031</v>
      </c>
    </row>
    <row r="325" spans="2:31" s="3755" customFormat="1" ht="13.15" customHeight="1">
      <c r="B325" s="3756"/>
      <c r="C325" s="3757" t="s">
        <v>875</v>
      </c>
      <c r="D325" s="3758">
        <v>76.611039000000005</v>
      </c>
      <c r="E325" s="3759">
        <v>1.681929</v>
      </c>
      <c r="F325" s="3758">
        <v>10.318014</v>
      </c>
      <c r="G325" s="3758">
        <v>5.4073349999999998</v>
      </c>
      <c r="H325" s="3758">
        <v>1.7719999999999999E-3</v>
      </c>
      <c r="I325" s="3760">
        <f>SUM(D325:H325)</f>
        <v>94.020089000000013</v>
      </c>
      <c r="J325" s="3761"/>
      <c r="K325" s="3404"/>
      <c r="L325" s="3748" t="s">
        <v>875</v>
      </c>
      <c r="M325" s="3829">
        <v>-13.029337470996452</v>
      </c>
      <c r="N325" s="3829">
        <v>65.956961852955118</v>
      </c>
      <c r="O325" s="3826">
        <v>8.1934002115420412</v>
      </c>
      <c r="P325" s="3827">
        <v>45.724070632045397</v>
      </c>
      <c r="Q325" s="3827">
        <v>-98.624714775778841</v>
      </c>
      <c r="R325" s="3827">
        <v>-8.25338747113463</v>
      </c>
    </row>
    <row r="326" spans="2:31" s="3755" customFormat="1" ht="13.15" customHeight="1" thickBot="1">
      <c r="B326" s="3756"/>
      <c r="C326" s="3749" t="s">
        <v>916</v>
      </c>
      <c r="D326" s="3750">
        <f>SUM(D322:D325)</f>
        <v>340.51505299999997</v>
      </c>
      <c r="E326" s="3751">
        <f>SUM(E322:E325)</f>
        <v>5.9163940000000004</v>
      </c>
      <c r="F326" s="3752">
        <f t="shared" ref="F326:H326" si="22">SUM(F322:F325)</f>
        <v>26.879345999999998</v>
      </c>
      <c r="G326" s="3750">
        <f t="shared" si="22"/>
        <v>21.445215000000001</v>
      </c>
      <c r="H326" s="3752">
        <f t="shared" si="22"/>
        <v>0.59738100000000005</v>
      </c>
      <c r="I326" s="4090">
        <f>SUM(I322:I325)</f>
        <v>395.35338899999999</v>
      </c>
      <c r="J326" s="3761"/>
      <c r="K326" s="3761"/>
      <c r="L326" s="3749" t="s">
        <v>916</v>
      </c>
      <c r="M326" s="3754">
        <v>2.0727805085710997</v>
      </c>
      <c r="N326" s="4116">
        <v>6.6520603694104778</v>
      </c>
      <c r="O326" s="4116">
        <v>-28.517265481660829</v>
      </c>
      <c r="P326" s="4144">
        <v>17.376700556237921</v>
      </c>
      <c r="Q326" s="4144">
        <v>-31.18840279217639</v>
      </c>
      <c r="R326" s="4144">
        <v>-0.13523293731492458</v>
      </c>
    </row>
    <row r="327" spans="2:31" s="3755" customFormat="1" ht="13.15" customHeight="1">
      <c r="B327" s="3756"/>
      <c r="C327" s="4096" t="s">
        <v>914</v>
      </c>
      <c r="D327" s="4097">
        <v>76.753067999999999</v>
      </c>
      <c r="E327" s="4120">
        <v>1.7342420000000001</v>
      </c>
      <c r="F327" s="4110">
        <v>11.934885</v>
      </c>
      <c r="G327" s="4097">
        <v>7.6572100000000001</v>
      </c>
      <c r="H327" s="4110">
        <v>9.2189999999999998E-3</v>
      </c>
      <c r="I327" s="4152">
        <f>SUM(D327:H327)</f>
        <v>98.088623999999996</v>
      </c>
      <c r="J327" s="3761"/>
      <c r="K327" s="3404"/>
      <c r="L327" s="4096" t="s">
        <v>914</v>
      </c>
      <c r="M327" s="3829">
        <v>-16.184847448596742</v>
      </c>
      <c r="N327" s="3829">
        <v>102.93025977065295</v>
      </c>
      <c r="O327" s="3826">
        <v>204.84684331691886</v>
      </c>
      <c r="P327" s="3827">
        <v>20.549306888046033</v>
      </c>
      <c r="Q327" s="3827">
        <v>-97.99008888607888</v>
      </c>
      <c r="R327" s="3827">
        <v>-4.91092935413063</v>
      </c>
    </row>
    <row r="328" spans="2:31" s="3755" customFormat="1" ht="13.15" customHeight="1">
      <c r="B328" s="3756"/>
      <c r="C328" s="4096" t="s">
        <v>918</v>
      </c>
      <c r="D328" s="4097">
        <v>96.592415000000003</v>
      </c>
      <c r="E328" s="4120">
        <v>3.1984110000000001</v>
      </c>
      <c r="F328" s="4110">
        <v>9.5199719999999992</v>
      </c>
      <c r="G328" s="4110">
        <v>9.4009420000000006</v>
      </c>
      <c r="H328" s="4110">
        <v>0</v>
      </c>
      <c r="I328" s="3744">
        <f>SUM(D328:H328)</f>
        <v>118.71174000000001</v>
      </c>
      <c r="J328" s="3761"/>
      <c r="K328" s="3404"/>
      <c r="L328" s="4096" t="s">
        <v>918</v>
      </c>
      <c r="M328" s="3829">
        <v>13.718682906153504</v>
      </c>
      <c r="N328" s="3829">
        <v>65.503136290204907</v>
      </c>
      <c r="O328" s="3826">
        <v>110.82496360933396</v>
      </c>
      <c r="P328" s="3827">
        <v>74.015241837513088</v>
      </c>
      <c r="Q328" s="3827">
        <v>-100</v>
      </c>
      <c r="R328" s="3827">
        <v>22.475141449441466</v>
      </c>
    </row>
    <row r="329" spans="2:31" s="3755" customFormat="1" ht="13.15" customHeight="1">
      <c r="B329" s="3756"/>
      <c r="C329" s="3748" t="s">
        <v>936</v>
      </c>
      <c r="D329" s="4110">
        <v>80.189214000000007</v>
      </c>
      <c r="E329" s="4120">
        <v>3.3538679999999998</v>
      </c>
      <c r="F329" s="4110">
        <v>8.7798619999999996</v>
      </c>
      <c r="G329" s="4110">
        <v>10.034691</v>
      </c>
      <c r="H329" s="4110">
        <v>3.5279999999999999E-3</v>
      </c>
      <c r="I329" s="3744">
        <f>SUM(D329:H329)</f>
        <v>102.361163</v>
      </c>
      <c r="J329" s="3761"/>
      <c r="K329" s="3404"/>
      <c r="L329" s="3748" t="s">
        <v>936</v>
      </c>
      <c r="M329" s="3829">
        <v>-8.2398336056852202</v>
      </c>
      <c r="N329" s="3829">
        <v>131.72842073698615</v>
      </c>
      <c r="O329" s="3826">
        <v>7.9839787629810246</v>
      </c>
      <c r="P329" s="3827">
        <v>134.2593965189406</v>
      </c>
      <c r="Q329" s="3827">
        <v>0</v>
      </c>
      <c r="R329" s="3827">
        <v>1.0958264065718026</v>
      </c>
    </row>
    <row r="330" spans="2:31" s="3755" customFormat="1" ht="13.15" customHeight="1">
      <c r="B330" s="3756"/>
      <c r="C330" s="3757" t="s">
        <v>937</v>
      </c>
      <c r="D330" s="3758">
        <v>88.728530000000006</v>
      </c>
      <c r="E330" s="3759">
        <v>2.5868699999999998</v>
      </c>
      <c r="F330" s="3758">
        <v>10.966053</v>
      </c>
      <c r="G330" s="3758">
        <v>11.17295</v>
      </c>
      <c r="H330" s="3758">
        <v>1.3960000000000001E-3</v>
      </c>
      <c r="I330" s="3760">
        <f>SUM(D330:H330)</f>
        <v>113.45579900000001</v>
      </c>
      <c r="J330" s="3761"/>
      <c r="K330" s="3404"/>
      <c r="L330" s="3748" t="s">
        <v>937</v>
      </c>
      <c r="M330" s="3829">
        <v>15.816899441867633</v>
      </c>
      <c r="N330" s="3829">
        <v>53.803757471332005</v>
      </c>
      <c r="O330" s="3826">
        <v>6.2806563356087679</v>
      </c>
      <c r="P330" s="3827">
        <v>106.62581474977969</v>
      </c>
      <c r="Q330" s="3827">
        <v>-21.218961625282162</v>
      </c>
      <c r="R330" s="3827">
        <v>20.671869391657353</v>
      </c>
    </row>
    <row r="331" spans="2:31" s="3755" customFormat="1" ht="13.15" customHeight="1" thickBot="1">
      <c r="B331" s="3756"/>
      <c r="C331" s="3749" t="s">
        <v>959</v>
      </c>
      <c r="D331" s="3750">
        <f t="shared" ref="D331:I331" si="23">SUM(D327:D330)</f>
        <v>342.26322700000003</v>
      </c>
      <c r="E331" s="3751">
        <f t="shared" si="23"/>
        <v>10.873391</v>
      </c>
      <c r="F331" s="3752">
        <f t="shared" si="23"/>
        <v>41.200772000000001</v>
      </c>
      <c r="G331" s="3750">
        <f t="shared" si="23"/>
        <v>38.265793000000002</v>
      </c>
      <c r="H331" s="3752">
        <f t="shared" si="23"/>
        <v>1.4142999999999999E-2</v>
      </c>
      <c r="I331" s="4090">
        <f t="shared" si="23"/>
        <v>432.61732599999999</v>
      </c>
      <c r="J331" s="4153">
        <f>I331-D339/1000000</f>
        <v>-0.78086999999999307</v>
      </c>
      <c r="K331" s="3404"/>
      <c r="L331" s="3749" t="s">
        <v>959</v>
      </c>
      <c r="M331" s="3754">
        <f t="shared" ref="M331:N336" si="24">SUM(D331/D326)*100-100</f>
        <v>0.51339110697115586</v>
      </c>
      <c r="N331" s="3754">
        <f t="shared" ref="N331:R331" si="25">SUM(E331/E326)*100-100</f>
        <v>83.784092134499474</v>
      </c>
      <c r="O331" s="4116">
        <f t="shared" si="25"/>
        <v>53.280410914759614</v>
      </c>
      <c r="P331" s="4144">
        <f t="shared" si="25"/>
        <v>78.435110116639095</v>
      </c>
      <c r="Q331" s="4144">
        <f t="shared" si="25"/>
        <v>-97.632499192307762</v>
      </c>
      <c r="R331" s="4144">
        <f t="shared" si="25"/>
        <v>9.4254755458792943</v>
      </c>
    </row>
    <row r="332" spans="2:31" s="3404" customFormat="1" ht="13.5" customHeight="1">
      <c r="B332" s="3615"/>
      <c r="C332" s="4096" t="s">
        <v>938</v>
      </c>
      <c r="D332" s="4097">
        <v>78.002858000000003</v>
      </c>
      <c r="E332" s="4103">
        <v>2.28024</v>
      </c>
      <c r="F332" s="4110">
        <v>15.958686999999999</v>
      </c>
      <c r="G332" s="4104">
        <v>12.29294</v>
      </c>
      <c r="H332" s="4110">
        <v>0</v>
      </c>
      <c r="I332" s="4105">
        <f>SUM(D332:H332)</f>
        <v>108.53472500000001</v>
      </c>
      <c r="J332" s="4145"/>
      <c r="K332" s="3692"/>
      <c r="L332" s="4096" t="s">
        <v>938</v>
      </c>
      <c r="M332" s="3829">
        <f t="shared" si="24"/>
        <v>1.6283257888792093</v>
      </c>
      <c r="N332" s="3829">
        <f>SUM(E332/E327)*100-100</f>
        <v>31.483380058838378</v>
      </c>
      <c r="O332" s="3826">
        <f>SUM(F332/F327)*100-100</f>
        <v>33.71462732988212</v>
      </c>
      <c r="P332" s="3827">
        <f>SUM(G332/G327)*100-100</f>
        <v>60.540719139216492</v>
      </c>
      <c r="Q332" s="3827">
        <f>SUM(H332/H327)*100-100</f>
        <v>-100</v>
      </c>
      <c r="R332" s="3827">
        <f t="shared" ref="R332" si="26">SUM(I332/I327)*100-100</f>
        <v>10.649655968259907</v>
      </c>
    </row>
    <row r="333" spans="2:31" s="3404" customFormat="1" ht="13.5" customHeight="1">
      <c r="B333" s="3615"/>
      <c r="C333" s="4133" t="s">
        <v>964</v>
      </c>
      <c r="D333" s="4110">
        <v>86.241187999999994</v>
      </c>
      <c r="E333" s="4120">
        <v>2.170401</v>
      </c>
      <c r="F333" s="4110">
        <v>4.107005</v>
      </c>
      <c r="G333" s="4097">
        <v>9.8016079999999999</v>
      </c>
      <c r="H333" s="4110">
        <v>0</v>
      </c>
      <c r="I333" s="3744">
        <f>SUM(D333:H333)</f>
        <v>102.32020199999999</v>
      </c>
      <c r="J333" s="4154"/>
      <c r="K333" s="3692"/>
      <c r="L333" s="4096" t="s">
        <v>964</v>
      </c>
      <c r="M333" s="3829">
        <f t="shared" si="24"/>
        <v>-10.716397348590988</v>
      </c>
      <c r="N333" s="3829">
        <f t="shared" ref="N333:P336" si="27">SUM(E333/E328)*100-100</f>
        <v>-32.141272650700614</v>
      </c>
      <c r="O333" s="3826">
        <f t="shared" si="27"/>
        <v>-56.859064291365556</v>
      </c>
      <c r="P333" s="3827">
        <f t="shared" si="27"/>
        <v>4.261977150800405</v>
      </c>
      <c r="Q333" s="3827">
        <v>0</v>
      </c>
      <c r="R333" s="3827">
        <f>SUM(I333/I328)*100-100</f>
        <v>-13.807849164707733</v>
      </c>
    </row>
    <row r="334" spans="2:31" s="3755" customFormat="1" ht="13.15" customHeight="1">
      <c r="B334" s="3756"/>
      <c r="C334" s="3748" t="s">
        <v>983</v>
      </c>
      <c r="D334" s="4110">
        <v>66.659000000000006</v>
      </c>
      <c r="E334" s="4120">
        <v>1.97</v>
      </c>
      <c r="F334" s="4110">
        <v>3.4620000000000002</v>
      </c>
      <c r="G334" s="4110">
        <v>12.132999999999999</v>
      </c>
      <c r="H334" s="4110">
        <v>4.0000000000000001E-3</v>
      </c>
      <c r="I334" s="3744">
        <f>SUM(D334:H334)</f>
        <v>84.228000000000009</v>
      </c>
      <c r="J334" s="3761"/>
      <c r="K334" s="3404"/>
      <c r="L334" s="3748" t="s">
        <v>983</v>
      </c>
      <c r="M334" s="3829">
        <f t="shared" si="24"/>
        <v>-16.872860232798885</v>
      </c>
      <c r="N334" s="3829">
        <f t="shared" si="27"/>
        <v>-41.261850496203188</v>
      </c>
      <c r="O334" s="3826">
        <f t="shared" si="27"/>
        <v>-60.56885632143193</v>
      </c>
      <c r="P334" s="3827">
        <f t="shared" si="27"/>
        <v>20.910549213722661</v>
      </c>
      <c r="Q334" s="3827">
        <v>0</v>
      </c>
      <c r="R334" s="3827">
        <f>SUM(I334/I329)*100-100</f>
        <v>-17.714885673973825</v>
      </c>
    </row>
    <row r="335" spans="2:31" s="3755" customFormat="1" ht="13.15" customHeight="1">
      <c r="B335" s="3756"/>
      <c r="C335" s="3757" t="s">
        <v>1005</v>
      </c>
      <c r="D335" s="3758">
        <v>66.659000000000006</v>
      </c>
      <c r="E335" s="3759">
        <v>1.97</v>
      </c>
      <c r="F335" s="3758">
        <v>3.4620000000000002</v>
      </c>
      <c r="G335" s="3758">
        <v>12.132999999999999</v>
      </c>
      <c r="H335" s="3758">
        <v>4.0000000000000001E-3</v>
      </c>
      <c r="I335" s="3760">
        <f>SUM(D335:H335)</f>
        <v>84.228000000000009</v>
      </c>
      <c r="J335" s="4153">
        <f>I335-D343/1000000</f>
        <v>84.227616740000002</v>
      </c>
      <c r="K335" s="3404"/>
      <c r="L335" s="3748" t="s">
        <v>983</v>
      </c>
      <c r="M335" s="3829">
        <f t="shared" si="24"/>
        <v>-24.873093242951285</v>
      </c>
      <c r="N335" s="3829">
        <f t="shared" si="24"/>
        <v>-23.84619250290892</v>
      </c>
      <c r="O335" s="3826">
        <f t="shared" ref="O335" si="28">SUM(F335/F330)*100-100</f>
        <v>-68.429844356944102</v>
      </c>
      <c r="P335" s="3827">
        <f t="shared" si="27"/>
        <v>8.5926277303666438</v>
      </c>
      <c r="Q335" s="3827">
        <v>0</v>
      </c>
      <c r="R335" s="3827">
        <f>SUM(I335/I330)*100-100</f>
        <v>-25.761397176357633</v>
      </c>
    </row>
    <row r="336" spans="2:31" s="3755" customFormat="1" ht="13.15" customHeight="1" thickBot="1">
      <c r="B336" s="3756"/>
      <c r="C336" s="3749" t="s">
        <v>1020</v>
      </c>
      <c r="D336" s="3750">
        <f t="shared" ref="D336:I336" si="29">SUM(D332:D335)</f>
        <v>297.56204600000001</v>
      </c>
      <c r="E336" s="3750">
        <f t="shared" si="29"/>
        <v>8.3906410000000005</v>
      </c>
      <c r="F336" s="3750">
        <f t="shared" si="29"/>
        <v>26.989691999999998</v>
      </c>
      <c r="G336" s="3750">
        <f t="shared" si="29"/>
        <v>46.360547999999994</v>
      </c>
      <c r="H336" s="3750">
        <f t="shared" si="29"/>
        <v>8.0000000000000002E-3</v>
      </c>
      <c r="I336" s="3750">
        <f t="shared" si="29"/>
        <v>379.31092700000005</v>
      </c>
      <c r="J336" s="3761"/>
      <c r="K336" s="3404"/>
      <c r="L336" s="3749" t="s">
        <v>1020</v>
      </c>
      <c r="M336" s="3754">
        <f t="shared" si="24"/>
        <v>-13.060468514778549</v>
      </c>
      <c r="N336" s="3754">
        <f t="shared" ref="N336:O336" si="30">SUM(E336/E331)*100-100</f>
        <v>-22.833263330638985</v>
      </c>
      <c r="O336" s="4116">
        <f t="shared" si="30"/>
        <v>-34.49226630996138</v>
      </c>
      <c r="P336" s="4144">
        <f t="shared" si="27"/>
        <v>21.154023908507511</v>
      </c>
      <c r="Q336" s="4144">
        <v>0</v>
      </c>
      <c r="R336" s="4144">
        <f>SUM(I336/I331)*100-100</f>
        <v>-12.321836365841705</v>
      </c>
    </row>
    <row r="337" spans="1:19" s="3404" customFormat="1" ht="11.25" customHeight="1">
      <c r="A337" s="4155"/>
      <c r="B337" s="3615"/>
      <c r="C337" s="4156" t="s">
        <v>389</v>
      </c>
      <c r="D337" s="4157"/>
      <c r="E337" s="4157"/>
      <c r="F337" s="4157"/>
      <c r="G337" s="4157"/>
      <c r="H337" s="4157"/>
      <c r="I337" s="4157"/>
      <c r="J337" s="4158"/>
      <c r="L337" s="4159" t="s">
        <v>389</v>
      </c>
      <c r="M337" s="4100"/>
      <c r="N337" s="4100"/>
      <c r="O337" s="4100"/>
      <c r="P337" s="3827"/>
      <c r="Q337" s="3827"/>
      <c r="R337" s="3827"/>
      <c r="S337" s="3612"/>
    </row>
    <row r="338" spans="1:19" s="3404" customFormat="1" ht="14.25" customHeight="1">
      <c r="A338" s="4155"/>
      <c r="B338" s="3615"/>
      <c r="C338" s="3618" t="s">
        <v>600</v>
      </c>
      <c r="D338" s="3692"/>
      <c r="E338" s="3692"/>
      <c r="F338" s="3692"/>
      <c r="G338" s="3692"/>
      <c r="H338" s="3692"/>
      <c r="I338" s="3612"/>
      <c r="J338" s="4147"/>
      <c r="K338" s="3612"/>
      <c r="L338" s="3692"/>
      <c r="M338" s="3692"/>
      <c r="N338" s="3692"/>
      <c r="O338" s="3692"/>
      <c r="P338" s="3612"/>
      <c r="Q338" s="3612"/>
      <c r="R338" s="3612"/>
    </row>
    <row r="339" spans="1:19" s="3404" customFormat="1">
      <c r="A339" s="4160"/>
      <c r="C339" s="4161">
        <v>395353409</v>
      </c>
      <c r="D339" s="4161">
        <v>433398196</v>
      </c>
      <c r="E339" s="4161">
        <v>399859626</v>
      </c>
      <c r="F339" s="4162">
        <f t="shared" ref="F339" si="31">E339/D339-1</f>
        <v>-7.7385116757615724E-2</v>
      </c>
      <c r="G339" s="4161">
        <v>604989049</v>
      </c>
      <c r="H339" s="4161">
        <v>641350883</v>
      </c>
      <c r="I339" s="4161">
        <v>625581501</v>
      </c>
      <c r="J339" s="3612"/>
      <c r="K339" s="3612"/>
      <c r="L339" s="3612"/>
      <c r="M339" s="3612"/>
      <c r="N339" s="3612"/>
      <c r="O339" s="3612"/>
      <c r="P339" s="3612"/>
      <c r="Q339" s="3612"/>
      <c r="R339" s="3612"/>
    </row>
    <row r="340" spans="1:19" s="3404" customFormat="1" ht="17.45" customHeight="1">
      <c r="B340" s="3615"/>
      <c r="C340" s="4163"/>
      <c r="D340" s="3827"/>
      <c r="E340" s="3827"/>
      <c r="F340" s="3827"/>
      <c r="G340" s="3827"/>
      <c r="H340" s="3827"/>
      <c r="I340" s="3827"/>
      <c r="P340" s="3612"/>
      <c r="Q340" s="3612"/>
      <c r="R340" s="3612"/>
    </row>
    <row r="341" spans="1:19" s="3404" customFormat="1" ht="29.25" customHeight="1" thickBot="1">
      <c r="A341" s="4077" t="s">
        <v>900</v>
      </c>
      <c r="B341" s="5178" t="s">
        <v>802</v>
      </c>
      <c r="C341" s="5179"/>
      <c r="D341" s="5179"/>
      <c r="E341" s="5179"/>
      <c r="F341" s="5179"/>
      <c r="G341" s="5179"/>
      <c r="H341" s="5179"/>
      <c r="I341" s="5179"/>
      <c r="J341" s="5180"/>
      <c r="L341" s="4079" t="s">
        <v>990</v>
      </c>
      <c r="M341" s="3615"/>
      <c r="N341" s="3615"/>
      <c r="P341" s="3692"/>
      <c r="Q341" s="3692"/>
      <c r="R341" s="3692"/>
    </row>
    <row r="342" spans="1:19" s="3404" customFormat="1" ht="33.75" customHeight="1" thickBot="1">
      <c r="A342" s="4155"/>
      <c r="B342" s="3615"/>
      <c r="C342" s="4164" t="s">
        <v>582</v>
      </c>
      <c r="D342" s="4165" t="s">
        <v>583</v>
      </c>
      <c r="E342" s="4165" t="s">
        <v>584</v>
      </c>
      <c r="F342" s="4165" t="s">
        <v>585</v>
      </c>
      <c r="G342" s="4165" t="s">
        <v>586</v>
      </c>
      <c r="H342" s="4166" t="s">
        <v>587</v>
      </c>
      <c r="I342" s="4167" t="s">
        <v>156</v>
      </c>
      <c r="J342" s="3692"/>
      <c r="K342" s="3692"/>
      <c r="L342" s="4168" t="s">
        <v>582</v>
      </c>
      <c r="M342" s="4169" t="s">
        <v>583</v>
      </c>
      <c r="N342" s="4169" t="s">
        <v>584</v>
      </c>
      <c r="O342" s="4265" t="s">
        <v>585</v>
      </c>
      <c r="P342" s="4286" t="s">
        <v>586</v>
      </c>
      <c r="Q342" s="4287" t="s">
        <v>587</v>
      </c>
      <c r="R342" s="4287" t="s">
        <v>588</v>
      </c>
    </row>
    <row r="343" spans="1:19" s="3404" customFormat="1" ht="13.7" customHeight="1" thickBot="1">
      <c r="A343" s="4155"/>
      <c r="B343" s="3615"/>
      <c r="C343" s="4088" t="s">
        <v>597</v>
      </c>
      <c r="D343" s="3752">
        <v>383.26</v>
      </c>
      <c r="E343" s="4170">
        <v>10.55763</v>
      </c>
      <c r="F343" s="3752">
        <v>27.614311999999998</v>
      </c>
      <c r="G343" s="4170">
        <v>17.739597</v>
      </c>
      <c r="H343" s="3752">
        <v>2.1953300000000002</v>
      </c>
      <c r="I343" s="4171">
        <v>441.36686900000001</v>
      </c>
      <c r="J343" s="3692"/>
      <c r="K343" s="3692"/>
      <c r="L343" s="4088"/>
      <c r="M343" s="3754"/>
      <c r="N343" s="4093"/>
      <c r="O343" s="4116"/>
      <c r="P343" s="4144"/>
      <c r="Q343" s="4144"/>
      <c r="R343" s="4144"/>
    </row>
    <row r="344" spans="1:19" s="3404" customFormat="1" ht="13.5" customHeight="1" thickBot="1">
      <c r="B344" s="3615"/>
      <c r="C344" s="4088" t="s">
        <v>598</v>
      </c>
      <c r="D344" s="3752">
        <v>426.37369100000001</v>
      </c>
      <c r="E344" s="4170">
        <v>24.867851000000002</v>
      </c>
      <c r="F344" s="3752">
        <v>22.970253</v>
      </c>
      <c r="G344" s="4170">
        <v>34.611272999999997</v>
      </c>
      <c r="H344" s="3752">
        <v>3.3171059999999999</v>
      </c>
      <c r="I344" s="4171">
        <v>512.140174</v>
      </c>
      <c r="J344" s="3692"/>
      <c r="K344" s="3692"/>
      <c r="L344" s="4088" t="s">
        <v>598</v>
      </c>
      <c r="M344" s="3754">
        <v>11.249201847309934</v>
      </c>
      <c r="N344" s="4093">
        <v>135.54387679810716</v>
      </c>
      <c r="O344" s="4116">
        <v>-16.817579956364654</v>
      </c>
      <c r="P344" s="4144">
        <v>95.107436769843162</v>
      </c>
      <c r="Q344" s="4144">
        <v>51.098285906902362</v>
      </c>
      <c r="R344" s="4144">
        <v>16.035028900186887</v>
      </c>
    </row>
    <row r="345" spans="1:19" s="3404" customFormat="1" ht="13.7" customHeight="1" thickBot="1">
      <c r="B345" s="3615"/>
      <c r="C345" s="4088" t="s">
        <v>599</v>
      </c>
      <c r="D345" s="3752">
        <v>462.09648600000003</v>
      </c>
      <c r="E345" s="4170">
        <v>17.650328000000002</v>
      </c>
      <c r="F345" s="3752">
        <v>33.669199999999996</v>
      </c>
      <c r="G345" s="4170">
        <v>48.727603999999999</v>
      </c>
      <c r="H345" s="3752">
        <v>1.686272</v>
      </c>
      <c r="I345" s="4171">
        <v>563.82988999999998</v>
      </c>
      <c r="J345" s="3692"/>
      <c r="K345" s="3692"/>
      <c r="L345" s="4088" t="s">
        <v>599</v>
      </c>
      <c r="M345" s="3754">
        <v>8.3782831244154039</v>
      </c>
      <c r="N345" s="4093">
        <v>-29.023509108205602</v>
      </c>
      <c r="O345" s="4116">
        <v>46.57740165073497</v>
      </c>
      <c r="P345" s="4144">
        <v>40.785356262394629</v>
      </c>
      <c r="Q345" s="4144">
        <v>-49.164361946829551</v>
      </c>
      <c r="R345" s="4144">
        <v>10.092884453153644</v>
      </c>
    </row>
    <row r="346" spans="1:19" s="3404" customFormat="1" ht="13.7" customHeight="1">
      <c r="B346" s="3615"/>
      <c r="C346" s="4096" t="s">
        <v>425</v>
      </c>
      <c r="D346" s="4110">
        <v>138.85300000000001</v>
      </c>
      <c r="E346" s="4135">
        <v>2.0070100000000002</v>
      </c>
      <c r="F346" s="4110">
        <v>6.3571239999999998</v>
      </c>
      <c r="G346" s="4135">
        <v>9.1424000000000003</v>
      </c>
      <c r="H346" s="4110">
        <v>1.0798749999999999</v>
      </c>
      <c r="I346" s="4132">
        <v>157.43940900000001</v>
      </c>
      <c r="J346" s="3692"/>
      <c r="K346" s="3692"/>
      <c r="L346" s="4096" t="s">
        <v>425</v>
      </c>
      <c r="M346" s="3829">
        <v>20.349584059907116</v>
      </c>
      <c r="N346" s="3827">
        <v>-51.703658784560162</v>
      </c>
      <c r="O346" s="3826">
        <v>8.5426171288075494</v>
      </c>
      <c r="P346" s="3827">
        <v>-36.689961968549959</v>
      </c>
      <c r="Q346" s="3827">
        <v>150.69704166463529</v>
      </c>
      <c r="R346" s="3827">
        <v>12.106950478711909</v>
      </c>
    </row>
    <row r="347" spans="1:19" s="3404" customFormat="1" ht="13.7" customHeight="1">
      <c r="B347" s="3615"/>
      <c r="C347" s="4096" t="s">
        <v>575</v>
      </c>
      <c r="D347" s="4110">
        <v>140.2415</v>
      </c>
      <c r="E347" s="4135">
        <v>4.5709999999999997</v>
      </c>
      <c r="F347" s="4110">
        <v>10.494999999999999</v>
      </c>
      <c r="G347" s="4135">
        <v>9.3569999999999993</v>
      </c>
      <c r="H347" s="4110">
        <v>0.32</v>
      </c>
      <c r="I347" s="4132">
        <v>164.9845</v>
      </c>
      <c r="J347" s="3692"/>
      <c r="K347" s="3692"/>
      <c r="L347" s="4096" t="s">
        <v>575</v>
      </c>
      <c r="M347" s="3829">
        <v>10.957536208655824</v>
      </c>
      <c r="N347" s="3827">
        <v>5.6598994567019787</v>
      </c>
      <c r="O347" s="3826">
        <v>5.6569932043274491</v>
      </c>
      <c r="P347" s="3827">
        <v>-18.556256958383315</v>
      </c>
      <c r="Q347" s="3827">
        <v>-40.797093137273045</v>
      </c>
      <c r="R347" s="3827">
        <v>8.0697252305302953</v>
      </c>
    </row>
    <row r="348" spans="1:19" s="3404" customFormat="1" ht="13.7" customHeight="1">
      <c r="B348" s="3615"/>
      <c r="C348" s="4096" t="s">
        <v>426</v>
      </c>
      <c r="D348" s="4110">
        <v>115.5676</v>
      </c>
      <c r="E348" s="4135">
        <v>5.19</v>
      </c>
      <c r="F348" s="4110">
        <v>7.4627999999999997</v>
      </c>
      <c r="G348" s="4135">
        <v>7.0629999999999997</v>
      </c>
      <c r="H348" s="4110">
        <v>0.47399999999999998</v>
      </c>
      <c r="I348" s="4132">
        <v>135.75739999999996</v>
      </c>
      <c r="J348" s="3692"/>
      <c r="K348" s="3692"/>
      <c r="L348" s="4096" t="s">
        <v>426</v>
      </c>
      <c r="M348" s="3829">
        <v>17.049003740916206</v>
      </c>
      <c r="N348" s="3827">
        <v>27.441461643066674</v>
      </c>
      <c r="O348" s="3826">
        <v>-29.61081250365531</v>
      </c>
      <c r="P348" s="3827">
        <v>-40.476376082442108</v>
      </c>
      <c r="Q348" s="3827">
        <v>24.677784207480656</v>
      </c>
      <c r="R348" s="3827">
        <v>8.0875485393927278</v>
      </c>
    </row>
    <row r="349" spans="1:19" s="3404" customFormat="1" ht="13.7" customHeight="1">
      <c r="B349" s="3615"/>
      <c r="C349" s="4096" t="s">
        <v>521</v>
      </c>
      <c r="D349" s="4110">
        <v>116.2316</v>
      </c>
      <c r="E349" s="4135">
        <v>4.8280000000000003</v>
      </c>
      <c r="F349" s="4110">
        <v>6.851</v>
      </c>
      <c r="G349" s="4135">
        <v>8.0109999999999992</v>
      </c>
      <c r="H349" s="4110">
        <v>0.38690000000000002</v>
      </c>
      <c r="I349" s="4132">
        <v>136.30850000000001</v>
      </c>
      <c r="J349" s="3692"/>
      <c r="K349" s="3692"/>
      <c r="L349" s="3757" t="s">
        <v>479</v>
      </c>
      <c r="M349" s="4111">
        <v>-4.720136766373713</v>
      </c>
      <c r="N349" s="4112">
        <v>-5.2434818584838325</v>
      </c>
      <c r="O349" s="4200">
        <v>-5.8702815263111177</v>
      </c>
      <c r="P349" s="3827">
        <v>-26.248473138093857</v>
      </c>
      <c r="Q349" s="3827">
        <v>15.581386319584027</v>
      </c>
      <c r="R349" s="3827">
        <v>-6.3557847448511637</v>
      </c>
    </row>
    <row r="350" spans="1:19" s="3404" customFormat="1" ht="13.7" customHeight="1" thickBot="1">
      <c r="B350" s="3615"/>
      <c r="C350" s="4172" t="s">
        <v>528</v>
      </c>
      <c r="D350" s="4173">
        <v>510.89370000000002</v>
      </c>
      <c r="E350" s="4174">
        <v>16.59601</v>
      </c>
      <c r="F350" s="4173">
        <v>31.165923999999997</v>
      </c>
      <c r="G350" s="4174">
        <v>33.573399999999999</v>
      </c>
      <c r="H350" s="4173">
        <v>2.2607749999999998</v>
      </c>
      <c r="I350" s="4175">
        <v>594.48980899999992</v>
      </c>
      <c r="J350" s="3692"/>
      <c r="K350" s="3692"/>
      <c r="L350" s="4176" t="s">
        <v>528</v>
      </c>
      <c r="M350" s="4177">
        <v>10.559962146087386</v>
      </c>
      <c r="N350" s="4178">
        <v>-5.9733620814298831</v>
      </c>
      <c r="O350" s="4182">
        <v>-7.4349138084658932</v>
      </c>
      <c r="P350" s="4144">
        <v>-31.099834089933907</v>
      </c>
      <c r="Q350" s="4144">
        <v>34.069414661454374</v>
      </c>
      <c r="R350" s="4144">
        <v>5.437795963601701</v>
      </c>
    </row>
    <row r="351" spans="1:19" s="3404" customFormat="1" ht="13.7" customHeight="1">
      <c r="B351" s="3615"/>
      <c r="C351" s="4098" t="s">
        <v>526</v>
      </c>
      <c r="D351" s="4102">
        <v>140.90690000000001</v>
      </c>
      <c r="E351" s="4102">
        <v>2.5034999999999998</v>
      </c>
      <c r="F351" s="4104">
        <v>8.2082379999999997</v>
      </c>
      <c r="G351" s="4102">
        <v>8.2765249999999995</v>
      </c>
      <c r="H351" s="4104">
        <v>0.57999999999999996</v>
      </c>
      <c r="I351" s="4105">
        <f>SUM(D351:H351)</f>
        <v>160.47516300000001</v>
      </c>
      <c r="J351" s="3692"/>
      <c r="K351" s="3692"/>
      <c r="L351" s="4098" t="s">
        <v>526</v>
      </c>
      <c r="M351" s="4099">
        <v>1.4791902227535587</v>
      </c>
      <c r="N351" s="4100">
        <v>24.737794031918114</v>
      </c>
      <c r="O351" s="4118">
        <v>29.118733565681595</v>
      </c>
      <c r="P351" s="3827">
        <v>-9.4709813615680929</v>
      </c>
      <c r="Q351" s="3827">
        <v>-46.290079870355363</v>
      </c>
      <c r="R351" s="3827">
        <v>1.9282046466523468</v>
      </c>
    </row>
    <row r="352" spans="1:19" s="3404" customFormat="1" ht="13.7" customHeight="1">
      <c r="B352" s="3615"/>
      <c r="C352" s="4096" t="s">
        <v>484</v>
      </c>
      <c r="D352" s="4097">
        <v>168.874</v>
      </c>
      <c r="E352" s="4097">
        <v>5.1550000000000002</v>
      </c>
      <c r="F352" s="4110">
        <v>6.9340000000000002</v>
      </c>
      <c r="G352" s="4097">
        <v>9.6120000000000001</v>
      </c>
      <c r="H352" s="4110">
        <v>0.40699999999999997</v>
      </c>
      <c r="I352" s="3744">
        <f>SUM(D352:H352)</f>
        <v>190.982</v>
      </c>
      <c r="J352" s="3692"/>
      <c r="K352" s="3692"/>
      <c r="L352" s="4096" t="s">
        <v>484</v>
      </c>
      <c r="M352" s="3829">
        <v>20.416567135976152</v>
      </c>
      <c r="N352" s="3827">
        <v>12.776197768540825</v>
      </c>
      <c r="O352" s="3826">
        <v>-33.930443068127673</v>
      </c>
      <c r="P352" s="3827">
        <v>2.7252324462969</v>
      </c>
      <c r="Q352" s="3827">
        <v>27.187499999999986</v>
      </c>
      <c r="R352" s="3827">
        <v>15.757540859898953</v>
      </c>
    </row>
    <row r="353" spans="2:18" s="3612" customFormat="1" ht="13.7" customHeight="1">
      <c r="B353" s="3692"/>
      <c r="C353" s="4096" t="s">
        <v>498</v>
      </c>
      <c r="D353" s="4097">
        <v>129.1317</v>
      </c>
      <c r="E353" s="4097">
        <v>5.1840000000000002</v>
      </c>
      <c r="F353" s="4110">
        <v>7.7290000000000001</v>
      </c>
      <c r="G353" s="4097">
        <v>7.6890000000000001</v>
      </c>
      <c r="H353" s="4110">
        <v>0.14149999999999999</v>
      </c>
      <c r="I353" s="3744">
        <f>SUM(D353:H353)</f>
        <v>149.87520000000001</v>
      </c>
      <c r="J353" s="3692"/>
      <c r="K353" s="3692"/>
      <c r="L353" s="4096" t="s">
        <v>498</v>
      </c>
      <c r="M353" s="3829">
        <v>11.736940111242248</v>
      </c>
      <c r="N353" s="3827">
        <v>-0.11560693641618514</v>
      </c>
      <c r="O353" s="3826">
        <v>3.5670257812081303</v>
      </c>
      <c r="P353" s="3827">
        <v>8.8630893388078817</v>
      </c>
      <c r="Q353" s="3827">
        <v>-70.147679324894511</v>
      </c>
      <c r="R353" s="3827">
        <v>10.399285784789654</v>
      </c>
    </row>
    <row r="354" spans="2:18" s="3404" customFormat="1" ht="13.7" customHeight="1">
      <c r="B354" s="3615"/>
      <c r="C354" s="4179" t="s">
        <v>428</v>
      </c>
      <c r="D354" s="4180">
        <v>113.31100000000001</v>
      </c>
      <c r="E354" s="4180">
        <v>4.5679999999999996</v>
      </c>
      <c r="F354" s="3758">
        <v>9.07</v>
      </c>
      <c r="G354" s="4180">
        <v>12.58</v>
      </c>
      <c r="H354" s="3758">
        <v>0.64500000000000002</v>
      </c>
      <c r="I354" s="3760">
        <f>SUM(D354:H354)</f>
        <v>140.17400000000004</v>
      </c>
      <c r="J354" s="3692"/>
      <c r="K354" s="3692"/>
      <c r="L354" s="3757" t="s">
        <v>428</v>
      </c>
      <c r="M354" s="4111">
        <v>-2.5127418017131191</v>
      </c>
      <c r="N354" s="4112">
        <v>-5.3852526926263664</v>
      </c>
      <c r="O354" s="4200">
        <v>32.389432199678879</v>
      </c>
      <c r="P354" s="3827">
        <v>57.034078142554023</v>
      </c>
      <c r="Q354" s="3827">
        <v>66.70974411992762</v>
      </c>
      <c r="R354" s="3827">
        <v>2.8358466273196541</v>
      </c>
    </row>
    <row r="355" spans="2:18" s="3404" customFormat="1" ht="13.7" customHeight="1" thickBot="1">
      <c r="B355" s="3615"/>
      <c r="C355" s="4176" t="s">
        <v>481</v>
      </c>
      <c r="D355" s="4113">
        <f t="shared" ref="D355:I355" si="32">SUM(D351:D354)</f>
        <v>552.22360000000003</v>
      </c>
      <c r="E355" s="4113">
        <f t="shared" si="32"/>
        <v>17.410499999999999</v>
      </c>
      <c r="F355" s="4114">
        <f t="shared" si="32"/>
        <v>31.941237999999998</v>
      </c>
      <c r="G355" s="4113">
        <f t="shared" si="32"/>
        <v>38.157525</v>
      </c>
      <c r="H355" s="4114">
        <f t="shared" si="32"/>
        <v>1.7734999999999999</v>
      </c>
      <c r="I355" s="4115">
        <f t="shared" si="32"/>
        <v>641.50636300000008</v>
      </c>
      <c r="K355" s="4117"/>
      <c r="L355" s="4176" t="s">
        <v>481</v>
      </c>
      <c r="M355" s="3754">
        <v>8.0897259057999662</v>
      </c>
      <c r="N355" s="4093">
        <v>4.9077458979598134</v>
      </c>
      <c r="O355" s="4116">
        <v>2.4876977817182677</v>
      </c>
      <c r="P355" s="4144">
        <v>13.654038613902657</v>
      </c>
      <c r="Q355" s="4144">
        <v>-21.553449591401176</v>
      </c>
      <c r="R355" s="4144">
        <v>7.9087232931860427</v>
      </c>
    </row>
    <row r="356" spans="2:18" s="3404" customFormat="1" ht="13.7" customHeight="1">
      <c r="B356" s="3615"/>
      <c r="C356" s="4098" t="s">
        <v>416</v>
      </c>
      <c r="D356" s="4102">
        <v>104.347572</v>
      </c>
      <c r="E356" s="4103">
        <v>3.2766500000000001</v>
      </c>
      <c r="F356" s="4104">
        <v>6.2733179999999997</v>
      </c>
      <c r="G356" s="4102">
        <v>16.332552</v>
      </c>
      <c r="H356" s="4104">
        <v>0.12989500000000001</v>
      </c>
      <c r="I356" s="4105">
        <f>SUM(D356:H356)</f>
        <v>130.35998700000002</v>
      </c>
      <c r="K356" s="4117"/>
      <c r="L356" s="4098" t="s">
        <v>416</v>
      </c>
      <c r="M356" s="4099">
        <v>-25.945732962686719</v>
      </c>
      <c r="N356" s="4099">
        <v>30.882764130217708</v>
      </c>
      <c r="O356" s="4100">
        <v>-23.572903222348089</v>
      </c>
      <c r="P356" s="3827">
        <v>97.335862575174957</v>
      </c>
      <c r="Q356" s="3827">
        <v>-77.604310344827582</v>
      </c>
      <c r="R356" s="3827">
        <v>-18.766253566603325</v>
      </c>
    </row>
    <row r="357" spans="2:18" s="3404" customFormat="1" ht="13.7" customHeight="1">
      <c r="B357" s="3615"/>
      <c r="C357" s="4119" t="s">
        <v>211</v>
      </c>
      <c r="D357" s="4097">
        <v>110.174695</v>
      </c>
      <c r="E357" s="4120">
        <v>5.7889330000000001</v>
      </c>
      <c r="F357" s="4110">
        <v>5.40395</v>
      </c>
      <c r="G357" s="4097">
        <v>15.697732999999999</v>
      </c>
      <c r="H357" s="4110">
        <v>0.201346</v>
      </c>
      <c r="I357" s="3744">
        <f>SUM(D357:H357)</f>
        <v>137.26665700000001</v>
      </c>
      <c r="K357" s="4117"/>
      <c r="L357" s="4119" t="s">
        <v>211</v>
      </c>
      <c r="M357" s="3829">
        <v>-34.75923173490294</v>
      </c>
      <c r="N357" s="3829">
        <v>12.297439379243457</v>
      </c>
      <c r="O357" s="3827">
        <v>-22.065907124314975</v>
      </c>
      <c r="P357" s="3827">
        <v>63.313909696213074</v>
      </c>
      <c r="Q357" s="3827">
        <v>-50.529238329238325</v>
      </c>
      <c r="R357" s="3827">
        <v>-28.125866835618012</v>
      </c>
    </row>
    <row r="358" spans="2:18" s="3404" customFormat="1" ht="13.7" customHeight="1">
      <c r="B358" s="3615"/>
      <c r="C358" s="4121" t="s">
        <v>332</v>
      </c>
      <c r="D358" s="4097">
        <v>94.687763000000004</v>
      </c>
      <c r="E358" s="4120">
        <v>3.0646650000000002</v>
      </c>
      <c r="F358" s="4110">
        <v>5.7453320000000003</v>
      </c>
      <c r="G358" s="4097">
        <v>6.6786519999999996</v>
      </c>
      <c r="H358" s="4110">
        <v>0.34873599999999999</v>
      </c>
      <c r="I358" s="3744">
        <f>SUM(D358:H358)</f>
        <v>110.52514800000002</v>
      </c>
      <c r="K358" s="4117"/>
      <c r="L358" s="4121" t="s">
        <v>332</v>
      </c>
      <c r="M358" s="3829">
        <v>-26.673494579564888</v>
      </c>
      <c r="N358" s="3829">
        <v>-40.882233796296298</v>
      </c>
      <c r="O358" s="3827">
        <v>-25.665260706430331</v>
      </c>
      <c r="P358" s="3827">
        <v>-13.140174274938232</v>
      </c>
      <c r="Q358" s="3827">
        <v>146.45653710247353</v>
      </c>
      <c r="R358" s="3827">
        <v>-26.255212336664101</v>
      </c>
    </row>
    <row r="359" spans="2:18" s="3404" customFormat="1" ht="13.7" customHeight="1">
      <c r="B359" s="3615"/>
      <c r="C359" s="4096" t="s">
        <v>551</v>
      </c>
      <c r="D359" s="4097">
        <v>111.59732099999999</v>
      </c>
      <c r="E359" s="4120">
        <v>3.4096850000000001</v>
      </c>
      <c r="F359" s="4110">
        <v>6.3151830000000002</v>
      </c>
      <c r="G359" s="4097">
        <v>6.8163479999999996</v>
      </c>
      <c r="H359" s="4110">
        <v>0.36447600000000002</v>
      </c>
      <c r="I359" s="3744">
        <f>SUM(D359:H359)</f>
        <v>128.50301299999998</v>
      </c>
      <c r="K359" s="4117"/>
      <c r="L359" s="4096" t="s">
        <v>551</v>
      </c>
      <c r="M359" s="3829">
        <v>-1.5123677312882364</v>
      </c>
      <c r="N359" s="3829">
        <v>-25.357158493870386</v>
      </c>
      <c r="O359" s="3827">
        <v>-30.372844542447623</v>
      </c>
      <c r="P359" s="3827">
        <v>-45.815993640699524</v>
      </c>
      <c r="Q359" s="3827">
        <v>-43.492093023255805</v>
      </c>
      <c r="R359" s="3827">
        <v>-8.3260711686903761</v>
      </c>
    </row>
    <row r="360" spans="2:18" s="3404" customFormat="1" ht="13.7" customHeight="1" thickBot="1">
      <c r="B360" s="3615"/>
      <c r="C360" s="4088" t="s">
        <v>606</v>
      </c>
      <c r="D360" s="3750">
        <f t="shared" ref="D360:I360" si="33">SUM(D356:D359)</f>
        <v>420.80735100000004</v>
      </c>
      <c r="E360" s="3751">
        <f t="shared" si="33"/>
        <v>15.539933</v>
      </c>
      <c r="F360" s="3752">
        <f t="shared" si="33"/>
        <v>23.737783</v>
      </c>
      <c r="G360" s="3750">
        <f t="shared" si="33"/>
        <v>45.525284999999997</v>
      </c>
      <c r="H360" s="3752">
        <f t="shared" si="33"/>
        <v>1.0444530000000001</v>
      </c>
      <c r="I360" s="4090">
        <f t="shared" si="33"/>
        <v>506.65480500000001</v>
      </c>
      <c r="K360" s="4117"/>
      <c r="L360" s="4088" t="s">
        <v>606</v>
      </c>
      <c r="M360" s="3754">
        <v>-23.797651712096339</v>
      </c>
      <c r="N360" s="3754">
        <v>-10.743901668533354</v>
      </c>
      <c r="O360" s="4093">
        <v>-25.682958813305859</v>
      </c>
      <c r="P360" s="4144">
        <v>19.308799509402135</v>
      </c>
      <c r="Q360" s="4144">
        <v>-41.107809416408223</v>
      </c>
      <c r="R360" s="4144">
        <v>-21.0210787885825</v>
      </c>
    </row>
    <row r="361" spans="2:18" s="3404" customFormat="1" ht="13.7" customHeight="1">
      <c r="B361" s="3615"/>
      <c r="C361" s="4098" t="s">
        <v>603</v>
      </c>
      <c r="D361" s="4104">
        <v>101.588802</v>
      </c>
      <c r="E361" s="4104">
        <v>2.1883919999999999</v>
      </c>
      <c r="F361" s="4104">
        <v>5.9479119999999996</v>
      </c>
      <c r="G361" s="4104">
        <v>10.249302</v>
      </c>
      <c r="H361" s="4104">
        <v>0.64068499999999995</v>
      </c>
      <c r="I361" s="4129">
        <f>SUM(D361:H361)</f>
        <v>120.615093</v>
      </c>
      <c r="K361" s="4117"/>
      <c r="L361" s="4098" t="s">
        <v>603</v>
      </c>
      <c r="M361" s="4118">
        <v>-2.6438276877204174</v>
      </c>
      <c r="N361" s="4118">
        <v>-33.2125188836159</v>
      </c>
      <c r="O361" s="4118">
        <v>-5.1871433904673694</v>
      </c>
      <c r="P361" s="3827">
        <v>-37.246169490230308</v>
      </c>
      <c r="Q361" s="3827">
        <v>393.23299588128862</v>
      </c>
      <c r="R361" s="3827">
        <v>-7.4753720250064219</v>
      </c>
    </row>
    <row r="362" spans="2:18" s="3404" customFormat="1" ht="12.75" customHeight="1">
      <c r="B362" s="3615"/>
      <c r="C362" s="4096" t="s">
        <v>641</v>
      </c>
      <c r="D362" s="4110">
        <v>115.25574</v>
      </c>
      <c r="E362" s="4110">
        <v>3.0687679999999999</v>
      </c>
      <c r="F362" s="4110">
        <v>7.2274219999999998</v>
      </c>
      <c r="G362" s="4110">
        <v>12.497258</v>
      </c>
      <c r="H362" s="4110">
        <v>0.35151199999999999</v>
      </c>
      <c r="I362" s="4132">
        <f>SUM(D362:H362)</f>
        <v>138.40070000000003</v>
      </c>
      <c r="K362" s="4117"/>
      <c r="L362" s="4096" t="s">
        <v>641</v>
      </c>
      <c r="M362" s="3826">
        <v>4.6118076387686102</v>
      </c>
      <c r="N362" s="3826">
        <v>-46.989056532525076</v>
      </c>
      <c r="O362" s="3826">
        <v>33.743317388206776</v>
      </c>
      <c r="P362" s="3827">
        <v>-20.38813502561166</v>
      </c>
      <c r="Q362" s="3827">
        <v>74.581069402918359</v>
      </c>
      <c r="R362" s="3827">
        <v>0.82616057299335921</v>
      </c>
    </row>
    <row r="363" spans="2:18" s="3404" customFormat="1" ht="12.75" customHeight="1">
      <c r="B363" s="3615"/>
      <c r="C363" s="4096" t="s">
        <v>654</v>
      </c>
      <c r="D363" s="4110">
        <v>95.967015000000004</v>
      </c>
      <c r="E363" s="4120">
        <v>3.1242019999999999</v>
      </c>
      <c r="F363" s="4110">
        <v>6.826613</v>
      </c>
      <c r="G363" s="4110">
        <v>9.8577270000000006</v>
      </c>
      <c r="H363" s="4110">
        <v>0.28668700000000003</v>
      </c>
      <c r="I363" s="4132">
        <f>SUM(D363:H363)</f>
        <v>116.06224399999999</v>
      </c>
      <c r="L363" s="4096" t="s">
        <v>654</v>
      </c>
      <c r="M363" s="3826">
        <v>1.3510214619813183</v>
      </c>
      <c r="N363" s="3826">
        <v>1.9426919418598771</v>
      </c>
      <c r="O363" s="3826">
        <v>18.820165657963713</v>
      </c>
      <c r="P363" s="3827">
        <v>47.60054873348696</v>
      </c>
      <c r="Q363" s="3827">
        <v>-17.792542209579736</v>
      </c>
      <c r="R363" s="3827">
        <v>5.009806455993143</v>
      </c>
    </row>
    <row r="364" spans="2:18" s="3404" customFormat="1" ht="12.75" customHeight="1">
      <c r="B364" s="3615"/>
      <c r="C364" s="4096" t="s">
        <v>655</v>
      </c>
      <c r="D364" s="4110">
        <v>109.679672</v>
      </c>
      <c r="E364" s="4120">
        <v>3.2203409999999999</v>
      </c>
      <c r="F364" s="4110">
        <v>6.5893050000000004</v>
      </c>
      <c r="G364" s="4110">
        <v>8.0546039999999994</v>
      </c>
      <c r="H364" s="4110">
        <v>0.34335100000000002</v>
      </c>
      <c r="I364" s="4132">
        <f>SUM(D364:H364)</f>
        <v>127.88727299999999</v>
      </c>
      <c r="L364" s="4096" t="s">
        <v>655</v>
      </c>
      <c r="M364" s="3826">
        <v>-1.7183647266944604</v>
      </c>
      <c r="N364" s="3826">
        <v>-5.5531229424419024</v>
      </c>
      <c r="O364" s="3826">
        <v>4.3406818139711874</v>
      </c>
      <c r="P364" s="3827">
        <v>18.165973920345621</v>
      </c>
      <c r="Q364" s="3827">
        <v>-5.7959920543465131</v>
      </c>
      <c r="R364" s="3827">
        <v>-0.47916386209557515</v>
      </c>
    </row>
    <row r="365" spans="2:18" s="3404" customFormat="1" ht="13.5" thickBot="1">
      <c r="B365" s="3615"/>
      <c r="C365" s="4088" t="s">
        <v>702</v>
      </c>
      <c r="D365" s="3750">
        <f t="shared" ref="D365:I365" si="34">SUM(D361:D364)</f>
        <v>422.49122899999998</v>
      </c>
      <c r="E365" s="3751">
        <f t="shared" si="34"/>
        <v>11.601702999999999</v>
      </c>
      <c r="F365" s="3752">
        <f t="shared" si="34"/>
        <v>26.591252000000001</v>
      </c>
      <c r="G365" s="3750">
        <f t="shared" si="34"/>
        <v>40.658890999999997</v>
      </c>
      <c r="H365" s="3752">
        <f t="shared" si="34"/>
        <v>1.6222350000000001</v>
      </c>
      <c r="I365" s="4090">
        <f t="shared" si="34"/>
        <v>502.96530999999999</v>
      </c>
      <c r="J365" s="3692"/>
      <c r="K365" s="3692"/>
      <c r="L365" s="4088" t="s">
        <v>702</v>
      </c>
      <c r="M365" s="3754">
        <v>0.40015413133787092</v>
      </c>
      <c r="N365" s="3754">
        <v>-25.342644656189961</v>
      </c>
      <c r="O365" s="4093">
        <v>12.020789810067782</v>
      </c>
      <c r="P365" s="4144">
        <v>-10.689431158970237</v>
      </c>
      <c r="Q365" s="4144">
        <v>55.319100045669842</v>
      </c>
      <c r="R365" s="4144">
        <v>-0.72820685081632064</v>
      </c>
    </row>
    <row r="366" spans="2:18" s="3404" customFormat="1">
      <c r="B366" s="3615"/>
      <c r="C366" s="4139" t="s">
        <v>705</v>
      </c>
      <c r="D366" s="4104">
        <v>107.25523</v>
      </c>
      <c r="E366" s="4103">
        <v>4.0487739999999999</v>
      </c>
      <c r="F366" s="4104">
        <v>8.3461839999999992</v>
      </c>
      <c r="G366" s="4104">
        <v>7.3060299999999998</v>
      </c>
      <c r="H366" s="4104">
        <v>0.21210000000000001</v>
      </c>
      <c r="I366" s="4129">
        <f>SUM(D366:H366)</f>
        <v>127.16831799999999</v>
      </c>
      <c r="J366" s="3692"/>
      <c r="K366" s="3692"/>
      <c r="L366" s="4098" t="s">
        <v>705</v>
      </c>
      <c r="M366" s="4099">
        <v>5.5778076800236249</v>
      </c>
      <c r="N366" s="4099">
        <v>85.011369078300419</v>
      </c>
      <c r="O366" s="4118">
        <v>40.321242143461433</v>
      </c>
      <c r="P366" s="3827">
        <v>-28.716804324821339</v>
      </c>
      <c r="Q366" s="3827">
        <v>-66.894807900918551</v>
      </c>
      <c r="R366" s="3827">
        <v>5.433171618082639</v>
      </c>
    </row>
    <row r="367" spans="2:18" s="3404" customFormat="1">
      <c r="B367" s="3615"/>
      <c r="C367" s="4181" t="s">
        <v>723</v>
      </c>
      <c r="D367" s="4110">
        <v>119.331146</v>
      </c>
      <c r="E367" s="4120">
        <v>4.8947390000000004</v>
      </c>
      <c r="F367" s="4110">
        <v>8.3325689999999994</v>
      </c>
      <c r="G367" s="4110">
        <v>9.0082439999999995</v>
      </c>
      <c r="H367" s="4110">
        <v>0.39264900000000003</v>
      </c>
      <c r="I367" s="4132">
        <f>SUM(D367:H367)</f>
        <v>141.95934700000001</v>
      </c>
      <c r="J367" s="3692"/>
      <c r="K367" s="3692"/>
      <c r="L367" s="4140" t="s">
        <v>723</v>
      </c>
      <c r="M367" s="3829">
        <v>3.5359679266299366</v>
      </c>
      <c r="N367" s="3829">
        <v>59.501760967267671</v>
      </c>
      <c r="O367" s="3826">
        <v>15.291026316160867</v>
      </c>
      <c r="P367" s="3827">
        <v>-27.918236144280613</v>
      </c>
      <c r="Q367" s="3827">
        <v>11.702872163681491</v>
      </c>
      <c r="R367" s="3827">
        <v>2.5712637291574083</v>
      </c>
    </row>
    <row r="368" spans="2:18" s="3404" customFormat="1">
      <c r="B368" s="3615"/>
      <c r="C368" s="4181" t="s">
        <v>724</v>
      </c>
      <c r="D368" s="4110">
        <v>106.593329</v>
      </c>
      <c r="E368" s="4120">
        <v>3.6747860000000001</v>
      </c>
      <c r="F368" s="4110">
        <v>11.291422000000001</v>
      </c>
      <c r="G368" s="4110">
        <v>13.033201</v>
      </c>
      <c r="H368" s="4110">
        <v>0.25759399999999999</v>
      </c>
      <c r="I368" s="4132">
        <f>SUM(D368:H368)</f>
        <v>134.85033200000001</v>
      </c>
      <c r="J368" s="3692"/>
      <c r="K368" s="3692"/>
      <c r="L368" s="4096" t="s">
        <v>724</v>
      </c>
      <c r="M368" s="3829">
        <v>11.072881656264897</v>
      </c>
      <c r="N368" s="3829">
        <v>17.623188257353405</v>
      </c>
      <c r="O368" s="3826">
        <v>65.4029897403002</v>
      </c>
      <c r="P368" s="3827">
        <v>32.21304465015109</v>
      </c>
      <c r="Q368" s="3827">
        <v>-10.148001130152409</v>
      </c>
      <c r="R368" s="3827">
        <v>16.187941360154994</v>
      </c>
    </row>
    <row r="369" spans="2:18" s="3404" customFormat="1">
      <c r="B369" s="3615"/>
      <c r="C369" s="4096" t="s">
        <v>725</v>
      </c>
      <c r="D369" s="4110">
        <v>114.692469</v>
      </c>
      <c r="E369" s="4120">
        <v>3.9547379999999999</v>
      </c>
      <c r="F369" s="4110">
        <v>10.153650000000001</v>
      </c>
      <c r="G369" s="4110">
        <v>9.4065600000000007</v>
      </c>
      <c r="H369" s="4110">
        <v>0.34879199999999999</v>
      </c>
      <c r="I369" s="4132">
        <f>SUM(D369:H369)</f>
        <v>138.55620900000002</v>
      </c>
      <c r="J369" s="3692"/>
      <c r="K369" s="3692"/>
      <c r="L369" s="3757" t="s">
        <v>725</v>
      </c>
      <c r="M369" s="4111">
        <v>4.5703975117649946</v>
      </c>
      <c r="N369" s="4111">
        <v>22.804945190586949</v>
      </c>
      <c r="O369" s="4200">
        <v>54.092882329775307</v>
      </c>
      <c r="P369" s="3827">
        <v>16.784884769009139</v>
      </c>
      <c r="Q369" s="3827">
        <v>1.5846757399861957</v>
      </c>
      <c r="R369" s="3827">
        <v>8.3424532791468948</v>
      </c>
    </row>
    <row r="370" spans="2:18" s="3404" customFormat="1" ht="13.5" thickBot="1">
      <c r="B370" s="3615"/>
      <c r="C370" s="4088" t="s">
        <v>752</v>
      </c>
      <c r="D370" s="3750">
        <f>SUM(D366:D369)</f>
        <v>447.87217400000003</v>
      </c>
      <c r="E370" s="3751">
        <f t="shared" ref="E370:H370" si="35">SUM(E366:E369)</f>
        <v>16.573036999999999</v>
      </c>
      <c r="F370" s="3752">
        <f>SUM(F366:F369)</f>
        <v>38.123825000000004</v>
      </c>
      <c r="G370" s="3750">
        <f t="shared" si="35"/>
        <v>38.754034999999995</v>
      </c>
      <c r="H370" s="3752">
        <f t="shared" si="35"/>
        <v>1.2111350000000001</v>
      </c>
      <c r="I370" s="4090">
        <f>SUM(I366:I369)</f>
        <v>542.53420600000004</v>
      </c>
      <c r="J370" s="3692"/>
      <c r="K370" s="3692"/>
      <c r="L370" s="4176" t="s">
        <v>752</v>
      </c>
      <c r="M370" s="4177">
        <v>6.0074489735738581</v>
      </c>
      <c r="N370" s="4182">
        <v>42.850036757534639</v>
      </c>
      <c r="O370" s="4182">
        <v>43.369800714911804</v>
      </c>
      <c r="P370" s="4144">
        <v>-4.6849679200546888</v>
      </c>
      <c r="Q370" s="4144">
        <v>-25.341581213572624</v>
      </c>
      <c r="R370" s="4144">
        <v>7.8671222872209796</v>
      </c>
    </row>
    <row r="371" spans="2:18" s="3404" customFormat="1" ht="13.15" customHeight="1">
      <c r="B371" s="3615"/>
      <c r="C371" s="4139" t="s">
        <v>746</v>
      </c>
      <c r="D371" s="4104">
        <v>115.664995</v>
      </c>
      <c r="E371" s="4103">
        <v>7.7759130000000001</v>
      </c>
      <c r="F371" s="4104">
        <v>9.7975259999999995</v>
      </c>
      <c r="G371" s="4104">
        <v>9.7215980000000002</v>
      </c>
      <c r="H371" s="4104">
        <v>0.103283</v>
      </c>
      <c r="I371" s="4105">
        <f>SUM(D371:H371)</f>
        <v>143.06331500000002</v>
      </c>
      <c r="J371" s="3692"/>
      <c r="K371" s="4145"/>
      <c r="L371" s="4098" t="s">
        <v>746</v>
      </c>
      <c r="M371" s="4099">
        <v>7.8408903696351331</v>
      </c>
      <c r="N371" s="4099">
        <v>92.055990282490455</v>
      </c>
      <c r="O371" s="4118">
        <v>17.389288326257855</v>
      </c>
      <c r="P371" s="3827">
        <v>33.062661938152473</v>
      </c>
      <c r="Q371" s="3827">
        <v>-51.304573314474304</v>
      </c>
      <c r="R371" s="3827">
        <v>12.49918002375405</v>
      </c>
    </row>
    <row r="372" spans="2:18" s="3404" customFormat="1" ht="13.5" customHeight="1">
      <c r="B372" s="3615"/>
      <c r="C372" s="3748" t="s">
        <v>747</v>
      </c>
      <c r="D372" s="4110">
        <v>125.232201</v>
      </c>
      <c r="E372" s="4120">
        <v>5.9275339999999996</v>
      </c>
      <c r="F372" s="4110">
        <v>13.096733</v>
      </c>
      <c r="G372" s="4110">
        <v>7.3804970000000001</v>
      </c>
      <c r="H372" s="4110">
        <v>0.99648400000000004</v>
      </c>
      <c r="I372" s="3744">
        <f>SUM(D372:H372)</f>
        <v>152.63344900000001</v>
      </c>
      <c r="J372" s="3692"/>
      <c r="K372" s="4145"/>
      <c r="L372" s="4140" t="s">
        <v>747</v>
      </c>
      <c r="M372" s="3829">
        <v>4.9451087983350135</v>
      </c>
      <c r="N372" s="3829">
        <v>21.100103601029588</v>
      </c>
      <c r="O372" s="3826">
        <v>57.175212110454765</v>
      </c>
      <c r="P372" s="3827">
        <v>-18.069526091877606</v>
      </c>
      <c r="Q372" s="3827">
        <v>153.7849325988351</v>
      </c>
      <c r="R372" s="3827">
        <v>7.5191258804536432</v>
      </c>
    </row>
    <row r="373" spans="2:18" s="3404" customFormat="1" ht="13.5" customHeight="1">
      <c r="B373" s="3615"/>
      <c r="C373" s="4148" t="s">
        <v>748</v>
      </c>
      <c r="D373" s="4183">
        <v>109.629452</v>
      </c>
      <c r="E373" s="4120">
        <v>4.8302370000000003</v>
      </c>
      <c r="F373" s="4110">
        <v>12.510626999999999</v>
      </c>
      <c r="G373" s="4110">
        <v>8.9877050000000001</v>
      </c>
      <c r="H373" s="4110">
        <v>0.47051599999999999</v>
      </c>
      <c r="I373" s="3744">
        <f>SUM(D373:H373)</f>
        <v>136.42853700000001</v>
      </c>
      <c r="J373" s="3692"/>
      <c r="K373" s="4145"/>
      <c r="L373" s="4148" t="s">
        <v>748</v>
      </c>
      <c r="M373" s="3829">
        <v>2.8483236507230316</v>
      </c>
      <c r="N373" s="3829">
        <v>31.44267448499042</v>
      </c>
      <c r="O373" s="3826">
        <v>10.79762141561973</v>
      </c>
      <c r="P373" s="3827">
        <v>-31.039926415621153</v>
      </c>
      <c r="Q373" s="3827">
        <v>82.657981164157547</v>
      </c>
      <c r="R373" s="3827">
        <v>1.1703382383960275</v>
      </c>
    </row>
    <row r="374" spans="2:18" s="3404" customFormat="1" ht="13.5" customHeight="1">
      <c r="B374" s="3615"/>
      <c r="C374" s="3757" t="s">
        <v>749</v>
      </c>
      <c r="D374" s="3758">
        <v>115.246567</v>
      </c>
      <c r="E374" s="3759">
        <v>6.3239010000000002</v>
      </c>
      <c r="F374" s="3758">
        <v>9.2315710000000006</v>
      </c>
      <c r="G374" s="3758">
        <v>18.103542000000001</v>
      </c>
      <c r="H374" s="3758">
        <v>0.33681100000000003</v>
      </c>
      <c r="I374" s="3744">
        <f>SUM(D374:H374)</f>
        <v>149.24239200000002</v>
      </c>
      <c r="J374" s="3692"/>
      <c r="K374" s="3692"/>
      <c r="L374" s="4184" t="s">
        <v>749</v>
      </c>
      <c r="M374" s="4111">
        <v>0.48311628900412984</v>
      </c>
      <c r="N374" s="4111">
        <v>59.90695211667628</v>
      </c>
      <c r="O374" s="4200">
        <v>-9.0812564939701446</v>
      </c>
      <c r="P374" s="3827">
        <v>92.456562228912588</v>
      </c>
      <c r="Q374" s="3827">
        <v>-3.4349985091401152</v>
      </c>
      <c r="R374" s="3827">
        <v>7.7125255353948035</v>
      </c>
    </row>
    <row r="375" spans="2:18" s="3404" customFormat="1" ht="13.5" customHeight="1" thickBot="1">
      <c r="B375" s="3615"/>
      <c r="C375" s="3749" t="s">
        <v>820</v>
      </c>
      <c r="D375" s="3750">
        <f>SUM(D371:D374)</f>
        <v>465.77321500000005</v>
      </c>
      <c r="E375" s="3751">
        <f t="shared" ref="E375:H375" si="36">SUM(E371:E374)</f>
        <v>24.857585</v>
      </c>
      <c r="F375" s="3752">
        <f>SUM(F371:F374)</f>
        <v>44.636457</v>
      </c>
      <c r="G375" s="3750">
        <f t="shared" si="36"/>
        <v>44.193342000000001</v>
      </c>
      <c r="H375" s="3752">
        <f t="shared" si="36"/>
        <v>1.9070939999999998</v>
      </c>
      <c r="I375" s="4090">
        <f>SUM(I371:I374)</f>
        <v>581.36769300000003</v>
      </c>
      <c r="J375" s="3692"/>
      <c r="K375" s="3692"/>
      <c r="L375" s="3749" t="s">
        <v>820</v>
      </c>
      <c r="M375" s="3754">
        <v>3.9969085018441035</v>
      </c>
      <c r="N375" s="4116">
        <v>49.988110205751667</v>
      </c>
      <c r="O375" s="4116">
        <v>17.082839930148651</v>
      </c>
      <c r="P375" s="4144">
        <v>14.035459791477223</v>
      </c>
      <c r="Q375" s="4144">
        <v>57.463371135339969</v>
      </c>
      <c r="R375" s="4144">
        <v>7.1577951344877988</v>
      </c>
    </row>
    <row r="376" spans="2:18" s="3404" customFormat="1" ht="13.5" customHeight="1">
      <c r="B376" s="3615"/>
      <c r="C376" s="4139" t="s">
        <v>810</v>
      </c>
      <c r="D376" s="4104">
        <v>112.50838299999999</v>
      </c>
      <c r="E376" s="4103">
        <v>4.2417819999999997</v>
      </c>
      <c r="F376" s="4104">
        <v>10.435737</v>
      </c>
      <c r="G376" s="4104">
        <v>11.413589</v>
      </c>
      <c r="H376" s="4104">
        <v>0.13163800000000001</v>
      </c>
      <c r="I376" s="4105">
        <f>SUM(D376:H376)</f>
        <v>138.73112900000001</v>
      </c>
      <c r="J376" s="3692"/>
      <c r="K376" s="3692"/>
      <c r="L376" s="4098" t="s">
        <v>810</v>
      </c>
      <c r="M376" s="4099">
        <v>-2.7290988081571328</v>
      </c>
      <c r="N376" s="4099">
        <v>-45.449724038836351</v>
      </c>
      <c r="O376" s="4118">
        <v>6.5140015959130864</v>
      </c>
      <c r="P376" s="3827">
        <v>17.404453465366501</v>
      </c>
      <c r="Q376" s="3827">
        <v>27.453695187010467</v>
      </c>
      <c r="R376" s="3827">
        <v>-3.028159944427415</v>
      </c>
    </row>
    <row r="377" spans="2:18" s="3404" customFormat="1" ht="13.5" customHeight="1">
      <c r="B377" s="3615"/>
      <c r="C377" s="4151" t="s">
        <v>818</v>
      </c>
      <c r="D377" s="4110">
        <v>116.159909</v>
      </c>
      <c r="E377" s="4120">
        <v>4.7806449999999998</v>
      </c>
      <c r="F377" s="4110">
        <v>8.6095889999999997</v>
      </c>
      <c r="G377" s="4110">
        <v>11.251747</v>
      </c>
      <c r="H377" s="4110">
        <v>0.12912999999999999</v>
      </c>
      <c r="I377" s="3744">
        <f>SUM(D377:H377)</f>
        <v>140.93101999999999</v>
      </c>
      <c r="J377" s="3692"/>
      <c r="K377" s="3692"/>
      <c r="L377" s="4151" t="s">
        <v>818</v>
      </c>
      <c r="M377" s="3829">
        <v>-7.2443763884657812</v>
      </c>
      <c r="N377" s="3829">
        <v>-19.348501417284155</v>
      </c>
      <c r="O377" s="3826">
        <v>-34.261552098527176</v>
      </c>
      <c r="P377" s="3827">
        <v>52.452429694097816</v>
      </c>
      <c r="Q377" s="3827">
        <v>-87.041437694935397</v>
      </c>
      <c r="R377" s="3827">
        <v>-7.6670147183793347</v>
      </c>
    </row>
    <row r="378" spans="2:18" s="3404" customFormat="1" ht="13.5" customHeight="1">
      <c r="B378" s="3615"/>
      <c r="C378" s="3748" t="s">
        <v>797</v>
      </c>
      <c r="D378" s="4110">
        <v>114.752871</v>
      </c>
      <c r="E378" s="4120">
        <v>3.47526</v>
      </c>
      <c r="F378" s="4110">
        <v>11.169356000000001</v>
      </c>
      <c r="G378" s="4110">
        <v>8.5201100000000007</v>
      </c>
      <c r="H378" s="4110">
        <v>0.24204800000000001</v>
      </c>
      <c r="I378" s="3744">
        <f>SUM(D378:H378)</f>
        <v>138.15964500000001</v>
      </c>
      <c r="J378" s="3692"/>
      <c r="K378" s="3692"/>
      <c r="L378" s="3748" t="s">
        <v>797</v>
      </c>
      <c r="M378" s="3829">
        <v>4.6733965248681528</v>
      </c>
      <c r="N378" s="3829">
        <v>-28.051977573771225</v>
      </c>
      <c r="O378" s="3826">
        <v>-10.721053389250585</v>
      </c>
      <c r="P378" s="3827">
        <v>-5.2026073396935004</v>
      </c>
      <c r="Q378" s="3827">
        <v>-48.556903484684902</v>
      </c>
      <c r="R378" s="3827">
        <v>1.2688752940303232</v>
      </c>
    </row>
    <row r="379" spans="2:18" s="3404" customFormat="1" ht="13.5" customHeight="1">
      <c r="B379" s="3615"/>
      <c r="C379" s="3748" t="s">
        <v>819</v>
      </c>
      <c r="D379" s="4110">
        <v>121.31697699999999</v>
      </c>
      <c r="E379" s="4120">
        <v>5.5644229999999997</v>
      </c>
      <c r="F379" s="4110">
        <v>8.8511570000000006</v>
      </c>
      <c r="G379" s="4110">
        <v>9.4787330000000001</v>
      </c>
      <c r="H379" s="4110">
        <v>0.165739</v>
      </c>
      <c r="I379" s="3744">
        <f>SUM(D379:H379)</f>
        <v>145.37702899999999</v>
      </c>
      <c r="J379" s="3692"/>
      <c r="K379" s="3692"/>
      <c r="L379" s="3748" t="s">
        <v>819</v>
      </c>
      <c r="M379" s="3829">
        <v>5.2673239281826056</v>
      </c>
      <c r="N379" s="3829">
        <v>-12.009644047242361</v>
      </c>
      <c r="O379" s="3826">
        <v>-4.1207937413902869</v>
      </c>
      <c r="P379" s="3827">
        <v>-47.641555448099602</v>
      </c>
      <c r="Q379" s="3827">
        <v>-50.791690295150701</v>
      </c>
      <c r="R379" s="3827">
        <v>-2.5899899808628248</v>
      </c>
    </row>
    <row r="380" spans="2:18" s="3404" customFormat="1" ht="13.5" customHeight="1" thickBot="1">
      <c r="B380" s="3615"/>
      <c r="C380" s="3749" t="s">
        <v>864</v>
      </c>
      <c r="D380" s="3750">
        <f>SUM(D376:D379)</f>
        <v>464.73813999999999</v>
      </c>
      <c r="E380" s="3751">
        <f t="shared" ref="E380:H380" si="37">SUM(E376:E379)</f>
        <v>18.062110000000001</v>
      </c>
      <c r="F380" s="3752">
        <f>SUM(F376:F379)</f>
        <v>39.065838999999997</v>
      </c>
      <c r="G380" s="3750">
        <f t="shared" si="37"/>
        <v>40.664178999999997</v>
      </c>
      <c r="H380" s="3752">
        <f t="shared" si="37"/>
        <v>0.66855500000000001</v>
      </c>
      <c r="I380" s="4090">
        <f>SUM(I376:I379)</f>
        <v>563.19882299999995</v>
      </c>
      <c r="J380" s="3692"/>
      <c r="K380" s="3692"/>
      <c r="L380" s="3749" t="s">
        <v>864</v>
      </c>
      <c r="M380" s="3754">
        <v>-0.22222724851192766</v>
      </c>
      <c r="N380" s="4116">
        <v>-27.337631551898539</v>
      </c>
      <c r="O380" s="4116">
        <v>-12.479973488935286</v>
      </c>
      <c r="P380" s="4144">
        <v>-7.9857345932335306</v>
      </c>
      <c r="Q380" s="4144">
        <v>-64.943783578575562</v>
      </c>
      <c r="R380" s="4144">
        <v>-3.1251942993674504</v>
      </c>
    </row>
    <row r="381" spans="2:18" s="3404" customFormat="1" ht="13.5" customHeight="1">
      <c r="B381" s="3615"/>
      <c r="C381" s="4096" t="s">
        <v>867</v>
      </c>
      <c r="D381" s="4097">
        <v>111.20664499999999</v>
      </c>
      <c r="E381" s="4103">
        <v>4.2164679999999999</v>
      </c>
      <c r="F381" s="4110">
        <v>10.36467</v>
      </c>
      <c r="G381" s="4104">
        <v>9.0137780000000003</v>
      </c>
      <c r="H381" s="4110">
        <v>0.12206699999999999</v>
      </c>
      <c r="I381" s="4105">
        <f>SUM(D381:H381)</f>
        <v>134.92362799999998</v>
      </c>
      <c r="J381" s="3692"/>
      <c r="K381" s="3692"/>
      <c r="L381" s="4096" t="s">
        <v>867</v>
      </c>
      <c r="M381" s="3829">
        <v>-1.1570142288863821</v>
      </c>
      <c r="N381" s="3829">
        <v>-0.5967774864431874</v>
      </c>
      <c r="O381" s="3826">
        <v>-0.68099646436087369</v>
      </c>
      <c r="P381" s="3827">
        <v>-21.025910430102229</v>
      </c>
      <c r="Q381" s="3827">
        <v>-7.2706969112262527</v>
      </c>
      <c r="R381" s="3827">
        <v>-2.7445181391121167</v>
      </c>
    </row>
    <row r="382" spans="2:18" s="3404" customFormat="1" ht="13.5" customHeight="1">
      <c r="B382" s="3615"/>
      <c r="C382" s="4133" t="s">
        <v>874</v>
      </c>
      <c r="D382" s="4110">
        <v>129.43524099999999</v>
      </c>
      <c r="E382" s="4120">
        <v>4.8345269999999996</v>
      </c>
      <c r="F382" s="4110">
        <v>17.432656999999999</v>
      </c>
      <c r="G382" s="4097">
        <v>11.434348</v>
      </c>
      <c r="H382" s="4110">
        <v>0.228433</v>
      </c>
      <c r="I382" s="3744">
        <f>SUM(D382:H382)</f>
        <v>163.365206</v>
      </c>
      <c r="J382" s="4097"/>
      <c r="K382" s="3692"/>
      <c r="L382" s="4096" t="s">
        <v>874</v>
      </c>
      <c r="M382" s="3829">
        <v>11.428497245120937</v>
      </c>
      <c r="N382" s="3829">
        <v>1.1270864077964404</v>
      </c>
      <c r="O382" s="3826">
        <v>102.47954925606786</v>
      </c>
      <c r="P382" s="3827">
        <v>1.6228679866335369</v>
      </c>
      <c r="Q382" s="3827">
        <v>76.901572059165204</v>
      </c>
      <c r="R382" s="3827">
        <v>15.918557887397682</v>
      </c>
    </row>
    <row r="383" spans="2:18" s="3404" customFormat="1">
      <c r="B383" s="3615"/>
      <c r="C383" s="3748" t="s">
        <v>861</v>
      </c>
      <c r="D383" s="4110">
        <v>114.182688</v>
      </c>
      <c r="E383" s="4120">
        <v>6.0387919999999999</v>
      </c>
      <c r="F383" s="4110">
        <v>12.490780000000001</v>
      </c>
      <c r="G383" s="4110">
        <v>10.119653</v>
      </c>
      <c r="H383" s="4110">
        <v>0.220413</v>
      </c>
      <c r="I383" s="3744">
        <f t="shared" ref="I383:I384" si="38">SUM(D383:H383)</f>
        <v>143.05232600000002</v>
      </c>
      <c r="J383" s="3692"/>
      <c r="K383" s="3692"/>
      <c r="L383" s="3748" t="s">
        <v>861</v>
      </c>
      <c r="M383" s="3829">
        <v>-0.496879071548463</v>
      </c>
      <c r="N383" s="3829">
        <v>73.765185914147423</v>
      </c>
      <c r="O383" s="3826">
        <v>11.830798481129975</v>
      </c>
      <c r="P383" s="3827">
        <v>18.773736489317614</v>
      </c>
      <c r="Q383" s="3827">
        <v>-8.9383097567424699</v>
      </c>
      <c r="R383" s="3827">
        <v>3.5413242412428048</v>
      </c>
    </row>
    <row r="384" spans="2:18" s="3565" customFormat="1" ht="13.5" thickBot="1">
      <c r="B384" s="3566"/>
      <c r="C384" s="3745" t="s">
        <v>875</v>
      </c>
      <c r="D384" s="3746">
        <v>124.505026</v>
      </c>
      <c r="E384" s="3747">
        <v>8.3641470000000009</v>
      </c>
      <c r="F384" s="3746">
        <v>15.499131999999999</v>
      </c>
      <c r="G384" s="3746">
        <v>14.258355999999999</v>
      </c>
      <c r="H384" s="3746">
        <v>1.003228</v>
      </c>
      <c r="I384" s="3760">
        <f t="shared" si="38"/>
        <v>163.62988899999999</v>
      </c>
      <c r="J384" s="4185"/>
      <c r="K384" s="3692"/>
      <c r="L384" s="3748" t="s">
        <v>875</v>
      </c>
      <c r="M384" s="3829">
        <v>2.6278671615762335</v>
      </c>
      <c r="N384" s="3829">
        <v>50.314722658575761</v>
      </c>
      <c r="O384" s="3826">
        <v>75.10854230695486</v>
      </c>
      <c r="P384" s="3827">
        <v>50.424703385990512</v>
      </c>
      <c r="Q384" s="3827">
        <v>505.3059328220877</v>
      </c>
      <c r="R384" s="3827">
        <v>12.555532414959458</v>
      </c>
    </row>
    <row r="385" spans="1:19" s="3404" customFormat="1" ht="13.5" customHeight="1" thickBot="1">
      <c r="B385" s="3615"/>
      <c r="C385" s="3749" t="s">
        <v>916</v>
      </c>
      <c r="D385" s="3750">
        <f>SUM(D381:D384)</f>
        <v>479.32959999999997</v>
      </c>
      <c r="E385" s="3751">
        <f t="shared" ref="E385:H385" si="39">SUM(E381:E384)</f>
        <v>23.453934000000004</v>
      </c>
      <c r="F385" s="3752">
        <f>SUM(F381:F384)</f>
        <v>55.787239</v>
      </c>
      <c r="G385" s="3750">
        <f t="shared" si="39"/>
        <v>44.826135000000001</v>
      </c>
      <c r="H385" s="3752">
        <f t="shared" si="39"/>
        <v>1.574141</v>
      </c>
      <c r="I385" s="4090">
        <f>SUM(I381:I384)</f>
        <v>604.97104899999999</v>
      </c>
      <c r="J385" s="4186">
        <f>I385/G339/1000000</f>
        <v>9.9997024739533747E-13</v>
      </c>
      <c r="K385" s="3692"/>
      <c r="L385" s="3749" t="s">
        <v>916</v>
      </c>
      <c r="M385" s="3754">
        <v>3.1397164863636817</v>
      </c>
      <c r="N385" s="4116">
        <v>29.85157326580341</v>
      </c>
      <c r="O385" s="4116">
        <v>42.803125257337996</v>
      </c>
      <c r="P385" s="4144">
        <v>10.234944126131268</v>
      </c>
      <c r="Q385" s="4144">
        <v>135.45422590512374</v>
      </c>
      <c r="R385" s="4144">
        <v>7.4169590372173104</v>
      </c>
    </row>
    <row r="386" spans="1:19" s="3404" customFormat="1" ht="13.5" customHeight="1">
      <c r="B386" s="3615"/>
      <c r="C386" s="4096" t="s">
        <v>914</v>
      </c>
      <c r="D386" s="4097">
        <v>118.851941</v>
      </c>
      <c r="E386" s="4103">
        <v>5.6804949999999996</v>
      </c>
      <c r="F386" s="4110">
        <v>12.032083</v>
      </c>
      <c r="G386" s="4104">
        <v>14.070059000000001</v>
      </c>
      <c r="H386" s="4110">
        <v>0.31804500000000002</v>
      </c>
      <c r="I386" s="4105">
        <f>SUM(D386:H386)</f>
        <v>150.95262299999999</v>
      </c>
      <c r="J386" s="3692"/>
      <c r="K386" s="3692"/>
      <c r="L386" s="4096" t="s">
        <v>914</v>
      </c>
      <c r="M386" s="3829">
        <v>6.8748553649829063</v>
      </c>
      <c r="N386" s="3829">
        <v>34.721643802348297</v>
      </c>
      <c r="O386" s="3826">
        <v>16.087468293732471</v>
      </c>
      <c r="P386" s="3827">
        <v>56.095024749888466</v>
      </c>
      <c r="Q386" s="3827">
        <v>160.54953427216202</v>
      </c>
      <c r="R386" s="3827">
        <v>11.880050394138536</v>
      </c>
    </row>
    <row r="387" spans="1:19" s="3404" customFormat="1" ht="13.5" customHeight="1">
      <c r="B387" s="3615"/>
      <c r="C387" s="4133" t="s">
        <v>918</v>
      </c>
      <c r="D387" s="4110">
        <v>135.12092699999999</v>
      </c>
      <c r="E387" s="4120">
        <v>6.7485229999999996</v>
      </c>
      <c r="F387" s="4110">
        <v>13.846068000000001</v>
      </c>
      <c r="G387" s="4097">
        <v>10.731405000000001</v>
      </c>
      <c r="H387" s="4110">
        <v>0.33223200000000003</v>
      </c>
      <c r="I387" s="3744">
        <f>SUM(D387:H387)</f>
        <v>166.779155</v>
      </c>
      <c r="J387" s="3692"/>
      <c r="K387" s="3692"/>
      <c r="L387" s="4096" t="s">
        <v>918</v>
      </c>
      <c r="M387" s="3829">
        <v>4.3926877688588775</v>
      </c>
      <c r="N387" s="3829">
        <v>39.590139842015589</v>
      </c>
      <c r="O387" s="3826">
        <v>-20.573966435523843</v>
      </c>
      <c r="P387" s="3827">
        <v>-6.1476439233789222</v>
      </c>
      <c r="Q387" s="3827">
        <v>45.439581846755971</v>
      </c>
      <c r="R387" s="3827">
        <v>2.0897650629473787</v>
      </c>
    </row>
    <row r="388" spans="1:19" s="3404" customFormat="1" ht="13.5" customHeight="1">
      <c r="B388" s="3615"/>
      <c r="C388" s="3748" t="s">
        <v>936</v>
      </c>
      <c r="D388" s="4110">
        <v>124.926462</v>
      </c>
      <c r="E388" s="4120">
        <v>4.5437029999999998</v>
      </c>
      <c r="F388" s="4110">
        <v>13.132339999999999</v>
      </c>
      <c r="G388" s="4110">
        <v>8.7241610000000005</v>
      </c>
      <c r="H388" s="4110">
        <v>0.38502799999999998</v>
      </c>
      <c r="I388" s="3744">
        <f t="shared" ref="I388:I389" si="40">SUM(D388:H388)</f>
        <v>151.71169400000002</v>
      </c>
      <c r="J388" s="3692"/>
      <c r="K388" s="3692"/>
      <c r="L388" s="3748" t="s">
        <v>936</v>
      </c>
      <c r="M388" s="3829">
        <v>9.4092845318197504</v>
      </c>
      <c r="N388" s="3829">
        <v>-24.758080755223901</v>
      </c>
      <c r="O388" s="3826">
        <v>5.1362685116541797</v>
      </c>
      <c r="P388" s="3827">
        <v>-13.789919476487967</v>
      </c>
      <c r="Q388" s="3827">
        <v>74.684796268822595</v>
      </c>
      <c r="R388" s="3827">
        <v>6.0532871027906339</v>
      </c>
    </row>
    <row r="389" spans="1:19" s="3404" customFormat="1" ht="13.5" customHeight="1" thickBot="1">
      <c r="B389" s="3615"/>
      <c r="C389" s="3745" t="s">
        <v>937</v>
      </c>
      <c r="D389" s="3746">
        <v>138.39582200000001</v>
      </c>
      <c r="E389" s="3747">
        <v>5.4581559999999998</v>
      </c>
      <c r="F389" s="3746">
        <v>11.917551</v>
      </c>
      <c r="G389" s="3746">
        <v>15.638038</v>
      </c>
      <c r="H389" s="3746">
        <v>0.60597800000000002</v>
      </c>
      <c r="I389" s="3744">
        <f t="shared" si="40"/>
        <v>172.015545</v>
      </c>
      <c r="J389" s="3692"/>
      <c r="K389" s="3692"/>
      <c r="L389" s="3748" t="s">
        <v>937</v>
      </c>
      <c r="M389" s="3829">
        <v>11.1568154686382</v>
      </c>
      <c r="N389" s="3829">
        <v>-34.743423328164852</v>
      </c>
      <c r="O389" s="3826">
        <v>-23.108268256570753</v>
      </c>
      <c r="P389" s="3827">
        <v>9.6763048979840391</v>
      </c>
      <c r="Q389" s="3827">
        <v>-39.59718030198519</v>
      </c>
      <c r="R389" s="3827">
        <v>5.1247703284820005</v>
      </c>
    </row>
    <row r="390" spans="1:19" s="3404" customFormat="1" ht="13.5" customHeight="1" thickBot="1">
      <c r="B390" s="3615"/>
      <c r="C390" s="3749" t="s">
        <v>959</v>
      </c>
      <c r="D390" s="3750">
        <f t="shared" ref="D390:I390" si="41">SUM(D386:D389)</f>
        <v>517.29515200000003</v>
      </c>
      <c r="E390" s="3751">
        <f t="shared" si="41"/>
        <v>22.430876999999999</v>
      </c>
      <c r="F390" s="3752">
        <f t="shared" si="41"/>
        <v>50.928042000000005</v>
      </c>
      <c r="G390" s="3750">
        <f t="shared" si="41"/>
        <v>49.163663000000007</v>
      </c>
      <c r="H390" s="3752">
        <f t="shared" si="41"/>
        <v>1.641283</v>
      </c>
      <c r="I390" s="3753">
        <f t="shared" si="41"/>
        <v>641.45901700000002</v>
      </c>
      <c r="J390" s="3692">
        <f>I390-H339/1000000</f>
        <v>0.10813400000006368</v>
      </c>
      <c r="K390" s="3692"/>
      <c r="L390" s="3749" t="s">
        <v>959</v>
      </c>
      <c r="M390" s="3754">
        <f t="shared" ref="M390:M395" si="42">SUM(D390/D385)*100-100</f>
        <v>7.9205523714788342</v>
      </c>
      <c r="N390" s="3754">
        <f t="shared" ref="N390:R390" si="43">SUM(E390/E385)*100-100</f>
        <v>-4.3619846461578931</v>
      </c>
      <c r="O390" s="4116">
        <f t="shared" si="43"/>
        <v>-8.7102303091213997</v>
      </c>
      <c r="P390" s="4144">
        <f t="shared" si="43"/>
        <v>9.6763372528102281</v>
      </c>
      <c r="Q390" s="4144">
        <f t="shared" si="43"/>
        <v>4.2653104137431228</v>
      </c>
      <c r="R390" s="4144">
        <f t="shared" si="43"/>
        <v>6.0313577088215311</v>
      </c>
    </row>
    <row r="391" spans="1:19" s="3404" customFormat="1" ht="13.5" customHeight="1">
      <c r="B391" s="3615"/>
      <c r="C391" s="4096" t="s">
        <v>938</v>
      </c>
      <c r="D391" s="4097">
        <v>122.629654</v>
      </c>
      <c r="E391" s="4103">
        <v>4.6148170000000004</v>
      </c>
      <c r="F391" s="4110">
        <v>10.016888</v>
      </c>
      <c r="G391" s="4104">
        <v>9.6957609999999992</v>
      </c>
      <c r="H391" s="4110">
        <v>1.1121129999999999</v>
      </c>
      <c r="I391" s="4105">
        <f>SUM(D391:H391)</f>
        <v>148.069233</v>
      </c>
      <c r="J391" s="4145"/>
      <c r="K391" s="3692"/>
      <c r="L391" s="4096" t="s">
        <v>938</v>
      </c>
      <c r="M391" s="3829">
        <f t="shared" si="42"/>
        <v>3.1785034120730131</v>
      </c>
      <c r="N391" s="3829">
        <f t="shared" ref="N391:R395" si="44">SUM(E391/E386)*100-100</f>
        <v>-18.760301699059667</v>
      </c>
      <c r="O391" s="3826">
        <f t="shared" si="44"/>
        <v>-16.7485131211279</v>
      </c>
      <c r="P391" s="3827">
        <f t="shared" si="44"/>
        <v>-31.08940765635738</v>
      </c>
      <c r="Q391" s="3827">
        <f t="shared" si="44"/>
        <v>249.67158735399073</v>
      </c>
      <c r="R391" s="3827">
        <f t="shared" si="44"/>
        <v>-1.9101291138213554</v>
      </c>
    </row>
    <row r="392" spans="1:19" s="3404" customFormat="1" ht="13.5" customHeight="1">
      <c r="B392" s="3615"/>
      <c r="C392" s="4133" t="s">
        <v>964</v>
      </c>
      <c r="D392" s="4110">
        <v>138.90569500000001</v>
      </c>
      <c r="E392" s="4120">
        <v>6.4255930000000001</v>
      </c>
      <c r="F392" s="4110">
        <v>12.231035</v>
      </c>
      <c r="G392" s="4110">
        <v>8.951867</v>
      </c>
      <c r="H392" s="4110">
        <v>0.14491699999999999</v>
      </c>
      <c r="I392" s="3744">
        <f>SUM(D392:H392)</f>
        <v>166.65910699999998</v>
      </c>
      <c r="J392" s="4145"/>
      <c r="K392" s="3692"/>
      <c r="L392" s="4096" t="s">
        <v>964</v>
      </c>
      <c r="M392" s="3829">
        <f t="shared" si="42"/>
        <v>2.8010228200995329</v>
      </c>
      <c r="N392" s="3828">
        <f t="shared" si="44"/>
        <v>-4.7851952197540015</v>
      </c>
      <c r="O392" s="3826">
        <f t="shared" si="44"/>
        <v>-11.664199540259375</v>
      </c>
      <c r="P392" s="3827">
        <f t="shared" si="44"/>
        <v>-16.582525773652193</v>
      </c>
      <c r="Q392" s="3827">
        <f t="shared" si="44"/>
        <v>-56.380782104071855</v>
      </c>
      <c r="R392" s="3827">
        <f>SUM(I392/I387)*100-100</f>
        <v>-7.1980218391217932E-2</v>
      </c>
    </row>
    <row r="393" spans="1:19" s="3404" customFormat="1" ht="13.5" customHeight="1">
      <c r="B393" s="3615"/>
      <c r="C393" s="3748" t="s">
        <v>983</v>
      </c>
      <c r="D393" s="4110">
        <v>97.233999999999995</v>
      </c>
      <c r="E393" s="4120">
        <v>3.6219999999999999</v>
      </c>
      <c r="F393" s="4110">
        <v>12.997</v>
      </c>
      <c r="G393" s="4110">
        <v>10.295</v>
      </c>
      <c r="H393" s="4110">
        <v>0.443</v>
      </c>
      <c r="I393" s="3744">
        <f>SUM(D393:H393)</f>
        <v>124.59099999999999</v>
      </c>
      <c r="J393" s="3692"/>
      <c r="K393" s="3692"/>
      <c r="L393" s="3748" t="s">
        <v>983</v>
      </c>
      <c r="M393" s="3829">
        <f t="shared" si="42"/>
        <v>-22.167010540969301</v>
      </c>
      <c r="N393" s="3829">
        <f t="shared" si="44"/>
        <v>-20.285282730847513</v>
      </c>
      <c r="O393" s="3826">
        <f t="shared" si="44"/>
        <v>-1.0305855620551938</v>
      </c>
      <c r="P393" s="3827">
        <f t="shared" si="44"/>
        <v>18.005616815187153</v>
      </c>
      <c r="Q393" s="3827">
        <f t="shared" si="44"/>
        <v>15.05656731458491</v>
      </c>
      <c r="R393" s="3827">
        <f>SUM(I393/I388)*100-100</f>
        <v>-17.876469034746933</v>
      </c>
    </row>
    <row r="394" spans="1:19" s="3404" customFormat="1" ht="13.5" customHeight="1" thickBot="1">
      <c r="B394" s="3615"/>
      <c r="C394" s="3745" t="s">
        <v>1005</v>
      </c>
      <c r="D394" s="3746">
        <v>97.233999999999995</v>
      </c>
      <c r="E394" s="3747">
        <v>3.6219999999999999</v>
      </c>
      <c r="F394" s="3746">
        <v>12.997</v>
      </c>
      <c r="G394" s="3746">
        <v>10.295</v>
      </c>
      <c r="H394" s="3746">
        <v>0.443</v>
      </c>
      <c r="I394" s="3744">
        <f>SUM(D394:H394)</f>
        <v>124.59099999999999</v>
      </c>
      <c r="J394" s="3692"/>
      <c r="K394" s="3692"/>
      <c r="L394" s="3748" t="s">
        <v>1005</v>
      </c>
      <c r="M394" s="3829">
        <f t="shared" si="42"/>
        <v>-29.742098717402044</v>
      </c>
      <c r="N394" s="3829">
        <f t="shared" si="44"/>
        <v>-33.640592170689146</v>
      </c>
      <c r="O394" s="3826">
        <f t="shared" si="44"/>
        <v>9.0576411210659131</v>
      </c>
      <c r="P394" s="3827">
        <f t="shared" si="44"/>
        <v>-34.166933217581388</v>
      </c>
      <c r="Q394" s="3827">
        <f t="shared" si="44"/>
        <v>-26.895035793378639</v>
      </c>
      <c r="R394" s="3827">
        <f>SUM(I394/I389)*100-100</f>
        <v>-27.569918172221008</v>
      </c>
    </row>
    <row r="395" spans="1:19" s="3404" customFormat="1" ht="13.5" customHeight="1" thickBot="1">
      <c r="B395" s="3615"/>
      <c r="C395" s="3749" t="s">
        <v>959</v>
      </c>
      <c r="D395" s="3750">
        <f t="shared" ref="D395:I395" si="45">SUM(D391:D394)</f>
        <v>456.00334899999996</v>
      </c>
      <c r="E395" s="3751">
        <f t="shared" si="45"/>
        <v>18.284410000000001</v>
      </c>
      <c r="F395" s="3752">
        <f t="shared" si="45"/>
        <v>48.241923</v>
      </c>
      <c r="G395" s="3750">
        <f t="shared" si="45"/>
        <v>39.237628000000001</v>
      </c>
      <c r="H395" s="3752">
        <f t="shared" si="45"/>
        <v>2.14303</v>
      </c>
      <c r="I395" s="3753">
        <f t="shared" si="45"/>
        <v>563.91034000000002</v>
      </c>
      <c r="J395" s="3692">
        <f>I395-I339/1000000</f>
        <v>-61.671160999999984</v>
      </c>
      <c r="K395" s="3692"/>
      <c r="L395" s="3749" t="s">
        <v>959</v>
      </c>
      <c r="M395" s="3754">
        <f t="shared" si="42"/>
        <v>-11.848516801874069</v>
      </c>
      <c r="N395" s="3754">
        <f t="shared" si="44"/>
        <v>-18.485532242007295</v>
      </c>
      <c r="O395" s="4116">
        <f t="shared" si="44"/>
        <v>-5.2743417860046691</v>
      </c>
      <c r="P395" s="4144">
        <f t="shared" si="44"/>
        <v>-20.189779187120379</v>
      </c>
      <c r="Q395" s="4144">
        <f t="shared" si="44"/>
        <v>30.570413511868452</v>
      </c>
      <c r="R395" s="4144">
        <f t="shared" ref="R395" si="46">SUM(I395/I390)*100-100</f>
        <v>-12.089420359648642</v>
      </c>
    </row>
    <row r="396" spans="1:19" s="3404" customFormat="1">
      <c r="B396" s="3692"/>
      <c r="C396" s="4156" t="s">
        <v>389</v>
      </c>
      <c r="D396" s="4157"/>
      <c r="E396" s="4157"/>
      <c r="F396" s="4157"/>
      <c r="G396" s="4157"/>
      <c r="H396" s="4157"/>
      <c r="I396" s="4157"/>
      <c r="J396" s="4187"/>
      <c r="K396" s="3692"/>
      <c r="L396" s="4188" t="s">
        <v>389</v>
      </c>
      <c r="M396" s="4099"/>
      <c r="N396" s="4099"/>
      <c r="O396" s="4118"/>
      <c r="P396" s="3827"/>
      <c r="Q396" s="3827"/>
      <c r="R396" s="3827"/>
      <c r="S396" s="3612"/>
    </row>
    <row r="397" spans="1:19" s="3404" customFormat="1" ht="12" customHeight="1">
      <c r="B397" s="3615"/>
      <c r="C397" s="3618" t="s">
        <v>600</v>
      </c>
      <c r="D397" s="3692"/>
      <c r="E397" s="3692"/>
      <c r="F397" s="3692"/>
      <c r="G397" s="3692"/>
      <c r="H397" s="3692"/>
      <c r="I397" s="3692"/>
      <c r="J397" s="3692"/>
      <c r="K397" s="3692"/>
      <c r="L397" s="3692"/>
      <c r="M397" s="3692"/>
      <c r="N397" s="3692"/>
      <c r="O397" s="3692"/>
      <c r="P397" s="3612"/>
      <c r="Q397" s="3612"/>
      <c r="R397" s="3612"/>
    </row>
    <row r="398" spans="1:19" s="3404" customFormat="1">
      <c r="B398" s="3615"/>
      <c r="C398" s="3615"/>
      <c r="D398" s="3615"/>
      <c r="E398" s="3615"/>
      <c r="F398" s="3615"/>
      <c r="G398" s="3615"/>
      <c r="H398" s="3692"/>
      <c r="J398" s="3692"/>
      <c r="K398" s="3692"/>
      <c r="L398" s="3692"/>
      <c r="M398" s="4189"/>
      <c r="N398" s="4189"/>
      <c r="O398" s="4189"/>
      <c r="P398" s="4288"/>
      <c r="Q398" s="4288"/>
      <c r="R398" s="4288"/>
    </row>
    <row r="399" spans="1:19" s="3404" customFormat="1" ht="18" customHeight="1">
      <c r="B399" s="3615"/>
      <c r="C399" s="4163"/>
      <c r="D399" s="3827"/>
      <c r="E399" s="3827"/>
      <c r="F399" s="3827"/>
      <c r="G399" s="3827"/>
      <c r="H399" s="3827"/>
      <c r="I399" s="3827"/>
      <c r="J399" s="3612"/>
      <c r="P399" s="3612"/>
      <c r="Q399" s="3612"/>
      <c r="R399" s="3612"/>
    </row>
    <row r="400" spans="1:19" s="3404" customFormat="1" ht="37.5" customHeight="1" thickBot="1">
      <c r="A400" s="4077" t="s">
        <v>901</v>
      </c>
      <c r="B400" s="5169" t="s">
        <v>994</v>
      </c>
      <c r="C400" s="5170"/>
      <c r="D400" s="5170"/>
      <c r="E400" s="5170"/>
      <c r="F400" s="5170"/>
      <c r="G400" s="5170"/>
      <c r="H400" s="5170"/>
      <c r="I400" s="5171"/>
      <c r="L400" s="4079" t="s">
        <v>991</v>
      </c>
      <c r="P400" s="3612"/>
      <c r="Q400" s="3612"/>
      <c r="R400" s="3612"/>
    </row>
    <row r="401" spans="2:18" s="3404" customFormat="1" ht="30" customHeight="1" thickBot="1">
      <c r="B401" s="3615"/>
      <c r="C401" s="4190" t="s">
        <v>589</v>
      </c>
      <c r="D401" s="4191" t="s">
        <v>590</v>
      </c>
      <c r="E401" s="4191" t="s">
        <v>591</v>
      </c>
      <c r="F401" s="4191" t="s">
        <v>592</v>
      </c>
      <c r="G401" s="4191" t="s">
        <v>593</v>
      </c>
      <c r="H401" s="4192" t="s">
        <v>156</v>
      </c>
      <c r="L401" s="4193" t="s">
        <v>589</v>
      </c>
      <c r="M401" s="4194" t="s">
        <v>590</v>
      </c>
      <c r="N401" s="4194" t="s">
        <v>591</v>
      </c>
      <c r="O401" s="4266" t="s">
        <v>592</v>
      </c>
      <c r="P401" s="4289" t="s">
        <v>596</v>
      </c>
      <c r="Q401" s="4289" t="s">
        <v>588</v>
      </c>
      <c r="R401" s="3612"/>
    </row>
    <row r="402" spans="2:18" s="3404" customFormat="1" ht="13.7" customHeight="1" thickBot="1">
      <c r="B402" s="3615"/>
      <c r="C402" s="4088" t="s">
        <v>597</v>
      </c>
      <c r="D402" s="3752">
        <v>22.173000000000002</v>
      </c>
      <c r="E402" s="4170">
        <v>4.32</v>
      </c>
      <c r="F402" s="3752">
        <v>356.57299999999998</v>
      </c>
      <c r="G402" s="4170">
        <v>13.869</v>
      </c>
      <c r="H402" s="4090">
        <v>396.935</v>
      </c>
      <c r="L402" s="4088"/>
      <c r="M402" s="3754"/>
      <c r="N402" s="4093"/>
      <c r="O402" s="4116"/>
      <c r="P402" s="4144"/>
      <c r="Q402" s="4144"/>
      <c r="R402" s="3612"/>
    </row>
    <row r="403" spans="2:18" s="3404" customFormat="1" ht="13.7" customHeight="1" thickBot="1">
      <c r="B403" s="3615"/>
      <c r="C403" s="4088" t="s">
        <v>598</v>
      </c>
      <c r="D403" s="3752">
        <v>22.469000000000001</v>
      </c>
      <c r="E403" s="4170">
        <v>4.5449999999999999</v>
      </c>
      <c r="F403" s="3752">
        <v>393.60599999999999</v>
      </c>
      <c r="G403" s="4170">
        <v>8</v>
      </c>
      <c r="H403" s="4090">
        <v>428.62</v>
      </c>
      <c r="L403" s="4088" t="s">
        <v>598</v>
      </c>
      <c r="M403" s="3754">
        <v>1.3349569295990591</v>
      </c>
      <c r="N403" s="4093">
        <v>5.2083333333333286</v>
      </c>
      <c r="O403" s="4116">
        <v>10.38581160099055</v>
      </c>
      <c r="P403" s="4144">
        <v>-42.317398514673009</v>
      </c>
      <c r="Q403" s="4144">
        <v>7.9824152569060374</v>
      </c>
      <c r="R403" s="3612"/>
    </row>
    <row r="404" spans="2:18" s="3404" customFormat="1" ht="13.7" customHeight="1" thickBot="1">
      <c r="B404" s="3615"/>
      <c r="C404" s="4088" t="s">
        <v>599</v>
      </c>
      <c r="D404" s="3752">
        <v>25.725999999999999</v>
      </c>
      <c r="E404" s="4170">
        <v>4.1890000000000001</v>
      </c>
      <c r="F404" s="3752">
        <v>424.5</v>
      </c>
      <c r="G404" s="4170">
        <v>0.318</v>
      </c>
      <c r="H404" s="4090">
        <v>454.73300000000006</v>
      </c>
      <c r="J404" s="3761"/>
      <c r="L404" s="4088" t="s">
        <v>599</v>
      </c>
      <c r="M404" s="3754">
        <v>14.495527170768611</v>
      </c>
      <c r="N404" s="4093">
        <v>-7.832783278327824</v>
      </c>
      <c r="O404" s="4116">
        <v>7.8489657169860294</v>
      </c>
      <c r="P404" s="4144">
        <v>-96.025000000000006</v>
      </c>
      <c r="Q404" s="4144">
        <v>6.0923428678083269</v>
      </c>
      <c r="R404" s="3612"/>
    </row>
    <row r="405" spans="2:18" s="3404" customFormat="1" ht="13.7" customHeight="1">
      <c r="B405" s="3615"/>
      <c r="C405" s="4096" t="s">
        <v>425</v>
      </c>
      <c r="D405" s="4110">
        <v>5.3087999999999997</v>
      </c>
      <c r="E405" s="4135">
        <v>0.69899999999999995</v>
      </c>
      <c r="F405" s="4110">
        <v>111.06780000000001</v>
      </c>
      <c r="G405" s="4135">
        <v>7.3599999999999999E-2</v>
      </c>
      <c r="H405" s="3744">
        <v>117.14920000000001</v>
      </c>
      <c r="L405" s="4096" t="s">
        <v>425</v>
      </c>
      <c r="M405" s="3829">
        <v>3.1155956806401264E-3</v>
      </c>
      <c r="N405" s="3827">
        <v>26.466380543633775</v>
      </c>
      <c r="O405" s="3826">
        <v>7.6123587273988278</v>
      </c>
      <c r="P405" s="3827">
        <v>-78.260869565217391</v>
      </c>
      <c r="Q405" s="3827">
        <v>7.3020088813702415</v>
      </c>
      <c r="R405" s="3612"/>
    </row>
    <row r="406" spans="2:18" s="3404" customFormat="1" ht="13.7" customHeight="1">
      <c r="B406" s="3615"/>
      <c r="C406" s="4096" t="s">
        <v>575</v>
      </c>
      <c r="D406" s="4110">
        <v>7.0039999999999996</v>
      </c>
      <c r="E406" s="4135">
        <v>0.83399999999999996</v>
      </c>
      <c r="F406" s="4110">
        <v>119.026</v>
      </c>
      <c r="G406" s="4135">
        <v>0.2868</v>
      </c>
      <c r="H406" s="3744">
        <v>127.15079999999999</v>
      </c>
      <c r="L406" s="4096" t="s">
        <v>575</v>
      </c>
      <c r="M406" s="3829">
        <v>-10.5834290820886</v>
      </c>
      <c r="N406" s="3827">
        <v>-14.549180327868854</v>
      </c>
      <c r="O406" s="3826">
        <v>14.431572369369803</v>
      </c>
      <c r="P406" s="3827">
        <v>1493.3333333333335</v>
      </c>
      <c r="Q406" s="3827">
        <v>12.680384963045668</v>
      </c>
      <c r="R406" s="3612"/>
    </row>
    <row r="407" spans="2:18" s="3404" customFormat="1" ht="13.7" customHeight="1">
      <c r="B407" s="3615"/>
      <c r="C407" s="4096" t="s">
        <v>426</v>
      </c>
      <c r="D407" s="4110">
        <v>4.0709999999999997</v>
      </c>
      <c r="E407" s="4135">
        <v>0.82599999999999996</v>
      </c>
      <c r="F407" s="4110">
        <v>123.307</v>
      </c>
      <c r="G407" s="4135">
        <v>0.3</v>
      </c>
      <c r="H407" s="3744">
        <v>128.50400000000002</v>
      </c>
      <c r="L407" s="4096" t="s">
        <v>426</v>
      </c>
      <c r="M407" s="3829">
        <v>-32.420318725099605</v>
      </c>
      <c r="N407" s="3827">
        <v>-29.761904761904773</v>
      </c>
      <c r="O407" s="3826">
        <v>25.399924743976968</v>
      </c>
      <c r="P407" s="3827">
        <v>1664.705882352941</v>
      </c>
      <c r="Q407" s="3827">
        <v>21.749346268996121</v>
      </c>
      <c r="R407" s="3612"/>
    </row>
    <row r="408" spans="2:18" s="3404" customFormat="1" ht="13.7" customHeight="1">
      <c r="B408" s="3615"/>
      <c r="C408" s="3757" t="s">
        <v>479</v>
      </c>
      <c r="D408" s="4195">
        <v>6.1689999999999996</v>
      </c>
      <c r="E408" s="4196">
        <v>0.83199999999999996</v>
      </c>
      <c r="F408" s="4195">
        <v>105.907</v>
      </c>
      <c r="G408" s="4196">
        <v>0.51380000000000003</v>
      </c>
      <c r="H408" s="3760">
        <v>113.4218</v>
      </c>
      <c r="I408" s="4197" t="s">
        <v>99</v>
      </c>
      <c r="J408" s="3761"/>
      <c r="L408" s="3757" t="s">
        <v>479</v>
      </c>
      <c r="M408" s="4111">
        <v>-0.8199356913183351</v>
      </c>
      <c r="N408" s="4112">
        <v>-37.817638266068762</v>
      </c>
      <c r="O408" s="4200">
        <v>-11.582805286314198</v>
      </c>
      <c r="P408" s="3827">
        <v>116.7932489451477</v>
      </c>
      <c r="Q408" s="3827">
        <v>-11.094720010033228</v>
      </c>
      <c r="R408" s="3612"/>
    </row>
    <row r="409" spans="2:18" s="3404" customFormat="1" ht="13.7" customHeight="1" thickBot="1">
      <c r="B409" s="3615"/>
      <c r="C409" s="4176" t="s">
        <v>528</v>
      </c>
      <c r="D409" s="4114">
        <v>22.552800000000001</v>
      </c>
      <c r="E409" s="4198">
        <v>3.1909999999999998</v>
      </c>
      <c r="F409" s="4114">
        <v>459.30779999999999</v>
      </c>
      <c r="G409" s="4198">
        <v>1.1741999999999999</v>
      </c>
      <c r="H409" s="4115">
        <v>486.22580000000005</v>
      </c>
      <c r="I409" s="4197"/>
      <c r="J409" s="4199"/>
      <c r="K409" s="4199" t="s">
        <v>99</v>
      </c>
      <c r="L409" s="4176" t="s">
        <v>528</v>
      </c>
      <c r="M409" s="4177">
        <v>-12.334603125242936</v>
      </c>
      <c r="N409" s="4178">
        <v>-23.824301742659344</v>
      </c>
      <c r="O409" s="4182">
        <v>8.1997173144876285</v>
      </c>
      <c r="P409" s="4144">
        <v>269.24528301886789</v>
      </c>
      <c r="Q409" s="4144">
        <v>6.9255585145568972</v>
      </c>
      <c r="R409" s="3612"/>
    </row>
    <row r="410" spans="2:18" s="3404" customFormat="1" ht="13.7" customHeight="1">
      <c r="B410" s="3615"/>
      <c r="C410" s="4098" t="s">
        <v>526</v>
      </c>
      <c r="D410" s="4102">
        <v>7.2220000000000004</v>
      </c>
      <c r="E410" s="4102">
        <v>0.78739999999999999</v>
      </c>
      <c r="F410" s="4104">
        <v>112.7595</v>
      </c>
      <c r="G410" s="4102">
        <v>0.1231</v>
      </c>
      <c r="H410" s="4105">
        <v>120.892</v>
      </c>
      <c r="I410" s="4197"/>
      <c r="J410" s="4199"/>
      <c r="K410" s="4199"/>
      <c r="L410" s="4098" t="s">
        <v>526</v>
      </c>
      <c r="M410" s="4118">
        <v>36.038276069921636</v>
      </c>
      <c r="N410" s="4118">
        <v>12.646638054363393</v>
      </c>
      <c r="O410" s="4118">
        <v>1.5231237136235762</v>
      </c>
      <c r="P410" s="3827">
        <v>67.255434782608688</v>
      </c>
      <c r="Q410" s="3827">
        <v>3.1949001785756934</v>
      </c>
      <c r="R410" s="3612"/>
    </row>
    <row r="411" spans="2:18" s="3404" customFormat="1" ht="13.7" customHeight="1">
      <c r="B411" s="3615"/>
      <c r="C411" s="4096" t="s">
        <v>484</v>
      </c>
      <c r="D411" s="4097">
        <v>7.3559999999999999</v>
      </c>
      <c r="E411" s="4097">
        <v>1.026</v>
      </c>
      <c r="F411" s="4110">
        <v>126.096</v>
      </c>
      <c r="G411" s="4097">
        <v>0.51429999999999998</v>
      </c>
      <c r="H411" s="3744">
        <v>134.9923</v>
      </c>
      <c r="I411" s="4197"/>
      <c r="J411" s="4199"/>
      <c r="K411" s="4199"/>
      <c r="L411" s="4096" t="s">
        <v>484</v>
      </c>
      <c r="M411" s="3826">
        <v>5.0256996002284495</v>
      </c>
      <c r="N411" s="3826">
        <v>23.021582733812963</v>
      </c>
      <c r="O411" s="3826">
        <v>5.9398786819686507</v>
      </c>
      <c r="P411" s="3827">
        <v>79.32357043235703</v>
      </c>
      <c r="Q411" s="3827">
        <v>6.1670866404301137</v>
      </c>
      <c r="R411" s="3612"/>
    </row>
    <row r="412" spans="2:18" s="3404" customFormat="1" ht="13.7" customHeight="1">
      <c r="B412" s="3615"/>
      <c r="C412" s="4096" t="s">
        <v>498</v>
      </c>
      <c r="D412" s="4097">
        <v>4.5039999999999996</v>
      </c>
      <c r="E412" s="4097">
        <v>1.28</v>
      </c>
      <c r="F412" s="4110">
        <v>113.568</v>
      </c>
      <c r="G412" s="4097">
        <v>0.46600000000000003</v>
      </c>
      <c r="H412" s="3744">
        <v>119.818</v>
      </c>
      <c r="I412" s="4197"/>
      <c r="J412" s="4199"/>
      <c r="K412" s="4199"/>
      <c r="L412" s="4096" t="s">
        <v>498</v>
      </c>
      <c r="M412" s="3826">
        <v>10.636207320068777</v>
      </c>
      <c r="N412" s="3826">
        <v>54.963680387409227</v>
      </c>
      <c r="O412" s="3826">
        <v>-7.898172853122702</v>
      </c>
      <c r="P412" s="3827">
        <v>55.333333333333343</v>
      </c>
      <c r="Q412" s="3827">
        <v>-6.7593226669987132</v>
      </c>
      <c r="R412" s="3612"/>
    </row>
    <row r="413" spans="2:18" s="3404" customFormat="1" ht="13.7" customHeight="1">
      <c r="B413" s="3615"/>
      <c r="C413" s="3757" t="s">
        <v>428</v>
      </c>
      <c r="D413" s="4101">
        <v>4.242</v>
      </c>
      <c r="E413" s="4101">
        <v>1.0840000000000001</v>
      </c>
      <c r="F413" s="4195">
        <v>122.18300000000001</v>
      </c>
      <c r="G413" s="4101">
        <v>0.20380000000000001</v>
      </c>
      <c r="H413" s="3760">
        <v>127.71280000000002</v>
      </c>
      <c r="I413" s="4197"/>
      <c r="J413" s="4199"/>
      <c r="K413" s="4199"/>
      <c r="L413" s="3757" t="s">
        <v>428</v>
      </c>
      <c r="M413" s="4200">
        <v>-31.236829307829467</v>
      </c>
      <c r="N413" s="4200">
        <v>30.288461538461576</v>
      </c>
      <c r="O413" s="4200">
        <v>15.368200402239722</v>
      </c>
      <c r="P413" s="3827">
        <v>-60.33476060724017</v>
      </c>
      <c r="Q413" s="3827">
        <v>12.59987057161851</v>
      </c>
      <c r="R413" s="3612"/>
    </row>
    <row r="414" spans="2:18" s="3404" customFormat="1" ht="13.7" customHeight="1" thickBot="1">
      <c r="B414" s="3615"/>
      <c r="C414" s="4088" t="s">
        <v>481</v>
      </c>
      <c r="D414" s="3750">
        <v>23.324000000000002</v>
      </c>
      <c r="E414" s="3750">
        <v>4.1774000000000004</v>
      </c>
      <c r="F414" s="3750">
        <v>474.60649999999998</v>
      </c>
      <c r="G414" s="3750">
        <v>1.3071999999999999</v>
      </c>
      <c r="H414" s="4090">
        <v>503.4151</v>
      </c>
      <c r="I414" s="4197"/>
      <c r="J414" s="4117"/>
      <c r="K414" s="4117"/>
      <c r="L414" s="4176" t="s">
        <v>481</v>
      </c>
      <c r="M414" s="4182">
        <v>3.4195310560107828</v>
      </c>
      <c r="N414" s="4182">
        <v>30.91193983077406</v>
      </c>
      <c r="O414" s="4182">
        <v>3.3308165025719205</v>
      </c>
      <c r="P414" s="4144">
        <v>11.326860841423951</v>
      </c>
      <c r="Q414" s="4144">
        <v>3.5352504947289844</v>
      </c>
      <c r="R414" s="3612"/>
    </row>
    <row r="415" spans="2:18" s="3404" customFormat="1" ht="13.7" customHeight="1">
      <c r="B415" s="3615"/>
      <c r="C415" s="4098" t="s">
        <v>416</v>
      </c>
      <c r="D415" s="4102">
        <v>3.6388769999999999</v>
      </c>
      <c r="E415" s="4103">
        <v>0.38435900000000001</v>
      </c>
      <c r="F415" s="4104">
        <v>100.92188299999999</v>
      </c>
      <c r="G415" s="4102">
        <v>0.116452</v>
      </c>
      <c r="H415" s="4105">
        <f>SUM(D415:G415)</f>
        <v>105.06157099999999</v>
      </c>
      <c r="I415" s="4135"/>
      <c r="J415" s="4117"/>
      <c r="K415" s="4117"/>
      <c r="L415" s="4098" t="s">
        <v>416</v>
      </c>
      <c r="M415" s="4118">
        <v>-49.613998892273614</v>
      </c>
      <c r="N415" s="4099">
        <v>-51.186309372618744</v>
      </c>
      <c r="O415" s="4118">
        <v>-10.498110580483242</v>
      </c>
      <c r="P415" s="3827">
        <v>-5.4004874086108856</v>
      </c>
      <c r="Q415" s="3827">
        <v>-13.094686993349441</v>
      </c>
      <c r="R415" s="3612"/>
    </row>
    <row r="416" spans="2:18" s="3404" customFormat="1" ht="13.7" customHeight="1">
      <c r="B416" s="3615"/>
      <c r="C416" s="4119" t="s">
        <v>211</v>
      </c>
      <c r="D416" s="4097">
        <v>4.4943080000000002</v>
      </c>
      <c r="E416" s="4120">
        <v>0.828129</v>
      </c>
      <c r="F416" s="4110">
        <v>98.558788000000007</v>
      </c>
      <c r="G416" s="4097">
        <v>0.189051</v>
      </c>
      <c r="H416" s="3744">
        <f>SUM(D416:G416)</f>
        <v>104.07027600000001</v>
      </c>
      <c r="I416" s="4135"/>
      <c r="J416" s="4117"/>
      <c r="K416" s="4117"/>
      <c r="L416" s="4119" t="s">
        <v>211</v>
      </c>
      <c r="M416" s="3826">
        <v>-38.902827623708532</v>
      </c>
      <c r="N416" s="3829">
        <v>-19.28567251461989</v>
      </c>
      <c r="O416" s="3826">
        <v>-21.838291460474551</v>
      </c>
      <c r="P416" s="3827">
        <v>-63.241104413766287</v>
      </c>
      <c r="Q416" s="3827">
        <v>-22.906509482392693</v>
      </c>
      <c r="R416" s="3612"/>
    </row>
    <row r="417" spans="2:18" s="3404" customFormat="1" ht="13.7" customHeight="1">
      <c r="B417" s="3615"/>
      <c r="C417" s="4201" t="s">
        <v>332</v>
      </c>
      <c r="D417" s="4097">
        <v>3.5202209999999998</v>
      </c>
      <c r="E417" s="4120">
        <v>0.89153000000000004</v>
      </c>
      <c r="F417" s="4110">
        <v>99.038454999999999</v>
      </c>
      <c r="G417" s="4097">
        <v>0.53526899999999999</v>
      </c>
      <c r="H417" s="3744">
        <f>SUM(D417:G417)</f>
        <v>103.98547499999999</v>
      </c>
      <c r="I417" s="4135"/>
      <c r="J417" s="4117"/>
      <c r="K417" s="4117"/>
      <c r="L417" s="4119" t="s">
        <v>332</v>
      </c>
      <c r="M417" s="3826">
        <v>-21.842340142095907</v>
      </c>
      <c r="N417" s="3829">
        <v>-30.349218749999991</v>
      </c>
      <c r="O417" s="3826">
        <v>-12.793696287686672</v>
      </c>
      <c r="P417" s="3827">
        <v>14.864592274678117</v>
      </c>
      <c r="Q417" s="3827">
        <v>-13.213811781201485</v>
      </c>
      <c r="R417" s="3612"/>
    </row>
    <row r="418" spans="2:18" s="3404" customFormat="1" ht="13.7" customHeight="1">
      <c r="B418" s="3615"/>
      <c r="C418" s="3757" t="s">
        <v>551</v>
      </c>
      <c r="D418" s="4101">
        <v>4.5566199999999997</v>
      </c>
      <c r="E418" s="4202">
        <v>1.2636890000000001</v>
      </c>
      <c r="F418" s="4195">
        <v>97.503888000000003</v>
      </c>
      <c r="G418" s="4101">
        <v>0.19486300000000001</v>
      </c>
      <c r="H418" s="3760">
        <f>SUM(D418:G418)</f>
        <v>103.51906</v>
      </c>
      <c r="I418" s="4135"/>
      <c r="J418" s="4117"/>
      <c r="K418" s="4117"/>
      <c r="L418" s="4203" t="s">
        <v>551</v>
      </c>
      <c r="M418" s="4200">
        <v>7.4167845355964062</v>
      </c>
      <c r="N418" s="4111">
        <v>16.576476014760161</v>
      </c>
      <c r="O418" s="4200">
        <v>-20.198482603962901</v>
      </c>
      <c r="P418" s="3827">
        <v>-4.3851815505397411</v>
      </c>
      <c r="Q418" s="3827">
        <v>-18.943864671356366</v>
      </c>
      <c r="R418" s="3612"/>
    </row>
    <row r="419" spans="2:18" s="3404" customFormat="1" ht="13.7" customHeight="1" thickBot="1">
      <c r="B419" s="3615"/>
      <c r="C419" s="4141" t="s">
        <v>606</v>
      </c>
      <c r="D419" s="4123">
        <f>SUM(D415:D418)</f>
        <v>16.210025999999999</v>
      </c>
      <c r="E419" s="4125">
        <f>SUM(E415:E418)</f>
        <v>3.3677070000000002</v>
      </c>
      <c r="F419" s="4204">
        <f>SUM(F415:F418)</f>
        <v>396.02301400000005</v>
      </c>
      <c r="G419" s="4204">
        <f>SUM(G415:G418)</f>
        <v>1.0356350000000001</v>
      </c>
      <c r="H419" s="4126">
        <f>SUM(H415:H418)</f>
        <v>416.63638200000003</v>
      </c>
      <c r="I419" s="4135"/>
      <c r="J419" s="4117"/>
      <c r="K419" s="4117"/>
      <c r="L419" s="4205" t="s">
        <v>606</v>
      </c>
      <c r="M419" s="4143">
        <v>-30.500660264105647</v>
      </c>
      <c r="N419" s="4142">
        <v>-19.382702159237809</v>
      </c>
      <c r="O419" s="4143">
        <v>-16.557608460903921</v>
      </c>
      <c r="P419" s="4144">
        <v>-20.774556303549559</v>
      </c>
      <c r="Q419" s="4144">
        <v>-17.238004581110104</v>
      </c>
      <c r="R419" s="3612"/>
    </row>
    <row r="420" spans="2:18" s="3404" customFormat="1" ht="13.7" customHeight="1">
      <c r="B420" s="3615"/>
      <c r="C420" s="3743" t="s">
        <v>603</v>
      </c>
      <c r="D420" s="4104">
        <v>4.3335819999999998</v>
      </c>
      <c r="E420" s="4206">
        <v>0.89040799999999998</v>
      </c>
      <c r="F420" s="4104">
        <v>90.533451999999997</v>
      </c>
      <c r="G420" s="4206">
        <v>0.12012299999999999</v>
      </c>
      <c r="H420" s="4130">
        <f>SUM(D420:G420)</f>
        <v>95.877565000000004</v>
      </c>
      <c r="I420" s="4135"/>
      <c r="J420" s="4117"/>
      <c r="K420" s="4117"/>
      <c r="L420" s="4207" t="s">
        <v>603</v>
      </c>
      <c r="M420" s="4099">
        <v>19.091192145268991</v>
      </c>
      <c r="N420" s="4100">
        <v>131.66050489256139</v>
      </c>
      <c r="O420" s="4118">
        <v>-10.293536635657105</v>
      </c>
      <c r="P420" s="3827">
        <v>3.1523717926699391</v>
      </c>
      <c r="Q420" s="3827">
        <v>-8.7415464213836884</v>
      </c>
      <c r="R420" s="3612"/>
    </row>
    <row r="421" spans="2:18" s="3404" customFormat="1" ht="12.2" customHeight="1">
      <c r="B421" s="3615"/>
      <c r="C421" s="4208" t="s">
        <v>641</v>
      </c>
      <c r="D421" s="4110">
        <v>5.4183770000000004</v>
      </c>
      <c r="E421" s="4135">
        <v>0.70446200000000003</v>
      </c>
      <c r="F421" s="4110">
        <v>111.257817</v>
      </c>
      <c r="G421" s="4135">
        <v>0.35894999999999999</v>
      </c>
      <c r="H421" s="3688">
        <f>SUM(D421:G421)</f>
        <v>117.73960599999999</v>
      </c>
      <c r="I421" s="4135"/>
      <c r="J421" s="4117"/>
      <c r="K421" s="4117"/>
      <c r="L421" s="4119" t="s">
        <v>641</v>
      </c>
      <c r="M421" s="3829">
        <v>20.560873887592933</v>
      </c>
      <c r="N421" s="3827">
        <v>-14.933301454242027</v>
      </c>
      <c r="O421" s="3826">
        <v>12.884725205833504</v>
      </c>
      <c r="P421" s="3827">
        <v>89.869400320548408</v>
      </c>
      <c r="Q421" s="3827">
        <v>13.134711010087045</v>
      </c>
      <c r="R421" s="3612"/>
    </row>
    <row r="422" spans="2:18" s="3404" customFormat="1" ht="12.2" customHeight="1">
      <c r="B422" s="3615"/>
      <c r="C422" s="4096" t="s">
        <v>654</v>
      </c>
      <c r="D422" s="4110">
        <v>4.7837519999999998</v>
      </c>
      <c r="E422" s="4134">
        <v>0.67663200000000001</v>
      </c>
      <c r="F422" s="4110">
        <v>105.196748</v>
      </c>
      <c r="G422" s="4135">
        <v>0.54832099999999995</v>
      </c>
      <c r="H422" s="3688">
        <f>SUM(D422:G422)</f>
        <v>111.20545300000001</v>
      </c>
      <c r="I422" s="4135"/>
      <c r="J422" s="3761"/>
      <c r="L422" s="4119" t="s">
        <v>654</v>
      </c>
      <c r="M422" s="3829">
        <v>35.893513503839671</v>
      </c>
      <c r="N422" s="3827">
        <v>-24.104404787275811</v>
      </c>
      <c r="O422" s="3826">
        <v>6.2180826629413701</v>
      </c>
      <c r="P422" s="3827">
        <v>2.4384001315226556</v>
      </c>
      <c r="Q422" s="3827">
        <v>6.9432562576648564</v>
      </c>
      <c r="R422" s="3612"/>
    </row>
    <row r="423" spans="2:18" s="3404" customFormat="1" ht="12.2" customHeight="1">
      <c r="B423" s="3615"/>
      <c r="C423" s="4096" t="s">
        <v>655</v>
      </c>
      <c r="D423" s="4110">
        <v>5.8968210000000001</v>
      </c>
      <c r="E423" s="4134">
        <v>0.73259799999999997</v>
      </c>
      <c r="F423" s="4195">
        <v>111.883263</v>
      </c>
      <c r="G423" s="4209">
        <v>0.65754500000000005</v>
      </c>
      <c r="H423" s="3688">
        <f>SUM(D423:G423)</f>
        <v>119.170227</v>
      </c>
      <c r="I423" s="4135"/>
      <c r="J423" s="3761"/>
      <c r="L423" s="3757" t="s">
        <v>655</v>
      </c>
      <c r="M423" s="4111">
        <v>29.412173935943741</v>
      </c>
      <c r="N423" s="4112">
        <v>-42.027033550185223</v>
      </c>
      <c r="O423" s="4200">
        <v>14.747488838598926</v>
      </c>
      <c r="P423" s="3827">
        <v>237.43963707835763</v>
      </c>
      <c r="Q423" s="3827">
        <v>15.119116228451077</v>
      </c>
      <c r="R423" s="3612"/>
    </row>
    <row r="424" spans="2:18" s="3404" customFormat="1" ht="12.2" customHeight="1" thickBot="1">
      <c r="B424" s="3615"/>
      <c r="C424" s="4088" t="s">
        <v>702</v>
      </c>
      <c r="D424" s="3750">
        <f>SUM(D420:D423)</f>
        <v>20.432531999999998</v>
      </c>
      <c r="E424" s="3752">
        <f>SUM(E420:E423)</f>
        <v>3.0040999999999998</v>
      </c>
      <c r="F424" s="4113">
        <f>SUM(F420:F423)</f>
        <v>418.87128000000001</v>
      </c>
      <c r="G424" s="4113">
        <f>SUM(G420:G423)</f>
        <v>1.684939</v>
      </c>
      <c r="H424" s="4090">
        <f>SUM(H420:H423)</f>
        <v>443.99285100000003</v>
      </c>
      <c r="I424" s="4135"/>
      <c r="L424" s="4176" t="s">
        <v>702</v>
      </c>
      <c r="M424" s="4182">
        <v>26.048730581925028</v>
      </c>
      <c r="N424" s="4177">
        <v>-10.796871580573978</v>
      </c>
      <c r="O424" s="4182">
        <v>5.7694288443549908</v>
      </c>
      <c r="P424" s="4144">
        <v>62.696220193407896</v>
      </c>
      <c r="Q424" s="4144">
        <v>6.5660298000571657</v>
      </c>
      <c r="R424" s="3612"/>
    </row>
    <row r="425" spans="2:18" s="3404" customFormat="1" ht="12.75" customHeight="1">
      <c r="B425" s="3615"/>
      <c r="C425" s="3743" t="s">
        <v>705</v>
      </c>
      <c r="D425" s="4102">
        <v>6.3966589999999997</v>
      </c>
      <c r="E425" s="4104">
        <v>0.55188700000000002</v>
      </c>
      <c r="F425" s="4102">
        <v>107.717114</v>
      </c>
      <c r="G425" s="4102">
        <v>0.25915899999999997</v>
      </c>
      <c r="H425" s="4130">
        <f>SUM(D425:G425)</f>
        <v>114.92481899999999</v>
      </c>
      <c r="I425" s="4197"/>
      <c r="L425" s="3743" t="s">
        <v>705</v>
      </c>
      <c r="M425" s="4118">
        <v>47.606737336457456</v>
      </c>
      <c r="N425" s="4099">
        <v>-38.018638646553036</v>
      </c>
      <c r="O425" s="4118">
        <v>18.98045597554372</v>
      </c>
      <c r="P425" s="3827">
        <v>115.74469502093686</v>
      </c>
      <c r="Q425" s="3827">
        <v>19.86622626471582</v>
      </c>
      <c r="R425" s="3612"/>
    </row>
    <row r="426" spans="2:18" s="3404" customFormat="1" ht="12.75" customHeight="1">
      <c r="B426" s="3615"/>
      <c r="C426" s="4210" t="s">
        <v>723</v>
      </c>
      <c r="D426" s="4097">
        <v>6.1986230000000004</v>
      </c>
      <c r="E426" s="4110">
        <v>0.94860500000000003</v>
      </c>
      <c r="F426" s="4097">
        <v>126.277005</v>
      </c>
      <c r="G426" s="4097">
        <v>0.72658900000000004</v>
      </c>
      <c r="H426" s="3688">
        <f>SUM(D426:G426)</f>
        <v>134.15082200000001</v>
      </c>
      <c r="I426" s="4197"/>
      <c r="L426" s="4210" t="s">
        <v>723</v>
      </c>
      <c r="M426" s="3826">
        <v>14.399994684755228</v>
      </c>
      <c r="N426" s="3826">
        <v>34.656659975981654</v>
      </c>
      <c r="O426" s="3826">
        <v>13.499445167075308</v>
      </c>
      <c r="P426" s="3827">
        <v>102.42067140270231</v>
      </c>
      <c r="Q426" s="3827">
        <v>13.938568810906332</v>
      </c>
      <c r="R426" s="3612"/>
    </row>
    <row r="427" spans="2:18" s="3404" customFormat="1" ht="12.75" customHeight="1">
      <c r="B427" s="3615"/>
      <c r="C427" s="4208" t="s">
        <v>724</v>
      </c>
      <c r="D427" s="4097">
        <v>4.137276</v>
      </c>
      <c r="E427" s="4110">
        <v>1.1807799999999999</v>
      </c>
      <c r="F427" s="4097">
        <v>106.85602900000001</v>
      </c>
      <c r="G427" s="4097">
        <v>0.84355400000000003</v>
      </c>
      <c r="H427" s="3688">
        <f>SUM(D427:G427)</f>
        <v>113.017639</v>
      </c>
      <c r="I427" s="4197"/>
      <c r="L427" s="4208" t="s">
        <v>724</v>
      </c>
      <c r="M427" s="3826">
        <v>-13.513994872643892</v>
      </c>
      <c r="N427" s="3826">
        <v>74.508447723430152</v>
      </c>
      <c r="O427" s="3826">
        <v>1.5773120667190312</v>
      </c>
      <c r="P427" s="3827">
        <v>53.843095558988267</v>
      </c>
      <c r="Q427" s="3827">
        <v>1.6295837579115755</v>
      </c>
      <c r="R427" s="3612"/>
    </row>
    <row r="428" spans="2:18" s="3565" customFormat="1" ht="12.75" customHeight="1">
      <c r="B428" s="3566"/>
      <c r="C428" s="4119" t="s">
        <v>725</v>
      </c>
      <c r="D428" s="3767">
        <v>5.7780149999999999</v>
      </c>
      <c r="E428" s="4211">
        <v>0.97226199999999996</v>
      </c>
      <c r="F428" s="3780">
        <v>94.068068999999994</v>
      </c>
      <c r="G428" s="4212">
        <v>1.0893040000000001</v>
      </c>
      <c r="H428" s="3689">
        <f>SUM(D428:G428)</f>
        <v>101.90764999999999</v>
      </c>
      <c r="I428" s="3768"/>
      <c r="L428" s="4096" t="s">
        <v>725</v>
      </c>
      <c r="M428" s="3829">
        <v>-2.0147465897302936</v>
      </c>
      <c r="N428" s="3827">
        <v>32.714258024182413</v>
      </c>
      <c r="O428" s="4200">
        <v>-15.923019692409227</v>
      </c>
      <c r="P428" s="3827">
        <v>65.662274064892898</v>
      </c>
      <c r="Q428" s="3827">
        <v>-14.485645814872882</v>
      </c>
      <c r="R428" s="3691"/>
    </row>
    <row r="429" spans="2:18" s="3565" customFormat="1" ht="12.75" customHeight="1" thickBot="1">
      <c r="B429" s="3566"/>
      <c r="C429" s="4213" t="s">
        <v>752</v>
      </c>
      <c r="D429" s="3773">
        <f>SUM(D425:D428)</f>
        <v>22.510573000000001</v>
      </c>
      <c r="E429" s="3774">
        <f>SUM(E425:E428)</f>
        <v>3.6535339999999996</v>
      </c>
      <c r="F429" s="3773">
        <f>SUM(F425:F428)</f>
        <v>434.91821699999997</v>
      </c>
      <c r="G429" s="3773">
        <f>SUM(G425:G428)</f>
        <v>2.9186060000000005</v>
      </c>
      <c r="H429" s="3775">
        <f>SUM(H425:H428)</f>
        <v>464.00092999999998</v>
      </c>
      <c r="I429" s="3768"/>
      <c r="J429" s="3769"/>
      <c r="L429" s="4088" t="s">
        <v>752</v>
      </c>
      <c r="M429" s="4116">
        <v>10.170256921658066</v>
      </c>
      <c r="N429" s="3754">
        <v>21.618255051429713</v>
      </c>
      <c r="O429" s="4182">
        <v>3.8309948106253415</v>
      </c>
      <c r="P429" s="4144">
        <v>73.217309350664948</v>
      </c>
      <c r="Q429" s="4144">
        <v>4.5063966581750066</v>
      </c>
      <c r="R429" s="3691"/>
    </row>
    <row r="430" spans="2:18" s="3565" customFormat="1" ht="13.15" customHeight="1">
      <c r="B430" s="3566"/>
      <c r="C430" s="4214" t="s">
        <v>746</v>
      </c>
      <c r="D430" s="4215">
        <v>5.0644470000000004</v>
      </c>
      <c r="E430" s="4216">
        <v>0.73702800000000002</v>
      </c>
      <c r="F430" s="4215">
        <v>85.627491000000006</v>
      </c>
      <c r="G430" s="4215">
        <v>0.71540599999999988</v>
      </c>
      <c r="H430" s="4217">
        <f>SUM(D430:G430)</f>
        <v>92.144372000000004</v>
      </c>
      <c r="I430" s="3768"/>
      <c r="J430" s="3769"/>
      <c r="K430" s="3769"/>
      <c r="L430" s="4214" t="s">
        <v>746</v>
      </c>
      <c r="M430" s="4218">
        <v>-20.82668468023698</v>
      </c>
      <c r="N430" s="4219">
        <v>33.546903623386669</v>
      </c>
      <c r="O430" s="4218">
        <v>-20.507069099530455</v>
      </c>
      <c r="P430" s="4290">
        <v>176.04906640325049</v>
      </c>
      <c r="Q430" s="4290">
        <v>-19.822042965323249</v>
      </c>
      <c r="R430" s="3691"/>
    </row>
    <row r="431" spans="2:18" s="3565" customFormat="1" ht="13.5" customHeight="1">
      <c r="B431" s="3566"/>
      <c r="C431" s="4220" t="s">
        <v>747</v>
      </c>
      <c r="D431" s="3766">
        <v>5.9890030000000003</v>
      </c>
      <c r="E431" s="3767">
        <v>0.72761500000000001</v>
      </c>
      <c r="F431" s="3766">
        <v>97.0715</v>
      </c>
      <c r="G431" s="3766">
        <v>1.4317359999999999</v>
      </c>
      <c r="H431" s="3689">
        <f>SUM(D431:G431)</f>
        <v>105.219854</v>
      </c>
      <c r="I431" s="3768"/>
      <c r="J431" s="3769"/>
      <c r="K431" s="3769"/>
      <c r="L431" s="4220" t="s">
        <v>747</v>
      </c>
      <c r="M431" s="3830">
        <v>-3.3817188107745864</v>
      </c>
      <c r="N431" s="3830">
        <v>-23.296314061174044</v>
      </c>
      <c r="O431" s="3830">
        <v>-23.128126138246628</v>
      </c>
      <c r="P431" s="4290">
        <v>97.04895064472484</v>
      </c>
      <c r="Q431" s="4290">
        <v>-21.566001287714812</v>
      </c>
      <c r="R431" s="3691"/>
    </row>
    <row r="432" spans="2:18" s="3565" customFormat="1" ht="13.5" customHeight="1">
      <c r="B432" s="3566"/>
      <c r="C432" s="3792" t="s">
        <v>748</v>
      </c>
      <c r="D432" s="3766">
        <v>5.3902720000000004</v>
      </c>
      <c r="E432" s="3767">
        <v>0.89525999999999994</v>
      </c>
      <c r="F432" s="3766">
        <v>86.581331000000006</v>
      </c>
      <c r="G432" s="3766">
        <v>1.261015</v>
      </c>
      <c r="H432" s="3689">
        <v>94.127877999999995</v>
      </c>
      <c r="I432" s="3768"/>
      <c r="J432" s="3769"/>
      <c r="K432" s="3769"/>
      <c r="L432" s="3792" t="s">
        <v>748</v>
      </c>
      <c r="M432" s="3830">
        <v>30.285530866202805</v>
      </c>
      <c r="N432" s="3830">
        <v>-24.180626365622729</v>
      </c>
      <c r="O432" s="3830">
        <v>-18.973845640473868</v>
      </c>
      <c r="P432" s="4290">
        <v>49.488355220886859</v>
      </c>
      <c r="Q432" s="4290">
        <v>-16.71399364483274</v>
      </c>
      <c r="R432" s="3691"/>
    </row>
    <row r="433" spans="2:18" s="3565" customFormat="1" ht="13.5" customHeight="1">
      <c r="B433" s="3566"/>
      <c r="C433" s="4222" t="s">
        <v>749</v>
      </c>
      <c r="D433" s="4223">
        <v>5.1884360000000003</v>
      </c>
      <c r="E433" s="3779">
        <v>0.86980000000000002</v>
      </c>
      <c r="F433" s="3779">
        <v>92.289979000000002</v>
      </c>
      <c r="G433" s="3779">
        <v>1.5656890000000001</v>
      </c>
      <c r="H433" s="3689">
        <f>SUM(D433:G433)</f>
        <v>99.913904000000002</v>
      </c>
      <c r="I433" s="3768"/>
      <c r="J433" s="3769"/>
      <c r="K433" s="3769"/>
      <c r="L433" s="4222" t="s">
        <v>749</v>
      </c>
      <c r="M433" s="4224">
        <v>-10.203832977242172</v>
      </c>
      <c r="N433" s="3771">
        <v>-10.538517395516848</v>
      </c>
      <c r="O433" s="3771">
        <v>-1.8902163283483446</v>
      </c>
      <c r="P433" s="4290">
        <v>43.732970777670886</v>
      </c>
      <c r="Q433" s="4290">
        <v>-1.9564242723681531</v>
      </c>
      <c r="R433" s="3691"/>
    </row>
    <row r="434" spans="2:18" s="3565" customFormat="1" ht="13.5" customHeight="1" thickBot="1">
      <c r="B434" s="3566"/>
      <c r="C434" s="3776" t="s">
        <v>820</v>
      </c>
      <c r="D434" s="3773">
        <f>SUM(D430:D433)</f>
        <v>21.632158</v>
      </c>
      <c r="E434" s="3774">
        <f>SUM(E430:E433)</f>
        <v>3.2297030000000002</v>
      </c>
      <c r="F434" s="3773">
        <f>SUM(F430:F433)</f>
        <v>361.57030100000003</v>
      </c>
      <c r="G434" s="3773">
        <f>SUM(G430:G433)</f>
        <v>4.973846</v>
      </c>
      <c r="H434" s="3775">
        <f>SUM(H430:H433)</f>
        <v>391.40600799999999</v>
      </c>
      <c r="I434" s="3768"/>
      <c r="J434" s="3769"/>
      <c r="K434" s="3769"/>
      <c r="L434" s="3776" t="s">
        <v>820</v>
      </c>
      <c r="M434" s="4225">
        <v>-3.902232964038717</v>
      </c>
      <c r="N434" s="4226">
        <v>-11.600576318709486</v>
      </c>
      <c r="O434" s="3777">
        <v>-16.864760576354513</v>
      </c>
      <c r="P434" s="4291">
        <v>70.418549129276073</v>
      </c>
      <c r="Q434" s="4291">
        <v>-15.645425969297094</v>
      </c>
      <c r="R434" s="3691"/>
    </row>
    <row r="435" spans="2:18" s="3565" customFormat="1" ht="13.5" customHeight="1">
      <c r="B435" s="3566"/>
      <c r="C435" s="4214" t="s">
        <v>810</v>
      </c>
      <c r="D435" s="4215">
        <v>4.9035000000000002</v>
      </c>
      <c r="E435" s="4216">
        <v>0.63497400000000004</v>
      </c>
      <c r="F435" s="4215">
        <v>86.611489000000006</v>
      </c>
      <c r="G435" s="4215">
        <f>0.485892+0.032474+0.0152+0.00234</f>
        <v>0.53590599999999999</v>
      </c>
      <c r="H435" s="4217">
        <f>SUM(D435:G435)</f>
        <v>92.685868999999997</v>
      </c>
      <c r="I435" s="3768"/>
      <c r="J435" s="3769"/>
      <c r="K435" s="3769"/>
      <c r="L435" s="4214" t="s">
        <v>810</v>
      </c>
      <c r="M435" s="4218">
        <v>-3.1779777732889727</v>
      </c>
      <c r="N435" s="4219">
        <v>-13.846692391605202</v>
      </c>
      <c r="O435" s="4218">
        <v>1.1491613131581886</v>
      </c>
      <c r="P435" s="4290">
        <v>-25.09064782794664</v>
      </c>
      <c r="Q435" s="4290">
        <v>0.5876615014533968</v>
      </c>
      <c r="R435" s="3691"/>
    </row>
    <row r="436" spans="2:18" s="3565" customFormat="1" ht="13.5" customHeight="1">
      <c r="B436" s="3566"/>
      <c r="C436" s="4227" t="s">
        <v>818</v>
      </c>
      <c r="D436" s="3766">
        <v>6.7874129999999999</v>
      </c>
      <c r="E436" s="3767">
        <v>2.6391269999999998</v>
      </c>
      <c r="F436" s="3766">
        <v>88.775812999999999</v>
      </c>
      <c r="G436" s="3766">
        <v>1.3882650000000001</v>
      </c>
      <c r="H436" s="3689">
        <v>99.590618000000006</v>
      </c>
      <c r="I436" s="3768"/>
      <c r="J436" s="4228"/>
      <c r="K436" s="3769"/>
      <c r="L436" s="4227" t="s">
        <v>818</v>
      </c>
      <c r="M436" s="3830">
        <v>13.331267324461166</v>
      </c>
      <c r="N436" s="3830">
        <v>262.70926245335784</v>
      </c>
      <c r="O436" s="3830">
        <v>-8.5459553009894762</v>
      </c>
      <c r="P436" s="4290">
        <v>-3.0362441120429793</v>
      </c>
      <c r="Q436" s="4290">
        <v>-5.3499751102106643</v>
      </c>
      <c r="R436" s="3691"/>
    </row>
    <row r="437" spans="2:18" s="3565" customFormat="1" ht="13.5" customHeight="1">
      <c r="B437" s="3566"/>
      <c r="C437" s="3765" t="s">
        <v>797</v>
      </c>
      <c r="D437" s="3766">
        <v>7.1527469999999997</v>
      </c>
      <c r="E437" s="3767">
        <v>2.160193</v>
      </c>
      <c r="F437" s="3766">
        <v>90.843356</v>
      </c>
      <c r="G437" s="3766">
        <v>0.97799999999999998</v>
      </c>
      <c r="H437" s="3689">
        <v>101.13427900000001</v>
      </c>
      <c r="I437" s="3768"/>
      <c r="J437" s="3769"/>
      <c r="K437" s="3769"/>
      <c r="L437" s="3765" t="s">
        <v>797</v>
      </c>
      <c r="M437" s="3830">
        <v>32.697329559621465</v>
      </c>
      <c r="N437" s="3830">
        <v>141.2922502960034</v>
      </c>
      <c r="O437" s="3830">
        <v>4.922568122682236</v>
      </c>
      <c r="P437" s="4290">
        <v>-22.443428507987619</v>
      </c>
      <c r="Q437" s="4290">
        <v>7.4434919270144633</v>
      </c>
      <c r="R437" s="3691"/>
    </row>
    <row r="438" spans="2:18" s="3565" customFormat="1" ht="13.5" customHeight="1">
      <c r="B438" s="3566"/>
      <c r="C438" s="3765" t="s">
        <v>819</v>
      </c>
      <c r="D438" s="3766">
        <v>7.3122420000000004</v>
      </c>
      <c r="E438" s="3767">
        <v>0.87476399999999999</v>
      </c>
      <c r="F438" s="3766">
        <v>93.162816000000007</v>
      </c>
      <c r="G438" s="3766">
        <v>1.1279999999999999</v>
      </c>
      <c r="H438" s="3689">
        <v>102.47799500000001</v>
      </c>
      <c r="I438" s="3768"/>
      <c r="J438" s="3769"/>
      <c r="K438" s="3769"/>
      <c r="L438" s="3770" t="s">
        <v>819</v>
      </c>
      <c r="M438" s="3771">
        <v>40.933452778448071</v>
      </c>
      <c r="N438" s="3771">
        <v>0.57070590940446664</v>
      </c>
      <c r="O438" s="3771">
        <v>0.94575490151535746</v>
      </c>
      <c r="P438" s="4290">
        <v>-27.955040879766045</v>
      </c>
      <c r="Q438" s="4290">
        <v>2.5663004820630277</v>
      </c>
      <c r="R438" s="3691"/>
    </row>
    <row r="439" spans="2:18" s="3565" customFormat="1" ht="13.5" customHeight="1" thickBot="1">
      <c r="B439" s="3566"/>
      <c r="C439" s="3772" t="s">
        <v>864</v>
      </c>
      <c r="D439" s="3773">
        <f>SUM(D435:D438)</f>
        <v>26.155902000000001</v>
      </c>
      <c r="E439" s="3774">
        <f>SUM(E435:E438)</f>
        <v>6.3090579999999994</v>
      </c>
      <c r="F439" s="3773">
        <f>SUM(F435:F438)</f>
        <v>359.39347400000003</v>
      </c>
      <c r="G439" s="3773">
        <f>SUM(G435:G438)</f>
        <v>4.0301710000000002</v>
      </c>
      <c r="H439" s="3775">
        <f>SUM(H435:H438)</f>
        <v>395.88876100000004</v>
      </c>
      <c r="I439" s="3768"/>
      <c r="J439" s="3769"/>
      <c r="K439" s="3769"/>
      <c r="L439" s="3776" t="s">
        <v>864</v>
      </c>
      <c r="M439" s="3777">
        <v>20.912125364468963</v>
      </c>
      <c r="N439" s="3778">
        <v>95.344835113321523</v>
      </c>
      <c r="O439" s="3777">
        <v>-0.60204806478284922</v>
      </c>
      <c r="P439" s="4291">
        <v>-18.972742622107717</v>
      </c>
      <c r="Q439" s="4291">
        <v>1.1452948877575864</v>
      </c>
      <c r="R439" s="3691"/>
    </row>
    <row r="440" spans="2:18" s="3565" customFormat="1" ht="13.5" customHeight="1">
      <c r="B440" s="3566"/>
      <c r="C440" s="4119" t="s">
        <v>867</v>
      </c>
      <c r="D440" s="4216">
        <v>10.343289</v>
      </c>
      <c r="E440" s="3767">
        <v>0.49135200000000001</v>
      </c>
      <c r="F440" s="3766">
        <v>91.644304000000005</v>
      </c>
      <c r="G440" s="3766">
        <f>H440-(F440+E440+D440)</f>
        <v>0.67552199999998663</v>
      </c>
      <c r="H440" s="4229">
        <v>103.154467</v>
      </c>
      <c r="I440" s="3768"/>
      <c r="J440" s="3769"/>
      <c r="K440" s="3769"/>
      <c r="L440" s="4119" t="s">
        <v>867</v>
      </c>
      <c r="M440" s="4219">
        <v>110.9368614255124</v>
      </c>
      <c r="N440" s="4221">
        <v>-22.618563909703397</v>
      </c>
      <c r="O440" s="3830">
        <v>5.8107937620146544</v>
      </c>
      <c r="P440" s="4290">
        <v>26.052330072808786</v>
      </c>
      <c r="Q440" s="4290">
        <v>11.294707718605949</v>
      </c>
      <c r="R440" s="3691"/>
    </row>
    <row r="441" spans="2:18" s="3565" customFormat="1" ht="13.5" customHeight="1">
      <c r="B441" s="3566"/>
      <c r="C441" s="4119" t="s">
        <v>874</v>
      </c>
      <c r="D441" s="3766">
        <v>7.2885150000000003</v>
      </c>
      <c r="E441" s="3767">
        <v>2.4078599999999999</v>
      </c>
      <c r="F441" s="3767">
        <v>85.894968000000006</v>
      </c>
      <c r="G441" s="3767">
        <f>H441-(F441+E441+D441)</f>
        <v>1.3358689999999882</v>
      </c>
      <c r="H441" s="4229">
        <v>96.927211999999997</v>
      </c>
      <c r="I441" s="3768"/>
      <c r="J441" s="3769"/>
      <c r="K441" s="3769"/>
      <c r="L441" s="4119" t="s">
        <v>874</v>
      </c>
      <c r="M441" s="4221">
        <v>7.3828128625737151</v>
      </c>
      <c r="N441" s="4221">
        <v>-8.7630114049077577</v>
      </c>
      <c r="O441" s="3830">
        <v>-3.2450787017855731</v>
      </c>
      <c r="P441" s="4290">
        <v>-3.7742073739532316</v>
      </c>
      <c r="Q441" s="4290">
        <v>-2.674354325223689</v>
      </c>
      <c r="R441" s="3691"/>
    </row>
    <row r="442" spans="2:18" s="3565" customFormat="1" ht="13.5" customHeight="1">
      <c r="B442" s="3566"/>
      <c r="C442" s="3765" t="s">
        <v>861</v>
      </c>
      <c r="D442" s="3766">
        <v>7.8331999999999997</v>
      </c>
      <c r="E442" s="3767">
        <v>0.81563699999999995</v>
      </c>
      <c r="F442" s="3766">
        <v>91.549183999999997</v>
      </c>
      <c r="G442" s="3766">
        <f>H442-(F442+E442+D442)</f>
        <v>1.053600000000003</v>
      </c>
      <c r="H442" s="3689">
        <v>101.251621</v>
      </c>
      <c r="I442" s="3768"/>
      <c r="J442" s="3769"/>
      <c r="K442" s="3769"/>
      <c r="L442" s="3765" t="s">
        <v>861</v>
      </c>
      <c r="M442" s="3830">
        <v>9.5131702547287063</v>
      </c>
      <c r="N442" s="3830">
        <v>-62.242401489126202</v>
      </c>
      <c r="O442" s="3830">
        <v>0.77697261646740401</v>
      </c>
      <c r="P442" s="4290">
        <v>7.7300613496935568</v>
      </c>
      <c r="Q442" s="4290">
        <v>0.11602594210415873</v>
      </c>
      <c r="R442" s="3691"/>
    </row>
    <row r="443" spans="2:18" s="3565" customFormat="1" ht="13.5" customHeight="1">
      <c r="B443" s="3566"/>
      <c r="C443" s="3765" t="s">
        <v>875</v>
      </c>
      <c r="D443" s="3766">
        <v>8.5871399999999998</v>
      </c>
      <c r="E443" s="3767">
        <v>0.71123800000000004</v>
      </c>
      <c r="F443" s="3766">
        <v>83.918334000000002</v>
      </c>
      <c r="G443" s="3766">
        <f>H443-(F443+E443+D443)</f>
        <v>0.80339700000000391</v>
      </c>
      <c r="H443" s="3689">
        <v>94.020109000000005</v>
      </c>
      <c r="I443" s="3768"/>
      <c r="J443" s="3769"/>
      <c r="K443" s="3769"/>
      <c r="L443" s="3770" t="s">
        <v>875</v>
      </c>
      <c r="M443" s="3771">
        <v>17.435117710819739</v>
      </c>
      <c r="N443" s="3771">
        <v>-18.693727679694177</v>
      </c>
      <c r="O443" s="3771">
        <v>-9.9229310543811948</v>
      </c>
      <c r="P443" s="4290">
        <v>-28.776861702127306</v>
      </c>
      <c r="Q443" s="4290">
        <v>-8.2533679547497059</v>
      </c>
      <c r="R443" s="3691"/>
    </row>
    <row r="444" spans="2:18" s="3565" customFormat="1" ht="13.5" customHeight="1" thickBot="1">
      <c r="B444" s="3566"/>
      <c r="C444" s="3772" t="s">
        <v>916</v>
      </c>
      <c r="D444" s="3773">
        <f>SUM(D440:D443)</f>
        <v>34.052143999999998</v>
      </c>
      <c r="E444" s="3774">
        <f>SUM(E440:E443)</f>
        <v>4.4260869999999999</v>
      </c>
      <c r="F444" s="3773">
        <f>SUM(F440:F443)</f>
        <v>353.00679000000002</v>
      </c>
      <c r="G444" s="3773">
        <f>SUM(G440:G443)</f>
        <v>3.8683879999999817</v>
      </c>
      <c r="H444" s="3775">
        <f>SUM(H440:H443)</f>
        <v>395.353409</v>
      </c>
      <c r="I444" s="3768"/>
      <c r="J444" s="3769"/>
      <c r="K444" s="3769"/>
      <c r="L444" s="3776" t="s">
        <v>916</v>
      </c>
      <c r="M444" s="3777">
        <v>30.189140485386417</v>
      </c>
      <c r="N444" s="3778">
        <v>-29.845517349816717</v>
      </c>
      <c r="O444" s="3777">
        <v>-1.7770728914237424</v>
      </c>
      <c r="P444" s="4291">
        <v>-4.0142961675824296</v>
      </c>
      <c r="Q444" s="4291">
        <v>-0.13522788539077624</v>
      </c>
      <c r="R444" s="3691"/>
    </row>
    <row r="445" spans="2:18" s="3565" customFormat="1" ht="13.5" customHeight="1">
      <c r="B445" s="3566"/>
      <c r="C445" s="4119" t="s">
        <v>914</v>
      </c>
      <c r="D445" s="4216">
        <v>8.5933720000000005</v>
      </c>
      <c r="E445" s="3767">
        <v>0.54142999999999997</v>
      </c>
      <c r="F445" s="3766">
        <v>88.237924000000007</v>
      </c>
      <c r="G445" s="3766">
        <f>H445-(F445+E445+D445)</f>
        <v>0.71589799999998149</v>
      </c>
      <c r="H445" s="4229">
        <v>98.088623999999996</v>
      </c>
      <c r="I445" s="3768"/>
      <c r="J445" s="3769"/>
      <c r="K445" s="3782"/>
      <c r="L445" s="4119" t="s">
        <v>914</v>
      </c>
      <c r="M445" s="4219">
        <v>-16.918380604080568</v>
      </c>
      <c r="N445" s="4221">
        <v>10.19187873459353</v>
      </c>
      <c r="O445" s="3830">
        <v>-3.7169576845714261</v>
      </c>
      <c r="P445" s="4290">
        <v>5.9770074105648234</v>
      </c>
      <c r="Q445" s="4290">
        <v>-4.91092935413063</v>
      </c>
      <c r="R445" s="3691"/>
    </row>
    <row r="446" spans="2:18" s="3565" customFormat="1" ht="13.5" customHeight="1">
      <c r="B446" s="3566"/>
      <c r="C446" s="4119" t="s">
        <v>918</v>
      </c>
      <c r="D446" s="3766">
        <v>11.93188</v>
      </c>
      <c r="E446" s="3767">
        <v>0.73984899999999998</v>
      </c>
      <c r="F446" s="3767">
        <v>105.09567800000001</v>
      </c>
      <c r="G446" s="3766">
        <f>H446-(F446+E446+D446)</f>
        <v>0.9443329999999861</v>
      </c>
      <c r="H446" s="4229">
        <v>118.71174000000001</v>
      </c>
      <c r="I446" s="3768"/>
      <c r="J446" s="3769"/>
      <c r="K446" s="3769"/>
      <c r="L446" s="4119" t="s">
        <v>918</v>
      </c>
      <c r="M446" s="4221">
        <v>63.707970690874589</v>
      </c>
      <c r="N446" s="4221">
        <v>-69.273587334811822</v>
      </c>
      <c r="O446" s="3830">
        <v>22.353707611835887</v>
      </c>
      <c r="P446" s="4290">
        <v>-29.309460733051338</v>
      </c>
      <c r="Q446" s="4290">
        <v>22.475141449441466</v>
      </c>
      <c r="R446" s="3691"/>
    </row>
    <row r="447" spans="2:18" s="3565" customFormat="1" ht="13.5" customHeight="1">
      <c r="B447" s="3566"/>
      <c r="C447" s="3765" t="s">
        <v>936</v>
      </c>
      <c r="D447" s="3766">
        <v>10.068902</v>
      </c>
      <c r="E447" s="3767">
        <v>0.90458099999999997</v>
      </c>
      <c r="F447" s="3766">
        <v>90.737431999999998</v>
      </c>
      <c r="G447" s="3766">
        <f>H447-(F447+E447+D447)</f>
        <v>0.65024800000001903</v>
      </c>
      <c r="H447" s="3689">
        <v>102.361163</v>
      </c>
      <c r="I447" s="3768"/>
      <c r="J447" s="3769"/>
      <c r="K447" s="3769"/>
      <c r="L447" s="3765" t="s">
        <v>936</v>
      </c>
      <c r="M447" s="3830">
        <v>28.541362406168616</v>
      </c>
      <c r="N447" s="3830">
        <v>10.904851055064938</v>
      </c>
      <c r="O447" s="3830">
        <v>-0.88668403641915461</v>
      </c>
      <c r="P447" s="4290">
        <v>-38.283219438115303</v>
      </c>
      <c r="Q447" s="4290">
        <v>1.0958264065718026</v>
      </c>
      <c r="R447" s="3691"/>
    </row>
    <row r="448" spans="2:18" s="3565" customFormat="1" ht="13.5" customHeight="1">
      <c r="B448" s="3566"/>
      <c r="C448" s="3765" t="s">
        <v>937</v>
      </c>
      <c r="D448" s="3766">
        <v>13.523381000000001</v>
      </c>
      <c r="E448" s="3767">
        <v>0.90195599999999998</v>
      </c>
      <c r="F448" s="3766">
        <v>98.056811999999994</v>
      </c>
      <c r="G448" s="3766">
        <f>H448-(F448+E448+D448)</f>
        <v>0.97365000000000634</v>
      </c>
      <c r="H448" s="3689">
        <v>113.455799</v>
      </c>
      <c r="I448" s="3768"/>
      <c r="J448" s="3769"/>
      <c r="K448" s="3769"/>
      <c r="L448" s="3770" t="s">
        <v>937</v>
      </c>
      <c r="M448" s="3771">
        <v>57.484109959777072</v>
      </c>
      <c r="N448" s="3771">
        <v>26.814933960221452</v>
      </c>
      <c r="O448" s="3771">
        <v>16.847901198801196</v>
      </c>
      <c r="P448" s="4290">
        <v>21.191639998655901</v>
      </c>
      <c r="Q448" s="4290">
        <v>20.671843722282858</v>
      </c>
      <c r="R448" s="3691"/>
    </row>
    <row r="449" spans="1:18" s="3565" customFormat="1" ht="13.5" customHeight="1" thickBot="1">
      <c r="B449" s="3566"/>
      <c r="C449" s="3772" t="s">
        <v>959</v>
      </c>
      <c r="D449" s="3773">
        <f>SUM(D445:D448)</f>
        <v>44.117535000000004</v>
      </c>
      <c r="E449" s="3774">
        <f>SUM(E445:E448)</f>
        <v>3.0878160000000001</v>
      </c>
      <c r="F449" s="3773">
        <f>SUM(F445:F448)</f>
        <v>382.12784599999998</v>
      </c>
      <c r="G449" s="3773">
        <f>SUM(G445:G448)</f>
        <v>3.284128999999993</v>
      </c>
      <c r="H449" s="3775">
        <f>SUM(H445:H448)</f>
        <v>432.61732599999999</v>
      </c>
      <c r="I449" s="3768"/>
      <c r="J449" s="3769"/>
      <c r="K449" s="3769"/>
      <c r="L449" s="3776" t="s">
        <v>959</v>
      </c>
      <c r="M449" s="3777">
        <f t="shared" ref="M449:M454" si="47">SUM(D449/D444)*100-100</f>
        <v>29.55875847347528</v>
      </c>
      <c r="N449" s="3778">
        <f t="shared" ref="N449" si="48">SUM(E449/E444)*100-100</f>
        <v>-30.235984968212321</v>
      </c>
      <c r="O449" s="3777">
        <f t="shared" ref="O449:Q454" si="49">SUM(F449/F444)*100-100</f>
        <v>8.2494322559631144</v>
      </c>
      <c r="P449" s="4291">
        <f t="shared" si="49"/>
        <v>-15.103422924484093</v>
      </c>
      <c r="Q449" s="4291">
        <f t="shared" si="49"/>
        <v>9.4254700103015807</v>
      </c>
      <c r="R449" s="3691"/>
    </row>
    <row r="450" spans="1:18" s="3565" customFormat="1" ht="13.5" customHeight="1">
      <c r="B450" s="3566"/>
      <c r="C450" s="4119" t="s">
        <v>938</v>
      </c>
      <c r="D450" s="4216">
        <v>12.581</v>
      </c>
      <c r="E450" s="3767">
        <v>0.41799999999999998</v>
      </c>
      <c r="F450" s="3766">
        <v>94.444999999999993</v>
      </c>
      <c r="G450" s="3766">
        <v>1.0898300000000001</v>
      </c>
      <c r="H450" s="4229">
        <f>SUM(D450:G450)</f>
        <v>108.53382999999999</v>
      </c>
      <c r="I450" s="3768"/>
      <c r="J450" s="3769"/>
      <c r="K450" s="3782"/>
      <c r="L450" s="4119" t="s">
        <v>938</v>
      </c>
      <c r="M450" s="4219">
        <f t="shared" si="47"/>
        <v>46.403530534928535</v>
      </c>
      <c r="N450" s="4221">
        <f t="shared" ref="N450:N452" si="50">SUM(E450/E445)*100-100</f>
        <v>-22.797037474835165</v>
      </c>
      <c r="O450" s="3830">
        <f t="shared" si="49"/>
        <v>7.0344764684173526</v>
      </c>
      <c r="P450" s="4290">
        <f t="shared" si="49"/>
        <v>52.232580619030699</v>
      </c>
      <c r="Q450" s="4290">
        <f t="shared" si="49"/>
        <v>10.648743528097611</v>
      </c>
      <c r="R450" s="3691"/>
    </row>
    <row r="451" spans="1:18" s="3565" customFormat="1" ht="13.5" customHeight="1">
      <c r="B451" s="3566"/>
      <c r="C451" s="4119" t="s">
        <v>964</v>
      </c>
      <c r="D451" s="3766">
        <v>12.911034000000001</v>
      </c>
      <c r="E451" s="3767">
        <v>0.83399999999999996</v>
      </c>
      <c r="F451" s="3767">
        <v>87.67</v>
      </c>
      <c r="G451" s="3766">
        <v>0.90300000000000002</v>
      </c>
      <c r="H451" s="4229">
        <f>SUM(D451:G451)</f>
        <v>102.31803400000001</v>
      </c>
      <c r="I451" s="3768"/>
      <c r="J451" s="3769"/>
      <c r="K451" s="3769"/>
      <c r="L451" s="4119" t="s">
        <v>964</v>
      </c>
      <c r="M451" s="4221">
        <f t="shared" si="47"/>
        <v>8.2062005316848854</v>
      </c>
      <c r="N451" s="4221">
        <f t="shared" si="50"/>
        <v>12.725704839771353</v>
      </c>
      <c r="O451" s="3830">
        <f t="shared" si="49"/>
        <v>-16.580775091436209</v>
      </c>
      <c r="P451" s="4290">
        <f t="shared" si="49"/>
        <v>-4.3769517744256206</v>
      </c>
      <c r="Q451" s="4290">
        <f t="shared" si="49"/>
        <v>-13.80967543732406</v>
      </c>
      <c r="R451" s="3691"/>
    </row>
    <row r="452" spans="1:18" s="3565" customFormat="1" ht="13.5" customHeight="1">
      <c r="B452" s="3566"/>
      <c r="C452" s="3765" t="s">
        <v>983</v>
      </c>
      <c r="D452" s="3766">
        <v>15.106999999999999</v>
      </c>
      <c r="E452" s="3767">
        <v>0.78</v>
      </c>
      <c r="F452" s="3766">
        <v>74.451999999999998</v>
      </c>
      <c r="G452" s="3766">
        <f>0.747+0.045+0.035</f>
        <v>0.82700000000000007</v>
      </c>
      <c r="H452" s="3689">
        <f>SUM(D452:G452)</f>
        <v>91.165999999999997</v>
      </c>
      <c r="I452" s="3768"/>
      <c r="J452" s="3769"/>
      <c r="K452" s="3769"/>
      <c r="L452" s="3765" t="s">
        <v>983</v>
      </c>
      <c r="M452" s="3830">
        <f t="shared" si="47"/>
        <v>50.036220433965894</v>
      </c>
      <c r="N452" s="3830">
        <f t="shared" si="50"/>
        <v>-13.772232669047881</v>
      </c>
      <c r="O452" s="3830">
        <f t="shared" si="49"/>
        <v>-17.947865220607085</v>
      </c>
      <c r="P452" s="4290">
        <f t="shared" si="49"/>
        <v>27.182244312935339</v>
      </c>
      <c r="Q452" s="4290">
        <f>SUM(M452:P452)</f>
        <v>45.498366857246268</v>
      </c>
      <c r="R452" s="3691"/>
    </row>
    <row r="453" spans="1:18" s="3565" customFormat="1" ht="13.5" customHeight="1">
      <c r="B453" s="3566"/>
      <c r="C453" s="3765" t="s">
        <v>1005</v>
      </c>
      <c r="D453" s="3766">
        <v>15.106999999999999</v>
      </c>
      <c r="E453" s="3767">
        <v>0.78</v>
      </c>
      <c r="F453" s="3766">
        <v>74.451999999999998</v>
      </c>
      <c r="G453" s="3766">
        <f>0.747+0.045+0.035</f>
        <v>0.82700000000000007</v>
      </c>
      <c r="H453" s="3689">
        <f>SUM(D453:G453)</f>
        <v>91.165999999999997</v>
      </c>
      <c r="I453" s="3768"/>
      <c r="J453" s="3769"/>
      <c r="K453" s="3769"/>
      <c r="L453" s="3770" t="s">
        <v>983</v>
      </c>
      <c r="M453" s="3771">
        <f t="shared" si="47"/>
        <v>11.7102298604173</v>
      </c>
      <c r="N453" s="3771">
        <f t="shared" ref="N453" si="51">SUM(E453/E448)*100-100</f>
        <v>-13.521280417226549</v>
      </c>
      <c r="O453" s="3771">
        <f t="shared" ref="O453:O454" si="52">SUM(F453/F448)*100-100</f>
        <v>-24.072587634197191</v>
      </c>
      <c r="P453" s="4290">
        <f t="shared" si="49"/>
        <v>-15.061880552560496</v>
      </c>
      <c r="Q453" s="4290">
        <f>SUM(M453:P453)</f>
        <v>-40.945518743566936</v>
      </c>
      <c r="R453" s="3691"/>
    </row>
    <row r="454" spans="1:18" s="3565" customFormat="1" ht="13.5" customHeight="1" thickBot="1">
      <c r="B454" s="3566"/>
      <c r="C454" s="3772" t="s">
        <v>1020</v>
      </c>
      <c r="D454" s="3773">
        <f>SUM(D450:D453)</f>
        <v>55.706034000000002</v>
      </c>
      <c r="E454" s="3774">
        <f>SUM(E450:E453)</f>
        <v>2.8120000000000003</v>
      </c>
      <c r="F454" s="3773">
        <f>SUM(F450:F453)</f>
        <v>331.01900000000001</v>
      </c>
      <c r="G454" s="3773">
        <f>SUM(G450:G453)</f>
        <v>3.64683</v>
      </c>
      <c r="H454" s="3775">
        <f>SUM(H450:H453)</f>
        <v>393.18386400000003</v>
      </c>
      <c r="I454" s="3768"/>
      <c r="J454" s="3769"/>
      <c r="K454" s="3769"/>
      <c r="L454" s="3776" t="s">
        <v>1020</v>
      </c>
      <c r="M454" s="3777">
        <f t="shared" si="47"/>
        <v>26.267331119021037</v>
      </c>
      <c r="N454" s="3778">
        <f t="shared" ref="N454" si="53">SUM(E454/E449)*100-100</f>
        <v>-8.9323975262774695</v>
      </c>
      <c r="O454" s="3777">
        <f t="shared" si="52"/>
        <v>-13.37480284019918</v>
      </c>
      <c r="P454" s="4291">
        <f t="shared" si="49"/>
        <v>11.044054603214676</v>
      </c>
      <c r="Q454" s="4291">
        <f t="shared" si="49"/>
        <v>-9.1150907811768889</v>
      </c>
      <c r="R454" s="3691"/>
    </row>
    <row r="455" spans="1:18" s="3565" customFormat="1" ht="20.25" customHeight="1">
      <c r="B455" s="4185"/>
      <c r="C455" s="4230" t="s">
        <v>389</v>
      </c>
      <c r="D455" s="4231"/>
      <c r="E455" s="4231"/>
      <c r="F455" s="4231"/>
      <c r="G455" s="4231"/>
      <c r="H455" s="4231"/>
      <c r="I455" s="3691"/>
      <c r="J455" s="4232"/>
      <c r="L455" s="4233" t="s">
        <v>389</v>
      </c>
      <c r="M455" s="4234"/>
      <c r="N455" s="4234"/>
      <c r="O455" s="4234"/>
      <c r="P455" s="3691"/>
      <c r="Q455" s="3691"/>
      <c r="R455" s="3691"/>
    </row>
    <row r="456" spans="1:18" s="3565" customFormat="1" ht="23.25" customHeight="1">
      <c r="B456" s="3566"/>
      <c r="C456" s="5172" t="s">
        <v>595</v>
      </c>
      <c r="D456" s="5172"/>
      <c r="E456" s="5172"/>
      <c r="F456" s="5172"/>
      <c r="G456" s="5172"/>
      <c r="H456" s="5172"/>
      <c r="I456" s="3769"/>
      <c r="M456" s="4235"/>
      <c r="N456" s="4235"/>
      <c r="O456" s="4235"/>
      <c r="P456" s="4292"/>
      <c r="Q456" s="4292"/>
      <c r="R456" s="3691"/>
    </row>
    <row r="457" spans="1:18" s="3404" customFormat="1" ht="12.75" customHeight="1">
      <c r="B457" s="3615"/>
      <c r="C457" s="4236" t="s">
        <v>600</v>
      </c>
      <c r="D457" s="3692"/>
      <c r="E457" s="3692"/>
      <c r="F457" s="3692"/>
      <c r="G457" s="3692"/>
      <c r="H457" s="3692"/>
      <c r="P457" s="3612"/>
      <c r="Q457" s="3612"/>
      <c r="R457" s="3612"/>
    </row>
    <row r="458" spans="1:18" s="3404" customFormat="1" ht="12.2" customHeight="1">
      <c r="B458" s="3615"/>
      <c r="C458" s="4237"/>
      <c r="D458" s="3827"/>
      <c r="E458" s="3827"/>
      <c r="F458" s="3827"/>
      <c r="G458" s="3827"/>
      <c r="H458" s="3827"/>
      <c r="I458" s="4197"/>
      <c r="P458" s="3612"/>
      <c r="Q458" s="3612"/>
      <c r="R458" s="3612"/>
    </row>
    <row r="459" spans="1:18" s="3404" customFormat="1" ht="27" customHeight="1" thickBot="1">
      <c r="A459" s="4077" t="s">
        <v>902</v>
      </c>
      <c r="B459" s="5169" t="s">
        <v>995</v>
      </c>
      <c r="C459" s="5170"/>
      <c r="D459" s="5170"/>
      <c r="E459" s="5170"/>
      <c r="F459" s="5170"/>
      <c r="G459" s="5170"/>
      <c r="H459" s="5170"/>
      <c r="I459" s="5171"/>
      <c r="L459" s="4079" t="s">
        <v>990</v>
      </c>
      <c r="P459" s="3612"/>
      <c r="Q459" s="3612"/>
      <c r="R459" s="3612"/>
    </row>
    <row r="460" spans="1:18" s="3404" customFormat="1" ht="30" customHeight="1">
      <c r="B460" s="3615"/>
      <c r="C460" s="3762" t="s">
        <v>589</v>
      </c>
      <c r="D460" s="3763" t="s">
        <v>590</v>
      </c>
      <c r="E460" s="3763" t="s">
        <v>591</v>
      </c>
      <c r="F460" s="3763" t="s">
        <v>592</v>
      </c>
      <c r="G460" s="3763" t="s">
        <v>593</v>
      </c>
      <c r="H460" s="3764" t="s">
        <v>156</v>
      </c>
      <c r="L460" s="4193" t="s">
        <v>589</v>
      </c>
      <c r="M460" s="4194" t="s">
        <v>590</v>
      </c>
      <c r="N460" s="4194" t="s">
        <v>591</v>
      </c>
      <c r="O460" s="4266" t="s">
        <v>592</v>
      </c>
      <c r="P460" s="4289" t="s">
        <v>596</v>
      </c>
      <c r="Q460" s="4289" t="s">
        <v>588</v>
      </c>
      <c r="R460" s="3612"/>
    </row>
    <row r="461" spans="1:18" s="3404" customFormat="1" ht="13.7" customHeight="1" thickBot="1">
      <c r="B461" s="3615"/>
      <c r="C461" s="4088" t="s">
        <v>597</v>
      </c>
      <c r="D461" s="3752">
        <v>4.8150000000000004</v>
      </c>
      <c r="E461" s="4170">
        <v>18.569000000000003</v>
      </c>
      <c r="F461" s="3752">
        <v>422.95299999999997</v>
      </c>
      <c r="G461" s="4170">
        <v>2.8000000000000001E-2</v>
      </c>
      <c r="H461" s="4090">
        <v>446.36500000000001</v>
      </c>
      <c r="I461" s="4238"/>
      <c r="L461" s="4088"/>
      <c r="M461" s="3754"/>
      <c r="N461" s="4093"/>
      <c r="O461" s="4116"/>
      <c r="P461" s="4144"/>
      <c r="Q461" s="4144"/>
      <c r="R461" s="3612"/>
    </row>
    <row r="462" spans="1:18" s="3404" customFormat="1" ht="13.7" customHeight="1" thickBot="1">
      <c r="B462" s="3615"/>
      <c r="C462" s="4088" t="s">
        <v>598</v>
      </c>
      <c r="D462" s="3752">
        <v>4.9239999999999995</v>
      </c>
      <c r="E462" s="4170">
        <v>18.847999999999999</v>
      </c>
      <c r="F462" s="3752">
        <v>488.024</v>
      </c>
      <c r="G462" s="4170">
        <v>7.400000000000001E-2</v>
      </c>
      <c r="H462" s="4090">
        <v>511.87</v>
      </c>
      <c r="I462" s="4238"/>
      <c r="L462" s="4088" t="s">
        <v>598</v>
      </c>
      <c r="M462" s="3754">
        <v>2.2637590861889691</v>
      </c>
      <c r="N462" s="4093">
        <v>1.5025041736226825</v>
      </c>
      <c r="O462" s="4116">
        <v>15.384924566086553</v>
      </c>
      <c r="P462" s="4144">
        <v>164.28571428571433</v>
      </c>
      <c r="Q462" s="4144">
        <v>14.675209749868372</v>
      </c>
      <c r="R462" s="3612"/>
    </row>
    <row r="463" spans="1:18" s="3404" customFormat="1" ht="13.7" customHeight="1" thickBot="1">
      <c r="B463" s="3615"/>
      <c r="C463" s="4088" t="s">
        <v>599</v>
      </c>
      <c r="D463" s="3752">
        <v>4.8479999999999999</v>
      </c>
      <c r="E463" s="4170">
        <v>19.888999999999999</v>
      </c>
      <c r="F463" s="3752">
        <v>534.726</v>
      </c>
      <c r="G463" s="4170">
        <v>1.3000000000000001E-2</v>
      </c>
      <c r="H463" s="4090">
        <v>559.476</v>
      </c>
      <c r="I463" s="4238"/>
      <c r="L463" s="4088" t="s">
        <v>599</v>
      </c>
      <c r="M463" s="3754">
        <v>-1.5434606011372836</v>
      </c>
      <c r="N463" s="4093">
        <v>5.5231324278438194</v>
      </c>
      <c r="O463" s="4116">
        <v>9.5696113305902912</v>
      </c>
      <c r="P463" s="4144">
        <v>-82.432432432432435</v>
      </c>
      <c r="Q463" s="4144">
        <v>9.3004083067966405</v>
      </c>
      <c r="R463" s="3612"/>
    </row>
    <row r="464" spans="1:18" s="3404" customFormat="1" ht="13.7" customHeight="1">
      <c r="B464" s="3615"/>
      <c r="C464" s="4096" t="s">
        <v>425</v>
      </c>
      <c r="D464" s="4110">
        <v>0.66100000000000003</v>
      </c>
      <c r="E464" s="4135">
        <v>5.3849999999999998</v>
      </c>
      <c r="F464" s="4110">
        <v>151.15350000000001</v>
      </c>
      <c r="G464" s="4135">
        <v>0.23899999999999999</v>
      </c>
      <c r="H464" s="3744">
        <v>157.4385</v>
      </c>
      <c r="I464" s="4238"/>
      <c r="L464" s="4096" t="s">
        <v>425</v>
      </c>
      <c r="M464" s="3829">
        <v>-26.145251396648035</v>
      </c>
      <c r="N464" s="3827">
        <v>60.458879618593556</v>
      </c>
      <c r="O464" s="3826">
        <v>13.055917066822232</v>
      </c>
      <c r="P464" s="3827">
        <v>2290</v>
      </c>
      <c r="Q464" s="3827">
        <v>14.1197747156764</v>
      </c>
      <c r="R464" s="3612"/>
    </row>
    <row r="465" spans="2:18" s="3404" customFormat="1" ht="13.7" customHeight="1">
      <c r="B465" s="3615"/>
      <c r="C465" s="4096" t="s">
        <v>575</v>
      </c>
      <c r="D465" s="4110">
        <v>0.50700000000000001</v>
      </c>
      <c r="E465" s="4135">
        <v>5.4180000000000001</v>
      </c>
      <c r="F465" s="4110">
        <v>158.95349999999999</v>
      </c>
      <c r="G465" s="4135">
        <v>0.10680000000000001</v>
      </c>
      <c r="H465" s="3744">
        <v>164.9853</v>
      </c>
      <c r="I465" s="4238"/>
      <c r="L465" s="4096" t="s">
        <v>575</v>
      </c>
      <c r="M465" s="3829">
        <v>-26.200873362445421</v>
      </c>
      <c r="N465" s="3827">
        <v>-26.773888363292329</v>
      </c>
      <c r="O465" s="3826">
        <v>8.9461347077812974</v>
      </c>
      <c r="P465" s="3827">
        <v>3460</v>
      </c>
      <c r="Q465" s="3827">
        <v>7.1402688486265333</v>
      </c>
      <c r="R465" s="3612"/>
    </row>
    <row r="466" spans="2:18" s="3404" customFormat="1" ht="13.7" customHeight="1">
      <c r="B466" s="3615"/>
      <c r="C466" s="4096" t="s">
        <v>426</v>
      </c>
      <c r="D466" s="4110">
        <v>2.1509999999999998</v>
      </c>
      <c r="E466" s="4135">
        <v>4.9405999999999999</v>
      </c>
      <c r="F466" s="4110">
        <v>128.50149999999999</v>
      </c>
      <c r="G466" s="4135">
        <v>0.16470000000000001</v>
      </c>
      <c r="H466" s="3744">
        <v>135.7578</v>
      </c>
      <c r="I466" s="4238"/>
      <c r="L466" s="4096" t="s">
        <v>426</v>
      </c>
      <c r="M466" s="3829">
        <v>16.711882799782956</v>
      </c>
      <c r="N466" s="3827">
        <v>-7.0617005267118174</v>
      </c>
      <c r="O466" s="3826">
        <v>11.921455571620186</v>
      </c>
      <c r="P466" s="3827">
        <v>0</v>
      </c>
      <c r="Q466" s="3827">
        <v>11.301517548965762</v>
      </c>
      <c r="R466" s="3612"/>
    </row>
    <row r="467" spans="2:18" s="3404" customFormat="1" ht="13.7" customHeight="1">
      <c r="B467" s="3615"/>
      <c r="C467" s="3757" t="s">
        <v>479</v>
      </c>
      <c r="D467" s="4195">
        <v>1.4668000000000001</v>
      </c>
      <c r="E467" s="4196">
        <v>5.3949999999999996</v>
      </c>
      <c r="F467" s="4195">
        <v>129.15770000000001</v>
      </c>
      <c r="G467" s="4196">
        <v>0.28889999999999999</v>
      </c>
      <c r="H467" s="3760">
        <v>136.30840000000001</v>
      </c>
      <c r="I467" s="4238"/>
      <c r="L467" s="3757" t="s">
        <v>479</v>
      </c>
      <c r="M467" s="4111">
        <v>3.0780042164441284</v>
      </c>
      <c r="N467" s="4112">
        <v>41.304347826086939</v>
      </c>
      <c r="O467" s="4200">
        <v>-7.950296836358703</v>
      </c>
      <c r="P467" s="3827">
        <v>0</v>
      </c>
      <c r="Q467" s="3827">
        <v>-6.3520068153399905</v>
      </c>
      <c r="R467" s="3612"/>
    </row>
    <row r="468" spans="2:18" s="3404" customFormat="1" ht="13.7" customHeight="1" thickBot="1">
      <c r="B468" s="3615"/>
      <c r="C468" s="4176" t="s">
        <v>528</v>
      </c>
      <c r="D468" s="4114">
        <v>4.7858000000000001</v>
      </c>
      <c r="E468" s="4198">
        <v>21.1386</v>
      </c>
      <c r="F468" s="4114">
        <v>567.76619999999991</v>
      </c>
      <c r="G468" s="4198">
        <v>0.79939999999999989</v>
      </c>
      <c r="H468" s="4115">
        <v>594.4899999999999</v>
      </c>
      <c r="I468" s="4238"/>
      <c r="L468" s="4176" t="s">
        <v>528</v>
      </c>
      <c r="M468" s="4177">
        <v>-1.2830033003300372</v>
      </c>
      <c r="N468" s="4178">
        <v>6.2828699281009648</v>
      </c>
      <c r="O468" s="4182">
        <v>6.1789028399591501</v>
      </c>
      <c r="P468" s="4144">
        <v>6049.2307692307677</v>
      </c>
      <c r="Q468" s="4144">
        <v>6.2583560331452901</v>
      </c>
      <c r="R468" s="3612"/>
    </row>
    <row r="469" spans="2:18" s="3404" customFormat="1" ht="13.7" customHeight="1">
      <c r="B469" s="3615"/>
      <c r="C469" s="4098" t="s">
        <v>526</v>
      </c>
      <c r="D469" s="4102">
        <v>0.66780399999999995</v>
      </c>
      <c r="E469" s="4102">
        <v>5.53</v>
      </c>
      <c r="F469" s="4104">
        <v>154.05779999999999</v>
      </c>
      <c r="G469" s="4102">
        <v>0.2195</v>
      </c>
      <c r="H469" s="4105">
        <v>160.47510399999999</v>
      </c>
      <c r="I469" s="4238"/>
      <c r="L469" s="4098" t="s">
        <v>526</v>
      </c>
      <c r="M469" s="4118">
        <v>1.0293494704992412</v>
      </c>
      <c r="N469" s="4118">
        <v>2.6926648096564634</v>
      </c>
      <c r="O469" s="4118">
        <v>1.9214242475364358</v>
      </c>
      <c r="P469" s="3827">
        <v>-8.1589958158995728</v>
      </c>
      <c r="Q469" s="3827">
        <v>1.9287556728500306</v>
      </c>
      <c r="R469" s="3612"/>
    </row>
    <row r="470" spans="2:18" s="3404" customFormat="1" ht="13.7" customHeight="1">
      <c r="B470" s="3615"/>
      <c r="C470" s="4096" t="s">
        <v>484</v>
      </c>
      <c r="D470" s="4097">
        <v>0.46379999999999999</v>
      </c>
      <c r="E470" s="4097">
        <v>5.6029999999999998</v>
      </c>
      <c r="F470" s="4110">
        <v>184.75360000000001</v>
      </c>
      <c r="G470" s="4097">
        <v>0.161</v>
      </c>
      <c r="H470" s="3744">
        <v>190.98140000000001</v>
      </c>
      <c r="I470" s="4238"/>
      <c r="L470" s="4096" t="s">
        <v>484</v>
      </c>
      <c r="M470" s="3826">
        <v>-8.5207100591716056</v>
      </c>
      <c r="N470" s="3826">
        <v>3.414544112218536</v>
      </c>
      <c r="O470" s="3826">
        <v>16.231224855067694</v>
      </c>
      <c r="P470" s="3827">
        <v>50.749063670411999</v>
      </c>
      <c r="Q470" s="3827">
        <v>15.756615892446192</v>
      </c>
      <c r="R470" s="3612"/>
    </row>
    <row r="471" spans="2:18" s="3404" customFormat="1" ht="13.7" customHeight="1">
      <c r="B471" s="3615"/>
      <c r="C471" s="4096" t="s">
        <v>498</v>
      </c>
      <c r="D471" s="4097">
        <v>2.5798000000000001</v>
      </c>
      <c r="E471" s="4097">
        <v>5.7839</v>
      </c>
      <c r="F471" s="4110">
        <v>141.33070000000001</v>
      </c>
      <c r="G471" s="4097">
        <v>0.18090000000000001</v>
      </c>
      <c r="H471" s="3744">
        <v>149.87530000000001</v>
      </c>
      <c r="I471" s="4238"/>
      <c r="L471" s="4096" t="s">
        <v>498</v>
      </c>
      <c r="M471" s="3826">
        <v>19.934913993491406</v>
      </c>
      <c r="N471" s="3826">
        <v>17.068777071610739</v>
      </c>
      <c r="O471" s="3826">
        <v>9.9836966883655123</v>
      </c>
      <c r="P471" s="3827">
        <v>9.8360655737704832</v>
      </c>
      <c r="Q471" s="3827">
        <v>10.399034162309647</v>
      </c>
      <c r="R471" s="3612"/>
    </row>
    <row r="472" spans="2:18" s="3404" customFormat="1" ht="13.7" customHeight="1">
      <c r="B472" s="3615"/>
      <c r="C472" s="3757" t="s">
        <v>428</v>
      </c>
      <c r="D472" s="4101">
        <v>1.4359999999999999</v>
      </c>
      <c r="E472" s="4101">
        <v>2.2877999999999998</v>
      </c>
      <c r="F472" s="4195">
        <v>136.25069999999999</v>
      </c>
      <c r="G472" s="4101">
        <v>0.2</v>
      </c>
      <c r="H472" s="3760">
        <v>140.17449999999999</v>
      </c>
      <c r="I472" s="4238"/>
      <c r="L472" s="3757" t="s">
        <v>428</v>
      </c>
      <c r="M472" s="4200">
        <v>-2.0998091082628889</v>
      </c>
      <c r="N472" s="4200">
        <v>-57.594068582020391</v>
      </c>
      <c r="O472" s="4200">
        <v>5.491736071484695</v>
      </c>
      <c r="P472" s="3827">
        <v>0</v>
      </c>
      <c r="Q472" s="3827">
        <v>2.8362888860847875</v>
      </c>
      <c r="R472" s="3612"/>
    </row>
    <row r="473" spans="2:18" s="3404" customFormat="1" ht="13.7" customHeight="1" thickBot="1">
      <c r="B473" s="3615"/>
      <c r="C473" s="4176" t="s">
        <v>481</v>
      </c>
      <c r="D473" s="4113">
        <v>5.1474039999999999</v>
      </c>
      <c r="E473" s="4113">
        <v>19.204699999999999</v>
      </c>
      <c r="F473" s="4113">
        <v>616.39280000000008</v>
      </c>
      <c r="G473" s="4113">
        <v>0.76140000000000008</v>
      </c>
      <c r="H473" s="4115">
        <v>641.506304</v>
      </c>
      <c r="I473" s="4238"/>
      <c r="J473" s="4117"/>
      <c r="K473" s="4117"/>
      <c r="L473" s="4176" t="s">
        <v>481</v>
      </c>
      <c r="M473" s="4182">
        <v>7.5557691504032789</v>
      </c>
      <c r="N473" s="4182">
        <v>-9.1486664206711907</v>
      </c>
      <c r="O473" s="4182">
        <v>8.5645464629631363</v>
      </c>
      <c r="P473" s="4144">
        <v>-4.7535651738803892</v>
      </c>
      <c r="Q473" s="4144">
        <v>7.908678699389398</v>
      </c>
      <c r="R473" s="3612"/>
    </row>
    <row r="474" spans="2:18" s="3404" customFormat="1" ht="13.15" customHeight="1">
      <c r="B474" s="3615"/>
      <c r="C474" s="4098" t="s">
        <v>416</v>
      </c>
      <c r="D474" s="4102">
        <v>1.6817089999999999</v>
      </c>
      <c r="E474" s="4103">
        <v>3.5258980000000002</v>
      </c>
      <c r="F474" s="4104">
        <v>125.029697</v>
      </c>
      <c r="G474" s="4102">
        <v>0.122683</v>
      </c>
      <c r="H474" s="4105">
        <f>SUM(D474:G474)</f>
        <v>130.35998699999999</v>
      </c>
      <c r="I474" s="4135"/>
      <c r="J474" s="4117"/>
      <c r="K474" s="4117"/>
      <c r="L474" s="4098" t="s">
        <v>416</v>
      </c>
      <c r="M474" s="4118">
        <v>151.82673359249122</v>
      </c>
      <c r="N474" s="4099">
        <v>-36.240542495479197</v>
      </c>
      <c r="O474" s="4118">
        <v>-18.842345535247148</v>
      </c>
      <c r="P474" s="3827">
        <v>-44.107972665148068</v>
      </c>
      <c r="Q474" s="3827">
        <v>-18.766223700344199</v>
      </c>
      <c r="R474" s="3612"/>
    </row>
    <row r="475" spans="2:18" s="3404" customFormat="1" ht="13.15" customHeight="1">
      <c r="B475" s="3615"/>
      <c r="C475" s="4119" t="s">
        <v>211</v>
      </c>
      <c r="D475" s="4097">
        <v>0.40718100000000002</v>
      </c>
      <c r="E475" s="4120">
        <v>4.8103230000000003</v>
      </c>
      <c r="F475" s="4110">
        <v>131.93267399999999</v>
      </c>
      <c r="G475" s="4097">
        <v>0.116479</v>
      </c>
      <c r="H475" s="3744">
        <f>SUM(D475:G475)</f>
        <v>137.26665699999998</v>
      </c>
      <c r="I475" s="4135"/>
      <c r="J475" s="4117"/>
      <c r="K475" s="4117"/>
      <c r="L475" s="4119" t="s">
        <v>211</v>
      </c>
      <c r="M475" s="3826">
        <v>-12.207632600258719</v>
      </c>
      <c r="N475" s="3829">
        <v>-14.147367481706226</v>
      </c>
      <c r="O475" s="3826">
        <v>-28.589930588632654</v>
      </c>
      <c r="P475" s="3827">
        <v>-27.652795031055902</v>
      </c>
      <c r="Q475" s="3827">
        <v>-28.125641031011412</v>
      </c>
      <c r="R475" s="3612"/>
    </row>
    <row r="476" spans="2:18" s="3404" customFormat="1" ht="13.15" customHeight="1">
      <c r="B476" s="3615"/>
      <c r="C476" s="4119" t="s">
        <v>332</v>
      </c>
      <c r="D476" s="4097">
        <v>1.8924989999999999</v>
      </c>
      <c r="E476" s="4120">
        <v>5.3914249999999999</v>
      </c>
      <c r="F476" s="4110">
        <v>103.058561</v>
      </c>
      <c r="G476" s="4097">
        <v>0.18266299999999999</v>
      </c>
      <c r="H476" s="3744">
        <f>SUM(D476:G476)</f>
        <v>110.525148</v>
      </c>
      <c r="I476" s="4135"/>
      <c r="J476" s="4117"/>
      <c r="K476" s="4117"/>
      <c r="L476" s="4119" t="s">
        <v>332</v>
      </c>
      <c r="M476" s="3826">
        <v>-26.641638886735407</v>
      </c>
      <c r="N476" s="3829">
        <v>-6.7856463631805468</v>
      </c>
      <c r="O476" s="3826">
        <v>-27.079848185850636</v>
      </c>
      <c r="P476" s="3827">
        <v>0.97457158651188536</v>
      </c>
      <c r="Q476" s="3827">
        <v>-26.255261540760884</v>
      </c>
      <c r="R476" s="3612"/>
    </row>
    <row r="477" spans="2:18" s="3404" customFormat="1" ht="13.15" customHeight="1">
      <c r="B477" s="3615"/>
      <c r="C477" s="4203" t="s">
        <v>551</v>
      </c>
      <c r="D477" s="4101">
        <v>1.7953730000000001</v>
      </c>
      <c r="E477" s="4202">
        <v>5.2537380000000002</v>
      </c>
      <c r="F477" s="4195">
        <v>121.33332799999999</v>
      </c>
      <c r="G477" s="4101">
        <v>0.120574</v>
      </c>
      <c r="H477" s="3760">
        <f>SUM(D477:G477)</f>
        <v>128.50301300000001</v>
      </c>
      <c r="I477" s="4135"/>
      <c r="J477" s="4117"/>
      <c r="K477" s="4117"/>
      <c r="L477" s="4203" t="s">
        <v>551</v>
      </c>
      <c r="M477" s="4200">
        <v>25.025974930362139</v>
      </c>
      <c r="N477" s="4111">
        <v>129.6414896407029</v>
      </c>
      <c r="O477" s="4200">
        <v>-10.948473659217896</v>
      </c>
      <c r="P477" s="3827">
        <v>-39.713000000000001</v>
      </c>
      <c r="Q477" s="3827">
        <v>-8.3263981679977377</v>
      </c>
      <c r="R477" s="3612"/>
    </row>
    <row r="478" spans="2:18" s="3404" customFormat="1" ht="13.15" customHeight="1" thickBot="1">
      <c r="B478" s="3615"/>
      <c r="C478" s="4205" t="s">
        <v>606</v>
      </c>
      <c r="D478" s="4204">
        <f>SUM(D474:D477)</f>
        <v>5.7767619999999997</v>
      </c>
      <c r="E478" s="4239">
        <f>SUM(E474:E477)</f>
        <v>18.981383999999998</v>
      </c>
      <c r="F478" s="4204">
        <f>SUM(F474:F477)</f>
        <v>481.35425999999995</v>
      </c>
      <c r="G478" s="4204">
        <f>SUM(G474:G477)</f>
        <v>0.54239899999999996</v>
      </c>
      <c r="H478" s="4240">
        <f>SUM(H474:H477)</f>
        <v>506.65480499999995</v>
      </c>
      <c r="I478" s="4135"/>
      <c r="J478" s="4117"/>
      <c r="K478" s="4117"/>
      <c r="L478" s="4205" t="s">
        <v>606</v>
      </c>
      <c r="M478" s="4143">
        <v>12.226706899244746</v>
      </c>
      <c r="N478" s="4142">
        <v>-1.1628195181387895</v>
      </c>
      <c r="O478" s="4143">
        <v>-21.907871084801783</v>
      </c>
      <c r="P478" s="4144">
        <v>-28.762936695560825</v>
      </c>
      <c r="Q478" s="4144">
        <v>-21.021071524809216</v>
      </c>
      <c r="R478" s="3612"/>
    </row>
    <row r="479" spans="2:18" s="3404" customFormat="1" ht="13.15" customHeight="1">
      <c r="B479" s="3615"/>
      <c r="C479" s="4207" t="s">
        <v>603</v>
      </c>
      <c r="D479" s="4104">
        <v>0.69905700000000004</v>
      </c>
      <c r="E479" s="4206">
        <v>5.1608749999999999</v>
      </c>
      <c r="F479" s="4104">
        <v>114.65428</v>
      </c>
      <c r="G479" s="4206">
        <v>0.100881</v>
      </c>
      <c r="H479" s="4105">
        <f>SUM(D479:G479)</f>
        <v>120.615093</v>
      </c>
      <c r="I479" s="4135"/>
      <c r="J479" s="4117"/>
      <c r="K479" s="4117"/>
      <c r="L479" s="4207" t="s">
        <v>603</v>
      </c>
      <c r="M479" s="4099">
        <v>-58.431750082802672</v>
      </c>
      <c r="N479" s="4100">
        <v>46.370513270661831</v>
      </c>
      <c r="O479" s="4118">
        <v>-8.298362108323758</v>
      </c>
      <c r="P479" s="3827">
        <v>-17.771003317493054</v>
      </c>
      <c r="Q479" s="3827">
        <v>-7.4753720250064077</v>
      </c>
      <c r="R479" s="3612"/>
    </row>
    <row r="480" spans="2:18" s="3404" customFormat="1" ht="13.15" customHeight="1">
      <c r="B480" s="3615"/>
      <c r="C480" s="4119" t="s">
        <v>641</v>
      </c>
      <c r="D480" s="4110">
        <v>0.68308599999999997</v>
      </c>
      <c r="E480" s="4135">
        <v>5.816567</v>
      </c>
      <c r="F480" s="4110">
        <v>131.802606</v>
      </c>
      <c r="G480" s="4135">
        <v>9.8441000000000001E-2</v>
      </c>
      <c r="H480" s="3744">
        <f>SUM(D480:G480)</f>
        <v>138.4007</v>
      </c>
      <c r="I480" s="4135"/>
      <c r="J480" s="4117"/>
      <c r="K480" s="4117"/>
      <c r="L480" s="4119" t="s">
        <v>641</v>
      </c>
      <c r="M480" s="3829">
        <v>67.759792328227491</v>
      </c>
      <c r="N480" s="3827">
        <v>20.918428970362271</v>
      </c>
      <c r="O480" s="3826">
        <v>-9.8586647307698172E-2</v>
      </c>
      <c r="P480" s="3827">
        <v>-15.486053279990386</v>
      </c>
      <c r="Q480" s="3827">
        <v>0.82616057299335921</v>
      </c>
      <c r="R480" s="3612"/>
    </row>
    <row r="481" spans="2:18" s="3404" customFormat="1" ht="13.15" customHeight="1">
      <c r="B481" s="3615"/>
      <c r="C481" s="4119" t="s">
        <v>654</v>
      </c>
      <c r="D481" s="4110">
        <v>0.84676200000000001</v>
      </c>
      <c r="E481" s="4134">
        <v>5.8570859999999998</v>
      </c>
      <c r="F481" s="4110">
        <v>109.235029</v>
      </c>
      <c r="G481" s="4135">
        <v>0.123367</v>
      </c>
      <c r="H481" s="3744">
        <f>SUM(D481:G481)</f>
        <v>116.06224399999999</v>
      </c>
      <c r="I481" s="4135"/>
      <c r="L481" s="4119" t="s">
        <v>654</v>
      </c>
      <c r="M481" s="3829">
        <v>-55.25693804858021</v>
      </c>
      <c r="N481" s="3827">
        <v>8.6370671946655904</v>
      </c>
      <c r="O481" s="3826">
        <v>5.9931634403472884</v>
      </c>
      <c r="P481" s="3827">
        <v>-32.461965477409223</v>
      </c>
      <c r="Q481" s="3827">
        <v>5.0098064559931572</v>
      </c>
      <c r="R481" s="3612"/>
    </row>
    <row r="482" spans="2:18" s="3404" customFormat="1" ht="13.15" customHeight="1">
      <c r="B482" s="3615"/>
      <c r="C482" s="3757" t="s">
        <v>655</v>
      </c>
      <c r="D482" s="4195">
        <v>3.0838179999999999</v>
      </c>
      <c r="E482" s="4241">
        <v>5.6386810000000001</v>
      </c>
      <c r="F482" s="4195">
        <v>118.996436</v>
      </c>
      <c r="G482" s="4196">
        <v>0.16833799999999999</v>
      </c>
      <c r="H482" s="3760">
        <f>SUM(D482:G482)</f>
        <v>127.88727300000001</v>
      </c>
      <c r="I482" s="4135"/>
      <c r="L482" s="3757" t="s">
        <v>655</v>
      </c>
      <c r="M482" s="4111">
        <v>71.764753062455526</v>
      </c>
      <c r="N482" s="4112">
        <v>7.3270307731371389</v>
      </c>
      <c r="O482" s="4200">
        <v>-1.9260099747696557</v>
      </c>
      <c r="P482" s="3827">
        <v>39.613847098047671</v>
      </c>
      <c r="Q482" s="3827">
        <v>-0.47916386209558937</v>
      </c>
      <c r="R482" s="3612"/>
    </row>
    <row r="483" spans="2:18" s="3404" customFormat="1" ht="13.15" customHeight="1" thickBot="1">
      <c r="B483" s="3615"/>
      <c r="C483" s="4176" t="s">
        <v>702</v>
      </c>
      <c r="D483" s="4113">
        <f>SUM(D479:D482)</f>
        <v>5.3127230000000001</v>
      </c>
      <c r="E483" s="4242">
        <f>SUM(E479:E482)</f>
        <v>22.473208999999997</v>
      </c>
      <c r="F483" s="4113">
        <f>SUM(F479:F482)</f>
        <v>474.68835100000001</v>
      </c>
      <c r="G483" s="4113">
        <f>SUM(G479:G482)</f>
        <v>0.49102699999999999</v>
      </c>
      <c r="H483" s="4115">
        <f>SUM(H479:H482)</f>
        <v>502.96530999999999</v>
      </c>
      <c r="I483" s="4135"/>
      <c r="L483" s="4176" t="s">
        <v>702</v>
      </c>
      <c r="M483" s="4182">
        <v>-8.0328564687276298</v>
      </c>
      <c r="N483" s="4177">
        <v>18.396050572497757</v>
      </c>
      <c r="O483" s="4182">
        <v>-1.3848239340397583</v>
      </c>
      <c r="P483" s="4144">
        <v>-9.4712563998089934</v>
      </c>
      <c r="Q483" s="4144">
        <v>-0.72820685081630643</v>
      </c>
      <c r="R483" s="3612"/>
    </row>
    <row r="484" spans="2:18" s="3404" customFormat="1" ht="13.15" customHeight="1">
      <c r="B484" s="3615"/>
      <c r="C484" s="3743" t="s">
        <v>705</v>
      </c>
      <c r="D484" s="4102">
        <v>1.3145450000000001</v>
      </c>
      <c r="E484" s="4104">
        <v>5.5570069999999996</v>
      </c>
      <c r="F484" s="4102">
        <v>119.762439</v>
      </c>
      <c r="G484" s="4102">
        <v>0.534327</v>
      </c>
      <c r="H484" s="4105">
        <f>SUM(D484:G484)</f>
        <v>127.168318</v>
      </c>
      <c r="I484" s="4135"/>
      <c r="L484" s="3743" t="s">
        <v>705</v>
      </c>
      <c r="M484" s="4118">
        <v>88.045466964782548</v>
      </c>
      <c r="N484" s="4099">
        <v>7.6756751519848905</v>
      </c>
      <c r="O484" s="4118">
        <v>4.4552710984709876</v>
      </c>
      <c r="P484" s="3827">
        <v>429.66068932702888</v>
      </c>
      <c r="Q484" s="3827">
        <v>5.4331716180826533</v>
      </c>
      <c r="R484" s="3612"/>
    </row>
    <row r="485" spans="2:18" s="3404" customFormat="1" ht="13.15" customHeight="1">
      <c r="B485" s="3615"/>
      <c r="C485" s="4210" t="s">
        <v>723</v>
      </c>
      <c r="D485" s="4097">
        <v>0.83018999999999998</v>
      </c>
      <c r="E485" s="4097">
        <v>6.4981850000000003</v>
      </c>
      <c r="F485" s="4097">
        <v>134.51014000000001</v>
      </c>
      <c r="G485" s="4110">
        <v>0.12083199999999999</v>
      </c>
      <c r="H485" s="3744">
        <f>SUM(D485:G485)</f>
        <v>141.95934700000001</v>
      </c>
      <c r="I485" s="4135"/>
      <c r="L485" s="4210" t="s">
        <v>723</v>
      </c>
      <c r="M485" s="3826">
        <v>21.535209329425584</v>
      </c>
      <c r="N485" s="3826">
        <v>11.718561825214096</v>
      </c>
      <c r="O485" s="3826">
        <v>2.054234041472597</v>
      </c>
      <c r="P485" s="3827">
        <v>22.745603965827229</v>
      </c>
      <c r="Q485" s="3827">
        <v>2.5712637291574367</v>
      </c>
      <c r="R485" s="3612"/>
    </row>
    <row r="486" spans="2:18" s="3404" customFormat="1" ht="13.15" customHeight="1">
      <c r="B486" s="3615"/>
      <c r="C486" s="4208" t="s">
        <v>724</v>
      </c>
      <c r="D486" s="4097">
        <v>1.619143</v>
      </c>
      <c r="E486" s="4097">
        <v>5.8707560000000001</v>
      </c>
      <c r="F486" s="4097">
        <v>127.116302</v>
      </c>
      <c r="G486" s="4110">
        <v>0.24413099999999999</v>
      </c>
      <c r="H486" s="3744">
        <f>SUM(D486:G486)</f>
        <v>134.85033200000001</v>
      </c>
      <c r="I486" s="4135"/>
      <c r="L486" s="4208" t="s">
        <v>724</v>
      </c>
      <c r="M486" s="3826">
        <v>91.215831603213189</v>
      </c>
      <c r="N486" s="3826">
        <v>0.23339250951752888</v>
      </c>
      <c r="O486" s="3826">
        <v>16.369541129521735</v>
      </c>
      <c r="P486" s="3827">
        <v>97.890035422762963</v>
      </c>
      <c r="Q486" s="3827">
        <v>16.187941360154994</v>
      </c>
      <c r="R486" s="3612"/>
    </row>
    <row r="487" spans="2:18" s="3404" customFormat="1" ht="13.15" customHeight="1">
      <c r="B487" s="3615"/>
      <c r="C487" s="4096" t="s">
        <v>725</v>
      </c>
      <c r="D487" s="4110">
        <v>1.449894</v>
      </c>
      <c r="E487" s="4134">
        <v>5.990424</v>
      </c>
      <c r="F487" s="4195">
        <v>130.909694</v>
      </c>
      <c r="G487" s="4209">
        <v>0.18759899999999999</v>
      </c>
      <c r="H487" s="3688">
        <f>SUM(D487:G487)</f>
        <v>138.537611</v>
      </c>
      <c r="I487" s="4135"/>
      <c r="L487" s="4096" t="s">
        <v>725</v>
      </c>
      <c r="M487" s="3829">
        <v>-52.98380124897124</v>
      </c>
      <c r="N487" s="3827">
        <v>6.238036874226438</v>
      </c>
      <c r="O487" s="4200">
        <v>10.011441014922511</v>
      </c>
      <c r="P487" s="3827">
        <v>11.441861017714359</v>
      </c>
      <c r="Q487" s="3827">
        <v>8.3279107843671056</v>
      </c>
      <c r="R487" s="3612"/>
    </row>
    <row r="488" spans="2:18" s="3404" customFormat="1" ht="13.15" customHeight="1" thickBot="1">
      <c r="B488" s="3615"/>
      <c r="C488" s="4088" t="s">
        <v>752</v>
      </c>
      <c r="D488" s="3750">
        <f>SUM(D484:D487)</f>
        <v>5.2137720000000005</v>
      </c>
      <c r="E488" s="3752">
        <f>SUM(E484:E487)</f>
        <v>23.916371999999999</v>
      </c>
      <c r="F488" s="4113">
        <f>SUM(F484:F487)</f>
        <v>512.29857500000003</v>
      </c>
      <c r="G488" s="4113">
        <f>SUM(G484:G487)</f>
        <v>1.086889</v>
      </c>
      <c r="H488" s="4090">
        <f>SUM(H484:H487)</f>
        <v>542.51560799999993</v>
      </c>
      <c r="I488" s="4135"/>
      <c r="L488" s="4088" t="s">
        <v>752</v>
      </c>
      <c r="M488" s="4116">
        <v>-1.8625288764349222</v>
      </c>
      <c r="N488" s="3754">
        <v>6.4217041722880026</v>
      </c>
      <c r="O488" s="4182">
        <v>7.9231402921029428</v>
      </c>
      <c r="P488" s="4144">
        <v>121.35014978809718</v>
      </c>
      <c r="Q488" s="4144">
        <v>7.8634246166996888</v>
      </c>
      <c r="R488" s="3612"/>
    </row>
    <row r="489" spans="2:18" s="3565" customFormat="1" ht="13.15" customHeight="1">
      <c r="B489" s="3566"/>
      <c r="C489" s="4214" t="s">
        <v>746</v>
      </c>
      <c r="D489" s="4215">
        <v>0.91434599999999999</v>
      </c>
      <c r="E489" s="4216">
        <v>6.9014889999999998</v>
      </c>
      <c r="F489" s="4215">
        <v>134.77517800000001</v>
      </c>
      <c r="G489" s="4215">
        <v>0.472302</v>
      </c>
      <c r="H489" s="4243">
        <f>SUM(D489:G489)</f>
        <v>143.06331500000002</v>
      </c>
      <c r="I489" s="3782"/>
      <c r="J489" s="3769"/>
      <c r="K489" s="3769"/>
      <c r="L489" s="4214" t="s">
        <v>746</v>
      </c>
      <c r="M489" s="4218">
        <v>-30.443917857509632</v>
      </c>
      <c r="N489" s="4219">
        <v>24.194354982817188</v>
      </c>
      <c r="O489" s="4218">
        <v>12.535431914508706</v>
      </c>
      <c r="P489" s="4290">
        <v>-11.608060232778811</v>
      </c>
      <c r="Q489" s="4290">
        <v>12.49918002375405</v>
      </c>
      <c r="R489" s="3691"/>
    </row>
    <row r="490" spans="2:18" s="3565" customFormat="1" ht="14.25" customHeight="1">
      <c r="B490" s="3566"/>
      <c r="C490" s="4220" t="s">
        <v>747</v>
      </c>
      <c r="D490" s="3766">
        <v>1.1620919999999999</v>
      </c>
      <c r="E490" s="3766">
        <v>6.7195460000000002</v>
      </c>
      <c r="F490" s="3766">
        <v>144.543363</v>
      </c>
      <c r="G490" s="3767">
        <v>0.20844799999999999</v>
      </c>
      <c r="H490" s="4229">
        <f>SUM(D490:G490)</f>
        <v>152.63344900000001</v>
      </c>
      <c r="I490" s="3782"/>
      <c r="J490" s="3769"/>
      <c r="K490" s="3769"/>
      <c r="L490" s="4220" t="s">
        <v>747</v>
      </c>
      <c r="M490" s="3830">
        <v>39.979040942434864</v>
      </c>
      <c r="N490" s="3830">
        <v>3.4065050471785696</v>
      </c>
      <c r="O490" s="3830">
        <v>7.4590830103960855</v>
      </c>
      <c r="P490" s="4290">
        <v>72.51059322033899</v>
      </c>
      <c r="Q490" s="4290">
        <v>7.5191258804536432</v>
      </c>
      <c r="R490" s="3691"/>
    </row>
    <row r="491" spans="2:18" s="3565" customFormat="1" ht="14.25" customHeight="1">
      <c r="B491" s="3566"/>
      <c r="C491" s="3792" t="s">
        <v>748</v>
      </c>
      <c r="D491" s="3766">
        <v>1.9213439999999999</v>
      </c>
      <c r="E491" s="3766">
        <v>6.4296389999999999</v>
      </c>
      <c r="F491" s="3766">
        <v>127.91179099999999</v>
      </c>
      <c r="G491" s="3767">
        <v>0.16576299999999999</v>
      </c>
      <c r="H491" s="4229">
        <f>SUM(D491:G491)</f>
        <v>136.42853699999998</v>
      </c>
      <c r="I491" s="3782"/>
      <c r="J491" s="3769"/>
      <c r="K491" s="3769"/>
      <c r="L491" s="3792" t="s">
        <v>748</v>
      </c>
      <c r="M491" s="3830">
        <v>18.664256338075134</v>
      </c>
      <c r="N491" s="3830">
        <v>9.5197790540094047</v>
      </c>
      <c r="O491" s="3830">
        <v>0.62579620983625261</v>
      </c>
      <c r="P491" s="4290">
        <v>-32.100798341873826</v>
      </c>
      <c r="Q491" s="4290">
        <v>1.1703382383960133</v>
      </c>
      <c r="R491" s="3691"/>
    </row>
    <row r="492" spans="2:18" s="3565" customFormat="1" ht="14.25" customHeight="1">
      <c r="B492" s="3566"/>
      <c r="C492" s="4222" t="s">
        <v>749</v>
      </c>
      <c r="D492" s="4223">
        <v>1.7579050000000001</v>
      </c>
      <c r="E492" s="3779">
        <v>5.830063</v>
      </c>
      <c r="F492" s="3779">
        <v>141.28563199999999</v>
      </c>
      <c r="G492" s="3779">
        <v>0.36879200000000001</v>
      </c>
      <c r="H492" s="4229">
        <f>SUM(D492:G492)</f>
        <v>149.242392</v>
      </c>
      <c r="I492" s="3782"/>
      <c r="J492" s="3769"/>
      <c r="K492" s="3769"/>
      <c r="L492" s="4222" t="s">
        <v>749</v>
      </c>
      <c r="M492" s="4224">
        <v>21.2436909180947</v>
      </c>
      <c r="N492" s="3771">
        <v>-2.6769557547178522</v>
      </c>
      <c r="O492" s="3771">
        <v>7.9260272352328514</v>
      </c>
      <c r="P492" s="4290">
        <v>96.585269644294499</v>
      </c>
      <c r="Q492" s="4290">
        <v>7.7269854177000212</v>
      </c>
      <c r="R492" s="3691"/>
    </row>
    <row r="493" spans="2:18" s="3565" customFormat="1" ht="14.25" customHeight="1" thickBot="1">
      <c r="B493" s="3566"/>
      <c r="C493" s="3776" t="s">
        <v>820</v>
      </c>
      <c r="D493" s="3773">
        <f>SUM(D489:D492)</f>
        <v>5.755687</v>
      </c>
      <c r="E493" s="3774">
        <f>SUM(E489:E492)</f>
        <v>25.880737</v>
      </c>
      <c r="F493" s="3783">
        <f>SUM(F489:F492)</f>
        <v>548.51596399999994</v>
      </c>
      <c r="G493" s="3783">
        <f>SUM(G489:G492)</f>
        <v>1.2153049999999999</v>
      </c>
      <c r="H493" s="3775">
        <f>SUM(H489:H492)</f>
        <v>581.36769300000003</v>
      </c>
      <c r="I493" s="3782"/>
      <c r="K493" s="3769"/>
      <c r="L493" s="3776" t="s">
        <v>820</v>
      </c>
      <c r="M493" s="4225">
        <v>10.393914425103361</v>
      </c>
      <c r="N493" s="4226">
        <v>8.2134740168784788</v>
      </c>
      <c r="O493" s="3777">
        <v>7.0695861295339171</v>
      </c>
      <c r="P493" s="4291">
        <v>11.815005948169485</v>
      </c>
      <c r="Q493" s="4291">
        <v>7.161468615295604</v>
      </c>
      <c r="R493" s="3691"/>
    </row>
    <row r="494" spans="2:18" s="3565" customFormat="1" ht="14.25" customHeight="1">
      <c r="B494" s="3566"/>
      <c r="C494" s="4214" t="s">
        <v>810</v>
      </c>
      <c r="D494" s="4215">
        <v>1.490521</v>
      </c>
      <c r="E494" s="4216">
        <v>6.2655760000000003</v>
      </c>
      <c r="F494" s="4215">
        <v>129.93297699999999</v>
      </c>
      <c r="G494" s="4215">
        <v>1.0420550000000002</v>
      </c>
      <c r="H494" s="4243">
        <f>SUM(D494:G494)</f>
        <v>138.73112900000001</v>
      </c>
      <c r="I494" s="3782"/>
      <c r="J494" s="3769"/>
      <c r="K494" s="3769"/>
      <c r="L494" s="4214" t="s">
        <v>810</v>
      </c>
      <c r="M494" s="4218">
        <v>63.014985574388703</v>
      </c>
      <c r="N494" s="4219">
        <v>-9.214142049635953</v>
      </c>
      <c r="O494" s="4218">
        <v>-3.5927988164111468</v>
      </c>
      <c r="P494" s="4290">
        <v>120.63319655644062</v>
      </c>
      <c r="Q494" s="4290">
        <v>-3.028159944427415</v>
      </c>
      <c r="R494" s="3691"/>
    </row>
    <row r="495" spans="2:18" s="3565" customFormat="1" ht="14.25" customHeight="1">
      <c r="B495" s="3566"/>
      <c r="C495" s="4227" t="s">
        <v>818</v>
      </c>
      <c r="D495" s="3766">
        <v>0.84351600000000004</v>
      </c>
      <c r="E495" s="3766">
        <v>6.9778859999999998</v>
      </c>
      <c r="F495" s="3766">
        <v>132.76106999999999</v>
      </c>
      <c r="G495" s="3767">
        <v>0.34854800000000002</v>
      </c>
      <c r="H495" s="4229">
        <f>SUM(D495:G495)</f>
        <v>140.93101999999999</v>
      </c>
      <c r="I495" s="3782"/>
      <c r="J495" s="3769"/>
      <c r="K495" s="3769"/>
      <c r="L495" s="4227" t="s">
        <v>818</v>
      </c>
      <c r="M495" s="3830">
        <v>-27.414008529445169</v>
      </c>
      <c r="N495" s="3830">
        <v>3.8446049777767684</v>
      </c>
      <c r="O495" s="3830">
        <v>-8.1513898358653876</v>
      </c>
      <c r="P495" s="4290">
        <v>67.211007061713246</v>
      </c>
      <c r="Q495" s="4290">
        <v>-7.6670147183793347</v>
      </c>
      <c r="R495" s="3691"/>
    </row>
    <row r="496" spans="2:18" s="3565" customFormat="1" ht="14.25" customHeight="1">
      <c r="B496" s="3566"/>
      <c r="C496" s="3765" t="s">
        <v>797</v>
      </c>
      <c r="D496" s="3766">
        <v>1.346751</v>
      </c>
      <c r="E496" s="3766">
        <v>7.653969</v>
      </c>
      <c r="F496" s="3766">
        <v>129.00266099999999</v>
      </c>
      <c r="G496" s="3767">
        <v>0.15626399999999999</v>
      </c>
      <c r="H496" s="4229">
        <v>138.15964500000001</v>
      </c>
      <c r="I496" s="3782"/>
      <c r="J496" s="3769"/>
      <c r="K496" s="3769"/>
      <c r="L496" s="3765" t="s">
        <v>797</v>
      </c>
      <c r="M496" s="3830">
        <v>-29.905784700709503</v>
      </c>
      <c r="N496" s="3830">
        <v>19.041971096666543</v>
      </c>
      <c r="O496" s="3830">
        <v>0.85282990056796848</v>
      </c>
      <c r="P496" s="4290">
        <v>-5.7304706116564006</v>
      </c>
      <c r="Q496" s="4290">
        <v>1.2688752940303232</v>
      </c>
      <c r="R496" s="3691"/>
    </row>
    <row r="497" spans="2:18" s="3565" customFormat="1" ht="14.25" customHeight="1">
      <c r="B497" s="3566"/>
      <c r="C497" s="3770" t="s">
        <v>819</v>
      </c>
      <c r="D497" s="3779">
        <v>2.2891659999999998</v>
      </c>
      <c r="E497" s="3779">
        <v>7.290025</v>
      </c>
      <c r="F497" s="3779">
        <v>135.66913500000001</v>
      </c>
      <c r="G497" s="3780">
        <v>0.12870300000000001</v>
      </c>
      <c r="H497" s="3781">
        <v>145.37702899999999</v>
      </c>
      <c r="I497" s="3782"/>
      <c r="J497" s="3769"/>
      <c r="K497" s="3769"/>
      <c r="L497" s="3770" t="s">
        <v>819</v>
      </c>
      <c r="M497" s="3771">
        <v>30.221257690261979</v>
      </c>
      <c r="N497" s="3771">
        <v>25.041959237833282</v>
      </c>
      <c r="O497" s="3771">
        <v>-3.9752782505159416</v>
      </c>
      <c r="P497" s="4290">
        <v>-65.101466409249667</v>
      </c>
      <c r="Q497" s="4290">
        <v>-2.5899899808628106</v>
      </c>
      <c r="R497" s="3691"/>
    </row>
    <row r="498" spans="2:18" s="3565" customFormat="1" ht="14.25" customHeight="1" thickBot="1">
      <c r="B498" s="3566"/>
      <c r="C498" s="3776" t="s">
        <v>864</v>
      </c>
      <c r="D498" s="3783">
        <f>SUM(D494:D497)</f>
        <v>5.9699539999999995</v>
      </c>
      <c r="E498" s="3784">
        <f>SUM(E494:E497)</f>
        <v>28.187456000000001</v>
      </c>
      <c r="F498" s="3783">
        <f>SUM(F494:F497)</f>
        <v>527.36584299999993</v>
      </c>
      <c r="G498" s="3783">
        <f>SUM(G494:G497)</f>
        <v>1.6755700000000002</v>
      </c>
      <c r="H498" s="3785">
        <f>SUM(H494:H497)</f>
        <v>563.19882299999995</v>
      </c>
      <c r="I498" s="3782"/>
      <c r="J498" s="3769"/>
      <c r="K498" s="3769"/>
      <c r="L498" s="3776" t="s">
        <v>864</v>
      </c>
      <c r="M498" s="3777">
        <v>3.7227006958509037</v>
      </c>
      <c r="N498" s="3778">
        <v>8.9128798766434016</v>
      </c>
      <c r="O498" s="3777">
        <v>-3.8558806649426884</v>
      </c>
      <c r="P498" s="4291">
        <v>37.872385944269155</v>
      </c>
      <c r="Q498" s="4291">
        <v>-3.1251942993674504</v>
      </c>
      <c r="R498" s="3691"/>
    </row>
    <row r="499" spans="2:18" s="3565" customFormat="1" ht="14.25" customHeight="1">
      <c r="B499" s="3566"/>
      <c r="C499" s="4119" t="s">
        <v>867</v>
      </c>
      <c r="D499" s="4216">
        <v>1.4403779999999999</v>
      </c>
      <c r="E499" s="3767">
        <v>7.4736419999999999</v>
      </c>
      <c r="F499" s="3766">
        <v>125.90088</v>
      </c>
      <c r="G499" s="3766">
        <f>H499-SUM(D499:F499)</f>
        <v>0.10872800000001348</v>
      </c>
      <c r="H499" s="4229">
        <v>134.92362800000001</v>
      </c>
      <c r="I499" s="3782"/>
      <c r="J499" s="3769"/>
      <c r="K499" s="3769"/>
      <c r="L499" s="4119" t="s">
        <v>867</v>
      </c>
      <c r="M499" s="4219">
        <v>-3.3641256983296444</v>
      </c>
      <c r="N499" s="4221">
        <v>19.281004651447844</v>
      </c>
      <c r="O499" s="3830">
        <v>-3.10321297417822</v>
      </c>
      <c r="P499" s="4290">
        <v>-89.566001794529711</v>
      </c>
      <c r="Q499" s="4290">
        <v>-2.7445181391121025</v>
      </c>
      <c r="R499" s="3691"/>
    </row>
    <row r="500" spans="2:18" s="3565" customFormat="1" ht="14.25" customHeight="1">
      <c r="B500" s="3566"/>
      <c r="C500" s="4119" t="s">
        <v>874</v>
      </c>
      <c r="D500" s="3767">
        <v>1.206367</v>
      </c>
      <c r="E500" s="3767">
        <v>8.4709509999999995</v>
      </c>
      <c r="F500" s="3767">
        <v>153.60824400000001</v>
      </c>
      <c r="G500" s="3767">
        <f>H500-SUM(D500:F500)</f>
        <v>9.7643999999974085E-2</v>
      </c>
      <c r="H500" s="4229">
        <v>163.383206</v>
      </c>
      <c r="I500" s="3782"/>
      <c r="J500" s="3769"/>
      <c r="K500" s="3769"/>
      <c r="L500" s="4119" t="s">
        <v>874</v>
      </c>
      <c r="M500" s="4221">
        <v>43.016492870318984</v>
      </c>
      <c r="N500" s="4221">
        <v>21.397096484522677</v>
      </c>
      <c r="O500" s="3830">
        <v>15.70277642384174</v>
      </c>
      <c r="P500" s="4290">
        <v>-71.985494106988398</v>
      </c>
      <c r="Q500" s="4290">
        <v>15.931330093261238</v>
      </c>
      <c r="R500" s="3691"/>
    </row>
    <row r="501" spans="2:18" s="3565" customFormat="1" ht="14.25" customHeight="1">
      <c r="B501" s="3566"/>
      <c r="C501" s="3765" t="s">
        <v>861</v>
      </c>
      <c r="D501" s="3766">
        <v>2.2553589999999999</v>
      </c>
      <c r="E501" s="3766">
        <v>8.7211529999999993</v>
      </c>
      <c r="F501" s="3766">
        <v>131.923359</v>
      </c>
      <c r="G501" s="3767">
        <f>H501-SUM(D501:F501)</f>
        <v>0.15245499999997492</v>
      </c>
      <c r="H501" s="4229">
        <v>143.05232599999999</v>
      </c>
      <c r="I501" s="3782"/>
      <c r="J501" s="3769"/>
      <c r="K501" s="3769"/>
      <c r="L501" s="3765" t="s">
        <v>861</v>
      </c>
      <c r="M501" s="3830">
        <v>67.466666072644443</v>
      </c>
      <c r="N501" s="3830">
        <v>13.942883750901004</v>
      </c>
      <c r="O501" s="3830">
        <v>2.2640602739194833</v>
      </c>
      <c r="P501" s="4290">
        <v>-2.437541596289023</v>
      </c>
      <c r="Q501" s="4290">
        <v>3.5413242412427763</v>
      </c>
      <c r="R501" s="3691"/>
    </row>
    <row r="502" spans="2:18" s="3565" customFormat="1" ht="14.25" customHeight="1">
      <c r="B502" s="3566"/>
      <c r="C502" s="3770" t="s">
        <v>875</v>
      </c>
      <c r="D502" s="3779">
        <v>3.172736</v>
      </c>
      <c r="E502" s="3779">
        <v>7.9288460000000001</v>
      </c>
      <c r="F502" s="3779">
        <v>151.990635</v>
      </c>
      <c r="G502" s="3780">
        <f>H502-SUM(D502:F502)</f>
        <v>0.53767199999998638</v>
      </c>
      <c r="H502" s="3781">
        <v>163.62988899999999</v>
      </c>
      <c r="I502" s="3782"/>
      <c r="J502" s="3769"/>
      <c r="K502" s="3769"/>
      <c r="L502" s="3770" t="s">
        <v>875</v>
      </c>
      <c r="M502" s="3771">
        <v>38.597899846494329</v>
      </c>
      <c r="N502" s="3771">
        <v>8.7629466291267732</v>
      </c>
      <c r="O502" s="3771">
        <v>12.030370798781888</v>
      </c>
      <c r="P502" s="4290">
        <v>317.76182373370193</v>
      </c>
      <c r="Q502" s="4290">
        <v>12.555532414959458</v>
      </c>
      <c r="R502" s="3691"/>
    </row>
    <row r="503" spans="2:18" s="3565" customFormat="1" ht="14.25" customHeight="1" thickBot="1">
      <c r="B503" s="3566"/>
      <c r="C503" s="3776" t="s">
        <v>916</v>
      </c>
      <c r="D503" s="3783">
        <f>SUM(D499:D502)</f>
        <v>8.07484</v>
      </c>
      <c r="E503" s="3784">
        <f>SUM(E499:E502)</f>
        <v>32.594591999999999</v>
      </c>
      <c r="F503" s="3783">
        <f>SUM(F499:F502)</f>
        <v>563.42311800000004</v>
      </c>
      <c r="G503" s="3783">
        <f>SUM(G499:G502)</f>
        <v>0.89649899999994886</v>
      </c>
      <c r="H503" s="3785">
        <f>SUM(H499:H502)</f>
        <v>604.98904900000002</v>
      </c>
      <c r="I503" s="3782"/>
      <c r="J503" s="3769"/>
      <c r="K503" s="3769"/>
      <c r="L503" s="3776" t="s">
        <v>916</v>
      </c>
      <c r="M503" s="3777">
        <v>35.257993612681105</v>
      </c>
      <c r="N503" s="3778">
        <v>15.635096689818326</v>
      </c>
      <c r="O503" s="3777">
        <v>6.8372412583422033</v>
      </c>
      <c r="P503" s="4291">
        <v>-46.495879014308642</v>
      </c>
      <c r="Q503" s="4291">
        <v>7.4201550666237921</v>
      </c>
      <c r="R503" s="3691"/>
    </row>
    <row r="504" spans="2:18" s="3565" customFormat="1" ht="14.25" customHeight="1">
      <c r="B504" s="3566"/>
      <c r="C504" s="4119" t="s">
        <v>914</v>
      </c>
      <c r="D504" s="4216">
        <v>2.6708639999999999</v>
      </c>
      <c r="E504" s="3767">
        <v>9.4558520000000001</v>
      </c>
      <c r="F504" s="3766">
        <v>138.67038400000001</v>
      </c>
      <c r="G504" s="3766">
        <f>H504-SUM(D504:F504)</f>
        <v>0.15552299999998809</v>
      </c>
      <c r="H504" s="4229">
        <v>150.95262299999999</v>
      </c>
      <c r="I504" s="3782"/>
      <c r="J504" s="3769"/>
      <c r="K504" s="3769"/>
      <c r="L504" s="4119" t="s">
        <v>914</v>
      </c>
      <c r="M504" s="4219">
        <v>85.427991818814206</v>
      </c>
      <c r="N504" s="4221">
        <v>26.522677966110763</v>
      </c>
      <c r="O504" s="3830">
        <v>10.142505755321181</v>
      </c>
      <c r="P504" s="4290">
        <v>43.038591715076905</v>
      </c>
      <c r="Q504" s="4290">
        <v>11.880050394138507</v>
      </c>
      <c r="R504" s="3691"/>
    </row>
    <row r="505" spans="2:18" s="3565" customFormat="1" ht="14.25" customHeight="1">
      <c r="B505" s="3566"/>
      <c r="C505" s="4119" t="s">
        <v>918</v>
      </c>
      <c r="D505" s="3767">
        <v>2.6443720000000002</v>
      </c>
      <c r="E505" s="3767">
        <v>9.520581</v>
      </c>
      <c r="F505" s="3767">
        <v>154.518595</v>
      </c>
      <c r="G505" s="3767">
        <f>H505-SUM(D505:F505)</f>
        <v>9.5607000000001108E-2</v>
      </c>
      <c r="H505" s="4229">
        <v>166.779155</v>
      </c>
      <c r="I505" s="3782"/>
      <c r="J505" s="3769"/>
      <c r="K505" s="3769"/>
      <c r="L505" s="4119" t="s">
        <v>918</v>
      </c>
      <c r="M505" s="4221">
        <v>119.20128783363606</v>
      </c>
      <c r="N505" s="4221">
        <v>12.390934618793096</v>
      </c>
      <c r="O505" s="3830">
        <v>0.59264462394348527</v>
      </c>
      <c r="P505" s="4290">
        <v>-2.0861496865895646</v>
      </c>
      <c r="Q505" s="4290">
        <v>2.0785177884194468</v>
      </c>
      <c r="R505" s="3691"/>
    </row>
    <row r="506" spans="2:18" s="3565" customFormat="1" ht="14.25" customHeight="1">
      <c r="B506" s="3566"/>
      <c r="C506" s="3765" t="s">
        <v>936</v>
      </c>
      <c r="D506" s="3766">
        <v>2.3211059999999999</v>
      </c>
      <c r="E506" s="3766">
        <v>8.5779399999999999</v>
      </c>
      <c r="F506" s="3766">
        <v>140.57003599999999</v>
      </c>
      <c r="G506" s="3767">
        <f>H506-SUM(D506:F506)</f>
        <v>0.24261200000000827</v>
      </c>
      <c r="H506" s="4229">
        <v>151.71169399999999</v>
      </c>
      <c r="I506" s="3782"/>
      <c r="J506" s="3769"/>
      <c r="K506" s="3769"/>
      <c r="L506" s="3765" t="s">
        <v>936</v>
      </c>
      <c r="M506" s="3830">
        <v>2.9151456597375329</v>
      </c>
      <c r="N506" s="3830">
        <v>-1.6421337866678698</v>
      </c>
      <c r="O506" s="3830">
        <v>6.5543184054311325</v>
      </c>
      <c r="P506" s="4290">
        <v>59.136794463971768</v>
      </c>
      <c r="Q506" s="4290">
        <v>6.0532871027906339</v>
      </c>
      <c r="R506" s="3691"/>
    </row>
    <row r="507" spans="2:18" s="3565" customFormat="1" ht="14.25" customHeight="1">
      <c r="B507" s="3566"/>
      <c r="C507" s="3770" t="s">
        <v>937</v>
      </c>
      <c r="D507" s="3779">
        <v>2.471832</v>
      </c>
      <c r="E507" s="3779">
        <v>8.2283600000000003</v>
      </c>
      <c r="F507" s="3779">
        <v>161.03521000000001</v>
      </c>
      <c r="G507" s="3780">
        <f>H507-SUM(D507:F507)</f>
        <v>0.28014299999998116</v>
      </c>
      <c r="H507" s="3781">
        <v>172.015545</v>
      </c>
      <c r="I507" s="3782"/>
      <c r="J507" s="3769"/>
      <c r="K507" s="3769"/>
      <c r="L507" s="3770" t="s">
        <v>937</v>
      </c>
      <c r="M507" s="3771">
        <v>-22.09146931859442</v>
      </c>
      <c r="N507" s="3771">
        <v>3.7775232360421711</v>
      </c>
      <c r="O507" s="3771">
        <v>5.9507449258304774</v>
      </c>
      <c r="P507" s="4290">
        <v>-47.897045038613086</v>
      </c>
      <c r="Q507" s="4290">
        <v>5.1247703284820005</v>
      </c>
      <c r="R507" s="3691"/>
    </row>
    <row r="508" spans="2:18" s="3565" customFormat="1" ht="14.25" customHeight="1" thickBot="1">
      <c r="B508" s="3566"/>
      <c r="C508" s="3776" t="s">
        <v>959</v>
      </c>
      <c r="D508" s="3783">
        <f>SUM(D504:D507)</f>
        <v>10.108174000000002</v>
      </c>
      <c r="E508" s="3784">
        <f>SUM(E504:E507)</f>
        <v>35.782733</v>
      </c>
      <c r="F508" s="3783">
        <f>SUM(F504:F507)</f>
        <v>594.79422499999998</v>
      </c>
      <c r="G508" s="3783">
        <f>SUM(G504:G507)</f>
        <v>0.77388499999997862</v>
      </c>
      <c r="H508" s="3785">
        <f>SUM(H504:H507)</f>
        <v>641.4590169999999</v>
      </c>
      <c r="I508" s="3782"/>
      <c r="J508" s="3769"/>
      <c r="K508" s="3769"/>
      <c r="L508" s="3776" t="s">
        <v>959</v>
      </c>
      <c r="M508" s="3777">
        <f t="shared" ref="M508:N511" si="54">SUM(D508/D503)*100-100</f>
        <v>25.181105755655864</v>
      </c>
      <c r="N508" s="3778">
        <f t="shared" si="54"/>
        <v>9.7811962180720116</v>
      </c>
      <c r="O508" s="3777">
        <f t="shared" ref="O508:P508" si="55">SUM(F508/F503)*100-100</f>
        <v>5.5679481366258017</v>
      </c>
      <c r="P508" s="4291">
        <f t="shared" si="55"/>
        <v>-13.676981234778538</v>
      </c>
      <c r="Q508" s="4291">
        <f>SUM(H508/H503)*100-100</f>
        <v>6.0282029997537734</v>
      </c>
      <c r="R508" s="3691"/>
    </row>
    <row r="509" spans="2:18" s="3565" customFormat="1" ht="14.25" customHeight="1">
      <c r="B509" s="3566"/>
      <c r="C509" s="4207" t="s">
        <v>938</v>
      </c>
      <c r="D509" s="4216">
        <v>2.7450000000000001</v>
      </c>
      <c r="E509" s="4216">
        <v>8.5890000000000004</v>
      </c>
      <c r="F509" s="4215">
        <v>136.44300000000001</v>
      </c>
      <c r="G509" s="4215">
        <v>0.290462</v>
      </c>
      <c r="H509" s="4243">
        <f>SUM(D509:G509)</f>
        <v>148.06746200000001</v>
      </c>
      <c r="I509" s="3782"/>
      <c r="J509" s="3769"/>
      <c r="K509" s="3769"/>
      <c r="L509" s="4207" t="s">
        <v>938</v>
      </c>
      <c r="M509" s="4219">
        <f t="shared" si="54"/>
        <v>2.7757309994069317</v>
      </c>
      <c r="N509" s="4219">
        <f t="shared" si="54"/>
        <v>-9.1673600644341775</v>
      </c>
      <c r="O509" s="4218">
        <f>SUM(F509/F504)*100-100</f>
        <v>-1.6062434787805842</v>
      </c>
      <c r="P509" s="4290">
        <f>SUM(G509/G504)*100-100</f>
        <v>86.764658603564897</v>
      </c>
      <c r="Q509" s="4290">
        <f>SUM(H509/H504)*100-100</f>
        <v>-1.9113023296057463</v>
      </c>
      <c r="R509" s="3691"/>
    </row>
    <row r="510" spans="2:18" s="3565" customFormat="1" ht="14.25" customHeight="1">
      <c r="B510" s="3566"/>
      <c r="C510" s="4244" t="s">
        <v>964</v>
      </c>
      <c r="D510" s="3767">
        <v>1.901</v>
      </c>
      <c r="E510" s="3767">
        <v>9.4809999999999999</v>
      </c>
      <c r="F510" s="3767">
        <v>154.99915999999999</v>
      </c>
      <c r="G510" s="3767">
        <v>0.27720600000000001</v>
      </c>
      <c r="H510" s="4229">
        <f>SUM(D510:G510)</f>
        <v>166.658366</v>
      </c>
      <c r="I510" s="3782"/>
      <c r="J510" s="4245"/>
      <c r="K510" s="3769"/>
      <c r="L510" s="4119" t="s">
        <v>964</v>
      </c>
      <c r="M510" s="4221">
        <f t="shared" si="54"/>
        <v>-28.111475995056679</v>
      </c>
      <c r="N510" s="4221">
        <f t="shared" si="54"/>
        <v>-0.41574143426751675</v>
      </c>
      <c r="O510" s="3830">
        <f t="shared" ref="O510:Q513" si="56">SUM(F510/F505)*100-100</f>
        <v>0.31100787578348843</v>
      </c>
      <c r="P510" s="4290">
        <f t="shared" si="56"/>
        <v>189.94320499544676</v>
      </c>
      <c r="Q510" s="4290">
        <f>SUM(H510/H505)*100-100</f>
        <v>-7.2424518519724757E-2</v>
      </c>
      <c r="R510" s="3691"/>
    </row>
    <row r="511" spans="2:18" s="3565" customFormat="1" ht="14.25" customHeight="1">
      <c r="B511" s="3566"/>
      <c r="C511" s="3765" t="s">
        <v>983</v>
      </c>
      <c r="D511" s="3766">
        <v>2.0379999999999998</v>
      </c>
      <c r="E511" s="3766">
        <v>8.6370000000000005</v>
      </c>
      <c r="F511" s="3766">
        <v>135.86500000000001</v>
      </c>
      <c r="G511" s="3767">
        <f>0.169+0.129+0.056+0.076</f>
        <v>0.43000000000000005</v>
      </c>
      <c r="H511" s="4229">
        <f>SUM(D511:G511)</f>
        <v>146.97000000000003</v>
      </c>
      <c r="I511" s="3782"/>
      <c r="J511" s="3769"/>
      <c r="K511" s="3769"/>
      <c r="L511" s="3765" t="s">
        <v>983</v>
      </c>
      <c r="M511" s="3830">
        <f t="shared" si="54"/>
        <v>-12.197030208874565</v>
      </c>
      <c r="N511" s="3830">
        <f t="shared" si="54"/>
        <v>0.68851029501256278</v>
      </c>
      <c r="O511" s="3830">
        <f t="shared" si="56"/>
        <v>-3.3471116134593473</v>
      </c>
      <c r="P511" s="4290">
        <f t="shared" si="56"/>
        <v>77.237729378590245</v>
      </c>
      <c r="Q511" s="4290">
        <f>SUM(H511/H506)*100-100</f>
        <v>-3.1254637496829787</v>
      </c>
      <c r="R511" s="3691"/>
    </row>
    <row r="512" spans="2:18" s="3565" customFormat="1" ht="14.25" customHeight="1">
      <c r="B512" s="3566"/>
      <c r="C512" s="3770" t="s">
        <v>1005</v>
      </c>
      <c r="D512" s="3779">
        <v>2.0379999999999998</v>
      </c>
      <c r="E512" s="3779">
        <v>8.6370000000000005</v>
      </c>
      <c r="F512" s="3779">
        <v>135.86500000000001</v>
      </c>
      <c r="G512" s="3780">
        <f>0.169+0.129+0.056+0.076</f>
        <v>0.43000000000000005</v>
      </c>
      <c r="H512" s="3781">
        <f>SUM(D512:G512)</f>
        <v>146.97000000000003</v>
      </c>
      <c r="I512" s="3782"/>
      <c r="J512" s="3769"/>
      <c r="K512" s="3769"/>
      <c r="L512" s="3770" t="s">
        <v>1005</v>
      </c>
      <c r="M512" s="3771">
        <f t="shared" ref="M512:M513" si="57">SUM(D512/D507)*100-100</f>
        <v>-17.551030976215216</v>
      </c>
      <c r="N512" s="3771">
        <f t="shared" ref="N512:N513" si="58">SUM(E512/E507)*100-100</f>
        <v>4.9662387158558801</v>
      </c>
      <c r="O512" s="3771">
        <f t="shared" si="56"/>
        <v>-15.630252539180717</v>
      </c>
      <c r="P512" s="4290">
        <f t="shared" si="56"/>
        <v>53.493037484437934</v>
      </c>
      <c r="Q512" s="4290">
        <f>SUM(H512/H507)*100-100</f>
        <v>-14.560047465477595</v>
      </c>
      <c r="R512" s="3691"/>
    </row>
    <row r="513" spans="2:18" s="3565" customFormat="1" ht="14.25" customHeight="1" thickBot="1">
      <c r="B513" s="3566"/>
      <c r="C513" s="3776" t="s">
        <v>1020</v>
      </c>
      <c r="D513" s="3783">
        <f>SUM(D509:D512)</f>
        <v>8.7219999999999995</v>
      </c>
      <c r="E513" s="3784">
        <f>SUM(E509:E512)</f>
        <v>35.344000000000001</v>
      </c>
      <c r="F513" s="3783">
        <f>SUM(F509:F512)</f>
        <v>563.17216000000008</v>
      </c>
      <c r="G513" s="3783">
        <f>SUM(G509:G512)</f>
        <v>1.4276680000000002</v>
      </c>
      <c r="H513" s="3785">
        <f>SUM(H509:H512)</f>
        <v>608.66582800000003</v>
      </c>
      <c r="I513" s="3782"/>
      <c r="J513" s="3769"/>
      <c r="K513" s="3769"/>
      <c r="L513" s="3776" t="s">
        <v>1020</v>
      </c>
      <c r="M513" s="3777">
        <f t="shared" si="57"/>
        <v>-13.713396702510281</v>
      </c>
      <c r="N513" s="3778">
        <f t="shared" si="58"/>
        <v>-1.2261025450459613</v>
      </c>
      <c r="O513" s="3777">
        <f t="shared" si="56"/>
        <v>-5.3164714233733434</v>
      </c>
      <c r="P513" s="4291">
        <f t="shared" si="56"/>
        <v>84.480639888360628</v>
      </c>
      <c r="Q513" s="4291">
        <f t="shared" si="56"/>
        <v>-5.1122812418115728</v>
      </c>
      <c r="R513" s="3691"/>
    </row>
    <row r="514" spans="2:18" s="3565" customFormat="1" ht="18" customHeight="1">
      <c r="B514" s="3566"/>
      <c r="C514" s="4246" t="s">
        <v>389</v>
      </c>
      <c r="D514" s="4185"/>
      <c r="E514" s="4185"/>
      <c r="F514" s="4185"/>
      <c r="G514" s="4185"/>
      <c r="H514" s="4185"/>
      <c r="I514" s="3782"/>
      <c r="J514" s="3769"/>
      <c r="K514" s="3769"/>
      <c r="L514" s="4247" t="s">
        <v>389</v>
      </c>
      <c r="M514" s="3404"/>
      <c r="N514" s="3611"/>
      <c r="O514" s="3612"/>
      <c r="P514" s="3612"/>
      <c r="Q514" s="3612"/>
      <c r="R514" s="3691"/>
    </row>
    <row r="515" spans="2:18" s="3404" customFormat="1" ht="25.5" customHeight="1">
      <c r="B515" s="3615"/>
      <c r="C515" s="5172" t="s">
        <v>595</v>
      </c>
      <c r="D515" s="5172"/>
      <c r="E515" s="5172"/>
      <c r="F515" s="5172"/>
      <c r="G515" s="5172"/>
      <c r="H515" s="5172"/>
      <c r="I515" s="3692"/>
      <c r="L515" s="4078"/>
      <c r="O515" s="3612"/>
      <c r="P515" s="3612"/>
      <c r="Q515" s="3612"/>
      <c r="R515" s="3612"/>
    </row>
    <row r="516" spans="2:18" s="3404" customFormat="1" ht="25.5" customHeight="1">
      <c r="B516" s="3615"/>
      <c r="C516" s="4236" t="s">
        <v>600</v>
      </c>
      <c r="D516" s="4248"/>
      <c r="E516" s="4248"/>
      <c r="F516" s="4248"/>
      <c r="G516" s="4248"/>
      <c r="H516" s="4248"/>
      <c r="I516" s="3692"/>
      <c r="K516" s="3612"/>
      <c r="P516" s="3612"/>
      <c r="Q516" s="3612"/>
      <c r="R516" s="3612"/>
    </row>
  </sheetData>
  <mergeCells count="16">
    <mergeCell ref="D96:I96"/>
    <mergeCell ref="M96:R96"/>
    <mergeCell ref="P60:X61"/>
    <mergeCell ref="C3:E3"/>
    <mergeCell ref="F3:H3"/>
    <mergeCell ref="I3:K3"/>
    <mergeCell ref="M3:N3"/>
    <mergeCell ref="B94:O94"/>
    <mergeCell ref="B459:I459"/>
    <mergeCell ref="C515:H515"/>
    <mergeCell ref="D100:I100"/>
    <mergeCell ref="M100:R100"/>
    <mergeCell ref="B282:J282"/>
    <mergeCell ref="B341:J341"/>
    <mergeCell ref="B400:I400"/>
    <mergeCell ref="C456:H456"/>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drawing r:id="rId2"/>
</worksheet>
</file>

<file path=xl/worksheets/sheet28.xml><?xml version="1.0" encoding="utf-8"?>
<worksheet xmlns="http://schemas.openxmlformats.org/spreadsheetml/2006/main" xmlns:r="http://schemas.openxmlformats.org/officeDocument/2006/relationships">
  <sheetPr>
    <tabColor rgb="FF00B0F0"/>
    <pageSetUpPr fitToPage="1"/>
  </sheetPr>
  <dimension ref="A1:AC122"/>
  <sheetViews>
    <sheetView zoomScaleNormal="100" workbookViewId="0">
      <selection activeCell="A60" sqref="A60:G60"/>
    </sheetView>
  </sheetViews>
  <sheetFormatPr defaultColWidth="8.85546875" defaultRowHeight="15"/>
  <cols>
    <col min="1" max="1" width="19.140625" style="3836" customWidth="1"/>
    <col min="2" max="7" width="15.7109375" style="3836" customWidth="1"/>
    <col min="8" max="8" width="8.28515625" style="3836" bestFit="1" customWidth="1"/>
    <col min="9" max="9" width="11" style="3836" customWidth="1"/>
    <col min="10" max="10" width="14.7109375" style="3836" customWidth="1"/>
    <col min="11" max="15" width="15.5703125" style="3836" customWidth="1"/>
    <col min="16" max="16" width="12.7109375" style="3836" customWidth="1"/>
    <col min="17" max="17" width="9.7109375" style="3836" bestFit="1" customWidth="1"/>
    <col min="18" max="20" width="10.140625" style="3836" customWidth="1"/>
    <col min="21" max="26" width="8.85546875" style="3836"/>
    <col min="27" max="29" width="16.42578125" style="3836" customWidth="1"/>
    <col min="30" max="16384" width="8.85546875" style="3836"/>
  </cols>
  <sheetData>
    <row r="1" spans="1:16" ht="10.5" customHeight="1"/>
    <row r="2" spans="1:16" ht="15.75" customHeight="1">
      <c r="A2" s="3839" t="s">
        <v>899</v>
      </c>
      <c r="B2" s="3842"/>
      <c r="C2" s="3838"/>
      <c r="D2" s="3838"/>
      <c r="E2" s="3838"/>
      <c r="F2" s="3838"/>
      <c r="G2" s="3838"/>
    </row>
    <row r="3" spans="1:16" ht="32.25" customHeight="1" thickBot="1">
      <c r="A3" s="5197" t="s">
        <v>3</v>
      </c>
      <c r="B3" s="5198"/>
      <c r="C3" s="5198"/>
      <c r="D3" s="5198"/>
      <c r="E3" s="5198"/>
      <c r="F3" s="5198"/>
      <c r="G3" s="5199"/>
      <c r="J3" s="5197" t="s">
        <v>991</v>
      </c>
      <c r="K3" s="5198"/>
      <c r="L3" s="5198"/>
      <c r="M3" s="5198"/>
      <c r="N3" s="5198"/>
      <c r="O3" s="5198"/>
      <c r="P3" s="5199"/>
    </row>
    <row r="4" spans="1:16" ht="33.75" customHeight="1" thickBot="1">
      <c r="A4" s="3993" t="s">
        <v>582</v>
      </c>
      <c r="B4" s="4012" t="s">
        <v>583</v>
      </c>
      <c r="C4" s="3994" t="s">
        <v>584</v>
      </c>
      <c r="D4" s="4013" t="s">
        <v>585</v>
      </c>
      <c r="E4" s="3994" t="s">
        <v>586</v>
      </c>
      <c r="F4" s="3995" t="s">
        <v>587</v>
      </c>
      <c r="G4" s="3996" t="s">
        <v>156</v>
      </c>
      <c r="J4" s="3997" t="s">
        <v>582</v>
      </c>
      <c r="K4" s="3998" t="s">
        <v>583</v>
      </c>
      <c r="L4" s="3998" t="s">
        <v>584</v>
      </c>
      <c r="M4" s="3998" t="s">
        <v>585</v>
      </c>
      <c r="N4" s="3998" t="s">
        <v>586</v>
      </c>
      <c r="O4" s="3999" t="s">
        <v>587</v>
      </c>
      <c r="P4" s="4000" t="s">
        <v>1028</v>
      </c>
    </row>
    <row r="5" spans="1:16" ht="16.5" thickBot="1">
      <c r="A5" s="3843" t="s">
        <v>597</v>
      </c>
      <c r="B5" s="3844">
        <v>349.93899999999996</v>
      </c>
      <c r="C5" s="3844">
        <v>8.3390000000000004</v>
      </c>
      <c r="D5" s="4014">
        <v>23.619</v>
      </c>
      <c r="E5" s="3891">
        <v>14.998999999999999</v>
      </c>
      <c r="F5" s="3891">
        <v>7.0000000000000001E-3</v>
      </c>
      <c r="G5" s="3893">
        <v>396.90299999999996</v>
      </c>
      <c r="J5" s="4015"/>
      <c r="K5" s="4016"/>
      <c r="L5" s="4016"/>
      <c r="M5" s="4016"/>
      <c r="N5" s="4016"/>
      <c r="O5" s="4017"/>
      <c r="P5" s="4018"/>
    </row>
    <row r="6" spans="1:16" ht="16.5" thickBot="1">
      <c r="A6" s="3843" t="s">
        <v>598</v>
      </c>
      <c r="B6" s="3891">
        <v>367.66899999999998</v>
      </c>
      <c r="C6" s="3891">
        <v>7.8090000000000002</v>
      </c>
      <c r="D6" s="3891">
        <v>30.283000000000001</v>
      </c>
      <c r="E6" s="3891">
        <v>22.856000000000002</v>
      </c>
      <c r="F6" s="3891">
        <v>2E-3</v>
      </c>
      <c r="G6" s="3893">
        <v>428.61900000000003</v>
      </c>
      <c r="J6" s="3843" t="s">
        <v>598</v>
      </c>
      <c r="K6" s="3847">
        <v>5.0665973212474142</v>
      </c>
      <c r="L6" s="3848">
        <v>-6.3556781388655708</v>
      </c>
      <c r="M6" s="3847">
        <v>28.21457301325205</v>
      </c>
      <c r="N6" s="3848">
        <v>52.383492232815541</v>
      </c>
      <c r="O6" s="3847">
        <v>-71.428571428571431</v>
      </c>
      <c r="P6" s="3849">
        <v>7.990869305598622</v>
      </c>
    </row>
    <row r="7" spans="1:16" ht="16.5" thickBot="1">
      <c r="A7" s="4019" t="s">
        <v>599</v>
      </c>
      <c r="B7" s="4020">
        <v>392.23500000000001</v>
      </c>
      <c r="C7" s="4020">
        <v>6.7920000000000007</v>
      </c>
      <c r="D7" s="4020">
        <v>32.783999999999999</v>
      </c>
      <c r="E7" s="4020">
        <v>22.58</v>
      </c>
      <c r="F7" s="4020">
        <v>5.4000000000000006E-2</v>
      </c>
      <c r="G7" s="4021">
        <v>454.44499999999999</v>
      </c>
      <c r="J7" s="3843" t="s">
        <v>599</v>
      </c>
      <c r="K7" s="3847">
        <v>6.6815532449023607</v>
      </c>
      <c r="L7" s="3848">
        <v>-13.023434498655391</v>
      </c>
      <c r="M7" s="3847">
        <v>8.2587590397252626</v>
      </c>
      <c r="N7" s="3848">
        <v>-1.2075603780189113</v>
      </c>
      <c r="O7" s="3847">
        <v>2600</v>
      </c>
      <c r="P7" s="3849">
        <v>6.0253978475055732</v>
      </c>
    </row>
    <row r="8" spans="1:16">
      <c r="A8" s="3850" t="s">
        <v>425</v>
      </c>
      <c r="B8" s="3875">
        <v>101.3278</v>
      </c>
      <c r="C8" s="3875">
        <v>1.728</v>
      </c>
      <c r="D8" s="3875">
        <v>8.1590000000000007</v>
      </c>
      <c r="E8" s="3875">
        <v>5.8696000000000002</v>
      </c>
      <c r="F8" s="3875">
        <v>6.5000000000000002E-2</v>
      </c>
      <c r="G8" s="3876">
        <v>117.1494</v>
      </c>
      <c r="J8" s="3868" t="s">
        <v>425</v>
      </c>
      <c r="K8" s="3872">
        <v>9.1024398647630278</v>
      </c>
      <c r="L8" s="3873">
        <v>-14.582303509639161</v>
      </c>
      <c r="M8" s="3872">
        <v>7.0594410182390703</v>
      </c>
      <c r="N8" s="3873">
        <v>-9.237668161434982</v>
      </c>
      <c r="O8" s="3872">
        <v>30</v>
      </c>
      <c r="P8" s="3874">
        <v>7.4420140321914943</v>
      </c>
    </row>
    <row r="9" spans="1:16">
      <c r="A9" s="3850" t="s">
        <v>575</v>
      </c>
      <c r="B9" s="3875">
        <v>105.923</v>
      </c>
      <c r="C9" s="3875">
        <v>1.2769999999999999</v>
      </c>
      <c r="D9" s="3875">
        <v>11.266999999999999</v>
      </c>
      <c r="E9" s="3875">
        <v>8.6829999999999998</v>
      </c>
      <c r="F9" s="3875">
        <v>2E-3</v>
      </c>
      <c r="G9" s="3876">
        <v>127.18899999999999</v>
      </c>
      <c r="J9" s="3850" t="s">
        <v>575</v>
      </c>
      <c r="K9" s="3854">
        <v>11.620089360984664</v>
      </c>
      <c r="L9" s="3838">
        <v>-14.237743451981217</v>
      </c>
      <c r="M9" s="3854">
        <v>-0.95815752461322745</v>
      </c>
      <c r="N9" s="3838">
        <v>41.624531071603315</v>
      </c>
      <c r="O9" s="3854">
        <v>200</v>
      </c>
      <c r="P9" s="3855">
        <v>11.675095704702684</v>
      </c>
    </row>
    <row r="10" spans="1:16">
      <c r="A10" s="3850" t="s">
        <v>426</v>
      </c>
      <c r="B10" s="3875">
        <v>109.5425</v>
      </c>
      <c r="C10" s="3875">
        <v>1.3169999999999999</v>
      </c>
      <c r="D10" s="3875">
        <v>9.11</v>
      </c>
      <c r="E10" s="3875">
        <v>8.5350000000000001</v>
      </c>
      <c r="F10" s="3875">
        <v>0</v>
      </c>
      <c r="G10" s="3876">
        <v>128.50450000000001</v>
      </c>
      <c r="J10" s="3850" t="s">
        <v>426</v>
      </c>
      <c r="K10" s="3854">
        <v>23.251797427905998</v>
      </c>
      <c r="L10" s="3838">
        <v>-37.434679334916865</v>
      </c>
      <c r="M10" s="3854">
        <v>0.57407816294987413</v>
      </c>
      <c r="N10" s="3838">
        <v>100.77628793225122</v>
      </c>
      <c r="O10" s="3854">
        <v>201</v>
      </c>
      <c r="P10" s="3855">
        <v>23.212522172683265</v>
      </c>
    </row>
    <row r="11" spans="1:16">
      <c r="A11" s="3856" t="s">
        <v>479</v>
      </c>
      <c r="B11" s="3923">
        <v>99.571600000000004</v>
      </c>
      <c r="C11" s="3923">
        <v>1.7989999999999999</v>
      </c>
      <c r="D11" s="3923">
        <v>5.7610000000000001</v>
      </c>
      <c r="E11" s="3923">
        <v>6.2914000000000003</v>
      </c>
      <c r="F11" s="3923">
        <v>0</v>
      </c>
      <c r="G11" s="3876">
        <v>113.423</v>
      </c>
      <c r="I11" s="4022"/>
      <c r="J11" s="3856" t="s">
        <v>479</v>
      </c>
      <c r="K11" s="3854">
        <v>-13.856455687441596</v>
      </c>
      <c r="L11" s="3838">
        <v>53.106382978723389</v>
      </c>
      <c r="M11" s="3854">
        <v>21.822795517022627</v>
      </c>
      <c r="N11" s="3838">
        <v>9.7783981853079922</v>
      </c>
      <c r="O11" s="3854">
        <v>202</v>
      </c>
      <c r="P11" s="3855">
        <v>-10.847095257932907</v>
      </c>
    </row>
    <row r="12" spans="1:16" ht="16.5" thickBot="1">
      <c r="A12" s="3843" t="s">
        <v>528</v>
      </c>
      <c r="B12" s="3891">
        <v>416.36489999999998</v>
      </c>
      <c r="C12" s="3891">
        <v>6.1210000000000004</v>
      </c>
      <c r="D12" s="3891">
        <v>34.297000000000004</v>
      </c>
      <c r="E12" s="3891">
        <v>29.379000000000001</v>
      </c>
      <c r="F12" s="3891">
        <v>6.7000000000000004E-2</v>
      </c>
      <c r="G12" s="3893">
        <v>486.26589999999999</v>
      </c>
      <c r="I12" s="4022"/>
      <c r="J12" s="3843" t="s">
        <v>528</v>
      </c>
      <c r="K12" s="3847">
        <v>6.1518987341772089</v>
      </c>
      <c r="L12" s="3848">
        <v>-9.8792697290930533</v>
      </c>
      <c r="M12" s="3847">
        <v>4.6150561249390165</v>
      </c>
      <c r="N12" s="3848">
        <v>30.110717449069995</v>
      </c>
      <c r="O12" s="3847">
        <v>24.074074074074076</v>
      </c>
      <c r="P12" s="3849">
        <v>7.0021454741497848</v>
      </c>
    </row>
    <row r="13" spans="1:16">
      <c r="A13" s="3868" t="s">
        <v>526</v>
      </c>
      <c r="B13" s="3869">
        <v>104.22369999999999</v>
      </c>
      <c r="C13" s="3885">
        <v>1.686145</v>
      </c>
      <c r="D13" s="3869">
        <v>6.7704110000000002</v>
      </c>
      <c r="E13" s="3870">
        <v>8.2089999999999996</v>
      </c>
      <c r="F13" s="3869">
        <v>2.48E-3</v>
      </c>
      <c r="G13" s="3871">
        <f>SUM(B13:F13)</f>
        <v>120.89173599999999</v>
      </c>
      <c r="J13" s="3868" t="s">
        <v>526</v>
      </c>
      <c r="K13" s="3872">
        <v>2.8579521118587365</v>
      </c>
      <c r="L13" s="3873">
        <v>-2.4221643518518476</v>
      </c>
      <c r="M13" s="3872">
        <v>-17.019107733790904</v>
      </c>
      <c r="N13" s="3873">
        <v>39.856208259506587</v>
      </c>
      <c r="O13" s="3872">
        <v>-96.184615384615384</v>
      </c>
      <c r="P13" s="3874">
        <v>3.1944986487339975</v>
      </c>
    </row>
    <row r="14" spans="1:16">
      <c r="A14" s="3850" t="s">
        <v>484</v>
      </c>
      <c r="B14" s="4023">
        <v>118.24299999999999</v>
      </c>
      <c r="C14" s="4024">
        <v>2.028</v>
      </c>
      <c r="D14" s="4025">
        <v>5.0019999999999998</v>
      </c>
      <c r="E14" s="4024">
        <v>9.7210000000000001</v>
      </c>
      <c r="F14" s="4025">
        <v>0</v>
      </c>
      <c r="G14" s="4026">
        <f>SUM(B14:F14)</f>
        <v>134.994</v>
      </c>
      <c r="J14" s="3850" t="s">
        <v>484</v>
      </c>
      <c r="K14" s="3854">
        <v>11.631090509143434</v>
      </c>
      <c r="L14" s="3838">
        <v>58.809710258418193</v>
      </c>
      <c r="M14" s="3854">
        <v>-55.604863761427175</v>
      </c>
      <c r="N14" s="3838">
        <v>11.95439364275019</v>
      </c>
      <c r="O14" s="3854">
        <v>-100</v>
      </c>
      <c r="P14" s="3855">
        <v>6.1365369646746188</v>
      </c>
    </row>
    <row r="15" spans="1:16">
      <c r="A15" s="3850" t="s">
        <v>498</v>
      </c>
      <c r="B15" s="3875">
        <v>107.73699999999999</v>
      </c>
      <c r="C15" s="3851">
        <v>1.7869999999999999</v>
      </c>
      <c r="D15" s="3875">
        <v>2.5009999999999999</v>
      </c>
      <c r="E15" s="3851">
        <v>7.7949999999999999</v>
      </c>
      <c r="F15" s="3875">
        <v>0</v>
      </c>
      <c r="G15" s="3876">
        <f>SUM(B15:F15)</f>
        <v>119.82000000000001</v>
      </c>
      <c r="J15" s="3850" t="s">
        <v>498</v>
      </c>
      <c r="K15" s="3854">
        <v>-1.6482187278910061</v>
      </c>
      <c r="L15" s="3838">
        <v>35.687167805618827</v>
      </c>
      <c r="M15" s="3854">
        <v>-72.546652030735459</v>
      </c>
      <c r="N15" s="3838">
        <v>-8.6701816051552498</v>
      </c>
      <c r="O15" s="3854">
        <v>0</v>
      </c>
      <c r="P15" s="3855">
        <v>-6.7581290927555102</v>
      </c>
    </row>
    <row r="16" spans="1:16">
      <c r="A16" s="3856" t="s">
        <v>428</v>
      </c>
      <c r="B16" s="3923">
        <v>115.2975</v>
      </c>
      <c r="C16" s="3879">
        <v>2.238</v>
      </c>
      <c r="D16" s="3923">
        <v>4.1357999999999997</v>
      </c>
      <c r="E16" s="3879">
        <v>6.0419999999999998</v>
      </c>
      <c r="F16" s="3923">
        <v>1E-3</v>
      </c>
      <c r="G16" s="3880">
        <f>SUM(B16:F16)</f>
        <v>127.71430000000001</v>
      </c>
      <c r="J16" s="3850" t="s">
        <v>428</v>
      </c>
      <c r="K16" s="3857">
        <v>15.793559609366525</v>
      </c>
      <c r="L16" s="3858">
        <v>24.402445803224012</v>
      </c>
      <c r="M16" s="3857">
        <v>-28.210380142336405</v>
      </c>
      <c r="N16" s="3838">
        <v>-3.9641415265282802</v>
      </c>
      <c r="O16" s="3854">
        <v>0</v>
      </c>
      <c r="P16" s="3855">
        <v>12.6000017633108</v>
      </c>
    </row>
    <row r="17" spans="1:16" ht="16.5" thickBot="1">
      <c r="A17" s="3843" t="s">
        <v>481</v>
      </c>
      <c r="B17" s="3881">
        <f t="shared" ref="B17:G17" si="0">SUM(B13:B16)</f>
        <v>445.50120000000004</v>
      </c>
      <c r="C17" s="3882">
        <f t="shared" si="0"/>
        <v>7.7391450000000006</v>
      </c>
      <c r="D17" s="3881">
        <f t="shared" si="0"/>
        <v>18.409210999999999</v>
      </c>
      <c r="E17" s="3882">
        <f t="shared" si="0"/>
        <v>31.767000000000003</v>
      </c>
      <c r="F17" s="3881">
        <f t="shared" si="0"/>
        <v>3.48E-3</v>
      </c>
      <c r="G17" s="3883">
        <f t="shared" si="0"/>
        <v>503.42003599999998</v>
      </c>
      <c r="J17" s="3843" t="s">
        <v>481</v>
      </c>
      <c r="K17" s="3847">
        <v>6.9977800722395216</v>
      </c>
      <c r="L17" s="3848">
        <v>26.435958176768494</v>
      </c>
      <c r="M17" s="3847">
        <v>-46.324136221826997</v>
      </c>
      <c r="N17" s="3910">
        <v>8.1282548759317876</v>
      </c>
      <c r="O17" s="3847">
        <v>-94.805970149253739</v>
      </c>
      <c r="P17" s="3849">
        <v>3.5277275252079079</v>
      </c>
    </row>
    <row r="18" spans="1:16" ht="15.75">
      <c r="A18" s="3868" t="s">
        <v>416</v>
      </c>
      <c r="B18" s="3869">
        <v>94.488523000000001</v>
      </c>
      <c r="C18" s="3885">
        <v>1.5468230000000001</v>
      </c>
      <c r="D18" s="3870">
        <v>4.4912660000000004</v>
      </c>
      <c r="E18" s="3869">
        <v>4.5229470000000003</v>
      </c>
      <c r="F18" s="3870">
        <v>1.2012E-2</v>
      </c>
      <c r="G18" s="3871">
        <f>SUM(B18:F18)</f>
        <v>105.061571</v>
      </c>
      <c r="I18" s="3884"/>
      <c r="J18" s="3868" t="s">
        <v>416</v>
      </c>
      <c r="K18" s="3872">
        <v>-9.3406557241778927</v>
      </c>
      <c r="L18" s="3896">
        <v>-8.262753203312883</v>
      </c>
      <c r="M18" s="3872">
        <v>-33.663318223960104</v>
      </c>
      <c r="N18" s="3838">
        <v>-44.902582531368004</v>
      </c>
      <c r="O18" s="3854">
        <v>384.35483870967744</v>
      </c>
      <c r="P18" s="3855">
        <v>-13.094497211951676</v>
      </c>
    </row>
    <row r="19" spans="1:16" ht="15.75">
      <c r="A19" s="3887" t="s">
        <v>211</v>
      </c>
      <c r="B19" s="3875">
        <v>93.367249000000001</v>
      </c>
      <c r="C19" s="3888">
        <v>1.5071429999999999</v>
      </c>
      <c r="D19" s="3851">
        <v>3.4722339999999998</v>
      </c>
      <c r="E19" s="3875">
        <v>5.7088539999999997</v>
      </c>
      <c r="F19" s="3851">
        <v>1.4796E-2</v>
      </c>
      <c r="G19" s="3876">
        <f>SUM(B19:F19)</f>
        <v>104.07027600000001</v>
      </c>
      <c r="I19" s="3884"/>
      <c r="J19" s="3887" t="s">
        <v>211</v>
      </c>
      <c r="K19" s="3854">
        <v>-21.037821266375161</v>
      </c>
      <c r="L19" s="3897">
        <v>-25.683284023668634</v>
      </c>
      <c r="M19" s="3854">
        <v>-30.583086765293885</v>
      </c>
      <c r="N19" s="3838">
        <v>-41.272976031272513</v>
      </c>
      <c r="O19" s="3854">
        <v>0</v>
      </c>
      <c r="P19" s="3855">
        <v>-22.907480332459215</v>
      </c>
    </row>
    <row r="20" spans="1:16" ht="15.75">
      <c r="A20" s="3890" t="s">
        <v>332</v>
      </c>
      <c r="B20" s="3875">
        <v>97.061201999999994</v>
      </c>
      <c r="C20" s="3888">
        <v>1.299706</v>
      </c>
      <c r="D20" s="3851">
        <v>3.031215</v>
      </c>
      <c r="E20" s="3875">
        <v>2.5682309999999999</v>
      </c>
      <c r="F20" s="3851">
        <v>2.5121000000000001E-2</v>
      </c>
      <c r="G20" s="3876">
        <f>SUM(B20:F20)</f>
        <v>103.98547499999999</v>
      </c>
      <c r="I20" s="3884"/>
      <c r="J20" s="3890" t="s">
        <v>332</v>
      </c>
      <c r="K20" s="3854">
        <v>-9.9091287115846853</v>
      </c>
      <c r="L20" s="3897">
        <v>-27.268830442081693</v>
      </c>
      <c r="M20" s="3854">
        <v>21.200119952019207</v>
      </c>
      <c r="N20" s="3838">
        <v>-67.052841565105837</v>
      </c>
      <c r="O20" s="3854">
        <v>0</v>
      </c>
      <c r="P20" s="3855">
        <v>-13.215260390585897</v>
      </c>
    </row>
    <row r="21" spans="1:16" ht="15.75">
      <c r="A21" s="3850" t="s">
        <v>551</v>
      </c>
      <c r="B21" s="3875">
        <v>97.768315000000001</v>
      </c>
      <c r="C21" s="3888">
        <v>1.372493</v>
      </c>
      <c r="D21" s="3851">
        <v>1.38415</v>
      </c>
      <c r="E21" s="3875">
        <v>2.9716450000000001</v>
      </c>
      <c r="F21" s="3851">
        <v>2.2457000000000001E-2</v>
      </c>
      <c r="G21" s="3876">
        <f>SUM(B21:F21)</f>
        <v>103.51906000000001</v>
      </c>
      <c r="I21" s="3884"/>
      <c r="J21" s="3850" t="s">
        <v>551</v>
      </c>
      <c r="K21" s="3854">
        <v>-15.20343892972528</v>
      </c>
      <c r="L21" s="3897">
        <v>-38.673235031277933</v>
      </c>
      <c r="M21" s="3854">
        <v>-66.532472556700043</v>
      </c>
      <c r="N21" s="3838">
        <v>-50.816865276398545</v>
      </c>
      <c r="O21" s="3857">
        <v>2145.7000000000003</v>
      </c>
      <c r="P21" s="3855">
        <v>-18.944816672839295</v>
      </c>
    </row>
    <row r="22" spans="1:16" ht="16.5" thickBot="1">
      <c r="A22" s="4027" t="s">
        <v>606</v>
      </c>
      <c r="B22" s="4028">
        <f t="shared" ref="B22:G22" si="1">SUM(B18:B21)</f>
        <v>382.68528900000001</v>
      </c>
      <c r="C22" s="4029">
        <f t="shared" si="1"/>
        <v>5.7261649999999999</v>
      </c>
      <c r="D22" s="4030">
        <f t="shared" si="1"/>
        <v>12.378864999999999</v>
      </c>
      <c r="E22" s="4028">
        <f t="shared" si="1"/>
        <v>15.771677000000002</v>
      </c>
      <c r="F22" s="4030">
        <f t="shared" si="1"/>
        <v>7.4386000000000008E-2</v>
      </c>
      <c r="G22" s="4031">
        <f t="shared" si="1"/>
        <v>416.63638200000003</v>
      </c>
      <c r="I22" s="3884"/>
      <c r="J22" s="4027" t="s">
        <v>606</v>
      </c>
      <c r="K22" s="4032">
        <v>-14.100054275948082</v>
      </c>
      <c r="L22" s="4033">
        <v>-26.010366778242314</v>
      </c>
      <c r="M22" s="4032">
        <v>-32.757221371410211</v>
      </c>
      <c r="N22" s="4034">
        <v>-50.352009947429721</v>
      </c>
      <c r="O22" s="4032">
        <v>2037.5287356321842</v>
      </c>
      <c r="P22" s="4035">
        <v>-17.238816056975523</v>
      </c>
    </row>
    <row r="23" spans="1:16" ht="15.75">
      <c r="A23" s="3868" t="s">
        <v>603</v>
      </c>
      <c r="B23" s="3870">
        <v>87.238636999999997</v>
      </c>
      <c r="C23" s="3885">
        <v>1.4656260000000001</v>
      </c>
      <c r="D23" s="3870">
        <v>2.487724</v>
      </c>
      <c r="E23" s="3870">
        <v>4.6823030000000001</v>
      </c>
      <c r="F23" s="3870">
        <v>3.2750000000000001E-3</v>
      </c>
      <c r="G23" s="3895">
        <f>SUM(B23:F23)</f>
        <v>95.877565000000004</v>
      </c>
      <c r="I23" s="3884"/>
      <c r="J23" s="3868" t="s">
        <v>603</v>
      </c>
      <c r="K23" s="3872">
        <v>-7.6727688927892359</v>
      </c>
      <c r="L23" s="3896">
        <v>-5.2492754503908969</v>
      </c>
      <c r="M23" s="3896">
        <v>-44.609738100571207</v>
      </c>
      <c r="N23" s="3896">
        <v>3.5232780751134101</v>
      </c>
      <c r="O23" s="3896">
        <v>-72.735597735597736</v>
      </c>
      <c r="P23" s="3886">
        <v>-8.7415464213837026</v>
      </c>
    </row>
    <row r="24" spans="1:16" ht="15.75">
      <c r="A24" s="3850" t="s">
        <v>641</v>
      </c>
      <c r="B24" s="3851">
        <v>109.154704</v>
      </c>
      <c r="C24" s="4036">
        <v>1.174463</v>
      </c>
      <c r="D24" s="3851">
        <v>1.972321</v>
      </c>
      <c r="E24" s="3875">
        <v>5.2488279999999996</v>
      </c>
      <c r="F24" s="3851">
        <v>0.18929000000000001</v>
      </c>
      <c r="G24" s="3853">
        <f>SUM(B24:F24)</f>
        <v>117.73960599999999</v>
      </c>
      <c r="I24" s="3884"/>
      <c r="J24" s="3850" t="s">
        <v>641</v>
      </c>
      <c r="K24" s="3854">
        <v>16.908985933600746</v>
      </c>
      <c r="L24" s="3897">
        <v>-22.073552410089817</v>
      </c>
      <c r="M24" s="3897">
        <v>-43.197347874596005</v>
      </c>
      <c r="N24" s="3897">
        <v>-8.058114640871878</v>
      </c>
      <c r="O24" s="3897">
        <v>1179.3322519599892</v>
      </c>
      <c r="P24" s="3889">
        <v>13.134711010087045</v>
      </c>
    </row>
    <row r="25" spans="1:16" ht="15.75">
      <c r="A25" s="3850" t="s">
        <v>654</v>
      </c>
      <c r="B25" s="3851">
        <v>97.793738000000005</v>
      </c>
      <c r="C25" s="4036">
        <v>1.1576040000000001</v>
      </c>
      <c r="D25" s="3851">
        <v>3.373488</v>
      </c>
      <c r="E25" s="3875">
        <v>8.8732249999999997</v>
      </c>
      <c r="F25" s="3851">
        <v>7.3980000000000001E-3</v>
      </c>
      <c r="G25" s="3876">
        <f>SUM(B25:F25)</f>
        <v>111.20545300000001</v>
      </c>
      <c r="I25" s="3884"/>
      <c r="J25" s="3912" t="s">
        <v>654</v>
      </c>
      <c r="K25" s="3854">
        <v>0.75471556595807954</v>
      </c>
      <c r="L25" s="3897">
        <v>-10.933395706413592</v>
      </c>
      <c r="M25" s="3897">
        <v>11.291610789732843</v>
      </c>
      <c r="N25" s="3897">
        <v>245.49948972658612</v>
      </c>
      <c r="O25" s="3897">
        <v>-70.550535408622267</v>
      </c>
      <c r="P25" s="3889">
        <v>6.9432562576648564</v>
      </c>
    </row>
    <row r="26" spans="1:16" ht="15.75" thickBot="1">
      <c r="A26" s="3850" t="s">
        <v>655</v>
      </c>
      <c r="B26" s="3879">
        <v>105.870977</v>
      </c>
      <c r="C26" s="3936">
        <v>1.5282640000000001</v>
      </c>
      <c r="D26" s="3879">
        <v>3.3481749999999999</v>
      </c>
      <c r="E26" s="3852">
        <v>8.4179680000000001</v>
      </c>
      <c r="F26" s="3879">
        <v>4.8430000000000001E-3</v>
      </c>
      <c r="G26" s="3853">
        <f>SUM(B26:F26)</f>
        <v>119.17022699999998</v>
      </c>
      <c r="J26" s="3850" t="s">
        <v>655</v>
      </c>
      <c r="K26" s="3854">
        <v>8.2876154713313639</v>
      </c>
      <c r="L26" s="3897">
        <v>11.349493221459056</v>
      </c>
      <c r="M26" s="3897">
        <v>141.89394213054945</v>
      </c>
      <c r="N26" s="3897">
        <v>183.27636712999026</v>
      </c>
      <c r="O26" s="3897">
        <v>-78.434341185376496</v>
      </c>
      <c r="P26" s="3889">
        <v>15.119116228451034</v>
      </c>
    </row>
    <row r="27" spans="1:16" ht="16.5" thickBot="1">
      <c r="A27" s="3843" t="s">
        <v>702</v>
      </c>
      <c r="B27" s="3891">
        <f t="shared" ref="B27:G27" si="2">SUM(B23:B26)</f>
        <v>400.05805599999997</v>
      </c>
      <c r="C27" s="3892">
        <f t="shared" si="2"/>
        <v>5.3259570000000007</v>
      </c>
      <c r="D27" s="3844">
        <f t="shared" si="2"/>
        <v>11.181708</v>
      </c>
      <c r="E27" s="3891">
        <f t="shared" si="2"/>
        <v>27.222324</v>
      </c>
      <c r="F27" s="3844">
        <f t="shared" si="2"/>
        <v>0.20480599999999999</v>
      </c>
      <c r="G27" s="3893">
        <f t="shared" si="2"/>
        <v>443.99285099999997</v>
      </c>
      <c r="J27" s="4037" t="s">
        <v>702</v>
      </c>
      <c r="K27" s="4038">
        <v>4.5397007670185019</v>
      </c>
      <c r="L27" s="4039">
        <v>-6.9891105128825188</v>
      </c>
      <c r="M27" s="4038">
        <v>-9.6709754892714273</v>
      </c>
      <c r="N27" s="4040">
        <v>72.602596413811909</v>
      </c>
      <c r="O27" s="4038">
        <v>175.32869088269297</v>
      </c>
      <c r="P27" s="4041">
        <v>6.5660298000571657</v>
      </c>
    </row>
    <row r="28" spans="1:16">
      <c r="A28" s="3898" t="s">
        <v>705</v>
      </c>
      <c r="B28" s="3870">
        <v>96.890054000000006</v>
      </c>
      <c r="C28" s="3885">
        <v>1.6256010000000001</v>
      </c>
      <c r="D28" s="3870">
        <v>8.2050509999999992</v>
      </c>
      <c r="E28" s="3870">
        <v>8.0088880000000007</v>
      </c>
      <c r="F28" s="3870">
        <v>0.19522500000000001</v>
      </c>
      <c r="G28" s="3871">
        <f>SUM(B28:F28)</f>
        <v>114.924819</v>
      </c>
      <c r="J28" s="3868" t="s">
        <v>705</v>
      </c>
      <c r="K28" s="3872">
        <v>11.063236808708979</v>
      </c>
      <c r="L28" s="3872">
        <v>10.915131145326299</v>
      </c>
      <c r="M28" s="3872">
        <v>229.82159596482563</v>
      </c>
      <c r="N28" s="3872">
        <v>71.045914798764642</v>
      </c>
      <c r="O28" s="3872">
        <v>5861.0687022900765</v>
      </c>
      <c r="P28" s="3886">
        <v>19.866226264715834</v>
      </c>
    </row>
    <row r="29" spans="1:16">
      <c r="A29" s="3904" t="s">
        <v>723</v>
      </c>
      <c r="B29" s="3851">
        <v>119.768923</v>
      </c>
      <c r="C29" s="3888">
        <v>2.145267</v>
      </c>
      <c r="D29" s="3851">
        <v>7.6060840000000001</v>
      </c>
      <c r="E29" s="3851">
        <v>4.226108</v>
      </c>
      <c r="F29" s="3851">
        <v>0.40444000000000002</v>
      </c>
      <c r="G29" s="3876">
        <f>SUM(B29:F29)</f>
        <v>134.15082200000001</v>
      </c>
      <c r="J29" s="3900" t="s">
        <v>723</v>
      </c>
      <c r="K29" s="3854">
        <v>9.7240142761048531</v>
      </c>
      <c r="L29" s="3854">
        <v>82.659394123101379</v>
      </c>
      <c r="M29" s="3854">
        <v>285.64128252956795</v>
      </c>
      <c r="N29" s="3854">
        <v>-19.484730686545632</v>
      </c>
      <c r="O29" s="3854">
        <v>113.66157747371756</v>
      </c>
      <c r="P29" s="3889">
        <v>13.938568810906332</v>
      </c>
    </row>
    <row r="30" spans="1:16">
      <c r="A30" s="3904" t="s">
        <v>724</v>
      </c>
      <c r="B30" s="3851">
        <v>97.278154999999998</v>
      </c>
      <c r="C30" s="3888">
        <v>1.9049210000000001</v>
      </c>
      <c r="D30" s="3851">
        <v>6.3239330000000002</v>
      </c>
      <c r="E30" s="3851">
        <v>7.5052130000000004</v>
      </c>
      <c r="F30" s="3851">
        <v>5.4169999999999999E-3</v>
      </c>
      <c r="G30" s="3876">
        <f>SUM(B30:F30)</f>
        <v>113.01763899999999</v>
      </c>
      <c r="J30" s="3900" t="s">
        <v>724</v>
      </c>
      <c r="K30" s="3854">
        <v>-0.52721473843243416</v>
      </c>
      <c r="L30" s="3854">
        <v>64.557223368267557</v>
      </c>
      <c r="M30" s="3854">
        <v>87.45977457160069</v>
      </c>
      <c r="N30" s="3854">
        <v>-15.417303178945645</v>
      </c>
      <c r="O30" s="3854">
        <v>-26.777507434441745</v>
      </c>
      <c r="P30" s="3889">
        <v>1.6295837579115755</v>
      </c>
    </row>
    <row r="31" spans="1:16">
      <c r="A31" s="3850" t="s">
        <v>725</v>
      </c>
      <c r="B31" s="3851">
        <v>85.624874000000005</v>
      </c>
      <c r="C31" s="3888">
        <v>0.81176599999999999</v>
      </c>
      <c r="D31" s="3851">
        <v>9.3442690000000006</v>
      </c>
      <c r="E31" s="3851">
        <v>6.126741</v>
      </c>
      <c r="F31" s="3851">
        <v>0</v>
      </c>
      <c r="G31" s="3876">
        <f>SUM(B31:F31)</f>
        <v>101.90765</v>
      </c>
      <c r="J31" s="3856" t="s">
        <v>725</v>
      </c>
      <c r="K31" s="3857">
        <v>-19.123374104689702</v>
      </c>
      <c r="L31" s="3857">
        <v>-46.883130139818775</v>
      </c>
      <c r="M31" s="3857">
        <v>179.08544206918697</v>
      </c>
      <c r="N31" s="3857">
        <v>-27.218290684877871</v>
      </c>
      <c r="O31" s="3857">
        <v>-100</v>
      </c>
      <c r="P31" s="3901">
        <v>-14.485645814872868</v>
      </c>
    </row>
    <row r="32" spans="1:16" ht="16.5" thickBot="1">
      <c r="A32" s="4027" t="s">
        <v>752</v>
      </c>
      <c r="B32" s="4028">
        <f t="shared" ref="B32:F32" si="3">SUM(B28:B31)</f>
        <v>399.562006</v>
      </c>
      <c r="C32" s="4029">
        <f>SUM(C28:C31)</f>
        <v>6.4875550000000004</v>
      </c>
      <c r="D32" s="4030">
        <f t="shared" si="3"/>
        <v>31.479337000000001</v>
      </c>
      <c r="E32" s="4028">
        <f t="shared" si="3"/>
        <v>25.866949999999999</v>
      </c>
      <c r="F32" s="4030">
        <f t="shared" si="3"/>
        <v>0.60508200000000001</v>
      </c>
      <c r="G32" s="4031">
        <f>SUM(G28:G31)</f>
        <v>464.00092999999998</v>
      </c>
      <c r="J32" s="4042" t="s">
        <v>752</v>
      </c>
      <c r="K32" s="3932">
        <v>-0.12399450343775698</v>
      </c>
      <c r="L32" s="3931">
        <v>21.810127269146179</v>
      </c>
      <c r="M32" s="3932">
        <v>181.52530007043646</v>
      </c>
      <c r="N32" s="4043">
        <v>-4.9789062829462978</v>
      </c>
      <c r="O32" s="3932">
        <v>195.44153979863876</v>
      </c>
      <c r="P32" s="4044">
        <v>4.5063966581750208</v>
      </c>
    </row>
    <row r="33" spans="1:29">
      <c r="A33" s="3898" t="s">
        <v>746</v>
      </c>
      <c r="B33" s="3870">
        <v>81.968874999999997</v>
      </c>
      <c r="C33" s="3885">
        <v>0.60965800000000003</v>
      </c>
      <c r="D33" s="3870">
        <v>2.7277809999999998</v>
      </c>
      <c r="E33" s="3870">
        <v>6.7968339999999996</v>
      </c>
      <c r="F33" s="3870">
        <v>4.1223999999999997E-2</v>
      </c>
      <c r="G33" s="3871">
        <f>SUM(B33:F33)</f>
        <v>92.14437199999999</v>
      </c>
      <c r="H33" s="4022"/>
      <c r="I33" s="3903"/>
      <c r="J33" s="3868" t="s">
        <v>746</v>
      </c>
      <c r="K33" s="3872">
        <v>-15.400114236699679</v>
      </c>
      <c r="L33" s="3872">
        <v>-62.496455157200323</v>
      </c>
      <c r="M33" s="3872">
        <v>-66.754856246475498</v>
      </c>
      <c r="N33" s="3872">
        <v>-15.133861280117799</v>
      </c>
      <c r="O33" s="3872">
        <v>-78.883851965680634</v>
      </c>
      <c r="P33" s="3886">
        <v>-19.822042965323277</v>
      </c>
    </row>
    <row r="34" spans="1:29">
      <c r="A34" s="3904" t="s">
        <v>747</v>
      </c>
      <c r="B34" s="3851">
        <v>89.071956</v>
      </c>
      <c r="C34" s="3888">
        <v>2.0547559999999998</v>
      </c>
      <c r="D34" s="3851">
        <v>5.3194090000000003</v>
      </c>
      <c r="E34" s="3851">
        <v>8.7170670000000001</v>
      </c>
      <c r="F34" s="3851">
        <v>5.6666000000000001E-2</v>
      </c>
      <c r="G34" s="3876">
        <f>SUM(B34:F34)</f>
        <v>105.21985400000001</v>
      </c>
      <c r="H34" s="4022"/>
      <c r="I34" s="3903"/>
      <c r="J34" s="3900" t="s">
        <v>747</v>
      </c>
      <c r="K34" s="3854">
        <v>-25.630160338003535</v>
      </c>
      <c r="L34" s="3854">
        <v>-4.2191018647096286</v>
      </c>
      <c r="M34" s="3854">
        <v>-30.063762114644007</v>
      </c>
      <c r="N34" s="3854">
        <v>106.26701920537761</v>
      </c>
      <c r="O34" s="3854">
        <v>-85.989021857383051</v>
      </c>
      <c r="P34" s="3889">
        <v>-21.566001287714798</v>
      </c>
      <c r="AA34" s="4045"/>
      <c r="AB34" s="3903"/>
      <c r="AC34" s="4046"/>
    </row>
    <row r="35" spans="1:29">
      <c r="A35" s="3904" t="s">
        <v>748</v>
      </c>
      <c r="B35" s="3851">
        <v>80.123317</v>
      </c>
      <c r="C35" s="3888">
        <v>1.486583</v>
      </c>
      <c r="D35" s="3851">
        <v>7.4083410000000001</v>
      </c>
      <c r="E35" s="3851">
        <v>4.9538789999999997</v>
      </c>
      <c r="F35" s="3851">
        <v>0.15575800000000001</v>
      </c>
      <c r="G35" s="3876">
        <f>SUM(B35:F35)</f>
        <v>94.127877999999995</v>
      </c>
      <c r="H35" s="4022"/>
      <c r="I35" s="3903"/>
      <c r="J35" s="3905" t="s">
        <v>748</v>
      </c>
      <c r="K35" s="3854">
        <v>-17.634830759279922</v>
      </c>
      <c r="L35" s="3854">
        <v>-21.960910714932538</v>
      </c>
      <c r="M35" s="3854">
        <v>17.147683253443688</v>
      </c>
      <c r="N35" s="3854">
        <v>-33.994158460259555</v>
      </c>
      <c r="O35" s="3854">
        <v>2775.3553627469082</v>
      </c>
      <c r="P35" s="3889">
        <v>-16.713993644832726</v>
      </c>
      <c r="AA35" s="4046"/>
      <c r="AB35" s="4046"/>
      <c r="AC35" s="4046"/>
    </row>
    <row r="36" spans="1:29">
      <c r="A36" s="3856" t="s">
        <v>749</v>
      </c>
      <c r="B36" s="3879">
        <v>84.935545000000005</v>
      </c>
      <c r="C36" s="3907">
        <v>1.165305</v>
      </c>
      <c r="D36" s="3879">
        <v>10.162203999999999</v>
      </c>
      <c r="E36" s="3879">
        <v>3.5163929999999999</v>
      </c>
      <c r="F36" s="3879">
        <v>0.13445699999999999</v>
      </c>
      <c r="G36" s="3880">
        <f>SUM(B36:F36)</f>
        <v>99.913904000000002</v>
      </c>
      <c r="H36" s="4022"/>
      <c r="I36" s="4045"/>
      <c r="J36" s="3856" t="s">
        <v>749</v>
      </c>
      <c r="K36" s="3857">
        <v>-0.8050569510911032</v>
      </c>
      <c r="L36" s="3857">
        <v>43.551836366637673</v>
      </c>
      <c r="M36" s="3857">
        <v>8.7533331927837139</v>
      </c>
      <c r="N36" s="3857">
        <v>-42.60581604477813</v>
      </c>
      <c r="O36" s="3857" t="s">
        <v>601</v>
      </c>
      <c r="P36" s="3901">
        <v>-1.9564242723681673</v>
      </c>
      <c r="AA36" s="4046"/>
      <c r="AB36" s="4046"/>
      <c r="AC36" s="4046"/>
    </row>
    <row r="37" spans="1:29" s="4048" customFormat="1" ht="16.5" thickBot="1">
      <c r="A37" s="4047" t="s">
        <v>820</v>
      </c>
      <c r="B37" s="4028">
        <f>SUM(B33:B36)</f>
        <v>336.099693</v>
      </c>
      <c r="C37" s="4029">
        <f>SUM(C33:C36)</f>
        <v>5.3163020000000003</v>
      </c>
      <c r="D37" s="4030">
        <f t="shared" ref="D37:F37" si="4">SUM(D33:D36)</f>
        <v>25.617735</v>
      </c>
      <c r="E37" s="4028">
        <f t="shared" si="4"/>
        <v>23.984173000000002</v>
      </c>
      <c r="F37" s="4030">
        <f t="shared" si="4"/>
        <v>0.38810499999999998</v>
      </c>
      <c r="G37" s="4031">
        <f>SUM(G33:G36)</f>
        <v>391.40600799999999</v>
      </c>
      <c r="H37" s="4022"/>
      <c r="I37" s="4046"/>
      <c r="J37" s="3909" t="s">
        <v>820</v>
      </c>
      <c r="K37" s="3847">
        <v>-15.882969863756273</v>
      </c>
      <c r="L37" s="3910">
        <v>-18.05384308880619</v>
      </c>
      <c r="M37" s="3847">
        <v>-18.620474757775241</v>
      </c>
      <c r="N37" s="3848">
        <v>-7.2786973338565133</v>
      </c>
      <c r="O37" s="3847">
        <v>-35.859106699587826</v>
      </c>
      <c r="P37" s="3849">
        <v>-15.645425969297094</v>
      </c>
      <c r="AA37" s="3836"/>
      <c r="AB37" s="3903"/>
      <c r="AC37" s="4049"/>
    </row>
    <row r="38" spans="1:29" s="4048" customFormat="1" ht="15.75">
      <c r="A38" s="3898" t="s">
        <v>810</v>
      </c>
      <c r="B38" s="3870">
        <v>76.724339000000001</v>
      </c>
      <c r="C38" s="3885">
        <v>1.628503</v>
      </c>
      <c r="D38" s="3870">
        <v>10.433913</v>
      </c>
      <c r="E38" s="3870">
        <v>3.5713689999999998</v>
      </c>
      <c r="F38" s="3870">
        <v>0.32774500000000001</v>
      </c>
      <c r="G38" s="3895">
        <f>SUM(B38:F38)</f>
        <v>92.685868999999997</v>
      </c>
      <c r="H38" s="4022"/>
      <c r="I38" s="4046"/>
      <c r="J38" s="3868" t="s">
        <v>810</v>
      </c>
      <c r="K38" s="3872">
        <v>-6.398204196409921</v>
      </c>
      <c r="L38" s="3872">
        <v>167.11746585790723</v>
      </c>
      <c r="M38" s="3872">
        <v>282.50552372056268</v>
      </c>
      <c r="N38" s="3872">
        <v>-47.455403501100655</v>
      </c>
      <c r="O38" s="3872">
        <v>695.03444595381336</v>
      </c>
      <c r="P38" s="3886">
        <v>0.5876615014533968</v>
      </c>
      <c r="AA38" s="3836"/>
      <c r="AB38" s="3903"/>
      <c r="AC38" s="4049"/>
    </row>
    <row r="39" spans="1:29" s="4048" customFormat="1" ht="15.75">
      <c r="A39" s="3904" t="s">
        <v>818</v>
      </c>
      <c r="B39" s="3851">
        <v>86.958326</v>
      </c>
      <c r="C39" s="3888">
        <v>1.6900329999999999</v>
      </c>
      <c r="D39" s="3851">
        <v>5.3208440000000001</v>
      </c>
      <c r="E39" s="3851">
        <v>5.466494</v>
      </c>
      <c r="F39" s="3851">
        <v>0.154921</v>
      </c>
      <c r="G39" s="3853">
        <f>SUM(B39:F39)</f>
        <v>99.590617999999992</v>
      </c>
      <c r="H39" s="4022"/>
      <c r="I39" s="3836"/>
      <c r="J39" s="3911" t="s">
        <v>818</v>
      </c>
      <c r="K39" s="3854">
        <v>-2.3729466545003248</v>
      </c>
      <c r="L39" s="3854">
        <v>-17.750185423476069</v>
      </c>
      <c r="M39" s="3854">
        <v>2.6976681056112284E-2</v>
      </c>
      <c r="N39" s="3854">
        <v>-37.289755831864092</v>
      </c>
      <c r="O39" s="3854">
        <v>173.39321639078105</v>
      </c>
      <c r="P39" s="3889">
        <v>-5.3499751102106785</v>
      </c>
      <c r="AA39" s="3836"/>
      <c r="AB39" s="3903"/>
      <c r="AC39" s="4049"/>
    </row>
    <row r="40" spans="1:29" s="4048" customFormat="1" ht="15.75">
      <c r="A40" s="3904" t="s">
        <v>797</v>
      </c>
      <c r="B40" s="3851">
        <v>81.829217</v>
      </c>
      <c r="C40" s="3888">
        <v>1.2153700000000001</v>
      </c>
      <c r="D40" s="3851">
        <v>12.311175</v>
      </c>
      <c r="E40" s="3851">
        <v>5.5218889999999998</v>
      </c>
      <c r="F40" s="3851">
        <v>0.25662800000000002</v>
      </c>
      <c r="G40" s="3853">
        <f>SUM(B40:F40)</f>
        <v>101.13427900000002</v>
      </c>
      <c r="H40" s="4022"/>
      <c r="I40" s="3836"/>
      <c r="J40" s="3904" t="s">
        <v>797</v>
      </c>
      <c r="K40" s="3854">
        <v>2.1290930828537569</v>
      </c>
      <c r="L40" s="3854">
        <v>-18.244053645171505</v>
      </c>
      <c r="M40" s="3854">
        <v>66.17991801403312</v>
      </c>
      <c r="N40" s="3854">
        <v>11.46596434834197</v>
      </c>
      <c r="O40" s="3854">
        <v>64.760718550572051</v>
      </c>
      <c r="P40" s="3889">
        <v>7.4434919270144633</v>
      </c>
      <c r="AA40" s="4022"/>
      <c r="AB40" s="3903"/>
      <c r="AC40" s="4049"/>
    </row>
    <row r="41" spans="1:29" s="4048" customFormat="1" ht="15.75">
      <c r="A41" s="3904" t="s">
        <v>819</v>
      </c>
      <c r="B41" s="3851">
        <v>88.088369999999998</v>
      </c>
      <c r="C41" s="3888">
        <v>1.0134730000000001</v>
      </c>
      <c r="D41" s="3851">
        <v>9.5366389999999992</v>
      </c>
      <c r="E41" s="3851">
        <v>3.7106669999999999</v>
      </c>
      <c r="F41" s="3851">
        <v>0.12884599999999999</v>
      </c>
      <c r="G41" s="3853">
        <f>SUM(B41:F41)</f>
        <v>102.47799499999999</v>
      </c>
      <c r="H41" s="4022"/>
      <c r="I41" s="3836"/>
      <c r="J41" s="3904" t="s">
        <v>819</v>
      </c>
      <c r="K41" s="3854">
        <v>3.7120206858035658</v>
      </c>
      <c r="L41" s="3854">
        <v>-13.029378574707906</v>
      </c>
      <c r="M41" s="3854">
        <v>-6.1558004543109064</v>
      </c>
      <c r="N41" s="3854">
        <v>5.5248090870389177</v>
      </c>
      <c r="O41" s="3854">
        <v>-4.1730813568650262</v>
      </c>
      <c r="P41" s="3889">
        <v>2.5663004820630277</v>
      </c>
      <c r="AA41" s="4046"/>
      <c r="AB41" s="4046"/>
      <c r="AC41" s="4046"/>
    </row>
    <row r="42" spans="1:29" s="4048" customFormat="1" ht="16.5" thickBot="1">
      <c r="A42" s="3909" t="s">
        <v>864</v>
      </c>
      <c r="B42" s="3891">
        <f>SUM(B38:B41)</f>
        <v>333.60025199999995</v>
      </c>
      <c r="C42" s="3892">
        <f>SUM(C38:C41)</f>
        <v>5.5473790000000003</v>
      </c>
      <c r="D42" s="3844">
        <f t="shared" ref="D42:F42" si="5">SUM(D38:D41)</f>
        <v>37.602571000000005</v>
      </c>
      <c r="E42" s="3891">
        <f t="shared" si="5"/>
        <v>18.270419</v>
      </c>
      <c r="F42" s="3844">
        <f t="shared" si="5"/>
        <v>0.86814000000000013</v>
      </c>
      <c r="G42" s="3893">
        <f>SUM(G38:G41)</f>
        <v>395.88876099999993</v>
      </c>
      <c r="H42" s="4022"/>
      <c r="I42" s="4022"/>
      <c r="J42" s="3909" t="s">
        <v>864</v>
      </c>
      <c r="K42" s="3847">
        <v>-0.74366060191553629</v>
      </c>
      <c r="L42" s="3910">
        <v>4.3465739907176015</v>
      </c>
      <c r="M42" s="3847">
        <v>46.783355359090137</v>
      </c>
      <c r="N42" s="3848">
        <v>-23.82301862148843</v>
      </c>
      <c r="O42" s="3847">
        <v>123.68688885739689</v>
      </c>
      <c r="P42" s="3849">
        <v>1.1452948877575579</v>
      </c>
      <c r="AA42" s="4046"/>
      <c r="AB42" s="4046"/>
      <c r="AC42" s="4046"/>
    </row>
    <row r="43" spans="1:29" s="4048" customFormat="1" ht="15.75">
      <c r="A43" s="3850" t="s">
        <v>867</v>
      </c>
      <c r="B43" s="3875">
        <v>91.574214999999995</v>
      </c>
      <c r="C43" s="3888">
        <v>0.85460000000000003</v>
      </c>
      <c r="D43" s="3851">
        <v>3.9150429999999998</v>
      </c>
      <c r="E43" s="3875">
        <v>6.3519319999999997</v>
      </c>
      <c r="F43" s="3851">
        <v>0.458677</v>
      </c>
      <c r="G43" s="4050">
        <f>SUM(B43:F43)</f>
        <v>103.154467</v>
      </c>
      <c r="H43" s="4022"/>
      <c r="I43" s="4046"/>
      <c r="J43" s="3850" t="s">
        <v>867</v>
      </c>
      <c r="K43" s="3854">
        <v>19.354843839058674</v>
      </c>
      <c r="L43" s="3854">
        <v>-47.522356421818081</v>
      </c>
      <c r="M43" s="3854">
        <v>-62.477710902899041</v>
      </c>
      <c r="N43" s="3854">
        <v>77.857062655805095</v>
      </c>
      <c r="O43" s="3854">
        <v>39.949350867290121</v>
      </c>
      <c r="P43" s="3889">
        <v>11.294707718605949</v>
      </c>
      <c r="AA43" s="3836"/>
      <c r="AB43" s="3903"/>
      <c r="AC43" s="3836"/>
    </row>
    <row r="44" spans="1:29" s="4048" customFormat="1" ht="15.75">
      <c r="A44" s="3850" t="s">
        <v>874</v>
      </c>
      <c r="B44" s="3875">
        <v>84.939794000000006</v>
      </c>
      <c r="C44" s="3888">
        <v>1.9325380000000001</v>
      </c>
      <c r="D44" s="3851">
        <v>4.5155810000000001</v>
      </c>
      <c r="E44" s="3851">
        <v>5.4023669999999999</v>
      </c>
      <c r="F44" s="3851">
        <v>0.136932</v>
      </c>
      <c r="G44" s="3876">
        <f>SUM(B44:F44)</f>
        <v>96.927211999999997</v>
      </c>
      <c r="H44" s="4022"/>
      <c r="I44" s="4046"/>
      <c r="J44" s="3850" t="s">
        <v>874</v>
      </c>
      <c r="K44" s="3854">
        <v>-2.3212636361008094</v>
      </c>
      <c r="L44" s="3854">
        <v>14.34912809394848</v>
      </c>
      <c r="M44" s="3854">
        <v>-15.134121579208113</v>
      </c>
      <c r="N44" s="3854">
        <v>-1.1730919305865939</v>
      </c>
      <c r="O44" s="3854">
        <v>-11.611724685484859</v>
      </c>
      <c r="P44" s="3889">
        <v>-2.674354325223689</v>
      </c>
    </row>
    <row r="45" spans="1:29">
      <c r="A45" s="3904" t="s">
        <v>861</v>
      </c>
      <c r="B45" s="3851">
        <v>87.390005000000002</v>
      </c>
      <c r="C45" s="3888">
        <v>1.447327</v>
      </c>
      <c r="D45" s="3851">
        <v>8.1307080000000003</v>
      </c>
      <c r="E45" s="3851">
        <v>4.2835809999999999</v>
      </c>
      <c r="F45" s="3851">
        <v>0</v>
      </c>
      <c r="G45" s="3876">
        <f>SUM(B45:F45)</f>
        <v>101.251621</v>
      </c>
      <c r="H45" s="4022"/>
      <c r="J45" s="3904" t="s">
        <v>861</v>
      </c>
      <c r="K45" s="3854">
        <v>6.7956021136069182</v>
      </c>
      <c r="L45" s="3854">
        <v>19.085299127014821</v>
      </c>
      <c r="M45" s="3854">
        <v>-33.956685694095</v>
      </c>
      <c r="N45" s="3854">
        <v>-22.425441728365058</v>
      </c>
      <c r="O45" s="3854">
        <v>-100</v>
      </c>
      <c r="P45" s="3889">
        <v>0.11602594210413031</v>
      </c>
    </row>
    <row r="46" spans="1:29" s="4048" customFormat="1" ht="15.75">
      <c r="A46" s="3856" t="s">
        <v>875</v>
      </c>
      <c r="B46" s="3879">
        <v>76.611039000000005</v>
      </c>
      <c r="C46" s="3907">
        <v>1.681929</v>
      </c>
      <c r="D46" s="3879">
        <v>10.318014</v>
      </c>
      <c r="E46" s="3879">
        <v>5.4073349999999998</v>
      </c>
      <c r="F46" s="3879">
        <v>1.7719999999999999E-3</v>
      </c>
      <c r="G46" s="3880">
        <f>SUM(B46:F46)</f>
        <v>94.020089000000013</v>
      </c>
      <c r="H46" s="4022"/>
      <c r="I46" s="3836"/>
      <c r="J46" s="3904" t="s">
        <v>875</v>
      </c>
      <c r="K46" s="3854">
        <v>-13.029337470996452</v>
      </c>
      <c r="L46" s="3854">
        <v>65.956961852955118</v>
      </c>
      <c r="M46" s="3854">
        <v>8.1934002115420412</v>
      </c>
      <c r="N46" s="3854">
        <v>45.724070632045397</v>
      </c>
      <c r="O46" s="3854">
        <v>-98.624714775778841</v>
      </c>
      <c r="P46" s="3889">
        <v>-8.25338747113463</v>
      </c>
    </row>
    <row r="47" spans="1:29" s="4048" customFormat="1" ht="16.5" thickBot="1">
      <c r="A47" s="3909" t="s">
        <v>916</v>
      </c>
      <c r="B47" s="3891">
        <f>SUM(B43:B46)</f>
        <v>340.51505299999997</v>
      </c>
      <c r="C47" s="3892">
        <f>SUM(C43:C46)</f>
        <v>5.9163940000000004</v>
      </c>
      <c r="D47" s="3844">
        <f t="shared" ref="D47:F47" si="6">SUM(D43:D46)</f>
        <v>26.879345999999998</v>
      </c>
      <c r="E47" s="3891">
        <f t="shared" si="6"/>
        <v>21.445215000000001</v>
      </c>
      <c r="F47" s="3844">
        <f t="shared" si="6"/>
        <v>0.59738100000000005</v>
      </c>
      <c r="G47" s="3893">
        <f>SUM(G43:G46)</f>
        <v>395.35338899999999</v>
      </c>
      <c r="H47" s="4022"/>
      <c r="I47" s="4022"/>
      <c r="J47" s="3909" t="s">
        <v>916</v>
      </c>
      <c r="K47" s="3847">
        <v>2.0727805085710997</v>
      </c>
      <c r="L47" s="3910">
        <v>6.6520603694104778</v>
      </c>
      <c r="M47" s="3847">
        <v>-28.517265481660829</v>
      </c>
      <c r="N47" s="3848">
        <v>17.376700556237921</v>
      </c>
      <c r="O47" s="3847">
        <v>-31.18840279217639</v>
      </c>
      <c r="P47" s="3849">
        <v>-0.13523293731492458</v>
      </c>
    </row>
    <row r="48" spans="1:29" s="4048" customFormat="1" ht="15.75">
      <c r="A48" s="3850" t="s">
        <v>914</v>
      </c>
      <c r="B48" s="3875">
        <v>77.618110999999999</v>
      </c>
      <c r="C48" s="3888">
        <v>1.7342420000000001</v>
      </c>
      <c r="D48" s="3851">
        <v>11.934885</v>
      </c>
      <c r="E48" s="3875">
        <v>7.6572100000000001</v>
      </c>
      <c r="F48" s="3851">
        <v>9.2189999999999998E-3</v>
      </c>
      <c r="G48" s="4050">
        <f>SUM(B48:F48)</f>
        <v>98.953666999999996</v>
      </c>
      <c r="H48" s="4022"/>
      <c r="I48" s="3836"/>
      <c r="J48" s="3850" t="s">
        <v>914</v>
      </c>
      <c r="K48" s="3854">
        <v>-16.184847448596742</v>
      </c>
      <c r="L48" s="3854">
        <v>102.93025977065295</v>
      </c>
      <c r="M48" s="3854">
        <v>204.84684331691886</v>
      </c>
      <c r="N48" s="3854">
        <v>20.549306888046033</v>
      </c>
      <c r="O48" s="3854">
        <v>-97.99008888607888</v>
      </c>
      <c r="P48" s="3889">
        <v>-4.91092935413063</v>
      </c>
    </row>
    <row r="49" spans="1:17" s="4048" customFormat="1" ht="15.75">
      <c r="A49" s="3850" t="s">
        <v>918</v>
      </c>
      <c r="B49" s="3875">
        <v>96.966192000000007</v>
      </c>
      <c r="C49" s="3888">
        <v>3.1984110000000001</v>
      </c>
      <c r="D49" s="3851">
        <v>9.5199719999999992</v>
      </c>
      <c r="E49" s="3851">
        <v>9.4009420000000006</v>
      </c>
      <c r="F49" s="3851">
        <v>0</v>
      </c>
      <c r="G49" s="3876">
        <f>SUM(B49:F49)</f>
        <v>119.085517</v>
      </c>
      <c r="H49" s="4022"/>
      <c r="I49" s="3836"/>
      <c r="J49" s="3850" t="s">
        <v>918</v>
      </c>
      <c r="K49" s="3854">
        <v>13.718682906153504</v>
      </c>
      <c r="L49" s="3854">
        <v>65.503136290204907</v>
      </c>
      <c r="M49" s="3854">
        <v>110.82496360933396</v>
      </c>
      <c r="N49" s="3854">
        <v>74.015241837513088</v>
      </c>
      <c r="O49" s="3854">
        <v>-100</v>
      </c>
      <c r="P49" s="3889">
        <v>22.475141449441466</v>
      </c>
    </row>
    <row r="50" spans="1:17" s="4048" customFormat="1" ht="15.75">
      <c r="A50" s="3904" t="s">
        <v>936</v>
      </c>
      <c r="B50" s="3851">
        <v>81.080726999999996</v>
      </c>
      <c r="C50" s="3888">
        <v>3.3538679999999998</v>
      </c>
      <c r="D50" s="3851">
        <v>8.7798619999999996</v>
      </c>
      <c r="E50" s="3851">
        <v>10.034691</v>
      </c>
      <c r="F50" s="3851">
        <v>3.5279999999999999E-3</v>
      </c>
      <c r="G50" s="3876">
        <f>SUM(B50:F50)</f>
        <v>103.25267599999999</v>
      </c>
      <c r="H50" s="4022"/>
      <c r="I50" s="3836"/>
      <c r="J50" s="3904" t="s">
        <v>936</v>
      </c>
      <c r="K50" s="3854">
        <v>-8.2398336056852202</v>
      </c>
      <c r="L50" s="3854">
        <v>131.72842073698615</v>
      </c>
      <c r="M50" s="3854">
        <v>7.9839787629810246</v>
      </c>
      <c r="N50" s="3854">
        <v>134.2593965189406</v>
      </c>
      <c r="O50" s="3854">
        <v>0</v>
      </c>
      <c r="P50" s="3889">
        <v>1.0958264065718026</v>
      </c>
    </row>
    <row r="51" spans="1:17" s="4048" customFormat="1" ht="15.75">
      <c r="A51" s="3856" t="s">
        <v>937</v>
      </c>
      <c r="B51" s="3879">
        <v>87.379067000000006</v>
      </c>
      <c r="C51" s="3907">
        <v>2.5868699999999998</v>
      </c>
      <c r="D51" s="3879">
        <v>10.966053</v>
      </c>
      <c r="E51" s="3879">
        <v>11.17295</v>
      </c>
      <c r="F51" s="3879">
        <v>1.3960000000000001E-3</v>
      </c>
      <c r="G51" s="3880">
        <f>SUM(B51:F51)</f>
        <v>112.10633600000001</v>
      </c>
      <c r="H51" s="4022"/>
      <c r="I51" s="3836"/>
      <c r="J51" s="3904" t="s">
        <v>937</v>
      </c>
      <c r="K51" s="3854">
        <v>15.816899441867633</v>
      </c>
      <c r="L51" s="3854">
        <v>53.803757471332005</v>
      </c>
      <c r="M51" s="3854">
        <v>6.2806563356087679</v>
      </c>
      <c r="N51" s="3854">
        <v>106.62581474977969</v>
      </c>
      <c r="O51" s="3854">
        <v>-21.218961625282162</v>
      </c>
      <c r="P51" s="3889">
        <v>20.671869391657353</v>
      </c>
    </row>
    <row r="52" spans="1:17" s="4048" customFormat="1" ht="16.5" thickBot="1">
      <c r="A52" s="3909" t="s">
        <v>959</v>
      </c>
      <c r="B52" s="3891">
        <f t="shared" ref="B52:G52" si="7">SUM(B48:B51)</f>
        <v>343.04409700000002</v>
      </c>
      <c r="C52" s="3892">
        <f t="shared" si="7"/>
        <v>10.873391</v>
      </c>
      <c r="D52" s="3844">
        <f t="shared" si="7"/>
        <v>41.200772000000001</v>
      </c>
      <c r="E52" s="3891">
        <f t="shared" si="7"/>
        <v>38.265793000000002</v>
      </c>
      <c r="F52" s="3844">
        <f t="shared" si="7"/>
        <v>1.4142999999999999E-2</v>
      </c>
      <c r="G52" s="3893">
        <f t="shared" si="7"/>
        <v>433.39819599999998</v>
      </c>
      <c r="H52" s="4022"/>
      <c r="I52" s="3836"/>
      <c r="J52" s="3909" t="s">
        <v>959</v>
      </c>
      <c r="K52" s="3847">
        <f t="shared" ref="K52:L57" si="8">SUM(B52/B47)*100-100</f>
        <v>0.74271136553838346</v>
      </c>
      <c r="L52" s="3847">
        <f t="shared" ref="L52:P52" si="9">SUM(C52/C47)*100-100</f>
        <v>83.784092134499474</v>
      </c>
      <c r="M52" s="3847">
        <f t="shared" si="9"/>
        <v>53.280410914759614</v>
      </c>
      <c r="N52" s="3847">
        <f t="shared" si="9"/>
        <v>78.435110116639095</v>
      </c>
      <c r="O52" s="3847">
        <f t="shared" si="9"/>
        <v>-97.632499192307762</v>
      </c>
      <c r="P52" s="3847">
        <f t="shared" si="9"/>
        <v>9.622987448325631</v>
      </c>
    </row>
    <row r="53" spans="1:17">
      <c r="A53" s="3850" t="s">
        <v>938</v>
      </c>
      <c r="B53" s="3875">
        <v>78.002858000000003</v>
      </c>
      <c r="C53" s="3885">
        <v>2.28024</v>
      </c>
      <c r="D53" s="3851">
        <v>15.958686999999999</v>
      </c>
      <c r="E53" s="3870">
        <v>12.29294</v>
      </c>
      <c r="F53" s="3851">
        <v>0</v>
      </c>
      <c r="G53" s="3871">
        <f>SUM(B53:F53)</f>
        <v>108.53472500000001</v>
      </c>
      <c r="H53" s="3903"/>
      <c r="I53" s="3842"/>
      <c r="J53" s="3850" t="s">
        <v>938</v>
      </c>
      <c r="K53" s="3854">
        <f t="shared" si="8"/>
        <v>0.49569230047355006</v>
      </c>
      <c r="L53" s="3854">
        <f>SUM(C53/C48)*100-100</f>
        <v>31.483380058838378</v>
      </c>
      <c r="M53" s="3854">
        <f>SUM(D53/D48)*100-100</f>
        <v>33.71462732988212</v>
      </c>
      <c r="N53" s="3854">
        <f>SUM(E53/E48)*100-100</f>
        <v>60.540719139216492</v>
      </c>
      <c r="O53" s="3854">
        <f>SUM(F53/F48)*100-100</f>
        <v>-100</v>
      </c>
      <c r="P53" s="3889">
        <f t="shared" ref="P53" si="10">SUM(G53/G48)*100-100</f>
        <v>9.682367809572952</v>
      </c>
    </row>
    <row r="54" spans="1:17">
      <c r="A54" s="3912" t="s">
        <v>964</v>
      </c>
      <c r="B54" s="3851">
        <v>86.241187999999994</v>
      </c>
      <c r="C54" s="3888">
        <v>2.170401</v>
      </c>
      <c r="D54" s="3851">
        <v>4.107005</v>
      </c>
      <c r="E54" s="3875">
        <v>9.8016079999999999</v>
      </c>
      <c r="F54" s="3851">
        <v>0</v>
      </c>
      <c r="G54" s="3876">
        <f>SUM(B54:F54)</f>
        <v>102.32020199999999</v>
      </c>
      <c r="H54" s="4051"/>
      <c r="I54" s="3842"/>
      <c r="J54" s="3850" t="s">
        <v>964</v>
      </c>
      <c r="K54" s="3854">
        <f t="shared" si="8"/>
        <v>-11.060560158946956</v>
      </c>
      <c r="L54" s="3854">
        <f t="shared" ref="L54:N57" si="11">SUM(C54/C49)*100-100</f>
        <v>-32.141272650700614</v>
      </c>
      <c r="M54" s="3854">
        <f t="shared" si="11"/>
        <v>-56.859064291365556</v>
      </c>
      <c r="N54" s="3854">
        <f t="shared" si="11"/>
        <v>4.261977150800405</v>
      </c>
      <c r="O54" s="3854">
        <v>0</v>
      </c>
      <c r="P54" s="3889">
        <f>SUM(G54/G49)*100-100</f>
        <v>-14.078382848184631</v>
      </c>
    </row>
    <row r="55" spans="1:17" s="4048" customFormat="1" ht="15.75">
      <c r="A55" s="3904" t="s">
        <v>983</v>
      </c>
      <c r="B55" s="3851">
        <v>73.598502999999994</v>
      </c>
      <c r="C55" s="3888">
        <v>1.9701630000000001</v>
      </c>
      <c r="D55" s="3851">
        <v>3.4620000000000002</v>
      </c>
      <c r="E55" s="3851">
        <v>12.133035</v>
      </c>
      <c r="F55" s="3851">
        <v>4.7349999999999996E-3</v>
      </c>
      <c r="G55" s="3876">
        <f>SUM(B55:F55)</f>
        <v>91.168436</v>
      </c>
      <c r="H55" s="4022"/>
      <c r="I55" s="3836"/>
      <c r="J55" s="3904" t="s">
        <v>983</v>
      </c>
      <c r="K55" s="3854">
        <f t="shared" si="8"/>
        <v>-9.228116565851721</v>
      </c>
      <c r="L55" s="3854">
        <f t="shared" si="11"/>
        <v>-41.256990436117334</v>
      </c>
      <c r="M55" s="3854">
        <f t="shared" si="11"/>
        <v>-60.56885632143193</v>
      </c>
      <c r="N55" s="3854">
        <f t="shared" si="11"/>
        <v>20.910898003735227</v>
      </c>
      <c r="O55" s="3854">
        <v>0</v>
      </c>
      <c r="P55" s="3889">
        <f>SUM(G55/G50)*100-100</f>
        <v>-11.703561077680931</v>
      </c>
    </row>
    <row r="56" spans="1:17" s="4048" customFormat="1" ht="15.75">
      <c r="A56" s="3856" t="s">
        <v>1005</v>
      </c>
      <c r="B56" s="3879">
        <v>81.955905999999999</v>
      </c>
      <c r="C56" s="3907">
        <v>2.549785</v>
      </c>
      <c r="D56" s="3879">
        <v>3.4591630000000002</v>
      </c>
      <c r="E56" s="3879">
        <v>9.7998580000000004</v>
      </c>
      <c r="F56" s="3879">
        <v>7.1242E-2</v>
      </c>
      <c r="G56" s="3880">
        <f>SUM(B56:F56)</f>
        <v>97.835954000000001</v>
      </c>
      <c r="H56" s="4022"/>
      <c r="I56" s="3836"/>
      <c r="J56" s="3856" t="s">
        <v>1005</v>
      </c>
      <c r="K56" s="3854">
        <f t="shared" si="8"/>
        <v>-6.2064762032764804</v>
      </c>
      <c r="L56" s="3854">
        <f t="shared" si="8"/>
        <v>-1.4335857619439736</v>
      </c>
      <c r="M56" s="3854">
        <f t="shared" ref="M56" si="12">SUM(D56/D51)*100-100</f>
        <v>-68.455715105516987</v>
      </c>
      <c r="N56" s="3854">
        <f t="shared" si="11"/>
        <v>-12.289431170818816</v>
      </c>
      <c r="O56" s="3854">
        <v>0</v>
      </c>
      <c r="P56" s="3889">
        <f>SUM(G56/G51)*100-100</f>
        <v>-12.729326913333438</v>
      </c>
    </row>
    <row r="57" spans="1:17" s="4048" customFormat="1" ht="16.5" thickBot="1">
      <c r="A57" s="4074" t="s">
        <v>1026</v>
      </c>
      <c r="B57" s="3891">
        <f t="shared" ref="B57:G57" si="13">SUM(B53:B56)</f>
        <v>319.79845499999999</v>
      </c>
      <c r="C57" s="3891">
        <f t="shared" si="13"/>
        <v>8.9705890000000004</v>
      </c>
      <c r="D57" s="3891">
        <f t="shared" si="13"/>
        <v>26.986854999999998</v>
      </c>
      <c r="E57" s="3891">
        <f t="shared" si="13"/>
        <v>44.027440999999996</v>
      </c>
      <c r="F57" s="3891">
        <f t="shared" si="13"/>
        <v>7.5977000000000003E-2</v>
      </c>
      <c r="G57" s="3893">
        <f t="shared" si="13"/>
        <v>399.85931700000003</v>
      </c>
      <c r="H57" s="4022"/>
      <c r="I57" s="3836"/>
      <c r="J57" s="3909" t="s">
        <v>1020</v>
      </c>
      <c r="K57" s="3847">
        <f t="shared" si="8"/>
        <v>-6.776283924803991</v>
      </c>
      <c r="L57" s="3847">
        <f t="shared" ref="L57:M57" si="14">SUM(C57/C52)*100-100</f>
        <v>-17.499619024092851</v>
      </c>
      <c r="M57" s="3847">
        <f t="shared" si="14"/>
        <v>-34.499152103266411</v>
      </c>
      <c r="N57" s="3847">
        <f t="shared" si="11"/>
        <v>15.056915193159568</v>
      </c>
      <c r="O57" s="3847">
        <v>0</v>
      </c>
      <c r="P57" s="3847">
        <f>SUM(G57/G52)*100-100</f>
        <v>-7.7385829727818987</v>
      </c>
    </row>
    <row r="58" spans="1:17">
      <c r="A58" s="3914" t="s">
        <v>389</v>
      </c>
      <c r="B58" s="3915"/>
      <c r="C58" s="3915"/>
      <c r="D58" s="3915"/>
      <c r="E58" s="3915"/>
      <c r="F58" s="3915"/>
      <c r="G58" s="3915"/>
      <c r="H58" s="4052"/>
      <c r="J58" s="4053" t="s">
        <v>389</v>
      </c>
      <c r="K58" s="3873"/>
      <c r="L58" s="3873"/>
      <c r="M58" s="3873"/>
      <c r="N58" s="3873"/>
      <c r="O58" s="3873"/>
      <c r="P58" s="3873"/>
      <c r="Q58" s="3842"/>
    </row>
    <row r="59" spans="1:17">
      <c r="A59" s="3842" t="s">
        <v>600</v>
      </c>
      <c r="B59" s="3842"/>
      <c r="C59" s="3842"/>
      <c r="D59" s="3842"/>
      <c r="E59" s="3842"/>
      <c r="F59" s="3842"/>
      <c r="G59" s="3842"/>
      <c r="H59" s="4054"/>
      <c r="I59" s="3842"/>
      <c r="J59" s="3842"/>
      <c r="K59" s="3842"/>
      <c r="L59" s="3842"/>
      <c r="M59" s="3842"/>
      <c r="N59" s="3842"/>
      <c r="O59" s="3842"/>
      <c r="P59" s="3842"/>
    </row>
    <row r="60" spans="1:17">
      <c r="A60" s="4055"/>
      <c r="B60" s="4055"/>
      <c r="C60" s="4055"/>
      <c r="D60" s="4056"/>
      <c r="E60" s="4055"/>
      <c r="F60" s="4055"/>
      <c r="G60" s="4055"/>
      <c r="H60" s="3842"/>
      <c r="I60" s="3842"/>
      <c r="J60" s="3842"/>
      <c r="K60" s="3842"/>
      <c r="L60" s="3842"/>
      <c r="M60" s="3842"/>
      <c r="P60" s="3842"/>
    </row>
    <row r="61" spans="1:17">
      <c r="A61" s="3837"/>
      <c r="B61" s="3838"/>
      <c r="C61" s="3838"/>
      <c r="D61" s="3838"/>
      <c r="E61" s="3838"/>
      <c r="F61" s="3838"/>
      <c r="G61" s="3838"/>
    </row>
    <row r="62" spans="1:17">
      <c r="A62" s="3837"/>
      <c r="B62" s="3838"/>
      <c r="C62" s="3838"/>
      <c r="D62" s="3838"/>
      <c r="E62" s="3838"/>
      <c r="F62" s="3838"/>
      <c r="G62" s="3838"/>
    </row>
    <row r="63" spans="1:17">
      <c r="F63" s="3842"/>
      <c r="H63" s="3842"/>
      <c r="I63" s="3842"/>
      <c r="J63" s="3842"/>
      <c r="K63" s="3916"/>
      <c r="L63" s="3916"/>
      <c r="M63" s="3916"/>
      <c r="N63" s="3917"/>
      <c r="O63" s="3917"/>
      <c r="P63" s="3917"/>
    </row>
    <row r="64" spans="1:17" ht="15.75">
      <c r="A64" s="3839" t="s">
        <v>900</v>
      </c>
      <c r="B64" s="3838"/>
      <c r="C64" s="3838"/>
      <c r="D64" s="3838"/>
      <c r="E64" s="3838"/>
      <c r="F64" s="3838"/>
      <c r="G64" s="3838"/>
      <c r="H64" s="3842"/>
    </row>
    <row r="65" spans="1:16" ht="15.75" thickBot="1">
      <c r="A65" s="5197" t="s">
        <v>994</v>
      </c>
      <c r="B65" s="5198"/>
      <c r="C65" s="5198"/>
      <c r="D65" s="5198"/>
      <c r="E65" s="5198"/>
      <c r="F65" s="5198"/>
      <c r="J65" s="5197" t="s">
        <v>991</v>
      </c>
      <c r="K65" s="5198"/>
      <c r="L65" s="5198"/>
      <c r="M65" s="5198"/>
      <c r="N65" s="5198"/>
      <c r="O65" s="5198"/>
      <c r="P65" s="3842"/>
    </row>
    <row r="66" spans="1:16" s="4070" customFormat="1" ht="63.75" thickBot="1">
      <c r="A66" s="4011" t="s">
        <v>589</v>
      </c>
      <c r="B66" s="3999" t="s">
        <v>590</v>
      </c>
      <c r="C66" s="3999" t="s">
        <v>591</v>
      </c>
      <c r="D66" s="3999" t="s">
        <v>592</v>
      </c>
      <c r="E66" s="3999" t="s">
        <v>593</v>
      </c>
      <c r="F66" s="3999" t="s">
        <v>156</v>
      </c>
      <c r="J66" s="4011" t="s">
        <v>589</v>
      </c>
      <c r="K66" s="3999" t="s">
        <v>590</v>
      </c>
      <c r="L66" s="3999" t="s">
        <v>591</v>
      </c>
      <c r="M66" s="3999" t="s">
        <v>592</v>
      </c>
      <c r="N66" s="3999" t="s">
        <v>596</v>
      </c>
      <c r="O66" s="3999" t="s">
        <v>588</v>
      </c>
    </row>
    <row r="67" spans="1:16" ht="16.5" thickBot="1">
      <c r="A67" s="3843" t="s">
        <v>597</v>
      </c>
      <c r="B67" s="3844">
        <v>22.173000000000002</v>
      </c>
      <c r="C67" s="3845">
        <v>4.32</v>
      </c>
      <c r="D67" s="3844">
        <v>356.57299999999998</v>
      </c>
      <c r="E67" s="3845">
        <v>13.869</v>
      </c>
      <c r="F67" s="3893">
        <v>396.935</v>
      </c>
      <c r="J67" s="3843"/>
      <c r="K67" s="3847"/>
      <c r="L67" s="3848"/>
      <c r="M67" s="3847"/>
      <c r="N67" s="3848"/>
      <c r="O67" s="3894"/>
    </row>
    <row r="68" spans="1:16" ht="16.5" thickBot="1">
      <c r="A68" s="3843" t="s">
        <v>598</v>
      </c>
      <c r="B68" s="3844">
        <v>22.469000000000001</v>
      </c>
      <c r="C68" s="3845">
        <v>4.5449999999999999</v>
      </c>
      <c r="D68" s="3844">
        <v>393.60599999999999</v>
      </c>
      <c r="E68" s="3845">
        <v>8</v>
      </c>
      <c r="F68" s="3893">
        <v>428.62</v>
      </c>
      <c r="J68" s="3843" t="s">
        <v>598</v>
      </c>
      <c r="K68" s="3847">
        <v>1.3349569295990591</v>
      </c>
      <c r="L68" s="3848">
        <v>5.2083333333333286</v>
      </c>
      <c r="M68" s="3847">
        <v>10.38581160099055</v>
      </c>
      <c r="N68" s="3848">
        <v>-42.317398514673009</v>
      </c>
      <c r="O68" s="3894">
        <v>7.9824152569060374</v>
      </c>
    </row>
    <row r="69" spans="1:16" ht="16.5" thickBot="1">
      <c r="A69" s="3843" t="s">
        <v>599</v>
      </c>
      <c r="B69" s="3844">
        <v>25.725999999999999</v>
      </c>
      <c r="C69" s="3845">
        <v>4.1890000000000001</v>
      </c>
      <c r="D69" s="3844">
        <v>424.5</v>
      </c>
      <c r="E69" s="3845">
        <v>0.318</v>
      </c>
      <c r="F69" s="3893">
        <v>454.73300000000006</v>
      </c>
      <c r="H69" s="4022"/>
      <c r="J69" s="3843" t="s">
        <v>599</v>
      </c>
      <c r="K69" s="3847">
        <v>14.495527170768611</v>
      </c>
      <c r="L69" s="3848">
        <v>-7.832783278327824</v>
      </c>
      <c r="M69" s="3847">
        <v>7.8489657169860294</v>
      </c>
      <c r="N69" s="3848">
        <v>-96.025000000000006</v>
      </c>
      <c r="O69" s="3894">
        <v>6.0923428678083269</v>
      </c>
    </row>
    <row r="70" spans="1:16">
      <c r="A70" s="3850" t="s">
        <v>425</v>
      </c>
      <c r="B70" s="3851">
        <v>5.3087999999999997</v>
      </c>
      <c r="C70" s="3852">
        <v>0.69899999999999995</v>
      </c>
      <c r="D70" s="3851">
        <v>111.06780000000001</v>
      </c>
      <c r="E70" s="3852">
        <v>7.3599999999999999E-2</v>
      </c>
      <c r="F70" s="3876">
        <v>117.14920000000001</v>
      </c>
      <c r="J70" s="3850" t="s">
        <v>425</v>
      </c>
      <c r="K70" s="3854">
        <v>3.1155956806401264E-3</v>
      </c>
      <c r="L70" s="3838">
        <v>26.466380543633775</v>
      </c>
      <c r="M70" s="3854">
        <v>7.6123587273988278</v>
      </c>
      <c r="N70" s="3838">
        <v>-78.260869565217391</v>
      </c>
      <c r="O70" s="3889">
        <v>7.3020088813702415</v>
      </c>
    </row>
    <row r="71" spans="1:16">
      <c r="A71" s="3850" t="s">
        <v>575</v>
      </c>
      <c r="B71" s="3851">
        <v>7.0039999999999996</v>
      </c>
      <c r="C71" s="3852">
        <v>0.83399999999999996</v>
      </c>
      <c r="D71" s="3851">
        <v>119.026</v>
      </c>
      <c r="E71" s="3852">
        <v>0.2868</v>
      </c>
      <c r="F71" s="3876">
        <v>127.15079999999999</v>
      </c>
      <c r="J71" s="3850" t="s">
        <v>575</v>
      </c>
      <c r="K71" s="3854">
        <v>-10.5834290820886</v>
      </c>
      <c r="L71" s="3838">
        <v>-14.549180327868854</v>
      </c>
      <c r="M71" s="3854">
        <v>14.431572369369803</v>
      </c>
      <c r="N71" s="3838">
        <v>1493.3333333333335</v>
      </c>
      <c r="O71" s="3889">
        <v>12.680384963045668</v>
      </c>
    </row>
    <row r="72" spans="1:16">
      <c r="A72" s="3850" t="s">
        <v>426</v>
      </c>
      <c r="B72" s="3851">
        <v>4.0709999999999997</v>
      </c>
      <c r="C72" s="3852">
        <v>0.82599999999999996</v>
      </c>
      <c r="D72" s="3851">
        <v>123.307</v>
      </c>
      <c r="E72" s="3852">
        <v>0.3</v>
      </c>
      <c r="F72" s="3876">
        <v>128.50400000000002</v>
      </c>
      <c r="J72" s="3850" t="s">
        <v>426</v>
      </c>
      <c r="K72" s="3854">
        <v>-32.420318725099605</v>
      </c>
      <c r="L72" s="3838">
        <v>-29.761904761904773</v>
      </c>
      <c r="M72" s="3854">
        <v>25.399924743976968</v>
      </c>
      <c r="N72" s="3838">
        <v>1664.705882352941</v>
      </c>
      <c r="O72" s="3889">
        <v>21.749346268996121</v>
      </c>
    </row>
    <row r="73" spans="1:16">
      <c r="A73" s="3856" t="s">
        <v>479</v>
      </c>
      <c r="B73" s="3919">
        <v>6.1689999999999996</v>
      </c>
      <c r="C73" s="3920">
        <v>0.83199999999999996</v>
      </c>
      <c r="D73" s="3919">
        <v>105.907</v>
      </c>
      <c r="E73" s="3920">
        <v>0.51380000000000003</v>
      </c>
      <c r="F73" s="3880">
        <v>113.4218</v>
      </c>
      <c r="G73" s="3852" t="s">
        <v>99</v>
      </c>
      <c r="H73" s="4022"/>
      <c r="J73" s="3856" t="s">
        <v>479</v>
      </c>
      <c r="K73" s="3857">
        <v>-0.8199356913183351</v>
      </c>
      <c r="L73" s="3858">
        <v>-37.817638266068762</v>
      </c>
      <c r="M73" s="3857">
        <v>-11.582805286314198</v>
      </c>
      <c r="N73" s="3858">
        <v>116.7932489451477</v>
      </c>
      <c r="O73" s="3901">
        <v>-11.094720010033228</v>
      </c>
    </row>
    <row r="74" spans="1:16" ht="16.5" thickBot="1">
      <c r="A74" s="3864" t="s">
        <v>528</v>
      </c>
      <c r="B74" s="3882">
        <v>22.552800000000001</v>
      </c>
      <c r="C74" s="3921">
        <v>3.1909999999999998</v>
      </c>
      <c r="D74" s="3882">
        <v>459.30779999999999</v>
      </c>
      <c r="E74" s="3921">
        <v>1.1741999999999999</v>
      </c>
      <c r="F74" s="3883">
        <v>486.22580000000005</v>
      </c>
      <c r="G74" s="3852"/>
      <c r="H74" s="4057"/>
      <c r="I74" s="4057" t="s">
        <v>99</v>
      </c>
      <c r="J74" s="3864" t="s">
        <v>528</v>
      </c>
      <c r="K74" s="3865">
        <v>-12.334603125242936</v>
      </c>
      <c r="L74" s="3866">
        <v>-23.824301742659344</v>
      </c>
      <c r="M74" s="3865">
        <v>8.1997173144876285</v>
      </c>
      <c r="N74" s="3866">
        <v>269.24528301886789</v>
      </c>
      <c r="O74" s="3922">
        <v>6.9255585145568972</v>
      </c>
    </row>
    <row r="75" spans="1:16">
      <c r="A75" s="3868" t="s">
        <v>526</v>
      </c>
      <c r="B75" s="3869">
        <v>7.2220000000000004</v>
      </c>
      <c r="C75" s="3869">
        <v>0.78739999999999999</v>
      </c>
      <c r="D75" s="3870">
        <v>112.7595</v>
      </c>
      <c r="E75" s="3869">
        <v>0.1231</v>
      </c>
      <c r="F75" s="3871">
        <v>120.892</v>
      </c>
      <c r="G75" s="3852"/>
      <c r="H75" s="4057"/>
      <c r="I75" s="4057"/>
      <c r="J75" s="3868" t="s">
        <v>526</v>
      </c>
      <c r="K75" s="3896">
        <v>36.038276069921636</v>
      </c>
      <c r="L75" s="3896">
        <v>12.646638054363393</v>
      </c>
      <c r="M75" s="3872">
        <v>1.5231237136235762</v>
      </c>
      <c r="N75" s="3896">
        <v>67.255434782608688</v>
      </c>
      <c r="O75" s="3886">
        <v>3.1949001785756934</v>
      </c>
    </row>
    <row r="76" spans="1:16">
      <c r="A76" s="3850" t="s">
        <v>484</v>
      </c>
      <c r="B76" s="3875">
        <v>7.3559999999999999</v>
      </c>
      <c r="C76" s="3875">
        <v>1.026</v>
      </c>
      <c r="D76" s="3851">
        <v>126.096</v>
      </c>
      <c r="E76" s="3875">
        <v>0.51429999999999998</v>
      </c>
      <c r="F76" s="3876">
        <v>134.9923</v>
      </c>
      <c r="G76" s="3852"/>
      <c r="H76" s="4057"/>
      <c r="I76" s="4057"/>
      <c r="J76" s="3850" t="s">
        <v>484</v>
      </c>
      <c r="K76" s="3897">
        <v>5.0256996002284495</v>
      </c>
      <c r="L76" s="3897">
        <v>23.021582733812963</v>
      </c>
      <c r="M76" s="3854">
        <v>5.9398786819686507</v>
      </c>
      <c r="N76" s="3897">
        <v>79.32357043235703</v>
      </c>
      <c r="O76" s="3889">
        <v>6.1670866404301137</v>
      </c>
    </row>
    <row r="77" spans="1:16">
      <c r="A77" s="3850" t="s">
        <v>498</v>
      </c>
      <c r="B77" s="3875">
        <v>4.5039999999999996</v>
      </c>
      <c r="C77" s="3875">
        <v>1.28</v>
      </c>
      <c r="D77" s="3851">
        <v>113.568</v>
      </c>
      <c r="E77" s="3875">
        <v>0.46600000000000003</v>
      </c>
      <c r="F77" s="3876">
        <v>119.818</v>
      </c>
      <c r="G77" s="3852"/>
      <c r="H77" s="4057"/>
      <c r="I77" s="4057"/>
      <c r="J77" s="3850" t="s">
        <v>498</v>
      </c>
      <c r="K77" s="3897">
        <v>10.636207320068777</v>
      </c>
      <c r="L77" s="3897">
        <v>54.963680387409227</v>
      </c>
      <c r="M77" s="3854">
        <v>-7.898172853122702</v>
      </c>
      <c r="N77" s="3897">
        <v>55.333333333333343</v>
      </c>
      <c r="O77" s="3889">
        <v>-6.7593226669987132</v>
      </c>
    </row>
    <row r="78" spans="1:16">
      <c r="A78" s="3856" t="s">
        <v>428</v>
      </c>
      <c r="B78" s="3923">
        <v>4.242</v>
      </c>
      <c r="C78" s="3923">
        <v>1.0840000000000001</v>
      </c>
      <c r="D78" s="3919">
        <v>122.18300000000001</v>
      </c>
      <c r="E78" s="3923">
        <v>0.20380000000000001</v>
      </c>
      <c r="F78" s="3880">
        <v>127.71280000000002</v>
      </c>
      <c r="G78" s="3852"/>
      <c r="H78" s="4057"/>
      <c r="I78" s="4057"/>
      <c r="J78" s="3856" t="s">
        <v>428</v>
      </c>
      <c r="K78" s="3924">
        <v>-31.236829307829467</v>
      </c>
      <c r="L78" s="3924">
        <v>30.288461538461576</v>
      </c>
      <c r="M78" s="3857">
        <v>15.368200402239722</v>
      </c>
      <c r="N78" s="3924">
        <v>-60.33476060724017</v>
      </c>
      <c r="O78" s="3901">
        <v>12.59987057161851</v>
      </c>
    </row>
    <row r="79" spans="1:16" ht="16.5" thickBot="1">
      <c r="A79" s="3843" t="s">
        <v>481</v>
      </c>
      <c r="B79" s="3891">
        <v>23.324000000000002</v>
      </c>
      <c r="C79" s="3891">
        <v>4.1774000000000004</v>
      </c>
      <c r="D79" s="3891">
        <v>474.60649999999998</v>
      </c>
      <c r="E79" s="3891">
        <v>1.3071999999999999</v>
      </c>
      <c r="F79" s="3893">
        <v>503.4151</v>
      </c>
      <c r="G79" s="3852"/>
      <c r="H79" s="3884"/>
      <c r="I79" s="3884"/>
      <c r="J79" s="3864" t="s">
        <v>481</v>
      </c>
      <c r="K79" s="3902">
        <v>3.4195310560107828</v>
      </c>
      <c r="L79" s="3902">
        <v>30.91193983077406</v>
      </c>
      <c r="M79" s="3902">
        <v>3.3308165025719205</v>
      </c>
      <c r="N79" s="3902">
        <v>11.326860841423951</v>
      </c>
      <c r="O79" s="3922">
        <v>3.5352504947289844</v>
      </c>
    </row>
    <row r="80" spans="1:16" ht="15.75">
      <c r="A80" s="3868" t="s">
        <v>416</v>
      </c>
      <c r="B80" s="3869">
        <v>3.6388769999999999</v>
      </c>
      <c r="C80" s="3885">
        <v>0.38435900000000001</v>
      </c>
      <c r="D80" s="3870">
        <v>100.92188299999999</v>
      </c>
      <c r="E80" s="3869">
        <v>0.116452</v>
      </c>
      <c r="F80" s="3871">
        <f>SUM(B80:E80)</f>
        <v>105.06157099999999</v>
      </c>
      <c r="G80" s="3852"/>
      <c r="H80" s="3884"/>
      <c r="I80" s="3884"/>
      <c r="J80" s="3868" t="s">
        <v>416</v>
      </c>
      <c r="K80" s="3896">
        <v>-49.613998892273614</v>
      </c>
      <c r="L80" s="3872">
        <v>-51.186309372618744</v>
      </c>
      <c r="M80" s="3872">
        <v>-10.498110580483242</v>
      </c>
      <c r="N80" s="3896">
        <v>-5.4004874086108856</v>
      </c>
      <c r="O80" s="3886">
        <v>-13.094686993349441</v>
      </c>
    </row>
    <row r="81" spans="1:15" ht="15.75">
      <c r="A81" s="3887" t="s">
        <v>211</v>
      </c>
      <c r="B81" s="3875">
        <v>4.4943080000000002</v>
      </c>
      <c r="C81" s="3888">
        <v>0.828129</v>
      </c>
      <c r="D81" s="3851">
        <v>98.558788000000007</v>
      </c>
      <c r="E81" s="3875">
        <v>0.189051</v>
      </c>
      <c r="F81" s="3876">
        <f>SUM(B81:E81)</f>
        <v>104.07027600000001</v>
      </c>
      <c r="G81" s="3852"/>
      <c r="H81" s="3884"/>
      <c r="I81" s="3884"/>
      <c r="J81" s="3887" t="s">
        <v>211</v>
      </c>
      <c r="K81" s="3897">
        <v>-38.902827623708532</v>
      </c>
      <c r="L81" s="3854">
        <v>-19.28567251461989</v>
      </c>
      <c r="M81" s="3854">
        <v>-21.838291460474551</v>
      </c>
      <c r="N81" s="3897">
        <v>-63.241104413766287</v>
      </c>
      <c r="O81" s="3889">
        <v>-22.906509482392693</v>
      </c>
    </row>
    <row r="82" spans="1:15" ht="15.75">
      <c r="A82" s="4058" t="s">
        <v>332</v>
      </c>
      <c r="B82" s="3875">
        <v>3.5202209999999998</v>
      </c>
      <c r="C82" s="3888">
        <v>0.89153000000000004</v>
      </c>
      <c r="D82" s="3851">
        <v>99.038454999999999</v>
      </c>
      <c r="E82" s="3875">
        <v>0.53526899999999999</v>
      </c>
      <c r="F82" s="3876">
        <f>SUM(B82:E82)</f>
        <v>103.98547499999999</v>
      </c>
      <c r="G82" s="3852"/>
      <c r="H82" s="3884"/>
      <c r="I82" s="3884"/>
      <c r="J82" s="3887" t="s">
        <v>332</v>
      </c>
      <c r="K82" s="3897">
        <v>-21.842340142095907</v>
      </c>
      <c r="L82" s="3854">
        <v>-30.349218749999991</v>
      </c>
      <c r="M82" s="3854">
        <v>-12.793696287686672</v>
      </c>
      <c r="N82" s="3897">
        <v>14.864592274678117</v>
      </c>
      <c r="O82" s="3889">
        <v>-13.213811781201485</v>
      </c>
    </row>
    <row r="83" spans="1:15" ht="15.75">
      <c r="A83" s="3856" t="s">
        <v>551</v>
      </c>
      <c r="B83" s="3923">
        <v>4.5566199999999997</v>
      </c>
      <c r="C83" s="3926">
        <v>1.2636890000000001</v>
      </c>
      <c r="D83" s="3919">
        <v>97.503888000000003</v>
      </c>
      <c r="E83" s="3923">
        <v>0.19486300000000001</v>
      </c>
      <c r="F83" s="3880">
        <f>SUM(B83:E83)</f>
        <v>103.51906</v>
      </c>
      <c r="G83" s="3852"/>
      <c r="H83" s="3884"/>
      <c r="I83" s="3884"/>
      <c r="J83" s="3925" t="s">
        <v>551</v>
      </c>
      <c r="K83" s="3924">
        <v>7.4167845355964062</v>
      </c>
      <c r="L83" s="3857">
        <v>16.576476014760161</v>
      </c>
      <c r="M83" s="3857">
        <v>-20.198482603962901</v>
      </c>
      <c r="N83" s="3924">
        <v>-4.3851815505397411</v>
      </c>
      <c r="O83" s="3901">
        <v>-18.943864671356366</v>
      </c>
    </row>
    <row r="84" spans="1:15" ht="16.5" thickBot="1">
      <c r="A84" s="4042" t="s">
        <v>606</v>
      </c>
      <c r="B84" s="4028">
        <f>SUM(B80:B83)</f>
        <v>16.210025999999999</v>
      </c>
      <c r="C84" s="4030">
        <f>SUM(C80:C83)</f>
        <v>3.3677070000000002</v>
      </c>
      <c r="D84" s="3928">
        <f>SUM(D80:D83)</f>
        <v>396.02301400000005</v>
      </c>
      <c r="E84" s="3928">
        <f>SUM(E80:E83)</f>
        <v>1.0356350000000001</v>
      </c>
      <c r="F84" s="4031">
        <f>SUM(F80:F83)</f>
        <v>416.63638200000003</v>
      </c>
      <c r="G84" s="3852"/>
      <c r="H84" s="3884"/>
      <c r="I84" s="3884"/>
      <c r="J84" s="3927" t="s">
        <v>606</v>
      </c>
      <c r="K84" s="3931">
        <v>-30.500660264105647</v>
      </c>
      <c r="L84" s="3932">
        <v>-19.382702159237809</v>
      </c>
      <c r="M84" s="3931">
        <v>-16.557608460903921</v>
      </c>
      <c r="N84" s="3931">
        <v>-20.774556303549559</v>
      </c>
      <c r="O84" s="3933">
        <v>-17.238004581110104</v>
      </c>
    </row>
    <row r="85" spans="1:15" ht="15.75">
      <c r="A85" s="3939" t="s">
        <v>603</v>
      </c>
      <c r="B85" s="3870">
        <v>4.3335819999999998</v>
      </c>
      <c r="C85" s="3935">
        <v>0.89040799999999998</v>
      </c>
      <c r="D85" s="3870">
        <v>90.533451999999997</v>
      </c>
      <c r="E85" s="3935">
        <v>0.12012299999999999</v>
      </c>
      <c r="F85" s="3886">
        <f>SUM(B85:E85)</f>
        <v>95.877565000000004</v>
      </c>
      <c r="G85" s="3852"/>
      <c r="H85" s="3884"/>
      <c r="I85" s="3884"/>
      <c r="J85" s="3934" t="s">
        <v>603</v>
      </c>
      <c r="K85" s="3872">
        <v>19.091192145268991</v>
      </c>
      <c r="L85" s="3873">
        <v>131.66050489256139</v>
      </c>
      <c r="M85" s="3872">
        <v>-10.293536635657105</v>
      </c>
      <c r="N85" s="3873">
        <v>3.1523717926699391</v>
      </c>
      <c r="O85" s="3886">
        <v>-8.7415464213836884</v>
      </c>
    </row>
    <row r="86" spans="1:15" ht="15.75">
      <c r="A86" s="3941" t="s">
        <v>641</v>
      </c>
      <c r="B86" s="3851">
        <v>5.4183770000000004</v>
      </c>
      <c r="C86" s="3852">
        <v>0.70446200000000003</v>
      </c>
      <c r="D86" s="3851">
        <v>111.257817</v>
      </c>
      <c r="E86" s="3852">
        <v>0.35894999999999999</v>
      </c>
      <c r="F86" s="3889">
        <f>SUM(B86:E86)</f>
        <v>117.73960599999999</v>
      </c>
      <c r="G86" s="3852"/>
      <c r="H86" s="3884"/>
      <c r="I86" s="3884"/>
      <c r="J86" s="3887" t="s">
        <v>641</v>
      </c>
      <c r="K86" s="3854">
        <v>20.560873887592933</v>
      </c>
      <c r="L86" s="3838">
        <v>-14.933301454242027</v>
      </c>
      <c r="M86" s="3854">
        <v>12.884725205833504</v>
      </c>
      <c r="N86" s="3838">
        <v>89.869400320548408</v>
      </c>
      <c r="O86" s="3889">
        <v>13.134711010087045</v>
      </c>
    </row>
    <row r="87" spans="1:15">
      <c r="A87" s="3850" t="s">
        <v>654</v>
      </c>
      <c r="B87" s="3851">
        <v>4.7837519999999998</v>
      </c>
      <c r="C87" s="3936">
        <v>0.67663200000000001</v>
      </c>
      <c r="D87" s="3851">
        <v>105.196748</v>
      </c>
      <c r="E87" s="3852">
        <v>0.54832099999999995</v>
      </c>
      <c r="F87" s="3889">
        <f>SUM(B87:E87)</f>
        <v>111.20545300000001</v>
      </c>
      <c r="G87" s="3852"/>
      <c r="H87" s="4022"/>
      <c r="J87" s="3887" t="s">
        <v>654</v>
      </c>
      <c r="K87" s="3854">
        <v>35.893513503839671</v>
      </c>
      <c r="L87" s="3838">
        <v>-24.104404787275811</v>
      </c>
      <c r="M87" s="3854">
        <v>6.2180826629413701</v>
      </c>
      <c r="N87" s="3838">
        <v>2.4384001315226556</v>
      </c>
      <c r="O87" s="3889">
        <v>6.9432562576648564</v>
      </c>
    </row>
    <row r="88" spans="1:15">
      <c r="A88" s="3850" t="s">
        <v>655</v>
      </c>
      <c r="B88" s="3851">
        <v>5.8968210000000001</v>
      </c>
      <c r="C88" s="3936">
        <v>0.73259799999999997</v>
      </c>
      <c r="D88" s="3919">
        <v>111.883263</v>
      </c>
      <c r="E88" s="3942">
        <v>0.65754500000000005</v>
      </c>
      <c r="F88" s="3889">
        <f>SUM(B88:E88)</f>
        <v>119.170227</v>
      </c>
      <c r="G88" s="3852"/>
      <c r="H88" s="4022"/>
      <c r="J88" s="3856" t="s">
        <v>655</v>
      </c>
      <c r="K88" s="3857">
        <v>29.412173935943741</v>
      </c>
      <c r="L88" s="3858">
        <v>-42.027033550185223</v>
      </c>
      <c r="M88" s="3857">
        <v>14.747488838598926</v>
      </c>
      <c r="N88" s="3858">
        <v>237.43963707835763</v>
      </c>
      <c r="O88" s="3901">
        <v>15.119116228451077</v>
      </c>
    </row>
    <row r="89" spans="1:15" ht="16.5" thickBot="1">
      <c r="A89" s="3843" t="s">
        <v>702</v>
      </c>
      <c r="B89" s="3891">
        <f>SUM(B85:B88)</f>
        <v>20.432531999999998</v>
      </c>
      <c r="C89" s="3844">
        <f>SUM(C85:C88)</f>
        <v>3.0040999999999998</v>
      </c>
      <c r="D89" s="3881">
        <f>SUM(D85:D88)</f>
        <v>418.87128000000001</v>
      </c>
      <c r="E89" s="3881">
        <f>SUM(E85:E88)</f>
        <v>1.684939</v>
      </c>
      <c r="F89" s="3893">
        <f>SUM(F85:F88)</f>
        <v>443.99285100000003</v>
      </c>
      <c r="G89" s="3852"/>
      <c r="J89" s="3864" t="s">
        <v>702</v>
      </c>
      <c r="K89" s="3902">
        <v>26.048730581925028</v>
      </c>
      <c r="L89" s="3865">
        <v>-10.796871580573978</v>
      </c>
      <c r="M89" s="3902">
        <v>5.7694288443549908</v>
      </c>
      <c r="N89" s="3902">
        <v>62.696220193407896</v>
      </c>
      <c r="O89" s="3922">
        <v>6.5660298000571657</v>
      </c>
    </row>
    <row r="90" spans="1:15">
      <c r="A90" s="3939" t="s">
        <v>705</v>
      </c>
      <c r="B90" s="3869">
        <v>6.3966589999999997</v>
      </c>
      <c r="C90" s="3870">
        <v>0.55188700000000002</v>
      </c>
      <c r="D90" s="3869">
        <v>107.717114</v>
      </c>
      <c r="E90" s="3869">
        <v>0.25915899999999997</v>
      </c>
      <c r="F90" s="3886">
        <f>SUM(B90:E90)</f>
        <v>114.92481899999999</v>
      </c>
      <c r="G90" s="3852"/>
      <c r="J90" s="3939" t="s">
        <v>705</v>
      </c>
      <c r="K90" s="3896">
        <v>47.606737336457456</v>
      </c>
      <c r="L90" s="3872">
        <v>-38.018638646553036</v>
      </c>
      <c r="M90" s="3896">
        <v>18.98045597554372</v>
      </c>
      <c r="N90" s="3896">
        <v>115.74469502093686</v>
      </c>
      <c r="O90" s="3886">
        <v>19.86622626471582</v>
      </c>
    </row>
    <row r="91" spans="1:15">
      <c r="A91" s="3940" t="s">
        <v>723</v>
      </c>
      <c r="B91" s="3875">
        <v>6.1986230000000004</v>
      </c>
      <c r="C91" s="3851">
        <v>0.94860500000000003</v>
      </c>
      <c r="D91" s="3875">
        <v>126.277005</v>
      </c>
      <c r="E91" s="3875">
        <v>0.72658900000000004</v>
      </c>
      <c r="F91" s="3889">
        <f>SUM(B91:E91)</f>
        <v>134.15082200000001</v>
      </c>
      <c r="G91" s="3852"/>
      <c r="J91" s="3940" t="s">
        <v>723</v>
      </c>
      <c r="K91" s="3897">
        <v>14.399994684755228</v>
      </c>
      <c r="L91" s="3897">
        <v>34.656659975981654</v>
      </c>
      <c r="M91" s="3897">
        <v>13.499445167075308</v>
      </c>
      <c r="N91" s="3854">
        <v>102.42067140270231</v>
      </c>
      <c r="O91" s="3889">
        <v>13.938568810906332</v>
      </c>
    </row>
    <row r="92" spans="1:15">
      <c r="A92" s="3941" t="s">
        <v>724</v>
      </c>
      <c r="B92" s="3875">
        <v>4.137276</v>
      </c>
      <c r="C92" s="3851">
        <v>1.1807799999999999</v>
      </c>
      <c r="D92" s="3875">
        <v>106.85602900000001</v>
      </c>
      <c r="E92" s="3875">
        <v>0.84355400000000003</v>
      </c>
      <c r="F92" s="3889">
        <f>SUM(B92:E92)</f>
        <v>113.017639</v>
      </c>
      <c r="G92" s="3852"/>
      <c r="J92" s="3941" t="s">
        <v>724</v>
      </c>
      <c r="K92" s="3897">
        <v>-13.513994872643892</v>
      </c>
      <c r="L92" s="3897">
        <v>74.508447723430152</v>
      </c>
      <c r="M92" s="3897">
        <v>1.5773120667190312</v>
      </c>
      <c r="N92" s="3854">
        <v>53.843095558988267</v>
      </c>
      <c r="O92" s="3889">
        <v>1.6295837579115755</v>
      </c>
    </row>
    <row r="93" spans="1:15" s="3953" customFormat="1">
      <c r="A93" s="3887" t="s">
        <v>725</v>
      </c>
      <c r="B93" s="3956">
        <v>5.7780149999999999</v>
      </c>
      <c r="C93" s="4059">
        <v>0.97226199999999996</v>
      </c>
      <c r="D93" s="3979">
        <v>94.068068999999994</v>
      </c>
      <c r="E93" s="4060">
        <v>1.0893040000000001</v>
      </c>
      <c r="F93" s="3960">
        <f>SUM(B93:E93)</f>
        <v>101.90764999999999</v>
      </c>
      <c r="G93" s="3948"/>
      <c r="J93" s="3850" t="s">
        <v>725</v>
      </c>
      <c r="K93" s="3854">
        <v>-2.0147465897302936</v>
      </c>
      <c r="L93" s="3838">
        <v>32.714258024182413</v>
      </c>
      <c r="M93" s="3857">
        <v>-15.923019692409227</v>
      </c>
      <c r="N93" s="3943">
        <v>65.662274064892898</v>
      </c>
      <c r="O93" s="3889">
        <v>-14.485645814872882</v>
      </c>
    </row>
    <row r="94" spans="1:15" s="3953" customFormat="1" ht="16.5" thickBot="1">
      <c r="A94" s="4061" t="s">
        <v>752</v>
      </c>
      <c r="B94" s="3968">
        <f>SUM(B90:B93)</f>
        <v>22.510573000000001</v>
      </c>
      <c r="C94" s="3969">
        <f>SUM(C90:C93)</f>
        <v>3.6535339999999996</v>
      </c>
      <c r="D94" s="3968">
        <f>SUM(D90:D93)</f>
        <v>434.91821699999997</v>
      </c>
      <c r="E94" s="3968">
        <f>SUM(E90:E93)</f>
        <v>2.9186060000000005</v>
      </c>
      <c r="F94" s="3971">
        <f>SUM(F90:F93)</f>
        <v>464.00092999999998</v>
      </c>
      <c r="G94" s="3948"/>
      <c r="H94" s="3949"/>
      <c r="J94" s="3843" t="s">
        <v>752</v>
      </c>
      <c r="K94" s="3910">
        <v>10.170256921658066</v>
      </c>
      <c r="L94" s="3847">
        <v>21.618255051429713</v>
      </c>
      <c r="M94" s="3902">
        <v>3.8309948106253415</v>
      </c>
      <c r="N94" s="3902">
        <v>73.217309350664948</v>
      </c>
      <c r="O94" s="3894">
        <v>4.5063966581750066</v>
      </c>
    </row>
    <row r="95" spans="1:15" s="3953" customFormat="1">
      <c r="A95" s="3944" t="s">
        <v>746</v>
      </c>
      <c r="B95" s="3945">
        <v>5.0644470000000004</v>
      </c>
      <c r="C95" s="3946">
        <v>0.73702800000000002</v>
      </c>
      <c r="D95" s="3945">
        <v>85.627491000000006</v>
      </c>
      <c r="E95" s="3945">
        <v>0.71540599999999988</v>
      </c>
      <c r="F95" s="3952">
        <f>SUM(B95:E95)</f>
        <v>92.144372000000004</v>
      </c>
      <c r="G95" s="3948"/>
      <c r="H95" s="3949"/>
      <c r="I95" s="3949"/>
      <c r="J95" s="3944" t="s">
        <v>746</v>
      </c>
      <c r="K95" s="3950">
        <v>-20.82668468023698</v>
      </c>
      <c r="L95" s="3951">
        <v>33.546903623386669</v>
      </c>
      <c r="M95" s="3950">
        <v>-20.507069099530455</v>
      </c>
      <c r="N95" s="3950">
        <v>176.04906640325049</v>
      </c>
      <c r="O95" s="3952">
        <v>-19.822042965323249</v>
      </c>
    </row>
    <row r="96" spans="1:15" s="3953" customFormat="1">
      <c r="A96" s="3954" t="s">
        <v>747</v>
      </c>
      <c r="B96" s="3955">
        <v>5.9890030000000003</v>
      </c>
      <c r="C96" s="3956">
        <v>0.72761500000000001</v>
      </c>
      <c r="D96" s="3955">
        <v>97.0715</v>
      </c>
      <c r="E96" s="3955">
        <v>1.4317359999999999</v>
      </c>
      <c r="F96" s="3960">
        <f>SUM(B96:E96)</f>
        <v>105.219854</v>
      </c>
      <c r="G96" s="3948"/>
      <c r="H96" s="3949"/>
      <c r="I96" s="3949"/>
      <c r="J96" s="3954" t="s">
        <v>747</v>
      </c>
      <c r="K96" s="3958">
        <v>-3.3817188107745864</v>
      </c>
      <c r="L96" s="3958">
        <v>-23.296314061174044</v>
      </c>
      <c r="M96" s="3958">
        <v>-23.128126138246628</v>
      </c>
      <c r="N96" s="3959">
        <v>97.04895064472484</v>
      </c>
      <c r="O96" s="3960">
        <v>-21.566001287714812</v>
      </c>
    </row>
    <row r="97" spans="1:15" s="3953" customFormat="1">
      <c r="A97" s="3961" t="s">
        <v>748</v>
      </c>
      <c r="B97" s="3955">
        <v>5.3902720000000004</v>
      </c>
      <c r="C97" s="3956">
        <v>0.89525999999999994</v>
      </c>
      <c r="D97" s="3955">
        <v>86.581331000000006</v>
      </c>
      <c r="E97" s="3955">
        <v>1.261015</v>
      </c>
      <c r="F97" s="3960">
        <v>94.127877999999995</v>
      </c>
      <c r="G97" s="3948"/>
      <c r="H97" s="3949"/>
      <c r="I97" s="3949"/>
      <c r="J97" s="3961" t="s">
        <v>748</v>
      </c>
      <c r="K97" s="3958">
        <v>30.285530866202805</v>
      </c>
      <c r="L97" s="3958">
        <v>-24.180626365622729</v>
      </c>
      <c r="M97" s="3958">
        <v>-18.973845640473868</v>
      </c>
      <c r="N97" s="3959">
        <v>49.488355220886859</v>
      </c>
      <c r="O97" s="3960">
        <v>-16.71399364483274</v>
      </c>
    </row>
    <row r="98" spans="1:15" s="3953" customFormat="1">
      <c r="A98" s="3962" t="s">
        <v>749</v>
      </c>
      <c r="B98" s="3963">
        <v>5.1884360000000003</v>
      </c>
      <c r="C98" s="3964">
        <v>0.86980000000000002</v>
      </c>
      <c r="D98" s="3964">
        <v>92.289979000000002</v>
      </c>
      <c r="E98" s="3964">
        <v>1.5656890000000001</v>
      </c>
      <c r="F98" s="3960">
        <f>SUM(B98:E98)</f>
        <v>99.913904000000002</v>
      </c>
      <c r="G98" s="3948"/>
      <c r="H98" s="3949"/>
      <c r="I98" s="3949"/>
      <c r="J98" s="3962" t="s">
        <v>749</v>
      </c>
      <c r="K98" s="3965">
        <v>-10.203832977242172</v>
      </c>
      <c r="L98" s="3966">
        <v>-10.538517395516848</v>
      </c>
      <c r="M98" s="3966">
        <v>-1.8902163283483446</v>
      </c>
      <c r="N98" s="3966">
        <v>43.732970777670886</v>
      </c>
      <c r="O98" s="3960">
        <v>-1.9564242723681531</v>
      </c>
    </row>
    <row r="99" spans="1:15" s="3953" customFormat="1" ht="16.5" thickBot="1">
      <c r="A99" s="3967" t="s">
        <v>820</v>
      </c>
      <c r="B99" s="3968">
        <f>SUM(B95:B98)</f>
        <v>21.632158</v>
      </c>
      <c r="C99" s="3969">
        <f>SUM(C95:C98)</f>
        <v>3.2297030000000002</v>
      </c>
      <c r="D99" s="3968">
        <f>SUM(D95:D98)</f>
        <v>361.57030100000003</v>
      </c>
      <c r="E99" s="3968">
        <f>SUM(E95:E98)</f>
        <v>4.973846</v>
      </c>
      <c r="F99" s="3971">
        <f>SUM(F95:F98)</f>
        <v>391.40600799999999</v>
      </c>
      <c r="G99" s="3948"/>
      <c r="H99" s="3949"/>
      <c r="I99" s="3949"/>
      <c r="J99" s="3967" t="s">
        <v>820</v>
      </c>
      <c r="K99" s="3972">
        <v>-3.902232964038717</v>
      </c>
      <c r="L99" s="3973">
        <v>-11.600576318709486</v>
      </c>
      <c r="M99" s="3974">
        <v>-16.864760576354513</v>
      </c>
      <c r="N99" s="3974">
        <v>70.418549129276073</v>
      </c>
      <c r="O99" s="3975">
        <v>-15.645425969297094</v>
      </c>
    </row>
    <row r="100" spans="1:15" s="3953" customFormat="1">
      <c r="A100" s="3944" t="s">
        <v>810</v>
      </c>
      <c r="B100" s="3945">
        <v>4.9035000000000002</v>
      </c>
      <c r="C100" s="3946">
        <v>0.63497400000000004</v>
      </c>
      <c r="D100" s="3945">
        <v>86.611489000000006</v>
      </c>
      <c r="E100" s="3945">
        <f>0.485892+0.032474+0.0152+0.00234</f>
        <v>0.53590599999999999</v>
      </c>
      <c r="F100" s="3952">
        <f>SUM(B100:E100)</f>
        <v>92.685868999999997</v>
      </c>
      <c r="G100" s="3948"/>
      <c r="H100" s="3949"/>
      <c r="I100" s="3949"/>
      <c r="J100" s="3944" t="s">
        <v>810</v>
      </c>
      <c r="K100" s="3950">
        <v>-3.1779777732889727</v>
      </c>
      <c r="L100" s="3951">
        <v>-13.846692391605202</v>
      </c>
      <c r="M100" s="3950">
        <v>1.1491613131581886</v>
      </c>
      <c r="N100" s="3950">
        <v>-25.09064782794664</v>
      </c>
      <c r="O100" s="3952">
        <v>0.5876615014533968</v>
      </c>
    </row>
    <row r="101" spans="1:15" s="3953" customFormat="1">
      <c r="A101" s="3976" t="s">
        <v>818</v>
      </c>
      <c r="B101" s="3955">
        <v>6.7874129999999999</v>
      </c>
      <c r="C101" s="3956">
        <v>2.6391269999999998</v>
      </c>
      <c r="D101" s="3955">
        <v>88.775812999999999</v>
      </c>
      <c r="E101" s="3955">
        <v>1.3882650000000001</v>
      </c>
      <c r="F101" s="3960">
        <v>99.590618000000006</v>
      </c>
      <c r="G101" s="3948"/>
      <c r="H101" s="4062"/>
      <c r="I101" s="3949"/>
      <c r="J101" s="3976" t="s">
        <v>818</v>
      </c>
      <c r="K101" s="3958">
        <v>13.331267324461166</v>
      </c>
      <c r="L101" s="3958">
        <v>262.70926245335784</v>
      </c>
      <c r="M101" s="3958">
        <v>-8.5459553009894762</v>
      </c>
      <c r="N101" s="3959">
        <v>-3.0362441120429793</v>
      </c>
      <c r="O101" s="3960">
        <v>-5.3499751102106643</v>
      </c>
    </row>
    <row r="102" spans="1:15" s="3953" customFormat="1">
      <c r="A102" s="3977" t="s">
        <v>797</v>
      </c>
      <c r="B102" s="3955">
        <v>7.1527469999999997</v>
      </c>
      <c r="C102" s="3956">
        <v>2.160193</v>
      </c>
      <c r="D102" s="3955">
        <v>90.843356</v>
      </c>
      <c r="E102" s="3955">
        <v>0.97799999999999998</v>
      </c>
      <c r="F102" s="3960">
        <v>101.13427900000001</v>
      </c>
      <c r="G102" s="3948"/>
      <c r="H102" s="3949"/>
      <c r="I102" s="3949"/>
      <c r="J102" s="3977" t="s">
        <v>797</v>
      </c>
      <c r="K102" s="3958">
        <v>32.697329559621465</v>
      </c>
      <c r="L102" s="3958">
        <v>141.2922502960034</v>
      </c>
      <c r="M102" s="3958">
        <v>4.922568122682236</v>
      </c>
      <c r="N102" s="3959">
        <v>-22.443428507987619</v>
      </c>
      <c r="O102" s="3960">
        <v>7.4434919270144633</v>
      </c>
    </row>
    <row r="103" spans="1:15" s="3953" customFormat="1">
      <c r="A103" s="3977" t="s">
        <v>819</v>
      </c>
      <c r="B103" s="3955">
        <v>7.3122420000000004</v>
      </c>
      <c r="C103" s="3956">
        <v>0.87476399999999999</v>
      </c>
      <c r="D103" s="3955">
        <v>93.162816000000007</v>
      </c>
      <c r="E103" s="3955">
        <v>1.1279999999999999</v>
      </c>
      <c r="F103" s="3960">
        <v>102.47799500000001</v>
      </c>
      <c r="G103" s="3948"/>
      <c r="H103" s="3949"/>
      <c r="I103" s="3949"/>
      <c r="J103" s="3978" t="s">
        <v>819</v>
      </c>
      <c r="K103" s="3966">
        <v>40.933452778448071</v>
      </c>
      <c r="L103" s="3966">
        <v>0.57070590940446664</v>
      </c>
      <c r="M103" s="3966">
        <v>0.94575490151535746</v>
      </c>
      <c r="N103" s="3981">
        <v>-27.955040879766045</v>
      </c>
      <c r="O103" s="3982">
        <v>2.5663004820630277</v>
      </c>
    </row>
    <row r="104" spans="1:15" s="3953" customFormat="1" ht="16.5" thickBot="1">
      <c r="A104" s="4063" t="s">
        <v>864</v>
      </c>
      <c r="B104" s="3968">
        <f>SUM(B100:B103)</f>
        <v>26.155902000000001</v>
      </c>
      <c r="C104" s="3969">
        <f>SUM(C100:C103)</f>
        <v>6.3090579999999994</v>
      </c>
      <c r="D104" s="3968">
        <f>SUM(D100:D103)</f>
        <v>359.39347400000003</v>
      </c>
      <c r="E104" s="3968">
        <f>SUM(E100:E103)</f>
        <v>4.0301710000000002</v>
      </c>
      <c r="F104" s="3971">
        <f>SUM(F100:F103)</f>
        <v>395.88876100000004</v>
      </c>
      <c r="G104" s="3948"/>
      <c r="H104" s="3949"/>
      <c r="I104" s="3949"/>
      <c r="J104" s="3967" t="s">
        <v>864</v>
      </c>
      <c r="K104" s="3974">
        <v>20.912125364468963</v>
      </c>
      <c r="L104" s="3985">
        <v>95.344835113321523</v>
      </c>
      <c r="M104" s="3974">
        <v>-0.60204806478284922</v>
      </c>
      <c r="N104" s="3974">
        <v>-18.972742622107717</v>
      </c>
      <c r="O104" s="3986">
        <v>1.1452948877575864</v>
      </c>
    </row>
    <row r="105" spans="1:15" s="3953" customFormat="1">
      <c r="A105" s="3887" t="s">
        <v>867</v>
      </c>
      <c r="B105" s="3946">
        <v>10.343289</v>
      </c>
      <c r="C105" s="3956">
        <v>0.49135200000000001</v>
      </c>
      <c r="D105" s="3955">
        <v>91.644304000000005</v>
      </c>
      <c r="E105" s="3955">
        <f>F105-(D105+C105+B105)</f>
        <v>0.67552199999998663</v>
      </c>
      <c r="F105" s="3957">
        <v>103.154467</v>
      </c>
      <c r="G105" s="3948"/>
      <c r="H105" s="3949"/>
      <c r="I105" s="3949"/>
      <c r="J105" s="3887" t="s">
        <v>867</v>
      </c>
      <c r="K105" s="3951">
        <v>110.9368614255124</v>
      </c>
      <c r="L105" s="3959">
        <v>-22.618563909703397</v>
      </c>
      <c r="M105" s="3958">
        <v>5.8107937620146544</v>
      </c>
      <c r="N105" s="3958">
        <v>26.052330072808786</v>
      </c>
      <c r="O105" s="3960">
        <v>11.294707718605949</v>
      </c>
    </row>
    <row r="106" spans="1:15" s="3953" customFormat="1">
      <c r="A106" s="3887" t="s">
        <v>874</v>
      </c>
      <c r="B106" s="3955">
        <v>7.2885150000000003</v>
      </c>
      <c r="C106" s="3956">
        <v>2.4078599999999999</v>
      </c>
      <c r="D106" s="3956">
        <v>85.894968000000006</v>
      </c>
      <c r="E106" s="3956">
        <f>F106-(D106+C106+B106)</f>
        <v>1.3358689999999882</v>
      </c>
      <c r="F106" s="3957">
        <v>96.927211999999997</v>
      </c>
      <c r="G106" s="3948"/>
      <c r="H106" s="3949"/>
      <c r="I106" s="3949"/>
      <c r="J106" s="3887" t="s">
        <v>874</v>
      </c>
      <c r="K106" s="3959">
        <v>7.3828128625737151</v>
      </c>
      <c r="L106" s="3959">
        <v>-8.7630114049077577</v>
      </c>
      <c r="M106" s="3959">
        <v>-3.2450787017855731</v>
      </c>
      <c r="N106" s="3959">
        <v>-3.7742073739532316</v>
      </c>
      <c r="O106" s="3960">
        <v>-2.674354325223689</v>
      </c>
    </row>
    <row r="107" spans="1:15" s="3953" customFormat="1">
      <c r="A107" s="3977" t="s">
        <v>861</v>
      </c>
      <c r="B107" s="3955">
        <v>7.8331999999999997</v>
      </c>
      <c r="C107" s="3956">
        <v>0.81563699999999995</v>
      </c>
      <c r="D107" s="3955">
        <v>91.549183999999997</v>
      </c>
      <c r="E107" s="3955">
        <f>F107-(D107+C107+B107)</f>
        <v>1.053600000000003</v>
      </c>
      <c r="F107" s="3960">
        <v>101.251621</v>
      </c>
      <c r="G107" s="3948"/>
      <c r="H107" s="3949"/>
      <c r="I107" s="3949"/>
      <c r="J107" s="3977" t="s">
        <v>861</v>
      </c>
      <c r="K107" s="3958">
        <v>9.5131702547287063</v>
      </c>
      <c r="L107" s="3958">
        <v>-62.242401489126202</v>
      </c>
      <c r="M107" s="3958">
        <v>0.77697261646740401</v>
      </c>
      <c r="N107" s="3959">
        <v>7.7300613496935568</v>
      </c>
      <c r="O107" s="3960">
        <v>0.11602594210415873</v>
      </c>
    </row>
    <row r="108" spans="1:15" s="3953" customFormat="1">
      <c r="A108" s="3977" t="s">
        <v>875</v>
      </c>
      <c r="B108" s="3955">
        <v>8.5871399999999998</v>
      </c>
      <c r="C108" s="3956">
        <v>0.71123800000000004</v>
      </c>
      <c r="D108" s="3955">
        <v>83.918334000000002</v>
      </c>
      <c r="E108" s="3955">
        <f>F108-(D108+C108+B108)</f>
        <v>0.80339700000000391</v>
      </c>
      <c r="F108" s="3960">
        <v>94.020109000000005</v>
      </c>
      <c r="G108" s="3948"/>
      <c r="H108" s="3949"/>
      <c r="I108" s="3949"/>
      <c r="J108" s="3978" t="s">
        <v>875</v>
      </c>
      <c r="K108" s="3966">
        <v>17.435117710819739</v>
      </c>
      <c r="L108" s="3966">
        <v>-18.693727679694177</v>
      </c>
      <c r="M108" s="3966">
        <v>-9.9229310543811948</v>
      </c>
      <c r="N108" s="3981">
        <v>-28.776861702127306</v>
      </c>
      <c r="O108" s="3982">
        <v>-8.2533679547497059</v>
      </c>
    </row>
    <row r="109" spans="1:15" s="3953" customFormat="1" ht="16.5" thickBot="1">
      <c r="A109" s="4063" t="s">
        <v>916</v>
      </c>
      <c r="B109" s="3968">
        <f>SUM(B105:B108)</f>
        <v>34.052143999999998</v>
      </c>
      <c r="C109" s="3969">
        <f>SUM(C105:C108)</f>
        <v>4.4260869999999999</v>
      </c>
      <c r="D109" s="3968">
        <f>SUM(D105:D108)</f>
        <v>353.00679000000002</v>
      </c>
      <c r="E109" s="3968">
        <f>SUM(E105:E108)</f>
        <v>3.8683879999999817</v>
      </c>
      <c r="F109" s="3971">
        <f>SUM(F105:F108)</f>
        <v>395.353409</v>
      </c>
      <c r="G109" s="3948"/>
      <c r="H109" s="3949"/>
      <c r="I109" s="3949"/>
      <c r="J109" s="3967" t="s">
        <v>916</v>
      </c>
      <c r="K109" s="3974">
        <v>30.189140485386417</v>
      </c>
      <c r="L109" s="3985">
        <v>-29.845517349816717</v>
      </c>
      <c r="M109" s="3974">
        <v>-1.7770728914237424</v>
      </c>
      <c r="N109" s="3974">
        <v>-4.0142961675824296</v>
      </c>
      <c r="O109" s="3986">
        <v>-0.13522788539077624</v>
      </c>
    </row>
    <row r="110" spans="1:15" s="3953" customFormat="1">
      <c r="A110" s="3887" t="s">
        <v>914</v>
      </c>
      <c r="B110" s="3946">
        <v>9.0281120000000001</v>
      </c>
      <c r="C110" s="3956">
        <v>0.54142999999999997</v>
      </c>
      <c r="D110" s="3955">
        <v>88.668227000000002</v>
      </c>
      <c r="E110" s="3955">
        <f>F110-(D110+C110+B110)</f>
        <v>0.71589799999998149</v>
      </c>
      <c r="F110" s="3957">
        <v>98.953666999999996</v>
      </c>
      <c r="G110" s="3948"/>
      <c r="H110" s="3949"/>
      <c r="I110" s="3948"/>
      <c r="J110" s="3887" t="s">
        <v>914</v>
      </c>
      <c r="K110" s="3951">
        <v>-16.918380604080568</v>
      </c>
      <c r="L110" s="3959">
        <v>10.19187873459353</v>
      </c>
      <c r="M110" s="3958">
        <v>-3.7169576845714261</v>
      </c>
      <c r="N110" s="3958">
        <v>5.9770074105648234</v>
      </c>
      <c r="O110" s="3960">
        <v>-4.91092935413063</v>
      </c>
    </row>
    <row r="111" spans="1:15" s="3953" customFormat="1">
      <c r="A111" s="3887" t="s">
        <v>918</v>
      </c>
      <c r="B111" s="3955">
        <v>12.006130000000001</v>
      </c>
      <c r="C111" s="3956">
        <v>0.73984899999999998</v>
      </c>
      <c r="D111" s="3956">
        <v>105.395205</v>
      </c>
      <c r="E111" s="3955">
        <f>F111-(D111+C111+B111)</f>
        <v>0.9443329999999861</v>
      </c>
      <c r="F111" s="3957">
        <v>119.085517</v>
      </c>
      <c r="G111" s="3948"/>
      <c r="H111" s="3949"/>
      <c r="I111" s="3949"/>
      <c r="J111" s="3887" t="s">
        <v>918</v>
      </c>
      <c r="K111" s="3959">
        <v>63.707970690874589</v>
      </c>
      <c r="L111" s="3959">
        <v>-69.273587334811822</v>
      </c>
      <c r="M111" s="3959">
        <v>22.353707611835887</v>
      </c>
      <c r="N111" s="3959">
        <v>-29.309460733051338</v>
      </c>
      <c r="O111" s="3960">
        <v>22.475141449441466</v>
      </c>
    </row>
    <row r="112" spans="1:15" s="3953" customFormat="1">
      <c r="A112" s="3977" t="s">
        <v>936</v>
      </c>
      <c r="B112" s="3955">
        <v>11.024619</v>
      </c>
      <c r="C112" s="3956">
        <v>0.90458099999999997</v>
      </c>
      <c r="D112" s="3955">
        <v>90.675228000000004</v>
      </c>
      <c r="E112" s="3955">
        <f>F112-(D112+C112+B112)</f>
        <v>0.64824799999999527</v>
      </c>
      <c r="F112" s="3960">
        <v>103.25267599999999</v>
      </c>
      <c r="G112" s="3948"/>
      <c r="H112" s="3949"/>
      <c r="I112" s="3949"/>
      <c r="J112" s="3977" t="s">
        <v>936</v>
      </c>
      <c r="K112" s="3958">
        <v>28.541362406168616</v>
      </c>
      <c r="L112" s="3958">
        <v>10.904851055064938</v>
      </c>
      <c r="M112" s="3958">
        <v>-0.88668403641915461</v>
      </c>
      <c r="N112" s="3959">
        <v>-38.283219438115303</v>
      </c>
      <c r="O112" s="3960">
        <v>1.0958264065718026</v>
      </c>
    </row>
    <row r="113" spans="1:17" s="3953" customFormat="1">
      <c r="A113" s="3977" t="s">
        <v>937</v>
      </c>
      <c r="B113" s="3955">
        <v>12.047468</v>
      </c>
      <c r="C113" s="3956">
        <v>0.90195599999999998</v>
      </c>
      <c r="D113" s="3955">
        <v>98.183328000000003</v>
      </c>
      <c r="E113" s="3955">
        <f>F113-(D113+C113+B113)</f>
        <v>0.97358400000000245</v>
      </c>
      <c r="F113" s="3960">
        <v>112.106336</v>
      </c>
      <c r="G113" s="3948"/>
      <c r="H113" s="3949"/>
      <c r="I113" s="3949"/>
      <c r="J113" s="3978" t="s">
        <v>937</v>
      </c>
      <c r="K113" s="3966">
        <v>57.484109959777072</v>
      </c>
      <c r="L113" s="3966">
        <v>26.814933960221452</v>
      </c>
      <c r="M113" s="3966">
        <v>16.847901198801196</v>
      </c>
      <c r="N113" s="3981">
        <v>21.191639998655901</v>
      </c>
      <c r="O113" s="3982">
        <v>20.671843722282858</v>
      </c>
    </row>
    <row r="114" spans="1:17" s="3953" customFormat="1" ht="16.5" thickBot="1">
      <c r="A114" s="4063" t="s">
        <v>959</v>
      </c>
      <c r="B114" s="3968">
        <f>SUM(B110:B113)</f>
        <v>44.106329000000002</v>
      </c>
      <c r="C114" s="3969">
        <f>SUM(C110:C113)</f>
        <v>3.0878160000000001</v>
      </c>
      <c r="D114" s="3968">
        <f>SUM(D110:D113)</f>
        <v>382.921988</v>
      </c>
      <c r="E114" s="3968">
        <f>SUM(E110:E113)</f>
        <v>3.2820629999999653</v>
      </c>
      <c r="F114" s="3971">
        <f>SUM(F110:F113)</f>
        <v>433.39819599999998</v>
      </c>
      <c r="G114" s="3948"/>
      <c r="H114" s="3949"/>
      <c r="I114" s="3949"/>
      <c r="J114" s="3967" t="s">
        <v>959</v>
      </c>
      <c r="K114" s="3974">
        <f t="shared" ref="K114:K119" si="15">SUM(B114/B109)*100-100</f>
        <v>29.525850119745769</v>
      </c>
      <c r="L114" s="3985">
        <f t="shared" ref="L114" si="16">SUM(C114/C109)*100-100</f>
        <v>-30.235984968212321</v>
      </c>
      <c r="M114" s="3974">
        <f t="shared" ref="M114:O119" si="17">SUM(D114/D109)*100-100</f>
        <v>8.4743973338303107</v>
      </c>
      <c r="N114" s="3974">
        <f t="shared" si="17"/>
        <v>-15.156830183529138</v>
      </c>
      <c r="O114" s="3986">
        <f t="shared" si="17"/>
        <v>9.6229819027562797</v>
      </c>
    </row>
    <row r="115" spans="1:17" s="3953" customFormat="1">
      <c r="A115" s="3887" t="s">
        <v>938</v>
      </c>
      <c r="B115" s="3946">
        <v>12.581585</v>
      </c>
      <c r="C115" s="3956">
        <v>0.418124</v>
      </c>
      <c r="D115" s="3955">
        <v>94.445132999999998</v>
      </c>
      <c r="E115" s="3955">
        <v>1.0898829999999999</v>
      </c>
      <c r="F115" s="3957">
        <f>SUM(B115:E115)</f>
        <v>108.53472499999999</v>
      </c>
      <c r="G115" s="3948"/>
      <c r="H115" s="3949"/>
      <c r="I115" s="3948"/>
      <c r="J115" s="3887" t="s">
        <v>938</v>
      </c>
      <c r="K115" s="3951">
        <f t="shared" si="15"/>
        <v>39.360089905840795</v>
      </c>
      <c r="L115" s="3959">
        <f t="shared" ref="L115:L117" si="18">SUM(C115/C110)*100-100</f>
        <v>-22.774135160593246</v>
      </c>
      <c r="M115" s="3958">
        <f t="shared" si="17"/>
        <v>6.5151928660984737</v>
      </c>
      <c r="N115" s="3958">
        <f t="shared" si="17"/>
        <v>52.239983908326082</v>
      </c>
      <c r="O115" s="3960">
        <f>SUM(F115/F110)*100-100</f>
        <v>9.682367809572952</v>
      </c>
    </row>
    <row r="116" spans="1:17" s="3953" customFormat="1">
      <c r="A116" s="3887" t="s">
        <v>964</v>
      </c>
      <c r="B116" s="3955">
        <v>12.911034000000001</v>
      </c>
      <c r="C116" s="3956">
        <v>0.83440800000000004</v>
      </c>
      <c r="D116" s="3956">
        <v>87.670770000000005</v>
      </c>
      <c r="E116" s="3955">
        <v>0.90398999999999996</v>
      </c>
      <c r="F116" s="3957">
        <f>SUM(B116:E116)</f>
        <v>102.32020199999999</v>
      </c>
      <c r="G116" s="3948"/>
      <c r="H116" s="3949"/>
      <c r="I116" s="3949"/>
      <c r="J116" s="3887" t="s">
        <v>964</v>
      </c>
      <c r="K116" s="3959">
        <f t="shared" si="15"/>
        <v>7.5370165074007929</v>
      </c>
      <c r="L116" s="3959">
        <f t="shared" si="18"/>
        <v>12.780851227750546</v>
      </c>
      <c r="M116" s="3959">
        <f t="shared" si="17"/>
        <v>-16.817117059547442</v>
      </c>
      <c r="N116" s="3959">
        <f t="shared" si="17"/>
        <v>-4.2721158743776613</v>
      </c>
      <c r="O116" s="3960">
        <f>SUM(F116/F111)*100-100</f>
        <v>-14.078382848184631</v>
      </c>
    </row>
    <row r="117" spans="1:17" s="3953" customFormat="1">
      <c r="A117" s="3977" t="s">
        <v>983</v>
      </c>
      <c r="B117" s="3955">
        <v>15.107564999999999</v>
      </c>
      <c r="C117" s="3956">
        <v>0.78069200000000005</v>
      </c>
      <c r="D117" s="3955">
        <v>74.452273000000005</v>
      </c>
      <c r="E117" s="3955">
        <f>0.828215</f>
        <v>0.82821500000000003</v>
      </c>
      <c r="F117" s="3960">
        <f>SUM(B117:E117)</f>
        <v>91.168745000000001</v>
      </c>
      <c r="G117" s="3948"/>
      <c r="H117" s="3949"/>
      <c r="I117" s="3949"/>
      <c r="J117" s="3977" t="s">
        <v>983</v>
      </c>
      <c r="K117" s="3958">
        <f t="shared" si="15"/>
        <v>37.034803651718022</v>
      </c>
      <c r="L117" s="3958">
        <f t="shared" si="18"/>
        <v>-13.695733162646562</v>
      </c>
      <c r="M117" s="3958">
        <f t="shared" si="17"/>
        <v>-17.891275663514179</v>
      </c>
      <c r="N117" s="3959">
        <f t="shared" si="17"/>
        <v>27.762060199183964</v>
      </c>
      <c r="O117" s="3960">
        <f>SUM(F117/F112)*100-100</f>
        <v>-11.703261811829449</v>
      </c>
    </row>
    <row r="118" spans="1:17" s="3953" customFormat="1">
      <c r="A118" s="3977" t="s">
        <v>1005</v>
      </c>
      <c r="B118" s="3955">
        <v>15.787102000000001</v>
      </c>
      <c r="C118" s="3956">
        <v>0.79620000000000002</v>
      </c>
      <c r="D118" s="3955">
        <v>80.019272999999998</v>
      </c>
      <c r="E118" s="3955">
        <v>1.233379</v>
      </c>
      <c r="F118" s="3960">
        <f>SUM(B118:E118)</f>
        <v>97.835954000000001</v>
      </c>
      <c r="G118" s="3948"/>
      <c r="H118" s="3949"/>
      <c r="I118" s="3949"/>
      <c r="J118" s="3978" t="s">
        <v>983</v>
      </c>
      <c r="K118" s="3966">
        <f t="shared" si="15"/>
        <v>31.040829492138926</v>
      </c>
      <c r="L118" s="3966">
        <f t="shared" ref="L118" si="19">SUM(C118/C113)*100-100</f>
        <v>-11.725183933584333</v>
      </c>
      <c r="M118" s="3966">
        <f t="shared" ref="M118:M119" si="20">SUM(D118/D113)*100-100</f>
        <v>-18.50014189781794</v>
      </c>
      <c r="N118" s="3981">
        <f t="shared" si="17"/>
        <v>26.684394977731458</v>
      </c>
      <c r="O118" s="3982">
        <f>SUM(F118/F113)*100-100</f>
        <v>-12.729326913333423</v>
      </c>
      <c r="Q118" s="4257"/>
    </row>
    <row r="119" spans="1:17" s="3953" customFormat="1" ht="16.5" thickBot="1">
      <c r="A119" s="4074" t="s">
        <v>1026</v>
      </c>
      <c r="B119" s="3968">
        <f>SUM(B115:B118)</f>
        <v>56.387286000000003</v>
      </c>
      <c r="C119" s="3969">
        <f>SUM(C115:C118)</f>
        <v>2.8294240000000004</v>
      </c>
      <c r="D119" s="3968">
        <f>SUM(D115:D118)</f>
        <v>336.58744899999999</v>
      </c>
      <c r="E119" s="3968">
        <f>SUM(E115:E118)</f>
        <v>4.0554670000000002</v>
      </c>
      <c r="F119" s="3971">
        <f>SUM(F115:F118)</f>
        <v>399.85962599999999</v>
      </c>
      <c r="G119" s="3948"/>
      <c r="H119" s="3949"/>
      <c r="I119" s="3949"/>
      <c r="J119" s="3967" t="s">
        <v>1020</v>
      </c>
      <c r="K119" s="3974">
        <f t="shared" si="15"/>
        <v>27.843979035298986</v>
      </c>
      <c r="L119" s="3985">
        <f t="shared" ref="L119" si="21">SUM(C119/C114)*100-100</f>
        <v>-8.368115198574003</v>
      </c>
      <c r="M119" s="3974">
        <f t="shared" si="20"/>
        <v>-12.100255522542625</v>
      </c>
      <c r="N119" s="3974">
        <f t="shared" si="17"/>
        <v>23.564568992126084</v>
      </c>
      <c r="O119" s="3986">
        <f>SUM(F119/F114)*100-100</f>
        <v>-7.7385116757615577</v>
      </c>
    </row>
    <row r="120" spans="1:17" s="3953" customFormat="1">
      <c r="A120" s="4064" t="s">
        <v>389</v>
      </c>
      <c r="B120" s="4065"/>
      <c r="C120" s="4065"/>
      <c r="D120" s="4065"/>
      <c r="E120" s="4065"/>
      <c r="F120" s="4065"/>
      <c r="G120" s="3988"/>
      <c r="H120" s="4066"/>
      <c r="J120" s="4067" t="s">
        <v>389</v>
      </c>
      <c r="K120" s="4068"/>
      <c r="L120" s="4068"/>
      <c r="M120" s="4068"/>
      <c r="N120" s="4068"/>
      <c r="O120" s="4068"/>
    </row>
    <row r="121" spans="1:17" s="3953" customFormat="1">
      <c r="A121" s="5196" t="s">
        <v>595</v>
      </c>
      <c r="B121" s="5196"/>
      <c r="C121" s="5196"/>
      <c r="D121" s="5196"/>
      <c r="E121" s="5196"/>
      <c r="F121" s="5196"/>
      <c r="G121" s="3949"/>
      <c r="K121" s="4069"/>
      <c r="L121" s="4069"/>
      <c r="M121" s="4069"/>
      <c r="N121" s="4069"/>
      <c r="O121" s="4069"/>
    </row>
    <row r="122" spans="1:17">
      <c r="A122" s="3991" t="s">
        <v>600</v>
      </c>
      <c r="B122" s="3842"/>
      <c r="C122" s="3842"/>
      <c r="D122" s="3842"/>
      <c r="E122" s="3842"/>
      <c r="F122" s="3842"/>
    </row>
  </sheetData>
  <mergeCells count="5">
    <mergeCell ref="A121:F121"/>
    <mergeCell ref="A3:G3"/>
    <mergeCell ref="J3:P3"/>
    <mergeCell ref="J65:O65"/>
    <mergeCell ref="A65:F65"/>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29.xml><?xml version="1.0" encoding="utf-8"?>
<worksheet xmlns="http://schemas.openxmlformats.org/spreadsheetml/2006/main" xmlns:r="http://schemas.openxmlformats.org/officeDocument/2006/relationships">
  <sheetPr>
    <tabColor rgb="FF00B0F0"/>
    <pageSetUpPr fitToPage="1"/>
  </sheetPr>
  <dimension ref="A1:P120"/>
  <sheetViews>
    <sheetView topLeftCell="A85" zoomScaleNormal="100" workbookViewId="0">
      <selection activeCell="B116" sqref="B116:E116"/>
    </sheetView>
  </sheetViews>
  <sheetFormatPr defaultColWidth="8.85546875" defaultRowHeight="15"/>
  <cols>
    <col min="1" max="1" width="19.28515625" style="3836" customWidth="1"/>
    <col min="2" max="7" width="15.5703125" style="3836" customWidth="1"/>
    <col min="8" max="8" width="4.7109375" style="3836" customWidth="1"/>
    <col min="9" max="9" width="15.7109375" style="3836" customWidth="1"/>
    <col min="10" max="15" width="17" style="3836" customWidth="1"/>
    <col min="16" max="16" width="9.140625" style="3836" bestFit="1" customWidth="1"/>
    <col min="17" max="19" width="10.140625" style="3836" customWidth="1"/>
    <col min="20" max="25" width="8.85546875" style="3836"/>
    <col min="26" max="28" width="16.42578125" style="3836" customWidth="1"/>
    <col min="29" max="16384" width="8.85546875" style="3836"/>
  </cols>
  <sheetData>
    <row r="1" spans="1:15" ht="10.5" customHeight="1"/>
    <row r="2" spans="1:15" ht="17.45" customHeight="1">
      <c r="A2" s="3837"/>
      <c r="B2" s="3838"/>
      <c r="C2" s="3838"/>
      <c r="D2" s="3838"/>
      <c r="E2" s="3838"/>
      <c r="F2" s="3838"/>
      <c r="G2" s="3838"/>
    </row>
    <row r="3" spans="1:15" ht="17.45" customHeight="1">
      <c r="A3" s="3839" t="s">
        <v>901</v>
      </c>
      <c r="B3" s="3838"/>
      <c r="C3" s="3838"/>
      <c r="D3" s="3838"/>
      <c r="E3" s="3838"/>
      <c r="F3" s="3838"/>
      <c r="G3" s="3838"/>
    </row>
    <row r="4" spans="1:15" ht="15.75" thickBot="1">
      <c r="A4" s="5200" t="s">
        <v>802</v>
      </c>
      <c r="B4" s="5201"/>
      <c r="C4" s="5201"/>
      <c r="D4" s="5201"/>
      <c r="E4" s="5201"/>
      <c r="F4" s="5201"/>
      <c r="G4" s="5202"/>
      <c r="I4" s="3840" t="s">
        <v>990</v>
      </c>
      <c r="N4" s="3841"/>
    </row>
    <row r="5" spans="1:15" s="3953" customFormat="1" ht="37.5" thickBot="1">
      <c r="A5" s="4001" t="s">
        <v>582</v>
      </c>
      <c r="B5" s="4002" t="s">
        <v>583</v>
      </c>
      <c r="C5" s="4002" t="s">
        <v>584</v>
      </c>
      <c r="D5" s="4002" t="s">
        <v>585</v>
      </c>
      <c r="E5" s="4002" t="s">
        <v>586</v>
      </c>
      <c r="F5" s="4003" t="s">
        <v>587</v>
      </c>
      <c r="G5" s="4004" t="s">
        <v>156</v>
      </c>
      <c r="H5" s="3988"/>
      <c r="I5" s="4005" t="s">
        <v>582</v>
      </c>
      <c r="J5" s="4006" t="s">
        <v>583</v>
      </c>
      <c r="K5" s="4006" t="s">
        <v>584</v>
      </c>
      <c r="L5" s="4006" t="s">
        <v>585</v>
      </c>
      <c r="M5" s="4006" t="s">
        <v>586</v>
      </c>
      <c r="N5" s="4007" t="s">
        <v>587</v>
      </c>
      <c r="O5" s="4008" t="s">
        <v>1029</v>
      </c>
    </row>
    <row r="6" spans="1:15" ht="16.5" thickBot="1">
      <c r="A6" s="3843" t="s">
        <v>1024</v>
      </c>
      <c r="B6" s="3844">
        <v>383.26</v>
      </c>
      <c r="C6" s="3845">
        <v>10.55763</v>
      </c>
      <c r="D6" s="3844">
        <v>27.614311999999998</v>
      </c>
      <c r="E6" s="3845">
        <v>17.739597</v>
      </c>
      <c r="F6" s="3844">
        <v>2.1953300000000002</v>
      </c>
      <c r="G6" s="3846">
        <v>441.36686900000001</v>
      </c>
      <c r="H6" s="3842"/>
      <c r="I6" s="3843"/>
      <c r="J6" s="3847"/>
      <c r="K6" s="3848"/>
      <c r="L6" s="3847"/>
      <c r="M6" s="3848"/>
      <c r="N6" s="3847"/>
      <c r="O6" s="3849"/>
    </row>
    <row r="7" spans="1:15" ht="16.5" thickBot="1">
      <c r="A7" s="3843" t="s">
        <v>1025</v>
      </c>
      <c r="B7" s="3844">
        <v>426.37369100000001</v>
      </c>
      <c r="C7" s="3845">
        <v>24.867851000000002</v>
      </c>
      <c r="D7" s="3844">
        <v>22.970253</v>
      </c>
      <c r="E7" s="3845">
        <v>34.611272999999997</v>
      </c>
      <c r="F7" s="3844">
        <v>3.3171059999999999</v>
      </c>
      <c r="G7" s="3846">
        <v>512.140174</v>
      </c>
      <c r="H7" s="3842"/>
      <c r="I7" s="3843" t="s">
        <v>1025</v>
      </c>
      <c r="J7" s="3847">
        <v>11.249201847309934</v>
      </c>
      <c r="K7" s="3848">
        <v>135.54387679810716</v>
      </c>
      <c r="L7" s="3847">
        <v>-16.817579956364654</v>
      </c>
      <c r="M7" s="3848">
        <v>95.107436769843162</v>
      </c>
      <c r="N7" s="3847">
        <v>51.098285906902362</v>
      </c>
      <c r="O7" s="3849">
        <v>16.035028900186887</v>
      </c>
    </row>
    <row r="8" spans="1:15" ht="16.5" thickBot="1">
      <c r="A8" s="3843" t="s">
        <v>519</v>
      </c>
      <c r="B8" s="3844">
        <v>462.09648600000003</v>
      </c>
      <c r="C8" s="3845">
        <v>17.650328000000002</v>
      </c>
      <c r="D8" s="3844">
        <v>33.669199999999996</v>
      </c>
      <c r="E8" s="3845">
        <v>48.727603999999999</v>
      </c>
      <c r="F8" s="3844">
        <v>1.686272</v>
      </c>
      <c r="G8" s="3846">
        <v>563.82988999999998</v>
      </c>
      <c r="H8" s="3842"/>
      <c r="I8" s="3843" t="s">
        <v>519</v>
      </c>
      <c r="J8" s="3847">
        <v>8.3782831244154039</v>
      </c>
      <c r="K8" s="3848">
        <v>-29.023509108205602</v>
      </c>
      <c r="L8" s="3847">
        <v>46.57740165073497</v>
      </c>
      <c r="M8" s="3848">
        <v>40.785356262394629</v>
      </c>
      <c r="N8" s="3847">
        <v>-49.164361946829551</v>
      </c>
      <c r="O8" s="3849">
        <v>10.092884453153644</v>
      </c>
    </row>
    <row r="9" spans="1:15">
      <c r="A9" s="3850" t="s">
        <v>425</v>
      </c>
      <c r="B9" s="3851">
        <v>138.85300000000001</v>
      </c>
      <c r="C9" s="3852">
        <v>2.0070100000000002</v>
      </c>
      <c r="D9" s="3851">
        <v>6.3571239999999998</v>
      </c>
      <c r="E9" s="3852">
        <v>9.1424000000000003</v>
      </c>
      <c r="F9" s="3851">
        <v>1.0798749999999999</v>
      </c>
      <c r="G9" s="3853">
        <v>157.43940900000001</v>
      </c>
      <c r="H9" s="3842"/>
      <c r="I9" s="3850" t="s">
        <v>425</v>
      </c>
      <c r="J9" s="3854">
        <v>20.349584059907116</v>
      </c>
      <c r="K9" s="3838">
        <v>-51.703658784560162</v>
      </c>
      <c r="L9" s="3854">
        <v>8.5426171288075494</v>
      </c>
      <c r="M9" s="3838">
        <v>-36.689961968549959</v>
      </c>
      <c r="N9" s="3854">
        <v>150.69704166463529</v>
      </c>
      <c r="O9" s="3855">
        <v>12.106950478711909</v>
      </c>
    </row>
    <row r="10" spans="1:15">
      <c r="A10" s="3850" t="s">
        <v>575</v>
      </c>
      <c r="B10" s="3851">
        <v>140.2415</v>
      </c>
      <c r="C10" s="3852">
        <v>4.5709999999999997</v>
      </c>
      <c r="D10" s="3851">
        <v>10.494999999999999</v>
      </c>
      <c r="E10" s="3852">
        <v>9.3569999999999993</v>
      </c>
      <c r="F10" s="3851">
        <v>0.32</v>
      </c>
      <c r="G10" s="3853">
        <v>164.9845</v>
      </c>
      <c r="H10" s="3842"/>
      <c r="I10" s="3850" t="s">
        <v>575</v>
      </c>
      <c r="J10" s="3854">
        <v>10.957536208655824</v>
      </c>
      <c r="K10" s="3838">
        <v>5.6598994567019787</v>
      </c>
      <c r="L10" s="3854">
        <v>5.6569932043274491</v>
      </c>
      <c r="M10" s="3838">
        <v>-18.556256958383315</v>
      </c>
      <c r="N10" s="3854">
        <v>-40.797093137273045</v>
      </c>
      <c r="O10" s="3855">
        <v>8.0697252305302953</v>
      </c>
    </row>
    <row r="11" spans="1:15">
      <c r="A11" s="3850" t="s">
        <v>426</v>
      </c>
      <c r="B11" s="3851">
        <v>115.5676</v>
      </c>
      <c r="C11" s="3852">
        <v>5.19</v>
      </c>
      <c r="D11" s="3851">
        <v>7.4627999999999997</v>
      </c>
      <c r="E11" s="3852">
        <v>7.0629999999999997</v>
      </c>
      <c r="F11" s="3851">
        <v>0.47399999999999998</v>
      </c>
      <c r="G11" s="3853">
        <v>135.75739999999996</v>
      </c>
      <c r="H11" s="3842"/>
      <c r="I11" s="3850" t="s">
        <v>426</v>
      </c>
      <c r="J11" s="3854">
        <v>17.049003740916206</v>
      </c>
      <c r="K11" s="3838">
        <v>27.441461643066674</v>
      </c>
      <c r="L11" s="3854">
        <v>-29.61081250365531</v>
      </c>
      <c r="M11" s="3838">
        <v>-40.476376082442108</v>
      </c>
      <c r="N11" s="3854">
        <v>24.677784207480656</v>
      </c>
      <c r="O11" s="3855">
        <v>8.0875485393927278</v>
      </c>
    </row>
    <row r="12" spans="1:15">
      <c r="A12" s="3850" t="s">
        <v>521</v>
      </c>
      <c r="B12" s="3851">
        <v>116.2316</v>
      </c>
      <c r="C12" s="3852">
        <v>4.8280000000000003</v>
      </c>
      <c r="D12" s="3851">
        <v>6.851</v>
      </c>
      <c r="E12" s="3852">
        <v>8.0109999999999992</v>
      </c>
      <c r="F12" s="3851">
        <v>0.38690000000000002</v>
      </c>
      <c r="G12" s="3853">
        <v>136.30850000000001</v>
      </c>
      <c r="H12" s="3842"/>
      <c r="I12" s="3856" t="s">
        <v>479</v>
      </c>
      <c r="J12" s="3857">
        <v>-4.720136766373713</v>
      </c>
      <c r="K12" s="3858">
        <v>-5.2434818584838325</v>
      </c>
      <c r="L12" s="3857">
        <v>-5.8702815263111177</v>
      </c>
      <c r="M12" s="3858">
        <v>-26.248473138093857</v>
      </c>
      <c r="N12" s="3857">
        <v>15.581386319584027</v>
      </c>
      <c r="O12" s="3859">
        <v>-6.3557847448511637</v>
      </c>
    </row>
    <row r="13" spans="1:15" ht="16.5" thickBot="1">
      <c r="A13" s="3860" t="s">
        <v>528</v>
      </c>
      <c r="B13" s="3861">
        <v>510.89370000000002</v>
      </c>
      <c r="C13" s="3862">
        <v>16.59601</v>
      </c>
      <c r="D13" s="3861">
        <v>31.165923999999997</v>
      </c>
      <c r="E13" s="3862">
        <v>33.573399999999999</v>
      </c>
      <c r="F13" s="3861">
        <v>2.2607749999999998</v>
      </c>
      <c r="G13" s="3863">
        <v>594.48980899999992</v>
      </c>
      <c r="H13" s="3842"/>
      <c r="I13" s="3864" t="s">
        <v>528</v>
      </c>
      <c r="J13" s="3865">
        <v>10.559962146087386</v>
      </c>
      <c r="K13" s="3866">
        <v>-5.9733620814298831</v>
      </c>
      <c r="L13" s="3865">
        <v>-7.4349138084658932</v>
      </c>
      <c r="M13" s="3866">
        <v>-31.099834089933907</v>
      </c>
      <c r="N13" s="3865">
        <v>34.069414661454374</v>
      </c>
      <c r="O13" s="3867">
        <v>5.437795963601701</v>
      </c>
    </row>
    <row r="14" spans="1:15">
      <c r="A14" s="3868" t="s">
        <v>526</v>
      </c>
      <c r="B14" s="3869">
        <v>140.90690000000001</v>
      </c>
      <c r="C14" s="3869">
        <v>2.5034999999999998</v>
      </c>
      <c r="D14" s="3870">
        <v>8.2082379999999997</v>
      </c>
      <c r="E14" s="3869">
        <v>8.2765249999999995</v>
      </c>
      <c r="F14" s="3870">
        <v>0.57999999999999996</v>
      </c>
      <c r="G14" s="3871">
        <f>SUM(B14:F14)</f>
        <v>160.47516300000001</v>
      </c>
      <c r="H14" s="3842"/>
      <c r="I14" s="3868" t="s">
        <v>526</v>
      </c>
      <c r="J14" s="3872">
        <v>1.4791902227535587</v>
      </c>
      <c r="K14" s="3873">
        <v>24.737794031918114</v>
      </c>
      <c r="L14" s="3872">
        <v>29.118733565681595</v>
      </c>
      <c r="M14" s="3873">
        <v>-9.4709813615680929</v>
      </c>
      <c r="N14" s="3872">
        <v>-46.290079870355363</v>
      </c>
      <c r="O14" s="3874">
        <v>1.9282046466523468</v>
      </c>
    </row>
    <row r="15" spans="1:15">
      <c r="A15" s="3850" t="s">
        <v>484</v>
      </c>
      <c r="B15" s="3875">
        <v>168.874</v>
      </c>
      <c r="C15" s="3875">
        <v>5.1550000000000002</v>
      </c>
      <c r="D15" s="3851">
        <v>6.9340000000000002</v>
      </c>
      <c r="E15" s="3875">
        <v>9.6120000000000001</v>
      </c>
      <c r="F15" s="3851">
        <v>0.40699999999999997</v>
      </c>
      <c r="G15" s="3876">
        <f>SUM(B15:F15)</f>
        <v>190.982</v>
      </c>
      <c r="H15" s="3842"/>
      <c r="I15" s="3850" t="s">
        <v>484</v>
      </c>
      <c r="J15" s="3854">
        <v>20.416567135976152</v>
      </c>
      <c r="K15" s="3838">
        <v>12.776197768540825</v>
      </c>
      <c r="L15" s="3854">
        <v>-33.930443068127673</v>
      </c>
      <c r="M15" s="3838">
        <v>2.7252324462969</v>
      </c>
      <c r="N15" s="3854">
        <v>27.187499999999986</v>
      </c>
      <c r="O15" s="3855">
        <v>15.757540859898953</v>
      </c>
    </row>
    <row r="16" spans="1:15" s="3842" customFormat="1">
      <c r="A16" s="3850" t="s">
        <v>498</v>
      </c>
      <c r="B16" s="3875">
        <v>129.1317</v>
      </c>
      <c r="C16" s="3875">
        <v>5.1840000000000002</v>
      </c>
      <c r="D16" s="3851">
        <v>7.7290000000000001</v>
      </c>
      <c r="E16" s="3875">
        <v>7.6890000000000001</v>
      </c>
      <c r="F16" s="3851">
        <v>0.14149999999999999</v>
      </c>
      <c r="G16" s="3876">
        <f>SUM(B16:F16)</f>
        <v>149.87520000000001</v>
      </c>
      <c r="I16" s="3850" t="s">
        <v>498</v>
      </c>
      <c r="J16" s="3854">
        <v>11.736940111242248</v>
      </c>
      <c r="K16" s="3838">
        <v>-0.11560693641618514</v>
      </c>
      <c r="L16" s="3854">
        <v>3.5670257812081303</v>
      </c>
      <c r="M16" s="3838">
        <v>8.8630893388078817</v>
      </c>
      <c r="N16" s="3854">
        <v>-70.147679324894511</v>
      </c>
      <c r="O16" s="3855">
        <v>10.399285784789654</v>
      </c>
    </row>
    <row r="17" spans="1:15">
      <c r="A17" s="3877" t="s">
        <v>428</v>
      </c>
      <c r="B17" s="3878">
        <v>113.31100000000001</v>
      </c>
      <c r="C17" s="3878">
        <v>4.5679999999999996</v>
      </c>
      <c r="D17" s="3879">
        <v>9.07</v>
      </c>
      <c r="E17" s="3878">
        <v>12.58</v>
      </c>
      <c r="F17" s="3879">
        <v>0.64500000000000002</v>
      </c>
      <c r="G17" s="3880">
        <f>SUM(B17:F17)</f>
        <v>140.17400000000004</v>
      </c>
      <c r="H17" s="3842"/>
      <c r="I17" s="3856" t="s">
        <v>428</v>
      </c>
      <c r="J17" s="3857">
        <v>-2.5127418017131191</v>
      </c>
      <c r="K17" s="3858">
        <v>-5.3852526926263664</v>
      </c>
      <c r="L17" s="3857">
        <v>32.389432199678879</v>
      </c>
      <c r="M17" s="3858">
        <v>57.034078142554023</v>
      </c>
      <c r="N17" s="3857">
        <v>66.70974411992762</v>
      </c>
      <c r="O17" s="3859">
        <v>2.8358466273196541</v>
      </c>
    </row>
    <row r="18" spans="1:15" ht="16.5" thickBot="1">
      <c r="A18" s="3864" t="s">
        <v>481</v>
      </c>
      <c r="B18" s="3881">
        <f t="shared" ref="B18:G18" si="0">SUM(B14:B17)</f>
        <v>552.22360000000003</v>
      </c>
      <c r="C18" s="3881">
        <f t="shared" si="0"/>
        <v>17.410499999999999</v>
      </c>
      <c r="D18" s="3882">
        <f t="shared" si="0"/>
        <v>31.941237999999998</v>
      </c>
      <c r="E18" s="3881">
        <f t="shared" si="0"/>
        <v>38.157525</v>
      </c>
      <c r="F18" s="3882">
        <f t="shared" si="0"/>
        <v>1.7734999999999999</v>
      </c>
      <c r="G18" s="3883">
        <f t="shared" si="0"/>
        <v>641.50636300000008</v>
      </c>
      <c r="H18" s="3884"/>
      <c r="I18" s="3864" t="s">
        <v>481</v>
      </c>
      <c r="J18" s="3847">
        <v>8.0897259057999662</v>
      </c>
      <c r="K18" s="3848">
        <v>4.9077458979598134</v>
      </c>
      <c r="L18" s="3847">
        <v>2.4876977817182677</v>
      </c>
      <c r="M18" s="3847">
        <v>13.654038613902657</v>
      </c>
      <c r="N18" s="3847">
        <v>-21.553449591401176</v>
      </c>
      <c r="O18" s="3849">
        <v>7.9087232931860427</v>
      </c>
    </row>
    <row r="19" spans="1:15" ht="15.75">
      <c r="A19" s="3868" t="s">
        <v>416</v>
      </c>
      <c r="B19" s="3869">
        <v>104.347572</v>
      </c>
      <c r="C19" s="3885">
        <v>3.2766500000000001</v>
      </c>
      <c r="D19" s="3870">
        <v>6.2733179999999997</v>
      </c>
      <c r="E19" s="3869">
        <v>16.332552</v>
      </c>
      <c r="F19" s="3870">
        <v>0.12989500000000001</v>
      </c>
      <c r="G19" s="3871">
        <f>SUM(B19:F19)</f>
        <v>130.35998700000002</v>
      </c>
      <c r="H19" s="3884"/>
      <c r="I19" s="3868" t="s">
        <v>416</v>
      </c>
      <c r="J19" s="3872">
        <v>-25.945732962686719</v>
      </c>
      <c r="K19" s="3872">
        <v>30.882764130217708</v>
      </c>
      <c r="L19" s="3873">
        <v>-23.572903222348089</v>
      </c>
      <c r="M19" s="3872">
        <v>97.335862575174957</v>
      </c>
      <c r="N19" s="3873">
        <v>-77.604310344827582</v>
      </c>
      <c r="O19" s="3886">
        <v>-18.766253566603325</v>
      </c>
    </row>
    <row r="20" spans="1:15" ht="15.75">
      <c r="A20" s="3887" t="s">
        <v>211</v>
      </c>
      <c r="B20" s="3875">
        <v>110.174695</v>
      </c>
      <c r="C20" s="3888">
        <v>5.7889330000000001</v>
      </c>
      <c r="D20" s="3851">
        <v>5.40395</v>
      </c>
      <c r="E20" s="3875">
        <v>15.697732999999999</v>
      </c>
      <c r="F20" s="3851">
        <v>0.201346</v>
      </c>
      <c r="G20" s="3876">
        <f>SUM(B20:F20)</f>
        <v>137.26665700000001</v>
      </c>
      <c r="H20" s="3884"/>
      <c r="I20" s="3887" t="s">
        <v>211</v>
      </c>
      <c r="J20" s="3854">
        <v>-34.75923173490294</v>
      </c>
      <c r="K20" s="3854">
        <v>12.297439379243457</v>
      </c>
      <c r="L20" s="3838">
        <v>-22.065907124314975</v>
      </c>
      <c r="M20" s="3854">
        <v>63.313909696213074</v>
      </c>
      <c r="N20" s="3838">
        <v>-50.529238329238325</v>
      </c>
      <c r="O20" s="3889">
        <v>-28.125866835618012</v>
      </c>
    </row>
    <row r="21" spans="1:15" ht="15.75">
      <c r="A21" s="3890" t="s">
        <v>332</v>
      </c>
      <c r="B21" s="3875">
        <v>94.687763000000004</v>
      </c>
      <c r="C21" s="3888">
        <v>3.0646650000000002</v>
      </c>
      <c r="D21" s="3851">
        <v>5.7453320000000003</v>
      </c>
      <c r="E21" s="3875">
        <v>6.6786519999999996</v>
      </c>
      <c r="F21" s="3851">
        <v>0.34873599999999999</v>
      </c>
      <c r="G21" s="3876">
        <f>SUM(B21:F21)</f>
        <v>110.52514800000002</v>
      </c>
      <c r="H21" s="3884"/>
      <c r="I21" s="3890" t="s">
        <v>332</v>
      </c>
      <c r="J21" s="3854">
        <v>-26.673494579564888</v>
      </c>
      <c r="K21" s="3854">
        <v>-40.882233796296298</v>
      </c>
      <c r="L21" s="3838">
        <v>-25.665260706430331</v>
      </c>
      <c r="M21" s="3854">
        <v>-13.140174274938232</v>
      </c>
      <c r="N21" s="3838">
        <v>146.45653710247353</v>
      </c>
      <c r="O21" s="3889">
        <v>-26.255212336664101</v>
      </c>
    </row>
    <row r="22" spans="1:15" ht="15.75">
      <c r="A22" s="3850" t="s">
        <v>551</v>
      </c>
      <c r="B22" s="3875">
        <v>111.59732099999999</v>
      </c>
      <c r="C22" s="3888">
        <v>3.4096850000000001</v>
      </c>
      <c r="D22" s="3851">
        <v>6.3151830000000002</v>
      </c>
      <c r="E22" s="3875">
        <v>6.8163479999999996</v>
      </c>
      <c r="F22" s="3851">
        <v>0.36447600000000002</v>
      </c>
      <c r="G22" s="3876">
        <f>SUM(B22:F22)</f>
        <v>128.50301299999998</v>
      </c>
      <c r="H22" s="3884"/>
      <c r="I22" s="3850" t="s">
        <v>551</v>
      </c>
      <c r="J22" s="3854">
        <v>-1.5123677312882364</v>
      </c>
      <c r="K22" s="3854">
        <v>-25.357158493870386</v>
      </c>
      <c r="L22" s="3838">
        <v>-30.372844542447623</v>
      </c>
      <c r="M22" s="3854">
        <v>-45.815993640699524</v>
      </c>
      <c r="N22" s="3838">
        <v>-43.492093023255805</v>
      </c>
      <c r="O22" s="3889">
        <v>-8.3260711686903761</v>
      </c>
    </row>
    <row r="23" spans="1:15" ht="16.5" thickBot="1">
      <c r="A23" s="3843" t="s">
        <v>606</v>
      </c>
      <c r="B23" s="3891">
        <f t="shared" ref="B23:G23" si="1">SUM(B19:B22)</f>
        <v>420.80735100000004</v>
      </c>
      <c r="C23" s="3892">
        <f t="shared" si="1"/>
        <v>15.539933</v>
      </c>
      <c r="D23" s="3844">
        <f t="shared" si="1"/>
        <v>23.737783</v>
      </c>
      <c r="E23" s="3891">
        <f t="shared" si="1"/>
        <v>45.525284999999997</v>
      </c>
      <c r="F23" s="3844">
        <f t="shared" si="1"/>
        <v>1.0444530000000001</v>
      </c>
      <c r="G23" s="3893">
        <f t="shared" si="1"/>
        <v>506.65480500000001</v>
      </c>
      <c r="H23" s="3884"/>
      <c r="I23" s="3843" t="s">
        <v>606</v>
      </c>
      <c r="J23" s="3847">
        <v>-23.797651712096339</v>
      </c>
      <c r="K23" s="3847">
        <v>-10.743901668533354</v>
      </c>
      <c r="L23" s="3848">
        <v>-25.682958813305859</v>
      </c>
      <c r="M23" s="3847">
        <v>19.308799509402135</v>
      </c>
      <c r="N23" s="3848">
        <v>-41.107809416408223</v>
      </c>
      <c r="O23" s="3894">
        <v>-21.0210787885825</v>
      </c>
    </row>
    <row r="24" spans="1:15" ht="15.75">
      <c r="A24" s="3868" t="s">
        <v>603</v>
      </c>
      <c r="B24" s="3870">
        <v>101.588802</v>
      </c>
      <c r="C24" s="3870">
        <v>2.1883919999999999</v>
      </c>
      <c r="D24" s="3870">
        <v>5.9479119999999996</v>
      </c>
      <c r="E24" s="3870">
        <v>10.249302</v>
      </c>
      <c r="F24" s="3870">
        <v>0.64068499999999995</v>
      </c>
      <c r="G24" s="3895">
        <f>SUM(B24:F24)</f>
        <v>120.615093</v>
      </c>
      <c r="H24" s="3884"/>
      <c r="I24" s="3868" t="s">
        <v>603</v>
      </c>
      <c r="J24" s="3896">
        <v>-2.6438276877204174</v>
      </c>
      <c r="K24" s="3896">
        <v>-33.2125188836159</v>
      </c>
      <c r="L24" s="3896">
        <v>-5.1871433904673694</v>
      </c>
      <c r="M24" s="3896">
        <v>-37.246169490230308</v>
      </c>
      <c r="N24" s="3896">
        <v>393.23299588128862</v>
      </c>
      <c r="O24" s="3886">
        <v>-7.4753720250064219</v>
      </c>
    </row>
    <row r="25" spans="1:15" ht="15.75">
      <c r="A25" s="3850" t="s">
        <v>641</v>
      </c>
      <c r="B25" s="3851">
        <v>115.25574</v>
      </c>
      <c r="C25" s="3851">
        <v>3.0687679999999999</v>
      </c>
      <c r="D25" s="3851">
        <v>7.2274219999999998</v>
      </c>
      <c r="E25" s="3851">
        <v>12.497258</v>
      </c>
      <c r="F25" s="3851">
        <v>0.35151199999999999</v>
      </c>
      <c r="G25" s="3853">
        <f>SUM(B25:F25)</f>
        <v>138.40070000000003</v>
      </c>
      <c r="H25" s="3884"/>
      <c r="I25" s="3850" t="s">
        <v>641</v>
      </c>
      <c r="J25" s="3897">
        <v>4.6118076387686102</v>
      </c>
      <c r="K25" s="3897">
        <v>-46.989056532525076</v>
      </c>
      <c r="L25" s="3854">
        <v>33.743317388206776</v>
      </c>
      <c r="M25" s="3897">
        <v>-20.38813502561166</v>
      </c>
      <c r="N25" s="3897">
        <v>74.581069402918359</v>
      </c>
      <c r="O25" s="3889">
        <v>0.82616057299335921</v>
      </c>
    </row>
    <row r="26" spans="1:15">
      <c r="A26" s="3850" t="s">
        <v>654</v>
      </c>
      <c r="B26" s="3851">
        <v>95.967015000000004</v>
      </c>
      <c r="C26" s="3888">
        <v>3.1242019999999999</v>
      </c>
      <c r="D26" s="3851">
        <v>6.826613</v>
      </c>
      <c r="E26" s="3851">
        <v>9.8577270000000006</v>
      </c>
      <c r="F26" s="3851">
        <v>0.28668700000000003</v>
      </c>
      <c r="G26" s="3853">
        <f>SUM(B26:F26)</f>
        <v>116.06224399999999</v>
      </c>
      <c r="I26" s="3850" t="s">
        <v>654</v>
      </c>
      <c r="J26" s="3897">
        <v>1.3510214619813183</v>
      </c>
      <c r="K26" s="3897">
        <v>1.9426919418598771</v>
      </c>
      <c r="L26" s="3854">
        <v>18.820165657963713</v>
      </c>
      <c r="M26" s="3897">
        <v>47.60054873348696</v>
      </c>
      <c r="N26" s="3897">
        <v>-17.792542209579736</v>
      </c>
      <c r="O26" s="3889">
        <v>5.009806455993143</v>
      </c>
    </row>
    <row r="27" spans="1:15">
      <c r="A27" s="3850" t="s">
        <v>655</v>
      </c>
      <c r="B27" s="3851">
        <v>109.679672</v>
      </c>
      <c r="C27" s="3888">
        <v>3.2203409999999999</v>
      </c>
      <c r="D27" s="3851">
        <v>6.5893050000000004</v>
      </c>
      <c r="E27" s="3851">
        <v>8.0546039999999994</v>
      </c>
      <c r="F27" s="3851">
        <v>0.34335100000000002</v>
      </c>
      <c r="G27" s="3853">
        <f>SUM(B27:F27)</f>
        <v>127.88727299999999</v>
      </c>
      <c r="I27" s="3850" t="s">
        <v>655</v>
      </c>
      <c r="J27" s="3897">
        <v>-1.7183647266944604</v>
      </c>
      <c r="K27" s="3897">
        <v>-5.5531229424419024</v>
      </c>
      <c r="L27" s="3854">
        <v>4.3406818139711874</v>
      </c>
      <c r="M27" s="3897">
        <v>18.165973920345621</v>
      </c>
      <c r="N27" s="3897">
        <v>-5.7959920543465131</v>
      </c>
      <c r="O27" s="3889">
        <v>-0.47916386209557515</v>
      </c>
    </row>
    <row r="28" spans="1:15" ht="16.5" thickBot="1">
      <c r="A28" s="3843" t="s">
        <v>702</v>
      </c>
      <c r="B28" s="3891">
        <f t="shared" ref="B28:G28" si="2">SUM(B24:B27)</f>
        <v>422.49122899999998</v>
      </c>
      <c r="C28" s="3892">
        <f t="shared" si="2"/>
        <v>11.601702999999999</v>
      </c>
      <c r="D28" s="3844">
        <f t="shared" si="2"/>
        <v>26.591252000000001</v>
      </c>
      <c r="E28" s="3891">
        <f t="shared" si="2"/>
        <v>40.658890999999997</v>
      </c>
      <c r="F28" s="3844">
        <f t="shared" si="2"/>
        <v>1.6222350000000001</v>
      </c>
      <c r="G28" s="3893">
        <f t="shared" si="2"/>
        <v>502.96530999999999</v>
      </c>
      <c r="H28" s="3842"/>
      <c r="I28" s="3843" t="s">
        <v>702</v>
      </c>
      <c r="J28" s="3847">
        <v>0.40015413133787092</v>
      </c>
      <c r="K28" s="3847">
        <v>-25.342644656189961</v>
      </c>
      <c r="L28" s="3848">
        <v>12.020789810067782</v>
      </c>
      <c r="M28" s="3847">
        <v>-10.689431158970237</v>
      </c>
      <c r="N28" s="3848">
        <v>55.319100045669842</v>
      </c>
      <c r="O28" s="3894">
        <v>-0.72820685081632064</v>
      </c>
    </row>
    <row r="29" spans="1:15">
      <c r="A29" s="3898" t="s">
        <v>705</v>
      </c>
      <c r="B29" s="3870">
        <v>107.25523</v>
      </c>
      <c r="C29" s="3885">
        <v>4.0487739999999999</v>
      </c>
      <c r="D29" s="3870">
        <v>8.3461839999999992</v>
      </c>
      <c r="E29" s="3870">
        <v>7.3060299999999998</v>
      </c>
      <c r="F29" s="3870">
        <v>0.21210000000000001</v>
      </c>
      <c r="G29" s="3895">
        <f>SUM(B29:F29)</f>
        <v>127.16831799999999</v>
      </c>
      <c r="H29" s="3842"/>
      <c r="I29" s="3868" t="s">
        <v>705</v>
      </c>
      <c r="J29" s="3872">
        <v>5.5778076800236249</v>
      </c>
      <c r="K29" s="3872">
        <v>85.011369078300419</v>
      </c>
      <c r="L29" s="3872">
        <v>40.321242143461433</v>
      </c>
      <c r="M29" s="3896">
        <v>-28.716804324821339</v>
      </c>
      <c r="N29" s="3896">
        <v>-66.894807900918551</v>
      </c>
      <c r="O29" s="3886">
        <v>5.433171618082639</v>
      </c>
    </row>
    <row r="30" spans="1:15">
      <c r="A30" s="3899" t="s">
        <v>723</v>
      </c>
      <c r="B30" s="3851">
        <v>119.331146</v>
      </c>
      <c r="C30" s="3888">
        <v>4.8947390000000004</v>
      </c>
      <c r="D30" s="3851">
        <v>8.3325689999999994</v>
      </c>
      <c r="E30" s="3851">
        <v>9.0082439999999995</v>
      </c>
      <c r="F30" s="3851">
        <v>0.39264900000000003</v>
      </c>
      <c r="G30" s="3853">
        <f>SUM(B30:F30)</f>
        <v>141.95934700000001</v>
      </c>
      <c r="H30" s="3842"/>
      <c r="I30" s="3900" t="s">
        <v>723</v>
      </c>
      <c r="J30" s="3854">
        <v>3.5359679266299366</v>
      </c>
      <c r="K30" s="3854">
        <v>59.501760967267671</v>
      </c>
      <c r="L30" s="3854">
        <v>15.291026316160867</v>
      </c>
      <c r="M30" s="3854">
        <v>-27.918236144280613</v>
      </c>
      <c r="N30" s="3854">
        <v>11.702872163681491</v>
      </c>
      <c r="O30" s="3889">
        <v>2.5712637291574083</v>
      </c>
    </row>
    <row r="31" spans="1:15">
      <c r="A31" s="3899" t="s">
        <v>724</v>
      </c>
      <c r="B31" s="3851">
        <v>106.593329</v>
      </c>
      <c r="C31" s="3888">
        <v>3.6747860000000001</v>
      </c>
      <c r="D31" s="3851">
        <v>11.291422000000001</v>
      </c>
      <c r="E31" s="3851">
        <v>13.033201</v>
      </c>
      <c r="F31" s="3851">
        <v>0.25759399999999999</v>
      </c>
      <c r="G31" s="3853">
        <f>SUM(B31:F31)</f>
        <v>134.85033200000001</v>
      </c>
      <c r="H31" s="3842"/>
      <c r="I31" s="3850" t="s">
        <v>724</v>
      </c>
      <c r="J31" s="3854">
        <v>11.072881656264897</v>
      </c>
      <c r="K31" s="3854">
        <v>17.623188257353405</v>
      </c>
      <c r="L31" s="3854">
        <v>65.4029897403002</v>
      </c>
      <c r="M31" s="3854">
        <v>32.21304465015109</v>
      </c>
      <c r="N31" s="3854">
        <v>-10.148001130152409</v>
      </c>
      <c r="O31" s="3889">
        <v>16.187941360154994</v>
      </c>
    </row>
    <row r="32" spans="1:15">
      <c r="A32" s="3850" t="s">
        <v>725</v>
      </c>
      <c r="B32" s="3851">
        <v>114.692469</v>
      </c>
      <c r="C32" s="3888">
        <v>3.9547379999999999</v>
      </c>
      <c r="D32" s="3851">
        <v>10.153650000000001</v>
      </c>
      <c r="E32" s="3851">
        <v>9.4065600000000007</v>
      </c>
      <c r="F32" s="3851">
        <v>0.34879199999999999</v>
      </c>
      <c r="G32" s="3853">
        <f>SUM(B32:F32)</f>
        <v>138.55620900000002</v>
      </c>
      <c r="H32" s="3842"/>
      <c r="I32" s="3856" t="s">
        <v>725</v>
      </c>
      <c r="J32" s="3857">
        <v>4.5703975117649946</v>
      </c>
      <c r="K32" s="3857">
        <v>22.804945190586949</v>
      </c>
      <c r="L32" s="3857">
        <v>54.092882329775307</v>
      </c>
      <c r="M32" s="3857">
        <v>16.784884769009139</v>
      </c>
      <c r="N32" s="3857">
        <v>1.5846757399861957</v>
      </c>
      <c r="O32" s="3901">
        <v>8.3424532791468948</v>
      </c>
    </row>
    <row r="33" spans="1:15" ht="16.5" thickBot="1">
      <c r="A33" s="3843" t="s">
        <v>752</v>
      </c>
      <c r="B33" s="3891">
        <f>SUM(B29:B32)</f>
        <v>447.87217400000003</v>
      </c>
      <c r="C33" s="3892">
        <f t="shared" ref="C33:F33" si="3">SUM(C29:C32)</f>
        <v>16.573036999999999</v>
      </c>
      <c r="D33" s="3844">
        <f>SUM(D29:D32)</f>
        <v>38.123825000000004</v>
      </c>
      <c r="E33" s="3891">
        <f t="shared" si="3"/>
        <v>38.754034999999995</v>
      </c>
      <c r="F33" s="3844">
        <f t="shared" si="3"/>
        <v>1.2111350000000001</v>
      </c>
      <c r="G33" s="3893">
        <f>SUM(G29:G32)</f>
        <v>542.53420600000004</v>
      </c>
      <c r="H33" s="3842"/>
      <c r="I33" s="3864" t="s">
        <v>752</v>
      </c>
      <c r="J33" s="3865">
        <v>6.0074489735738581</v>
      </c>
      <c r="K33" s="3902">
        <v>42.850036757534639</v>
      </c>
      <c r="L33" s="3865">
        <v>43.369800714911804</v>
      </c>
      <c r="M33" s="3866">
        <v>-4.6849679200546888</v>
      </c>
      <c r="N33" s="3865">
        <v>-25.341581213572624</v>
      </c>
      <c r="O33" s="3867">
        <v>7.8671222872209796</v>
      </c>
    </row>
    <row r="34" spans="1:15">
      <c r="A34" s="3898" t="s">
        <v>746</v>
      </c>
      <c r="B34" s="3870">
        <v>115.664995</v>
      </c>
      <c r="C34" s="3885">
        <v>7.7759130000000001</v>
      </c>
      <c r="D34" s="3870">
        <v>9.7975259999999995</v>
      </c>
      <c r="E34" s="3870">
        <v>9.7215980000000002</v>
      </c>
      <c r="F34" s="3870">
        <v>0.103283</v>
      </c>
      <c r="G34" s="3871">
        <f>SUM(B34:F34)</f>
        <v>143.06331500000002</v>
      </c>
      <c r="H34" s="3903"/>
      <c r="I34" s="3868" t="s">
        <v>746</v>
      </c>
      <c r="J34" s="3872">
        <v>7.8408903696351331</v>
      </c>
      <c r="K34" s="3872">
        <v>92.055990282490455</v>
      </c>
      <c r="L34" s="3872">
        <v>17.389288326257855</v>
      </c>
      <c r="M34" s="3872">
        <v>33.062661938152473</v>
      </c>
      <c r="N34" s="3872">
        <v>-51.304573314474304</v>
      </c>
      <c r="O34" s="3886">
        <v>12.49918002375405</v>
      </c>
    </row>
    <row r="35" spans="1:15">
      <c r="A35" s="3904" t="s">
        <v>747</v>
      </c>
      <c r="B35" s="3851">
        <v>125.232201</v>
      </c>
      <c r="C35" s="3888">
        <v>5.9275339999999996</v>
      </c>
      <c r="D35" s="3851">
        <v>13.096733</v>
      </c>
      <c r="E35" s="3851">
        <v>7.3804970000000001</v>
      </c>
      <c r="F35" s="3851">
        <v>0.99648400000000004</v>
      </c>
      <c r="G35" s="3876">
        <f>SUM(B35:F35)</f>
        <v>152.63344900000001</v>
      </c>
      <c r="H35" s="3903"/>
      <c r="I35" s="3900" t="s">
        <v>747</v>
      </c>
      <c r="J35" s="3854">
        <v>4.9451087983350135</v>
      </c>
      <c r="K35" s="3854">
        <v>21.100103601029588</v>
      </c>
      <c r="L35" s="3854">
        <v>57.175212110454765</v>
      </c>
      <c r="M35" s="3854">
        <v>-18.069526091877606</v>
      </c>
      <c r="N35" s="3854">
        <v>153.7849325988351</v>
      </c>
      <c r="O35" s="3889">
        <v>7.5191258804536432</v>
      </c>
    </row>
    <row r="36" spans="1:15">
      <c r="A36" s="3905" t="s">
        <v>748</v>
      </c>
      <c r="B36" s="3906">
        <v>109.629452</v>
      </c>
      <c r="C36" s="3888">
        <v>4.8302370000000003</v>
      </c>
      <c r="D36" s="3851">
        <v>12.510626999999999</v>
      </c>
      <c r="E36" s="3851">
        <v>8.9877050000000001</v>
      </c>
      <c r="F36" s="3851">
        <v>0.47051599999999999</v>
      </c>
      <c r="G36" s="3876">
        <f>SUM(B36:F36)</f>
        <v>136.42853700000001</v>
      </c>
      <c r="H36" s="3903"/>
      <c r="I36" s="3905" t="s">
        <v>748</v>
      </c>
      <c r="J36" s="3854">
        <v>2.8483236507230316</v>
      </c>
      <c r="K36" s="3854">
        <v>31.44267448499042</v>
      </c>
      <c r="L36" s="3854">
        <v>10.79762141561973</v>
      </c>
      <c r="M36" s="3854">
        <v>-31.039926415621153</v>
      </c>
      <c r="N36" s="3854">
        <v>82.657981164157547</v>
      </c>
      <c r="O36" s="3889">
        <v>1.1703382383960275</v>
      </c>
    </row>
    <row r="37" spans="1:15">
      <c r="A37" s="3856" t="s">
        <v>749</v>
      </c>
      <c r="B37" s="3879">
        <v>115.246567</v>
      </c>
      <c r="C37" s="3907">
        <v>6.3239010000000002</v>
      </c>
      <c r="D37" s="3879">
        <v>9.2315710000000006</v>
      </c>
      <c r="E37" s="3879">
        <v>18.103542000000001</v>
      </c>
      <c r="F37" s="3879">
        <v>0.33681100000000003</v>
      </c>
      <c r="G37" s="3876">
        <f>SUM(B37:F37)</f>
        <v>149.24239200000002</v>
      </c>
      <c r="H37" s="3842"/>
      <c r="I37" s="3908" t="s">
        <v>749</v>
      </c>
      <c r="J37" s="3857">
        <v>0.48311628900412984</v>
      </c>
      <c r="K37" s="3857">
        <v>59.90695211667628</v>
      </c>
      <c r="L37" s="3857">
        <v>-9.0812564939701446</v>
      </c>
      <c r="M37" s="3857">
        <v>92.456562228912588</v>
      </c>
      <c r="N37" s="3857">
        <v>-3.4349985091401152</v>
      </c>
      <c r="O37" s="3901">
        <v>7.7125255353948035</v>
      </c>
    </row>
    <row r="38" spans="1:15" ht="16.5" thickBot="1">
      <c r="A38" s="3909" t="s">
        <v>820</v>
      </c>
      <c r="B38" s="3891">
        <f>SUM(B34:B37)</f>
        <v>465.77321500000005</v>
      </c>
      <c r="C38" s="3892">
        <f t="shared" ref="C38:F38" si="4">SUM(C34:C37)</f>
        <v>24.857585</v>
      </c>
      <c r="D38" s="3844">
        <f>SUM(D34:D37)</f>
        <v>44.636457</v>
      </c>
      <c r="E38" s="3891">
        <f t="shared" si="4"/>
        <v>44.193342000000001</v>
      </c>
      <c r="F38" s="3844">
        <f t="shared" si="4"/>
        <v>1.9070939999999998</v>
      </c>
      <c r="G38" s="3893">
        <f>SUM(G34:G37)</f>
        <v>581.36769300000003</v>
      </c>
      <c r="H38" s="3842"/>
      <c r="I38" s="3909" t="s">
        <v>820</v>
      </c>
      <c r="J38" s="3847">
        <v>3.9969085018441035</v>
      </c>
      <c r="K38" s="3910">
        <v>49.988110205751667</v>
      </c>
      <c r="L38" s="3847">
        <v>17.082839930148651</v>
      </c>
      <c r="M38" s="3848">
        <v>14.035459791477223</v>
      </c>
      <c r="N38" s="3847">
        <v>57.463371135339969</v>
      </c>
      <c r="O38" s="3849">
        <v>7.1577951344877988</v>
      </c>
    </row>
    <row r="39" spans="1:15">
      <c r="A39" s="3898" t="s">
        <v>810</v>
      </c>
      <c r="B39" s="3870">
        <v>112.50838299999999</v>
      </c>
      <c r="C39" s="3885">
        <v>4.2417819999999997</v>
      </c>
      <c r="D39" s="3870">
        <v>10.435737</v>
      </c>
      <c r="E39" s="3870">
        <v>11.413589</v>
      </c>
      <c r="F39" s="3870">
        <v>0.13163800000000001</v>
      </c>
      <c r="G39" s="3871">
        <f>SUM(B39:F39)</f>
        <v>138.73112900000001</v>
      </c>
      <c r="H39" s="3842"/>
      <c r="I39" s="3868" t="s">
        <v>810</v>
      </c>
      <c r="J39" s="3872">
        <v>-2.7290988081571328</v>
      </c>
      <c r="K39" s="3872">
        <v>-45.449724038836351</v>
      </c>
      <c r="L39" s="3872">
        <v>6.5140015959130864</v>
      </c>
      <c r="M39" s="3872">
        <v>17.404453465366501</v>
      </c>
      <c r="N39" s="3872">
        <v>27.453695187010467</v>
      </c>
      <c r="O39" s="3886">
        <v>-3.028159944427415</v>
      </c>
    </row>
    <row r="40" spans="1:15">
      <c r="A40" s="3911" t="s">
        <v>818</v>
      </c>
      <c r="B40" s="3851">
        <v>116.159909</v>
      </c>
      <c r="C40" s="3888">
        <v>4.7806449999999998</v>
      </c>
      <c r="D40" s="3851">
        <v>8.6095889999999997</v>
      </c>
      <c r="E40" s="3851">
        <v>11.251747</v>
      </c>
      <c r="F40" s="3851">
        <v>0.12912999999999999</v>
      </c>
      <c r="G40" s="3876">
        <f>SUM(B40:F40)</f>
        <v>140.93101999999999</v>
      </c>
      <c r="H40" s="3842"/>
      <c r="I40" s="3911" t="s">
        <v>818</v>
      </c>
      <c r="J40" s="3854">
        <v>-7.2443763884657812</v>
      </c>
      <c r="K40" s="3854">
        <v>-19.348501417284155</v>
      </c>
      <c r="L40" s="3854">
        <v>-34.261552098527176</v>
      </c>
      <c r="M40" s="3854">
        <v>52.452429694097816</v>
      </c>
      <c r="N40" s="3854">
        <v>-87.041437694935397</v>
      </c>
      <c r="O40" s="3889">
        <v>-7.6670147183793347</v>
      </c>
    </row>
    <row r="41" spans="1:15">
      <c r="A41" s="3904" t="s">
        <v>797</v>
      </c>
      <c r="B41" s="3851">
        <v>114.752871</v>
      </c>
      <c r="C41" s="3888">
        <v>3.47526</v>
      </c>
      <c r="D41" s="3851">
        <v>11.169356000000001</v>
      </c>
      <c r="E41" s="3851">
        <v>8.5201100000000007</v>
      </c>
      <c r="F41" s="3851">
        <v>0.24204800000000001</v>
      </c>
      <c r="G41" s="3876">
        <f>SUM(B41:F41)</f>
        <v>138.15964500000001</v>
      </c>
      <c r="H41" s="3842"/>
      <c r="I41" s="3904" t="s">
        <v>797</v>
      </c>
      <c r="J41" s="3854">
        <v>4.6733965248681528</v>
      </c>
      <c r="K41" s="3854">
        <v>-28.051977573771225</v>
      </c>
      <c r="L41" s="3854">
        <v>-10.721053389250585</v>
      </c>
      <c r="M41" s="3854">
        <v>-5.2026073396935004</v>
      </c>
      <c r="N41" s="3854">
        <v>-48.556903484684902</v>
      </c>
      <c r="O41" s="3889">
        <v>1.2688752940303232</v>
      </c>
    </row>
    <row r="42" spans="1:15">
      <c r="A42" s="3904" t="s">
        <v>819</v>
      </c>
      <c r="B42" s="3851">
        <v>121.31697699999999</v>
      </c>
      <c r="C42" s="3888">
        <v>5.5644229999999997</v>
      </c>
      <c r="D42" s="3851">
        <v>8.8511570000000006</v>
      </c>
      <c r="E42" s="3851">
        <v>9.4787330000000001</v>
      </c>
      <c r="F42" s="3851">
        <v>0.165739</v>
      </c>
      <c r="G42" s="3876">
        <f>SUM(B42:F42)</f>
        <v>145.37702899999999</v>
      </c>
      <c r="H42" s="3842"/>
      <c r="I42" s="3904" t="s">
        <v>819</v>
      </c>
      <c r="J42" s="3854">
        <v>5.2673239281826056</v>
      </c>
      <c r="K42" s="3854">
        <v>-12.009644047242361</v>
      </c>
      <c r="L42" s="3854">
        <v>-4.1207937413902869</v>
      </c>
      <c r="M42" s="3854">
        <v>-47.641555448099602</v>
      </c>
      <c r="N42" s="3854">
        <v>-50.791690295150701</v>
      </c>
      <c r="O42" s="3889">
        <v>-2.5899899808628248</v>
      </c>
    </row>
    <row r="43" spans="1:15" ht="16.5" thickBot="1">
      <c r="A43" s="3909" t="s">
        <v>864</v>
      </c>
      <c r="B43" s="3891">
        <f>SUM(B39:B42)</f>
        <v>464.73813999999999</v>
      </c>
      <c r="C43" s="3892">
        <f t="shared" ref="C43:F43" si="5">SUM(C39:C42)</f>
        <v>18.062110000000001</v>
      </c>
      <c r="D43" s="3844">
        <f>SUM(D39:D42)</f>
        <v>39.065838999999997</v>
      </c>
      <c r="E43" s="3891">
        <f t="shared" si="5"/>
        <v>40.664178999999997</v>
      </c>
      <c r="F43" s="3844">
        <f t="shared" si="5"/>
        <v>0.66855500000000001</v>
      </c>
      <c r="G43" s="3893">
        <f>SUM(G39:G42)</f>
        <v>563.19882299999995</v>
      </c>
      <c r="H43" s="3842"/>
      <c r="I43" s="3909" t="s">
        <v>864</v>
      </c>
      <c r="J43" s="3847">
        <v>-0.22222724851192766</v>
      </c>
      <c r="K43" s="3910">
        <v>-27.337631551898539</v>
      </c>
      <c r="L43" s="3847">
        <v>-12.479973488935286</v>
      </c>
      <c r="M43" s="3848">
        <v>-7.9857345932335306</v>
      </c>
      <c r="N43" s="3847">
        <v>-64.943783578575562</v>
      </c>
      <c r="O43" s="3849">
        <v>-3.1251942993674504</v>
      </c>
    </row>
    <row r="44" spans="1:15">
      <c r="A44" s="3850" t="s">
        <v>867</v>
      </c>
      <c r="B44" s="3875">
        <v>111.20664499999999</v>
      </c>
      <c r="C44" s="3885">
        <v>4.2164679999999999</v>
      </c>
      <c r="D44" s="3851">
        <v>10.36467</v>
      </c>
      <c r="E44" s="3870">
        <v>9.0137780000000003</v>
      </c>
      <c r="F44" s="3851">
        <v>0.12206699999999999</v>
      </c>
      <c r="G44" s="3871">
        <f>SUM(B44:F44)</f>
        <v>134.92362799999998</v>
      </c>
      <c r="H44" s="3842"/>
      <c r="I44" s="3850" t="s">
        <v>867</v>
      </c>
      <c r="J44" s="3854">
        <v>-1.1570142288863821</v>
      </c>
      <c r="K44" s="3854">
        <v>-0.5967774864431874</v>
      </c>
      <c r="L44" s="3854">
        <v>-0.68099646436087369</v>
      </c>
      <c r="M44" s="3854">
        <v>-21.025910430102229</v>
      </c>
      <c r="N44" s="3854">
        <v>-7.2706969112262527</v>
      </c>
      <c r="O44" s="3889">
        <v>-2.7445181391121167</v>
      </c>
    </row>
    <row r="45" spans="1:15">
      <c r="A45" s="3912" t="s">
        <v>874</v>
      </c>
      <c r="B45" s="3851">
        <v>129.45324099999999</v>
      </c>
      <c r="C45" s="3888">
        <v>4.8345269999999996</v>
      </c>
      <c r="D45" s="3851">
        <v>17.432656999999999</v>
      </c>
      <c r="E45" s="3875">
        <v>11.434348</v>
      </c>
      <c r="F45" s="3851">
        <v>0.228433</v>
      </c>
      <c r="G45" s="3876">
        <f>SUM(B45:F45)</f>
        <v>163.383206</v>
      </c>
      <c r="H45" s="3842"/>
      <c r="I45" s="3850" t="s">
        <v>874</v>
      </c>
      <c r="J45" s="3854">
        <v>11.428497245120937</v>
      </c>
      <c r="K45" s="3854">
        <v>1.1270864077964404</v>
      </c>
      <c r="L45" s="3854">
        <v>102.47954925606786</v>
      </c>
      <c r="M45" s="3854">
        <v>1.6228679866335369</v>
      </c>
      <c r="N45" s="3854">
        <v>76.901572059165204</v>
      </c>
      <c r="O45" s="3889">
        <v>15.918557887397682</v>
      </c>
    </row>
    <row r="46" spans="1:15">
      <c r="A46" s="3904" t="s">
        <v>861</v>
      </c>
      <c r="B46" s="3851">
        <v>114.182688</v>
      </c>
      <c r="C46" s="3888">
        <v>6.0387919999999999</v>
      </c>
      <c r="D46" s="3851">
        <v>12.490780000000001</v>
      </c>
      <c r="E46" s="3851">
        <v>10.119653</v>
      </c>
      <c r="F46" s="3851">
        <v>0.220413</v>
      </c>
      <c r="G46" s="3876">
        <f t="shared" ref="G46:G47" si="6">SUM(B46:F46)</f>
        <v>143.05232600000002</v>
      </c>
      <c r="H46" s="3842"/>
      <c r="I46" s="3904" t="s">
        <v>861</v>
      </c>
      <c r="J46" s="3854">
        <v>-0.496879071548463</v>
      </c>
      <c r="K46" s="3854">
        <v>73.765185914147423</v>
      </c>
      <c r="L46" s="3854">
        <v>11.830798481129975</v>
      </c>
      <c r="M46" s="3854">
        <v>18.773736489317614</v>
      </c>
      <c r="N46" s="3854">
        <v>-8.9383097567424699</v>
      </c>
      <c r="O46" s="3889">
        <v>3.5413242412428048</v>
      </c>
    </row>
    <row r="47" spans="1:15" s="3953" customFormat="1" ht="15.75" thickBot="1">
      <c r="A47" s="4073" t="s">
        <v>875</v>
      </c>
      <c r="B47" s="4072">
        <v>124.505026</v>
      </c>
      <c r="C47" s="4071">
        <v>8.3641470000000009</v>
      </c>
      <c r="D47" s="4072">
        <v>15.499131999999999</v>
      </c>
      <c r="E47" s="4072">
        <v>14.258355999999999</v>
      </c>
      <c r="F47" s="4072">
        <v>1.003228</v>
      </c>
      <c r="G47" s="3880">
        <f t="shared" si="6"/>
        <v>163.62988899999999</v>
      </c>
      <c r="H47" s="3842"/>
      <c r="I47" s="3904" t="s">
        <v>875</v>
      </c>
      <c r="J47" s="3854">
        <v>2.6278671615762335</v>
      </c>
      <c r="K47" s="3854">
        <v>50.314722658575761</v>
      </c>
      <c r="L47" s="3854">
        <v>75.10854230695486</v>
      </c>
      <c r="M47" s="3854">
        <v>50.424703385990512</v>
      </c>
      <c r="N47" s="3854">
        <v>505.3059328220877</v>
      </c>
      <c r="O47" s="3889">
        <v>12.555532414959458</v>
      </c>
    </row>
    <row r="48" spans="1:15" ht="16.5" thickBot="1">
      <c r="A48" s="3909" t="s">
        <v>916</v>
      </c>
      <c r="B48" s="3891">
        <f>SUM(B44:B47)</f>
        <v>479.34759999999994</v>
      </c>
      <c r="C48" s="3892">
        <f t="shared" ref="C48:F48" si="7">SUM(C44:C47)</f>
        <v>23.453934000000004</v>
      </c>
      <c r="D48" s="3844">
        <f>SUM(D44:D47)</f>
        <v>55.787239</v>
      </c>
      <c r="E48" s="3891">
        <f t="shared" si="7"/>
        <v>44.826135000000001</v>
      </c>
      <c r="F48" s="3844">
        <f t="shared" si="7"/>
        <v>1.574141</v>
      </c>
      <c r="G48" s="3893">
        <f>SUM(G44:G47)</f>
        <v>604.98904900000002</v>
      </c>
      <c r="H48" s="3842"/>
      <c r="I48" s="3909" t="s">
        <v>916</v>
      </c>
      <c r="J48" s="3847">
        <v>3.1397164863636817</v>
      </c>
      <c r="K48" s="3910">
        <v>29.85157326580341</v>
      </c>
      <c r="L48" s="3847">
        <v>42.803125257337996</v>
      </c>
      <c r="M48" s="3848">
        <v>10.234944126131268</v>
      </c>
      <c r="N48" s="3847">
        <v>135.45422590512374</v>
      </c>
      <c r="O48" s="3849">
        <v>7.4169590372173104</v>
      </c>
    </row>
    <row r="49" spans="1:16">
      <c r="A49" s="3850" t="s">
        <v>914</v>
      </c>
      <c r="B49" s="3875">
        <v>118.875975</v>
      </c>
      <c r="C49" s="3885">
        <v>5.6804949999999996</v>
      </c>
      <c r="D49" s="3851">
        <v>12.032083</v>
      </c>
      <c r="E49" s="3870">
        <v>14.070059000000001</v>
      </c>
      <c r="F49" s="3851">
        <v>0.31804500000000002</v>
      </c>
      <c r="G49" s="3871">
        <f>SUM(B49:F49)</f>
        <v>150.97665700000002</v>
      </c>
      <c r="H49" s="3842"/>
      <c r="I49" s="3850" t="s">
        <v>914</v>
      </c>
      <c r="J49" s="3854">
        <v>6.8748553649829063</v>
      </c>
      <c r="K49" s="3854">
        <v>34.721643802348297</v>
      </c>
      <c r="L49" s="3854">
        <v>16.087468293732471</v>
      </c>
      <c r="M49" s="3854">
        <v>56.095024749888466</v>
      </c>
      <c r="N49" s="3854">
        <v>160.54953427216202</v>
      </c>
      <c r="O49" s="3889">
        <v>11.880050394138536</v>
      </c>
    </row>
    <row r="50" spans="1:16">
      <c r="A50" s="3912" t="s">
        <v>918</v>
      </c>
      <c r="B50" s="3851">
        <v>135.13246599999999</v>
      </c>
      <c r="C50" s="3888">
        <v>6.7465229999999998</v>
      </c>
      <c r="D50" s="3851">
        <v>13.846068000000001</v>
      </c>
      <c r="E50" s="3875">
        <v>10.731405000000001</v>
      </c>
      <c r="F50" s="3851">
        <v>0.33223200000000003</v>
      </c>
      <c r="G50" s="3876">
        <f>SUM(B50:F50)</f>
        <v>166.78869399999999</v>
      </c>
      <c r="H50" s="3842"/>
      <c r="I50" s="3850" t="s">
        <v>918</v>
      </c>
      <c r="J50" s="3854">
        <v>4.3926877688588775</v>
      </c>
      <c r="K50" s="3854">
        <v>39.590139842015589</v>
      </c>
      <c r="L50" s="3854">
        <v>-20.573966435523843</v>
      </c>
      <c r="M50" s="3854">
        <v>-6.1476439233789222</v>
      </c>
      <c r="N50" s="3854">
        <v>45.439581846755971</v>
      </c>
      <c r="O50" s="3889">
        <v>2.0897650629473787</v>
      </c>
    </row>
    <row r="51" spans="1:16">
      <c r="A51" s="3904" t="s">
        <v>936</v>
      </c>
      <c r="B51" s="3851">
        <v>124.966249</v>
      </c>
      <c r="C51" s="3888">
        <v>4.5437029999999998</v>
      </c>
      <c r="D51" s="3851">
        <v>13.136357</v>
      </c>
      <c r="E51" s="3851">
        <v>8.7241610000000005</v>
      </c>
      <c r="F51" s="3851">
        <v>0.38502799999999998</v>
      </c>
      <c r="G51" s="3876">
        <f t="shared" ref="G51:G52" si="8">SUM(B51:F51)</f>
        <v>151.75549800000002</v>
      </c>
      <c r="H51" s="3842"/>
      <c r="I51" s="3904" t="s">
        <v>936</v>
      </c>
      <c r="J51" s="3854">
        <v>9.4092845318197504</v>
      </c>
      <c r="K51" s="3854">
        <v>-24.758080755223901</v>
      </c>
      <c r="L51" s="3854">
        <v>5.1362685116541797</v>
      </c>
      <c r="M51" s="3854">
        <v>-13.789919476487967</v>
      </c>
      <c r="N51" s="3854">
        <v>74.684796268822595</v>
      </c>
      <c r="O51" s="3889">
        <v>6.0532871027906339</v>
      </c>
    </row>
    <row r="52" spans="1:16" ht="15.75" thickBot="1">
      <c r="A52" s="4073" t="s">
        <v>937</v>
      </c>
      <c r="B52" s="4072">
        <v>138.22520800000001</v>
      </c>
      <c r="C52" s="4071">
        <v>5.444064</v>
      </c>
      <c r="D52" s="4072">
        <v>11.920349</v>
      </c>
      <c r="E52" s="4072">
        <v>15.634435</v>
      </c>
      <c r="F52" s="4072">
        <v>0.60597800000000002</v>
      </c>
      <c r="G52" s="3876">
        <f t="shared" si="8"/>
        <v>171.83003399999998</v>
      </c>
      <c r="H52" s="3842"/>
      <c r="I52" s="3904" t="s">
        <v>937</v>
      </c>
      <c r="J52" s="3854">
        <v>11.1568154686382</v>
      </c>
      <c r="K52" s="3854">
        <v>-34.743423328164852</v>
      </c>
      <c r="L52" s="3854">
        <v>-23.108268256570753</v>
      </c>
      <c r="M52" s="3854">
        <v>9.6763048979840391</v>
      </c>
      <c r="N52" s="3854">
        <v>-39.59718030198519</v>
      </c>
      <c r="O52" s="3889">
        <v>5.1247703284820005</v>
      </c>
    </row>
    <row r="53" spans="1:16" ht="16.5" thickBot="1">
      <c r="A53" s="3909" t="s">
        <v>959</v>
      </c>
      <c r="B53" s="3891">
        <f t="shared" ref="B53:G53" si="9">SUM(B49:B52)</f>
        <v>517.19989800000008</v>
      </c>
      <c r="C53" s="3892">
        <f t="shared" si="9"/>
        <v>22.414785000000002</v>
      </c>
      <c r="D53" s="3844">
        <f t="shared" si="9"/>
        <v>50.934857000000008</v>
      </c>
      <c r="E53" s="3891">
        <f t="shared" si="9"/>
        <v>49.160060000000001</v>
      </c>
      <c r="F53" s="3844">
        <f t="shared" si="9"/>
        <v>1.641283</v>
      </c>
      <c r="G53" s="4021">
        <f t="shared" si="9"/>
        <v>641.35088299999995</v>
      </c>
      <c r="H53" s="3842"/>
      <c r="I53" s="3909" t="s">
        <v>959</v>
      </c>
      <c r="J53" s="3847">
        <f t="shared" ref="J53:J58" si="10">SUM(B53/B48)*100-100</f>
        <v>7.8966282505639214</v>
      </c>
      <c r="K53" s="3847">
        <f t="shared" ref="K53:O53" si="11">SUM(C53/C48)*100-100</f>
        <v>-4.4305957371586402</v>
      </c>
      <c r="L53" s="3847">
        <f t="shared" si="11"/>
        <v>-8.6980142537614995</v>
      </c>
      <c r="M53" s="3847">
        <f t="shared" si="11"/>
        <v>9.6682995310659834</v>
      </c>
      <c r="N53" s="3847">
        <f t="shared" si="11"/>
        <v>4.2653104137431228</v>
      </c>
      <c r="O53" s="3847">
        <f t="shared" si="11"/>
        <v>6.0103292877950736</v>
      </c>
    </row>
    <row r="54" spans="1:16">
      <c r="A54" s="3850" t="s">
        <v>938</v>
      </c>
      <c r="B54" s="3875">
        <v>122.629654</v>
      </c>
      <c r="C54" s="3885">
        <v>4.6148170000000004</v>
      </c>
      <c r="D54" s="3851">
        <v>10.016888</v>
      </c>
      <c r="E54" s="3870">
        <v>9.6957609999999992</v>
      </c>
      <c r="F54" s="3851">
        <v>1.112115</v>
      </c>
      <c r="G54" s="3871">
        <f>SUM(B54:F54)</f>
        <v>148.06923499999999</v>
      </c>
      <c r="H54" s="3842"/>
      <c r="I54" s="3850" t="s">
        <v>938</v>
      </c>
      <c r="J54" s="3854">
        <f t="shared" si="10"/>
        <v>3.1576430813711625</v>
      </c>
      <c r="K54" s="3854">
        <f t="shared" ref="K54:N56" si="12">SUM(C54/C49)*100-100</f>
        <v>-18.760301699059667</v>
      </c>
      <c r="L54" s="3854">
        <f t="shared" si="12"/>
        <v>-16.7485131211279</v>
      </c>
      <c r="M54" s="3854">
        <f t="shared" si="12"/>
        <v>-31.08940765635738</v>
      </c>
      <c r="N54" s="3854">
        <f t="shared" si="12"/>
        <v>249.67221619582131</v>
      </c>
      <c r="O54" s="3889">
        <f t="shared" ref="O54" si="13">SUM(G54/G49)*100-100</f>
        <v>-1.9257427325338341</v>
      </c>
    </row>
    <row r="55" spans="1:16">
      <c r="A55" s="3912" t="s">
        <v>964</v>
      </c>
      <c r="B55" s="3851">
        <v>138.90565900000001</v>
      </c>
      <c r="C55" s="3888">
        <v>6.4255930000000001</v>
      </c>
      <c r="D55" s="3851">
        <v>12.231035</v>
      </c>
      <c r="E55" s="3851">
        <v>8.951867</v>
      </c>
      <c r="F55" s="3851">
        <v>0.14491699999999999</v>
      </c>
      <c r="G55" s="3876">
        <f>SUM(B55:F55)</f>
        <v>166.65907099999998</v>
      </c>
      <c r="H55" s="3842"/>
      <c r="I55" s="3850" t="s">
        <v>964</v>
      </c>
      <c r="J55" s="3854">
        <f t="shared" si="10"/>
        <v>2.7922179707724979</v>
      </c>
      <c r="K55" s="3913">
        <f t="shared" si="12"/>
        <v>-4.7569688860469341</v>
      </c>
      <c r="L55" s="3854">
        <f t="shared" si="12"/>
        <v>-11.664199540259375</v>
      </c>
      <c r="M55" s="3854">
        <f t="shared" si="12"/>
        <v>-16.582525773652193</v>
      </c>
      <c r="N55" s="3854">
        <f t="shared" si="12"/>
        <v>-56.380782104071855</v>
      </c>
      <c r="O55" s="3889">
        <f>SUM(G55/G50)*100-100</f>
        <v>-7.7716898484752051E-2</v>
      </c>
    </row>
    <row r="56" spans="1:16">
      <c r="A56" s="3904" t="s">
        <v>983</v>
      </c>
      <c r="B56" s="3851">
        <v>119.615514</v>
      </c>
      <c r="C56" s="3888">
        <v>3.622919</v>
      </c>
      <c r="D56" s="3851">
        <v>12.997201</v>
      </c>
      <c r="E56" s="3851">
        <v>10.295719999999999</v>
      </c>
      <c r="F56" s="3851">
        <v>0.44337300000000002</v>
      </c>
      <c r="G56" s="3876">
        <f>SUM(B56:F56)</f>
        <v>146.974727</v>
      </c>
      <c r="H56" s="3842"/>
      <c r="I56" s="3904" t="s">
        <v>983</v>
      </c>
      <c r="J56" s="3854">
        <f t="shared" si="10"/>
        <v>-4.2817441051623462</v>
      </c>
      <c r="K56" s="3854">
        <f t="shared" si="12"/>
        <v>-20.265056937040114</v>
      </c>
      <c r="L56" s="3854">
        <f t="shared" si="12"/>
        <v>-1.0593195662998482</v>
      </c>
      <c r="M56" s="3854">
        <f t="shared" si="12"/>
        <v>18.013869757791028</v>
      </c>
      <c r="N56" s="3854">
        <f t="shared" si="12"/>
        <v>15.153443385935589</v>
      </c>
      <c r="O56" s="3889">
        <f>SUM(G56/G51)*100-100</f>
        <v>-3.1503115623527549</v>
      </c>
    </row>
    <row r="57" spans="1:16" ht="15.75" thickBot="1">
      <c r="A57" s="4073" t="s">
        <v>1005</v>
      </c>
      <c r="B57" s="4072">
        <v>127.34048799999999</v>
      </c>
      <c r="C57" s="4071">
        <v>7.373202</v>
      </c>
      <c r="D57" s="4072">
        <v>15.255022</v>
      </c>
      <c r="E57" s="4072">
        <v>13.351417</v>
      </c>
      <c r="F57" s="4072">
        <v>0.55833900000000003</v>
      </c>
      <c r="G57" s="3876">
        <f>SUM(B57:F57)</f>
        <v>163.87846799999997</v>
      </c>
      <c r="H57" s="3842"/>
      <c r="I57" s="3904" t="s">
        <v>1005</v>
      </c>
      <c r="J57" s="3854">
        <f t="shared" si="10"/>
        <v>-7.874627325574366</v>
      </c>
      <c r="K57" s="3854">
        <f t="shared" ref="K57:K58" si="14">SUM(C57/C52)*100-100</f>
        <v>35.435623093336176</v>
      </c>
      <c r="L57" s="3854">
        <f t="shared" ref="L57:L58" si="15">SUM(D57/D52)*100-100</f>
        <v>27.97462557514045</v>
      </c>
      <c r="M57" s="3854">
        <f t="shared" ref="M57:M58" si="16">SUM(E57/E52)*100-100</f>
        <v>-14.602497627832406</v>
      </c>
      <c r="N57" s="3854">
        <f t="shared" ref="N57:N58" si="17">SUM(F57/F52)*100-100</f>
        <v>-7.8615065233391306</v>
      </c>
      <c r="O57" s="3889">
        <f>SUM(G57/G52)*100-100</f>
        <v>-4.6275763409323503</v>
      </c>
    </row>
    <row r="58" spans="1:16" ht="16.5" thickBot="1">
      <c r="A58" s="4074" t="s">
        <v>1026</v>
      </c>
      <c r="B58" s="3891">
        <f t="shared" ref="B58:G58" si="18">SUM(B54:B57)</f>
        <v>508.49131500000004</v>
      </c>
      <c r="C58" s="3892">
        <f t="shared" si="18"/>
        <v>22.036531</v>
      </c>
      <c r="D58" s="3844">
        <f t="shared" si="18"/>
        <v>50.500146000000001</v>
      </c>
      <c r="E58" s="3891">
        <f t="shared" si="18"/>
        <v>42.294764999999998</v>
      </c>
      <c r="F58" s="3844">
        <f t="shared" si="18"/>
        <v>2.2587440000000001</v>
      </c>
      <c r="G58" s="4021">
        <f t="shared" si="18"/>
        <v>625.581501</v>
      </c>
      <c r="H58" s="3842"/>
      <c r="I58" s="3909" t="s">
        <v>1027</v>
      </c>
      <c r="J58" s="3847">
        <f t="shared" si="10"/>
        <v>-1.683794415597518</v>
      </c>
      <c r="K58" s="3847">
        <f t="shared" si="14"/>
        <v>-1.6875200899763314</v>
      </c>
      <c r="L58" s="3847">
        <f t="shared" si="15"/>
        <v>-0.85346465191805976</v>
      </c>
      <c r="M58" s="3847">
        <f t="shared" si="16"/>
        <v>-13.965188407011723</v>
      </c>
      <c r="N58" s="3847">
        <f t="shared" si="17"/>
        <v>37.620629714680518</v>
      </c>
      <c r="O58" s="3847">
        <f t="shared" ref="O58" si="19">SUM(G58/G53)*100-100</f>
        <v>-2.4587760643965453</v>
      </c>
    </row>
    <row r="59" spans="1:16" s="1874" customFormat="1" ht="12.75">
      <c r="A59" s="3834" t="s">
        <v>389</v>
      </c>
      <c r="B59" s="3537"/>
      <c r="C59" s="3537"/>
      <c r="D59" s="3537"/>
      <c r="E59" s="3537"/>
      <c r="F59" s="3537"/>
      <c r="G59" s="3537"/>
      <c r="H59" s="2212"/>
      <c r="I59" s="3835" t="s">
        <v>389</v>
      </c>
      <c r="J59" s="3831"/>
      <c r="K59" s="3831"/>
      <c r="L59" s="3833"/>
      <c r="M59" s="3832"/>
      <c r="N59" s="3832"/>
      <c r="O59" s="3832"/>
      <c r="P59" s="2212"/>
    </row>
    <row r="60" spans="1:16" s="1874" customFormat="1" ht="12.75">
      <c r="A60" s="2212" t="s">
        <v>600</v>
      </c>
      <c r="B60" s="2212"/>
      <c r="C60" s="2212"/>
      <c r="D60" s="2212"/>
      <c r="E60" s="2212"/>
      <c r="F60" s="2212"/>
      <c r="G60" s="2212"/>
      <c r="H60" s="2212"/>
      <c r="I60" s="2212"/>
      <c r="J60" s="2212"/>
      <c r="K60" s="2212"/>
      <c r="L60" s="2212"/>
      <c r="M60" s="2212"/>
      <c r="O60" s="2212"/>
    </row>
    <row r="61" spans="1:16" ht="40.5" customHeight="1">
      <c r="F61" s="3842"/>
      <c r="H61" s="3842"/>
      <c r="I61" s="3842"/>
      <c r="J61" s="3916"/>
      <c r="K61" s="3916"/>
      <c r="L61" s="3916"/>
      <c r="M61" s="3917"/>
      <c r="N61" s="3917"/>
      <c r="O61" s="3917"/>
    </row>
    <row r="62" spans="1:16" ht="15.75">
      <c r="A62" s="3839" t="s">
        <v>902</v>
      </c>
      <c r="B62" s="3838"/>
      <c r="C62" s="3838"/>
      <c r="D62" s="3838"/>
      <c r="E62" s="3838"/>
      <c r="F62" s="3838"/>
      <c r="G62" s="3852"/>
    </row>
    <row r="63" spans="1:16" ht="15.75" thickBot="1">
      <c r="A63" s="5200" t="s">
        <v>995</v>
      </c>
      <c r="B63" s="5201"/>
      <c r="C63" s="5201"/>
      <c r="D63" s="5201"/>
      <c r="E63" s="5201"/>
      <c r="F63" s="5202"/>
      <c r="I63" s="3840" t="s">
        <v>990</v>
      </c>
    </row>
    <row r="64" spans="1:16" s="3992" customFormat="1" ht="48" thickBot="1">
      <c r="A64" s="4009" t="s">
        <v>589</v>
      </c>
      <c r="B64" s="4003" t="s">
        <v>590</v>
      </c>
      <c r="C64" s="4003" t="s">
        <v>591</v>
      </c>
      <c r="D64" s="4003" t="s">
        <v>592</v>
      </c>
      <c r="E64" s="4003" t="s">
        <v>593</v>
      </c>
      <c r="F64" s="4003" t="s">
        <v>156</v>
      </c>
      <c r="G64" s="3953"/>
      <c r="H64" s="3988"/>
      <c r="I64" s="4010" t="s">
        <v>589</v>
      </c>
      <c r="J64" s="4007" t="s">
        <v>590</v>
      </c>
      <c r="K64" s="4007" t="s">
        <v>591</v>
      </c>
      <c r="L64" s="4007" t="s">
        <v>592</v>
      </c>
      <c r="M64" s="4007" t="s">
        <v>596</v>
      </c>
      <c r="N64" s="4008" t="s">
        <v>1029</v>
      </c>
    </row>
    <row r="65" spans="1:14" ht="16.5" thickBot="1">
      <c r="A65" s="3843" t="s">
        <v>1024</v>
      </c>
      <c r="B65" s="3844">
        <v>4.8150000000000004</v>
      </c>
      <c r="C65" s="3845">
        <v>18.569000000000003</v>
      </c>
      <c r="D65" s="3844">
        <v>422.95299999999997</v>
      </c>
      <c r="E65" s="3845">
        <v>2.8000000000000001E-2</v>
      </c>
      <c r="F65" s="3893">
        <v>446.36500000000001</v>
      </c>
      <c r="G65" s="3918"/>
      <c r="I65" s="3843"/>
      <c r="J65" s="3847"/>
      <c r="K65" s="3848"/>
      <c r="L65" s="3847"/>
      <c r="M65" s="3848"/>
      <c r="N65" s="3894"/>
    </row>
    <row r="66" spans="1:14" ht="16.5" thickBot="1">
      <c r="A66" s="3843" t="s">
        <v>1025</v>
      </c>
      <c r="B66" s="3844">
        <v>4.9239999999999995</v>
      </c>
      <c r="C66" s="3845">
        <v>18.847999999999999</v>
      </c>
      <c r="D66" s="3844">
        <v>488.024</v>
      </c>
      <c r="E66" s="3845">
        <v>7.400000000000001E-2</v>
      </c>
      <c r="F66" s="3893">
        <v>511.87</v>
      </c>
      <c r="G66" s="3918"/>
      <c r="I66" s="3843" t="s">
        <v>1025</v>
      </c>
      <c r="J66" s="3847">
        <v>2.2637590861889691</v>
      </c>
      <c r="K66" s="3848">
        <v>1.5025041736226825</v>
      </c>
      <c r="L66" s="3847">
        <v>15.384924566086553</v>
      </c>
      <c r="M66" s="3848">
        <v>164.28571428571433</v>
      </c>
      <c r="N66" s="3894">
        <v>14.675209749868372</v>
      </c>
    </row>
    <row r="67" spans="1:14" ht="16.5" thickBot="1">
      <c r="A67" s="3843" t="s">
        <v>519</v>
      </c>
      <c r="B67" s="3844">
        <v>4.8479999999999999</v>
      </c>
      <c r="C67" s="3845">
        <v>19.888999999999999</v>
      </c>
      <c r="D67" s="3844">
        <v>534.726</v>
      </c>
      <c r="E67" s="3845">
        <v>1.3000000000000001E-2</v>
      </c>
      <c r="F67" s="3893">
        <v>559.476</v>
      </c>
      <c r="G67" s="3918"/>
      <c r="I67" s="3843" t="s">
        <v>519</v>
      </c>
      <c r="J67" s="3847">
        <v>-1.5434606011372836</v>
      </c>
      <c r="K67" s="3848">
        <v>5.5231324278438194</v>
      </c>
      <c r="L67" s="3847">
        <v>9.5696113305902912</v>
      </c>
      <c r="M67" s="3848">
        <v>-82.432432432432435</v>
      </c>
      <c r="N67" s="3894">
        <v>9.3004083067966405</v>
      </c>
    </row>
    <row r="68" spans="1:14">
      <c r="A68" s="3850" t="s">
        <v>425</v>
      </c>
      <c r="B68" s="3851">
        <v>0.66100000000000003</v>
      </c>
      <c r="C68" s="3852">
        <v>5.3849999999999998</v>
      </c>
      <c r="D68" s="3851">
        <v>151.15350000000001</v>
      </c>
      <c r="E68" s="3852">
        <v>0.23899999999999999</v>
      </c>
      <c r="F68" s="3876">
        <v>157.4385</v>
      </c>
      <c r="G68" s="3918"/>
      <c r="I68" s="3850" t="s">
        <v>425</v>
      </c>
      <c r="J68" s="3854">
        <v>-26.145251396648035</v>
      </c>
      <c r="K68" s="3838">
        <v>60.458879618593556</v>
      </c>
      <c r="L68" s="3854">
        <v>13.055917066822232</v>
      </c>
      <c r="M68" s="3838">
        <v>2290</v>
      </c>
      <c r="N68" s="3889">
        <v>14.1197747156764</v>
      </c>
    </row>
    <row r="69" spans="1:14">
      <c r="A69" s="3850" t="s">
        <v>575</v>
      </c>
      <c r="B69" s="3851">
        <v>0.50700000000000001</v>
      </c>
      <c r="C69" s="3852">
        <v>5.4180000000000001</v>
      </c>
      <c r="D69" s="3851">
        <v>158.95349999999999</v>
      </c>
      <c r="E69" s="3852">
        <v>0.10680000000000001</v>
      </c>
      <c r="F69" s="3876">
        <v>164.9853</v>
      </c>
      <c r="G69" s="3918"/>
      <c r="I69" s="3850" t="s">
        <v>575</v>
      </c>
      <c r="J69" s="3854">
        <v>-26.200873362445421</v>
      </c>
      <c r="K69" s="3838">
        <v>-26.773888363292329</v>
      </c>
      <c r="L69" s="3854">
        <v>8.9461347077812974</v>
      </c>
      <c r="M69" s="3838">
        <v>3460</v>
      </c>
      <c r="N69" s="3889">
        <v>7.1402688486265333</v>
      </c>
    </row>
    <row r="70" spans="1:14">
      <c r="A70" s="3850" t="s">
        <v>426</v>
      </c>
      <c r="B70" s="3851">
        <v>2.1509999999999998</v>
      </c>
      <c r="C70" s="3852">
        <v>4.9405999999999999</v>
      </c>
      <c r="D70" s="3851">
        <v>128.50149999999999</v>
      </c>
      <c r="E70" s="3852">
        <v>0.16470000000000001</v>
      </c>
      <c r="F70" s="3876">
        <v>135.7578</v>
      </c>
      <c r="G70" s="3918"/>
      <c r="I70" s="3850" t="s">
        <v>426</v>
      </c>
      <c r="J70" s="3854">
        <v>16.711882799782956</v>
      </c>
      <c r="K70" s="3838">
        <v>-7.0617005267118174</v>
      </c>
      <c r="L70" s="3854">
        <v>11.921455571620186</v>
      </c>
      <c r="M70" s="3838">
        <v>0</v>
      </c>
      <c r="N70" s="3889">
        <v>11.301517548965762</v>
      </c>
    </row>
    <row r="71" spans="1:14">
      <c r="A71" s="3856" t="s">
        <v>479</v>
      </c>
      <c r="B71" s="3919">
        <v>1.4668000000000001</v>
      </c>
      <c r="C71" s="3920">
        <v>5.3949999999999996</v>
      </c>
      <c r="D71" s="3919">
        <v>129.15770000000001</v>
      </c>
      <c r="E71" s="3920">
        <v>0.28889999999999999</v>
      </c>
      <c r="F71" s="3880">
        <v>136.30840000000001</v>
      </c>
      <c r="G71" s="3918"/>
      <c r="I71" s="3856" t="s">
        <v>479</v>
      </c>
      <c r="J71" s="3857">
        <v>3.0780042164441284</v>
      </c>
      <c r="K71" s="3858">
        <v>41.304347826086939</v>
      </c>
      <c r="L71" s="3857">
        <v>-7.950296836358703</v>
      </c>
      <c r="M71" s="3858">
        <v>0</v>
      </c>
      <c r="N71" s="3901">
        <v>-6.3520068153399905</v>
      </c>
    </row>
    <row r="72" spans="1:14" ht="16.5" thickBot="1">
      <c r="A72" s="3864" t="s">
        <v>528</v>
      </c>
      <c r="B72" s="3882">
        <v>4.7858000000000001</v>
      </c>
      <c r="C72" s="3921">
        <v>21.1386</v>
      </c>
      <c r="D72" s="3882">
        <v>567.76619999999991</v>
      </c>
      <c r="E72" s="3921">
        <v>0.79939999999999989</v>
      </c>
      <c r="F72" s="3883">
        <v>594.4899999999999</v>
      </c>
      <c r="G72" s="3918"/>
      <c r="I72" s="3864" t="s">
        <v>528</v>
      </c>
      <c r="J72" s="3865">
        <v>-1.2830033003300372</v>
      </c>
      <c r="K72" s="3866">
        <v>6.2828699281009648</v>
      </c>
      <c r="L72" s="3865">
        <v>6.1789028399591501</v>
      </c>
      <c r="M72" s="3866">
        <v>6049.2307692307677</v>
      </c>
      <c r="N72" s="3922">
        <v>6.2583560331452901</v>
      </c>
    </row>
    <row r="73" spans="1:14">
      <c r="A73" s="3868" t="s">
        <v>526</v>
      </c>
      <c r="B73" s="3869">
        <v>0.66780399999999995</v>
      </c>
      <c r="C73" s="3869">
        <v>5.53</v>
      </c>
      <c r="D73" s="3870">
        <v>154.05779999999999</v>
      </c>
      <c r="E73" s="3869">
        <v>0.2195</v>
      </c>
      <c r="F73" s="3871">
        <v>160.47510399999999</v>
      </c>
      <c r="G73" s="3918"/>
      <c r="I73" s="3868" t="s">
        <v>526</v>
      </c>
      <c r="J73" s="3896">
        <v>1.0293494704992412</v>
      </c>
      <c r="K73" s="3896">
        <v>2.6926648096564634</v>
      </c>
      <c r="L73" s="3872">
        <v>1.9214242475364358</v>
      </c>
      <c r="M73" s="3896">
        <v>-8.1589958158995728</v>
      </c>
      <c r="N73" s="3886">
        <v>1.9287556728500306</v>
      </c>
    </row>
    <row r="74" spans="1:14">
      <c r="A74" s="3850" t="s">
        <v>484</v>
      </c>
      <c r="B74" s="3875">
        <v>0.46379999999999999</v>
      </c>
      <c r="C74" s="3875">
        <v>5.6029999999999998</v>
      </c>
      <c r="D74" s="3851">
        <v>184.75360000000001</v>
      </c>
      <c r="E74" s="3875">
        <v>0.161</v>
      </c>
      <c r="F74" s="3876">
        <v>190.98140000000001</v>
      </c>
      <c r="G74" s="3918"/>
      <c r="I74" s="3850" t="s">
        <v>484</v>
      </c>
      <c r="J74" s="3897">
        <v>-8.5207100591716056</v>
      </c>
      <c r="K74" s="3897">
        <v>3.414544112218536</v>
      </c>
      <c r="L74" s="3854">
        <v>16.231224855067694</v>
      </c>
      <c r="M74" s="3897">
        <v>50.749063670411999</v>
      </c>
      <c r="N74" s="3889">
        <v>15.756615892446192</v>
      </c>
    </row>
    <row r="75" spans="1:14">
      <c r="A75" s="3850" t="s">
        <v>498</v>
      </c>
      <c r="B75" s="3875">
        <v>2.5798000000000001</v>
      </c>
      <c r="C75" s="3875">
        <v>5.7839</v>
      </c>
      <c r="D75" s="3851">
        <v>141.33070000000001</v>
      </c>
      <c r="E75" s="3875">
        <v>0.18090000000000001</v>
      </c>
      <c r="F75" s="3876">
        <v>149.87530000000001</v>
      </c>
      <c r="G75" s="3918"/>
      <c r="I75" s="3850" t="s">
        <v>498</v>
      </c>
      <c r="J75" s="3897">
        <v>19.934913993491406</v>
      </c>
      <c r="K75" s="3897">
        <v>17.068777071610739</v>
      </c>
      <c r="L75" s="3854">
        <v>9.9836966883655123</v>
      </c>
      <c r="M75" s="3897">
        <v>9.8360655737704832</v>
      </c>
      <c r="N75" s="3889">
        <v>10.399034162309647</v>
      </c>
    </row>
    <row r="76" spans="1:14">
      <c r="A76" s="3856" t="s">
        <v>428</v>
      </c>
      <c r="B76" s="3923">
        <v>1.4359999999999999</v>
      </c>
      <c r="C76" s="3923">
        <v>2.2877999999999998</v>
      </c>
      <c r="D76" s="3919">
        <v>136.25069999999999</v>
      </c>
      <c r="E76" s="3923">
        <v>0.2</v>
      </c>
      <c r="F76" s="3880">
        <v>140.17449999999999</v>
      </c>
      <c r="G76" s="3918"/>
      <c r="I76" s="3856" t="s">
        <v>428</v>
      </c>
      <c r="J76" s="3924">
        <v>-2.0998091082628889</v>
      </c>
      <c r="K76" s="3924">
        <v>-57.594068582020391</v>
      </c>
      <c r="L76" s="3857">
        <v>5.491736071484695</v>
      </c>
      <c r="M76" s="3924">
        <v>0</v>
      </c>
      <c r="N76" s="3901">
        <v>2.8362888860847875</v>
      </c>
    </row>
    <row r="77" spans="1:14" ht="16.5" thickBot="1">
      <c r="A77" s="3864" t="s">
        <v>481</v>
      </c>
      <c r="B77" s="3881">
        <v>5.1474039999999999</v>
      </c>
      <c r="C77" s="3881">
        <v>19.204699999999999</v>
      </c>
      <c r="D77" s="3881">
        <v>616.39280000000008</v>
      </c>
      <c r="E77" s="3881">
        <v>0.76140000000000008</v>
      </c>
      <c r="F77" s="3883">
        <v>641.506304</v>
      </c>
      <c r="G77" s="3918"/>
      <c r="H77" s="3884"/>
      <c r="I77" s="3864" t="s">
        <v>481</v>
      </c>
      <c r="J77" s="3902">
        <v>7.5557691504032789</v>
      </c>
      <c r="K77" s="3902">
        <v>-9.1486664206711907</v>
      </c>
      <c r="L77" s="3902">
        <v>8.5645464629631363</v>
      </c>
      <c r="M77" s="3902">
        <v>-4.7535651738803892</v>
      </c>
      <c r="N77" s="3922">
        <v>7.908678699389398</v>
      </c>
    </row>
    <row r="78" spans="1:14" ht="15.75">
      <c r="A78" s="3868" t="s">
        <v>416</v>
      </c>
      <c r="B78" s="3869">
        <v>1.6817089999999999</v>
      </c>
      <c r="C78" s="3885">
        <v>3.5258980000000002</v>
      </c>
      <c r="D78" s="3870">
        <v>125.029697</v>
      </c>
      <c r="E78" s="3869">
        <v>0.122683</v>
      </c>
      <c r="F78" s="3871">
        <f>SUM(B78:E78)</f>
        <v>130.35998699999999</v>
      </c>
      <c r="G78" s="3852"/>
      <c r="H78" s="3884"/>
      <c r="I78" s="3868" t="s">
        <v>416</v>
      </c>
      <c r="J78" s="3896">
        <v>151.82673359249122</v>
      </c>
      <c r="K78" s="3872">
        <v>-36.240542495479197</v>
      </c>
      <c r="L78" s="3872">
        <v>-18.842345535247148</v>
      </c>
      <c r="M78" s="3896">
        <v>-44.107972665148068</v>
      </c>
      <c r="N78" s="3886">
        <v>-18.766223700344199</v>
      </c>
    </row>
    <row r="79" spans="1:14" ht="15.75">
      <c r="A79" s="3887" t="s">
        <v>211</v>
      </c>
      <c r="B79" s="3875">
        <v>0.40718100000000002</v>
      </c>
      <c r="C79" s="3888">
        <v>4.8103230000000003</v>
      </c>
      <c r="D79" s="3851">
        <v>131.93267399999999</v>
      </c>
      <c r="E79" s="3875">
        <v>0.116479</v>
      </c>
      <c r="F79" s="3876">
        <f>SUM(B79:E79)</f>
        <v>137.26665699999998</v>
      </c>
      <c r="G79" s="3852"/>
      <c r="H79" s="3884"/>
      <c r="I79" s="3887" t="s">
        <v>211</v>
      </c>
      <c r="J79" s="3897">
        <v>-12.207632600258719</v>
      </c>
      <c r="K79" s="3854">
        <v>-14.147367481706226</v>
      </c>
      <c r="L79" s="3854">
        <v>-28.589930588632654</v>
      </c>
      <c r="M79" s="3897">
        <v>-27.652795031055902</v>
      </c>
      <c r="N79" s="3889">
        <v>-28.125641031011412</v>
      </c>
    </row>
    <row r="80" spans="1:14" ht="15.75">
      <c r="A80" s="3887" t="s">
        <v>332</v>
      </c>
      <c r="B80" s="3875">
        <v>1.8924989999999999</v>
      </c>
      <c r="C80" s="3888">
        <v>5.3914249999999999</v>
      </c>
      <c r="D80" s="3851">
        <v>103.058561</v>
      </c>
      <c r="E80" s="3875">
        <v>0.18266299999999999</v>
      </c>
      <c r="F80" s="3876">
        <f>SUM(B80:E80)</f>
        <v>110.525148</v>
      </c>
      <c r="G80" s="3852"/>
      <c r="H80" s="3884"/>
      <c r="I80" s="3887" t="s">
        <v>332</v>
      </c>
      <c r="J80" s="3897">
        <v>-26.641638886735407</v>
      </c>
      <c r="K80" s="3854">
        <v>-6.7856463631805468</v>
      </c>
      <c r="L80" s="3854">
        <v>-27.079848185850636</v>
      </c>
      <c r="M80" s="3897">
        <v>0.97457158651188536</v>
      </c>
      <c r="N80" s="3889">
        <v>-26.255261540760884</v>
      </c>
    </row>
    <row r="81" spans="1:14" ht="15.75">
      <c r="A81" s="3925" t="s">
        <v>551</v>
      </c>
      <c r="B81" s="3923">
        <v>1.7953730000000001</v>
      </c>
      <c r="C81" s="3926">
        <v>5.2537380000000002</v>
      </c>
      <c r="D81" s="3919">
        <v>121.33332799999999</v>
      </c>
      <c r="E81" s="3923">
        <v>0.120574</v>
      </c>
      <c r="F81" s="3880">
        <f>SUM(B81:E81)</f>
        <v>128.50301300000001</v>
      </c>
      <c r="G81" s="3852"/>
      <c r="H81" s="3884"/>
      <c r="I81" s="3925" t="s">
        <v>551</v>
      </c>
      <c r="J81" s="3924">
        <v>25.025974930362139</v>
      </c>
      <c r="K81" s="3857">
        <v>129.6414896407029</v>
      </c>
      <c r="L81" s="3857">
        <v>-10.948473659217896</v>
      </c>
      <c r="M81" s="3924">
        <v>-39.713000000000001</v>
      </c>
      <c r="N81" s="3901">
        <v>-8.3263981679977377</v>
      </c>
    </row>
    <row r="82" spans="1:14" ht="16.5" thickBot="1">
      <c r="A82" s="3927" t="s">
        <v>606</v>
      </c>
      <c r="B82" s="3928">
        <f>SUM(B78:B81)</f>
        <v>5.7767619999999997</v>
      </c>
      <c r="C82" s="3929">
        <f>SUM(C78:C81)</f>
        <v>18.981383999999998</v>
      </c>
      <c r="D82" s="3928">
        <f>SUM(D78:D81)</f>
        <v>481.35425999999995</v>
      </c>
      <c r="E82" s="3928">
        <f>SUM(E78:E81)</f>
        <v>0.54239899999999996</v>
      </c>
      <c r="F82" s="3930">
        <f>SUM(F78:F81)</f>
        <v>506.65480499999995</v>
      </c>
      <c r="G82" s="3852"/>
      <c r="H82" s="3884"/>
      <c r="I82" s="3927" t="s">
        <v>606</v>
      </c>
      <c r="J82" s="3931">
        <v>12.226706899244746</v>
      </c>
      <c r="K82" s="3932">
        <v>-1.1628195181387895</v>
      </c>
      <c r="L82" s="3931">
        <v>-21.907871084801783</v>
      </c>
      <c r="M82" s="3931">
        <v>-28.762936695560825</v>
      </c>
      <c r="N82" s="3933">
        <v>-21.021071524809216</v>
      </c>
    </row>
    <row r="83" spans="1:14" ht="15.75">
      <c r="A83" s="3934" t="s">
        <v>603</v>
      </c>
      <c r="B83" s="3870">
        <v>0.69905700000000004</v>
      </c>
      <c r="C83" s="3935">
        <v>5.1608749999999999</v>
      </c>
      <c r="D83" s="3870">
        <v>114.65428</v>
      </c>
      <c r="E83" s="3935">
        <v>0.100881</v>
      </c>
      <c r="F83" s="3871">
        <f>SUM(B83:E83)</f>
        <v>120.615093</v>
      </c>
      <c r="G83" s="3852"/>
      <c r="H83" s="3884"/>
      <c r="I83" s="3934" t="s">
        <v>603</v>
      </c>
      <c r="J83" s="3872">
        <v>-58.431750082802672</v>
      </c>
      <c r="K83" s="3873">
        <v>46.370513270661831</v>
      </c>
      <c r="L83" s="3872">
        <v>-8.298362108323758</v>
      </c>
      <c r="M83" s="3873">
        <v>-17.771003317493054</v>
      </c>
      <c r="N83" s="3886">
        <v>-7.4753720250064077</v>
      </c>
    </row>
    <row r="84" spans="1:14" ht="15.75">
      <c r="A84" s="3887" t="s">
        <v>641</v>
      </c>
      <c r="B84" s="3851">
        <v>0.68308599999999997</v>
      </c>
      <c r="C84" s="3852">
        <v>5.816567</v>
      </c>
      <c r="D84" s="3851">
        <v>131.802606</v>
      </c>
      <c r="E84" s="3852">
        <v>9.8441000000000001E-2</v>
      </c>
      <c r="F84" s="3876">
        <f>SUM(B84:E84)</f>
        <v>138.4007</v>
      </c>
      <c r="G84" s="3852"/>
      <c r="H84" s="3884"/>
      <c r="I84" s="3887" t="s">
        <v>641</v>
      </c>
      <c r="J84" s="3854">
        <v>67.759792328227491</v>
      </c>
      <c r="K84" s="3838">
        <v>20.918428970362271</v>
      </c>
      <c r="L84" s="3854">
        <v>-9.8586647307698172E-2</v>
      </c>
      <c r="M84" s="3838">
        <v>-15.486053279990386</v>
      </c>
      <c r="N84" s="3889">
        <v>0.82616057299335921</v>
      </c>
    </row>
    <row r="85" spans="1:14">
      <c r="A85" s="3887" t="s">
        <v>654</v>
      </c>
      <c r="B85" s="3851">
        <v>0.84676200000000001</v>
      </c>
      <c r="C85" s="3936">
        <v>5.8570859999999998</v>
      </c>
      <c r="D85" s="3851">
        <v>109.235029</v>
      </c>
      <c r="E85" s="3852">
        <v>0.123367</v>
      </c>
      <c r="F85" s="3876">
        <f>SUM(B85:E85)</f>
        <v>116.06224399999999</v>
      </c>
      <c r="G85" s="3852"/>
      <c r="I85" s="3887" t="s">
        <v>654</v>
      </c>
      <c r="J85" s="3854">
        <v>-55.25693804858021</v>
      </c>
      <c r="K85" s="3838">
        <v>8.6370671946655904</v>
      </c>
      <c r="L85" s="3854">
        <v>5.9931634403472884</v>
      </c>
      <c r="M85" s="3838">
        <v>-32.461965477409223</v>
      </c>
      <c r="N85" s="3889">
        <v>5.0098064559931572</v>
      </c>
    </row>
    <row r="86" spans="1:14">
      <c r="A86" s="3856" t="s">
        <v>655</v>
      </c>
      <c r="B86" s="3919">
        <v>3.0838179999999999</v>
      </c>
      <c r="C86" s="3937">
        <v>5.6386810000000001</v>
      </c>
      <c r="D86" s="3919">
        <v>118.996436</v>
      </c>
      <c r="E86" s="3920">
        <v>0.16833799999999999</v>
      </c>
      <c r="F86" s="3880">
        <f>SUM(B86:E86)</f>
        <v>127.88727300000001</v>
      </c>
      <c r="G86" s="3852"/>
      <c r="I86" s="3856" t="s">
        <v>655</v>
      </c>
      <c r="J86" s="3857">
        <v>71.764753062455526</v>
      </c>
      <c r="K86" s="3858">
        <v>7.3270307731371389</v>
      </c>
      <c r="L86" s="3857">
        <v>-1.9260099747696557</v>
      </c>
      <c r="M86" s="3858">
        <v>39.613847098047671</v>
      </c>
      <c r="N86" s="3901">
        <v>-0.47916386209558937</v>
      </c>
    </row>
    <row r="87" spans="1:14" ht="16.5" thickBot="1">
      <c r="A87" s="3864" t="s">
        <v>702</v>
      </c>
      <c r="B87" s="3881">
        <f>SUM(B83:B86)</f>
        <v>5.3127230000000001</v>
      </c>
      <c r="C87" s="3938">
        <f>SUM(C83:C86)</f>
        <v>22.473208999999997</v>
      </c>
      <c r="D87" s="3881">
        <f>SUM(D83:D86)</f>
        <v>474.68835100000001</v>
      </c>
      <c r="E87" s="3881">
        <f>SUM(E83:E86)</f>
        <v>0.49102699999999999</v>
      </c>
      <c r="F87" s="3883">
        <f>SUM(F83:F86)</f>
        <v>502.96530999999999</v>
      </c>
      <c r="G87" s="3852"/>
      <c r="I87" s="3864" t="s">
        <v>702</v>
      </c>
      <c r="J87" s="3902">
        <v>-8.0328564687276298</v>
      </c>
      <c r="K87" s="3865">
        <v>18.396050572497757</v>
      </c>
      <c r="L87" s="3902">
        <v>-1.3848239340397583</v>
      </c>
      <c r="M87" s="3902">
        <v>-9.4712563998089934</v>
      </c>
      <c r="N87" s="3922">
        <v>-0.72820685081630643</v>
      </c>
    </row>
    <row r="88" spans="1:14">
      <c r="A88" s="3939" t="s">
        <v>705</v>
      </c>
      <c r="B88" s="3869">
        <v>1.3145450000000001</v>
      </c>
      <c r="C88" s="3870">
        <v>5.5570069999999996</v>
      </c>
      <c r="D88" s="3869">
        <v>119.762439</v>
      </c>
      <c r="E88" s="3869">
        <v>0.534327</v>
      </c>
      <c r="F88" s="3871">
        <f>SUM(B88:E88)</f>
        <v>127.168318</v>
      </c>
      <c r="G88" s="3852"/>
      <c r="I88" s="3939" t="s">
        <v>705</v>
      </c>
      <c r="J88" s="3896">
        <v>88.045466964782548</v>
      </c>
      <c r="K88" s="3872">
        <v>7.6756751519848905</v>
      </c>
      <c r="L88" s="3896">
        <v>4.4552710984709876</v>
      </c>
      <c r="M88" s="3896">
        <v>429.66068932702888</v>
      </c>
      <c r="N88" s="3886">
        <v>5.4331716180826533</v>
      </c>
    </row>
    <row r="89" spans="1:14">
      <c r="A89" s="3940" t="s">
        <v>723</v>
      </c>
      <c r="B89" s="3875">
        <v>0.83018999999999998</v>
      </c>
      <c r="C89" s="3875">
        <v>6.4981850000000003</v>
      </c>
      <c r="D89" s="3875">
        <v>134.51014000000001</v>
      </c>
      <c r="E89" s="3851">
        <v>0.12083199999999999</v>
      </c>
      <c r="F89" s="3876">
        <f>SUM(B89:E89)</f>
        <v>141.95934700000001</v>
      </c>
      <c r="G89" s="3852"/>
      <c r="I89" s="3940" t="s">
        <v>723</v>
      </c>
      <c r="J89" s="3897">
        <v>21.535209329425584</v>
      </c>
      <c r="K89" s="3897">
        <v>11.718561825214096</v>
      </c>
      <c r="L89" s="3897">
        <v>2.054234041472597</v>
      </c>
      <c r="M89" s="3854">
        <v>22.745603965827229</v>
      </c>
      <c r="N89" s="3889">
        <v>2.5712637291574367</v>
      </c>
    </row>
    <row r="90" spans="1:14">
      <c r="A90" s="3941" t="s">
        <v>724</v>
      </c>
      <c r="B90" s="3875">
        <v>1.619143</v>
      </c>
      <c r="C90" s="3875">
        <v>5.8707560000000001</v>
      </c>
      <c r="D90" s="3875">
        <v>127.116302</v>
      </c>
      <c r="E90" s="3851">
        <v>0.24413099999999999</v>
      </c>
      <c r="F90" s="3876">
        <f>SUM(B90:E90)</f>
        <v>134.85033200000001</v>
      </c>
      <c r="G90" s="3852"/>
      <c r="I90" s="3941" t="s">
        <v>724</v>
      </c>
      <c r="J90" s="3897">
        <v>91.215831603213189</v>
      </c>
      <c r="K90" s="3897">
        <v>0.23339250951752888</v>
      </c>
      <c r="L90" s="3897">
        <v>16.369541129521735</v>
      </c>
      <c r="M90" s="3854">
        <v>97.890035422762963</v>
      </c>
      <c r="N90" s="3889">
        <v>16.187941360154994</v>
      </c>
    </row>
    <row r="91" spans="1:14">
      <c r="A91" s="3850" t="s">
        <v>725</v>
      </c>
      <c r="B91" s="3851">
        <v>1.449894</v>
      </c>
      <c r="C91" s="3936">
        <v>5.990424</v>
      </c>
      <c r="D91" s="3919">
        <v>130.909694</v>
      </c>
      <c r="E91" s="3942">
        <v>0.18759899999999999</v>
      </c>
      <c r="F91" s="3889">
        <f>SUM(B91:E91)</f>
        <v>138.537611</v>
      </c>
      <c r="G91" s="3852"/>
      <c r="I91" s="3850" t="s">
        <v>725</v>
      </c>
      <c r="J91" s="3854">
        <v>-52.98380124897124</v>
      </c>
      <c r="K91" s="3838">
        <v>6.238036874226438</v>
      </c>
      <c r="L91" s="3857">
        <v>10.011441014922511</v>
      </c>
      <c r="M91" s="3943">
        <v>11.441861017714359</v>
      </c>
      <c r="N91" s="3889">
        <v>8.3279107843671056</v>
      </c>
    </row>
    <row r="92" spans="1:14" ht="16.5" thickBot="1">
      <c r="A92" s="3843" t="s">
        <v>752</v>
      </c>
      <c r="B92" s="3891">
        <f>SUM(B88:B91)</f>
        <v>5.2137720000000005</v>
      </c>
      <c r="C92" s="3844">
        <f>SUM(C88:C91)</f>
        <v>23.916371999999999</v>
      </c>
      <c r="D92" s="3881">
        <f>SUM(D88:D91)</f>
        <v>512.29857500000003</v>
      </c>
      <c r="E92" s="3881">
        <f>SUM(E88:E91)</f>
        <v>1.086889</v>
      </c>
      <c r="F92" s="3893">
        <f>SUM(F88:F91)</f>
        <v>542.51560799999993</v>
      </c>
      <c r="G92" s="3852"/>
      <c r="I92" s="3843" t="s">
        <v>752</v>
      </c>
      <c r="J92" s="3910">
        <v>-1.8625288764349222</v>
      </c>
      <c r="K92" s="3847">
        <v>6.4217041722880026</v>
      </c>
      <c r="L92" s="3902">
        <v>7.9231402921029428</v>
      </c>
      <c r="M92" s="3902">
        <v>121.35014978809718</v>
      </c>
      <c r="N92" s="3894">
        <v>7.8634246166996888</v>
      </c>
    </row>
    <row r="93" spans="1:14" s="3953" customFormat="1">
      <c r="A93" s="3944" t="s">
        <v>746</v>
      </c>
      <c r="B93" s="3945">
        <v>0.91434599999999999</v>
      </c>
      <c r="C93" s="3946">
        <v>6.9014889999999998</v>
      </c>
      <c r="D93" s="3945">
        <v>134.77517800000001</v>
      </c>
      <c r="E93" s="3945">
        <v>0.472302</v>
      </c>
      <c r="F93" s="3947">
        <f>SUM(B93:E93)</f>
        <v>143.06331500000002</v>
      </c>
      <c r="G93" s="3948"/>
      <c r="H93" s="3949"/>
      <c r="I93" s="3944" t="s">
        <v>746</v>
      </c>
      <c r="J93" s="3950">
        <v>-30.443917857509632</v>
      </c>
      <c r="K93" s="3951">
        <v>24.194354982817188</v>
      </c>
      <c r="L93" s="3950">
        <v>12.535431914508706</v>
      </c>
      <c r="M93" s="3950">
        <v>-11.608060232778811</v>
      </c>
      <c r="N93" s="3952">
        <v>12.49918002375405</v>
      </c>
    </row>
    <row r="94" spans="1:14" s="3953" customFormat="1">
      <c r="A94" s="3954" t="s">
        <v>747</v>
      </c>
      <c r="B94" s="3955">
        <v>1.1620919999999999</v>
      </c>
      <c r="C94" s="3955">
        <v>6.7195460000000002</v>
      </c>
      <c r="D94" s="3955">
        <v>144.543363</v>
      </c>
      <c r="E94" s="3956">
        <v>0.20844799999999999</v>
      </c>
      <c r="F94" s="3957">
        <f>SUM(B94:E94)</f>
        <v>152.63344900000001</v>
      </c>
      <c r="G94" s="3948"/>
      <c r="H94" s="3949"/>
      <c r="I94" s="3954" t="s">
        <v>747</v>
      </c>
      <c r="J94" s="3958">
        <v>39.979040942434864</v>
      </c>
      <c r="K94" s="3958">
        <v>3.4065050471785696</v>
      </c>
      <c r="L94" s="3958">
        <v>7.4590830103960855</v>
      </c>
      <c r="M94" s="3959">
        <v>72.51059322033899</v>
      </c>
      <c r="N94" s="3960">
        <v>7.5191258804536432</v>
      </c>
    </row>
    <row r="95" spans="1:14" s="3953" customFormat="1">
      <c r="A95" s="3961" t="s">
        <v>748</v>
      </c>
      <c r="B95" s="3955">
        <v>1.9213439999999999</v>
      </c>
      <c r="C95" s="3955">
        <v>6.4296389999999999</v>
      </c>
      <c r="D95" s="3955">
        <v>127.91179099999999</v>
      </c>
      <c r="E95" s="3956">
        <v>0.16576299999999999</v>
      </c>
      <c r="F95" s="3957">
        <f>SUM(B95:E95)</f>
        <v>136.42853699999998</v>
      </c>
      <c r="G95" s="3948"/>
      <c r="H95" s="3949"/>
      <c r="I95" s="3961" t="s">
        <v>748</v>
      </c>
      <c r="J95" s="3958">
        <v>18.664256338075134</v>
      </c>
      <c r="K95" s="3958">
        <v>9.5197790540094047</v>
      </c>
      <c r="L95" s="3958">
        <v>0.62579620983625261</v>
      </c>
      <c r="M95" s="3959">
        <v>-32.100798341873826</v>
      </c>
      <c r="N95" s="3960">
        <v>1.1703382383960133</v>
      </c>
    </row>
    <row r="96" spans="1:14" s="3953" customFormat="1">
      <c r="A96" s="3962" t="s">
        <v>749</v>
      </c>
      <c r="B96" s="3963">
        <v>1.7579050000000001</v>
      </c>
      <c r="C96" s="3964">
        <v>5.830063</v>
      </c>
      <c r="D96" s="3964">
        <v>141.28563199999999</v>
      </c>
      <c r="E96" s="3964">
        <v>0.36879200000000001</v>
      </c>
      <c r="F96" s="3957">
        <f>SUM(B96:E96)</f>
        <v>149.242392</v>
      </c>
      <c r="G96" s="3948"/>
      <c r="H96" s="3949"/>
      <c r="I96" s="3962" t="s">
        <v>749</v>
      </c>
      <c r="J96" s="3965">
        <v>21.2436909180947</v>
      </c>
      <c r="K96" s="3966">
        <v>-2.6769557547178522</v>
      </c>
      <c r="L96" s="3966">
        <v>7.9260272352328514</v>
      </c>
      <c r="M96" s="3966">
        <v>96.585269644294499</v>
      </c>
      <c r="N96" s="3960">
        <v>7.7269854177000212</v>
      </c>
    </row>
    <row r="97" spans="1:14" s="3953" customFormat="1" ht="16.5" thickBot="1">
      <c r="A97" s="3967" t="s">
        <v>820</v>
      </c>
      <c r="B97" s="3968">
        <f>SUM(B93:B96)</f>
        <v>5.755687</v>
      </c>
      <c r="C97" s="3969">
        <f>SUM(C93:C96)</f>
        <v>25.880737</v>
      </c>
      <c r="D97" s="3970">
        <f>SUM(D93:D96)</f>
        <v>548.51596399999994</v>
      </c>
      <c r="E97" s="3970">
        <f>SUM(E93:E96)</f>
        <v>1.2153049999999999</v>
      </c>
      <c r="F97" s="3971">
        <f>SUM(F93:F96)</f>
        <v>581.36769300000003</v>
      </c>
      <c r="G97" s="3948"/>
      <c r="H97" s="3949"/>
      <c r="I97" s="3967" t="s">
        <v>820</v>
      </c>
      <c r="J97" s="3972">
        <v>10.393914425103361</v>
      </c>
      <c r="K97" s="3973">
        <v>8.2134740168784788</v>
      </c>
      <c r="L97" s="3974">
        <v>7.0695861295339171</v>
      </c>
      <c r="M97" s="3974">
        <v>11.815005948169485</v>
      </c>
      <c r="N97" s="3975">
        <v>7.161468615295604</v>
      </c>
    </row>
    <row r="98" spans="1:14" s="3953" customFormat="1">
      <c r="A98" s="3944" t="s">
        <v>810</v>
      </c>
      <c r="B98" s="3945">
        <v>1.490521</v>
      </c>
      <c r="C98" s="3946">
        <v>6.2655760000000003</v>
      </c>
      <c r="D98" s="3945">
        <v>129.93297699999999</v>
      </c>
      <c r="E98" s="3945">
        <v>1.0420550000000002</v>
      </c>
      <c r="F98" s="3947">
        <f>SUM(B98:E98)</f>
        <v>138.73112900000001</v>
      </c>
      <c r="G98" s="3948"/>
      <c r="H98" s="3949"/>
      <c r="I98" s="3944" t="s">
        <v>810</v>
      </c>
      <c r="J98" s="3950">
        <v>63.014985574388703</v>
      </c>
      <c r="K98" s="3951">
        <v>-9.214142049635953</v>
      </c>
      <c r="L98" s="3950">
        <v>-3.5927988164111468</v>
      </c>
      <c r="M98" s="3950">
        <v>120.63319655644062</v>
      </c>
      <c r="N98" s="3952">
        <v>-3.028159944427415</v>
      </c>
    </row>
    <row r="99" spans="1:14" s="3953" customFormat="1">
      <c r="A99" s="3976" t="s">
        <v>818</v>
      </c>
      <c r="B99" s="3955">
        <v>0.84351600000000004</v>
      </c>
      <c r="C99" s="3955">
        <v>6.9778859999999998</v>
      </c>
      <c r="D99" s="3955">
        <v>132.76106999999999</v>
      </c>
      <c r="E99" s="3956">
        <v>0.34854800000000002</v>
      </c>
      <c r="F99" s="3957">
        <f>SUM(B99:E99)</f>
        <v>140.93101999999999</v>
      </c>
      <c r="G99" s="3948"/>
      <c r="H99" s="3949"/>
      <c r="I99" s="3976" t="s">
        <v>818</v>
      </c>
      <c r="J99" s="3958">
        <v>-27.414008529445169</v>
      </c>
      <c r="K99" s="3958">
        <v>3.8446049777767684</v>
      </c>
      <c r="L99" s="3958">
        <v>-8.1513898358653876</v>
      </c>
      <c r="M99" s="3959">
        <v>67.211007061713246</v>
      </c>
      <c r="N99" s="3960">
        <v>-7.6670147183793347</v>
      </c>
    </row>
    <row r="100" spans="1:14" s="3953" customFormat="1">
      <c r="A100" s="3977" t="s">
        <v>797</v>
      </c>
      <c r="B100" s="3955">
        <v>1.346751</v>
      </c>
      <c r="C100" s="3955">
        <v>7.653969</v>
      </c>
      <c r="D100" s="3955">
        <v>129.00266099999999</v>
      </c>
      <c r="E100" s="3956">
        <v>0.15626399999999999</v>
      </c>
      <c r="F100" s="3957">
        <v>138.15964500000001</v>
      </c>
      <c r="G100" s="3948"/>
      <c r="H100" s="3949"/>
      <c r="I100" s="3977" t="s">
        <v>797</v>
      </c>
      <c r="J100" s="3958">
        <v>-29.905784700709503</v>
      </c>
      <c r="K100" s="3958">
        <v>19.041971096666543</v>
      </c>
      <c r="L100" s="3958">
        <v>0.85282990056796848</v>
      </c>
      <c r="M100" s="3959">
        <v>-5.7304706116564006</v>
      </c>
      <c r="N100" s="3960">
        <v>1.2688752940303232</v>
      </c>
    </row>
    <row r="101" spans="1:14" s="3953" customFormat="1">
      <c r="A101" s="3978" t="s">
        <v>819</v>
      </c>
      <c r="B101" s="3964">
        <v>2.2891659999999998</v>
      </c>
      <c r="C101" s="3964">
        <v>7.290025</v>
      </c>
      <c r="D101" s="3964">
        <v>135.66913500000001</v>
      </c>
      <c r="E101" s="3979">
        <v>0.12870300000000001</v>
      </c>
      <c r="F101" s="3980">
        <v>145.37702899999999</v>
      </c>
      <c r="G101" s="3948"/>
      <c r="H101" s="3949"/>
      <c r="I101" s="3978" t="s">
        <v>819</v>
      </c>
      <c r="J101" s="3966">
        <v>30.221257690261979</v>
      </c>
      <c r="K101" s="3966">
        <v>25.041959237833282</v>
      </c>
      <c r="L101" s="3966">
        <v>-3.9752782505159416</v>
      </c>
      <c r="M101" s="3981">
        <v>-65.101466409249667</v>
      </c>
      <c r="N101" s="3982">
        <v>-2.5899899808628106</v>
      </c>
    </row>
    <row r="102" spans="1:14" s="3953" customFormat="1" ht="16.5" thickBot="1">
      <c r="A102" s="3967" t="s">
        <v>864</v>
      </c>
      <c r="B102" s="3970">
        <f>SUM(B98:B101)</f>
        <v>5.9699539999999995</v>
      </c>
      <c r="C102" s="3983">
        <f>SUM(C98:C101)</f>
        <v>28.187456000000001</v>
      </c>
      <c r="D102" s="3970">
        <f>SUM(D98:D101)</f>
        <v>527.36584299999993</v>
      </c>
      <c r="E102" s="3970">
        <f>SUM(E98:E101)</f>
        <v>1.6755700000000002</v>
      </c>
      <c r="F102" s="3984">
        <f>SUM(F98:F101)</f>
        <v>563.19882299999995</v>
      </c>
      <c r="G102" s="3948"/>
      <c r="H102" s="3949"/>
      <c r="I102" s="3967" t="s">
        <v>864</v>
      </c>
      <c r="J102" s="3974">
        <v>3.7227006958509037</v>
      </c>
      <c r="K102" s="3985">
        <v>8.9128798766434016</v>
      </c>
      <c r="L102" s="3974">
        <v>-3.8558806649426884</v>
      </c>
      <c r="M102" s="3974">
        <v>37.872385944269155</v>
      </c>
      <c r="N102" s="3986">
        <v>-3.1251942993674504</v>
      </c>
    </row>
    <row r="103" spans="1:14" s="3953" customFormat="1">
      <c r="A103" s="3887" t="s">
        <v>867</v>
      </c>
      <c r="B103" s="3946">
        <v>1.4403779999999999</v>
      </c>
      <c r="C103" s="3956">
        <v>7.4736419999999999</v>
      </c>
      <c r="D103" s="3955">
        <v>125.90088</v>
      </c>
      <c r="E103" s="3955">
        <f>F103-SUM(B103:D103)</f>
        <v>0.10872800000001348</v>
      </c>
      <c r="F103" s="3957">
        <v>134.92362800000001</v>
      </c>
      <c r="G103" s="3948"/>
      <c r="H103" s="3949"/>
      <c r="I103" s="3887" t="s">
        <v>867</v>
      </c>
      <c r="J103" s="3951">
        <f t="shared" ref="J103:J107" si="20">SUM(B103/B98)*100-100</f>
        <v>-3.3641256983296444</v>
      </c>
      <c r="K103" s="3951">
        <f t="shared" ref="K103:K107" si="21">SUM(C103/C98)*100-100</f>
        <v>19.281004651447844</v>
      </c>
      <c r="L103" s="3951">
        <f t="shared" ref="L103:L107" si="22">SUM(D103/D98)*100-100</f>
        <v>-3.10321297417822</v>
      </c>
      <c r="M103" s="3951">
        <f t="shared" ref="M103:M107" si="23">SUM(E103/E98)*100-100</f>
        <v>-89.566001794529711</v>
      </c>
      <c r="N103" s="3960">
        <v>-2.7445181391121025</v>
      </c>
    </row>
    <row r="104" spans="1:14" s="3953" customFormat="1">
      <c r="A104" s="3887" t="s">
        <v>874</v>
      </c>
      <c r="B104" s="3956">
        <v>1.206367</v>
      </c>
      <c r="C104" s="3956">
        <v>8.4709509999999995</v>
      </c>
      <c r="D104" s="3956">
        <v>153.60824400000001</v>
      </c>
      <c r="E104" s="3956">
        <f>F104-SUM(B104:D104)</f>
        <v>9.7643999999974085E-2</v>
      </c>
      <c r="F104" s="3957">
        <v>163.383206</v>
      </c>
      <c r="G104" s="3948"/>
      <c r="H104" s="3949"/>
      <c r="I104" s="3887" t="s">
        <v>874</v>
      </c>
      <c r="J104" s="3959">
        <f t="shared" si="20"/>
        <v>43.016492870318984</v>
      </c>
      <c r="K104" s="3959">
        <f t="shared" si="21"/>
        <v>21.397096484522677</v>
      </c>
      <c r="L104" s="3959">
        <f t="shared" si="22"/>
        <v>15.70277642384174</v>
      </c>
      <c r="M104" s="3959">
        <f t="shared" si="23"/>
        <v>-71.985494106988398</v>
      </c>
      <c r="N104" s="3960">
        <v>15.931330093261238</v>
      </c>
    </row>
    <row r="105" spans="1:14" s="3953" customFormat="1">
      <c r="A105" s="3977" t="s">
        <v>861</v>
      </c>
      <c r="B105" s="3955">
        <v>2.2553589999999999</v>
      </c>
      <c r="C105" s="3955">
        <v>8.7211529999999993</v>
      </c>
      <c r="D105" s="3955">
        <v>131.923359</v>
      </c>
      <c r="E105" s="3956">
        <f>F105-SUM(B105:D105)</f>
        <v>0.15245499999997492</v>
      </c>
      <c r="F105" s="3957">
        <v>143.05232599999999</v>
      </c>
      <c r="G105" s="3948"/>
      <c r="H105" s="3949"/>
      <c r="I105" s="3977" t="s">
        <v>861</v>
      </c>
      <c r="J105" s="3958">
        <f t="shared" si="20"/>
        <v>67.466666072644443</v>
      </c>
      <c r="K105" s="3958">
        <f t="shared" si="21"/>
        <v>13.942883750901004</v>
      </c>
      <c r="L105" s="3958">
        <f t="shared" si="22"/>
        <v>2.2640602739194833</v>
      </c>
      <c r="M105" s="3958">
        <f t="shared" si="23"/>
        <v>-2.437541596289023</v>
      </c>
      <c r="N105" s="3960">
        <v>3.5413242412427763</v>
      </c>
    </row>
    <row r="106" spans="1:14" s="3953" customFormat="1">
      <c r="A106" s="3978" t="s">
        <v>875</v>
      </c>
      <c r="B106" s="3964">
        <v>3.172736</v>
      </c>
      <c r="C106" s="3964">
        <v>7.9288460000000001</v>
      </c>
      <c r="D106" s="3964">
        <v>151.990635</v>
      </c>
      <c r="E106" s="3979">
        <f>F106-SUM(B106:D106)</f>
        <v>0.53767199999998638</v>
      </c>
      <c r="F106" s="3980">
        <v>163.62988899999999</v>
      </c>
      <c r="G106" s="3948"/>
      <c r="H106" s="3949"/>
      <c r="I106" s="3978" t="s">
        <v>875</v>
      </c>
      <c r="J106" s="3966">
        <f t="shared" si="20"/>
        <v>38.597899846494329</v>
      </c>
      <c r="K106" s="3966">
        <f t="shared" si="21"/>
        <v>8.7629466291267732</v>
      </c>
      <c r="L106" s="3966">
        <f t="shared" si="22"/>
        <v>12.030370798781888</v>
      </c>
      <c r="M106" s="3966">
        <f t="shared" si="23"/>
        <v>317.76182373370193</v>
      </c>
      <c r="N106" s="3982">
        <v>12.555532414959458</v>
      </c>
    </row>
    <row r="107" spans="1:14" s="3953" customFormat="1" ht="16.5" thickBot="1">
      <c r="A107" s="3967" t="s">
        <v>916</v>
      </c>
      <c r="B107" s="3970">
        <f>SUM(B103:B106)</f>
        <v>8.07484</v>
      </c>
      <c r="C107" s="3983">
        <f>SUM(C103:C106)</f>
        <v>32.594591999999999</v>
      </c>
      <c r="D107" s="3970">
        <f>SUM(D103:D106)</f>
        <v>563.42311800000004</v>
      </c>
      <c r="E107" s="3970">
        <f>SUM(E103:E106)</f>
        <v>0.89649899999994886</v>
      </c>
      <c r="F107" s="3984">
        <f>SUM(F103:F106)</f>
        <v>604.98904900000002</v>
      </c>
      <c r="G107" s="3948"/>
      <c r="H107" s="3949"/>
      <c r="I107" s="3967" t="s">
        <v>916</v>
      </c>
      <c r="J107" s="3974">
        <f t="shared" si="20"/>
        <v>35.257993612681105</v>
      </c>
      <c r="K107" s="3974">
        <f t="shared" si="21"/>
        <v>15.635096689818326</v>
      </c>
      <c r="L107" s="3974">
        <f t="shared" si="22"/>
        <v>6.8372412583422033</v>
      </c>
      <c r="M107" s="3974">
        <f t="shared" si="23"/>
        <v>-46.495879014308642</v>
      </c>
      <c r="N107" s="3975">
        <f t="shared" ref="N107" si="24">SUM(F107/F102)*100-100</f>
        <v>7.4201550666237921</v>
      </c>
    </row>
    <row r="108" spans="1:14" s="3953" customFormat="1">
      <c r="A108" s="3887" t="s">
        <v>914</v>
      </c>
      <c r="B108" s="3946">
        <v>2.6708639999999999</v>
      </c>
      <c r="C108" s="3956">
        <v>9.4558520000000001</v>
      </c>
      <c r="D108" s="3955">
        <v>138.69441800000001</v>
      </c>
      <c r="E108" s="3955">
        <v>0.15552299999999999</v>
      </c>
      <c r="F108" s="3957">
        <f>SUM(B108:E108)</f>
        <v>150.97665699999999</v>
      </c>
      <c r="G108" s="3948"/>
      <c r="H108" s="3949"/>
      <c r="I108" s="3887" t="s">
        <v>914</v>
      </c>
      <c r="J108" s="3951">
        <f t="shared" ref="J108:J111" si="25">SUM(B108/B103)*100-100</f>
        <v>85.427991818814206</v>
      </c>
      <c r="K108" s="3951">
        <f t="shared" ref="K108:K111" si="26">SUM(C108/C103)*100-100</f>
        <v>26.522677966110763</v>
      </c>
      <c r="L108" s="3951">
        <f t="shared" ref="L108:L111" si="27">SUM(D108/D103)*100-100</f>
        <v>10.161595375663794</v>
      </c>
      <c r="M108" s="3951">
        <f t="shared" ref="M108:M111" si="28">SUM(E108/E103)*100-100</f>
        <v>43.038591715087847</v>
      </c>
      <c r="N108" s="3952">
        <f t="shared" ref="N108:N111" si="29">SUM(F108/F103)*100-100</f>
        <v>11.897863434268146</v>
      </c>
    </row>
    <row r="109" spans="1:14" s="3953" customFormat="1">
      <c r="A109" s="3887" t="s">
        <v>918</v>
      </c>
      <c r="B109" s="3956">
        <v>2.6443720000000002</v>
      </c>
      <c r="C109" s="3956">
        <v>9.5226310000000005</v>
      </c>
      <c r="D109" s="3956">
        <v>154.526084</v>
      </c>
      <c r="E109" s="3956">
        <v>9.5606999999999998E-2</v>
      </c>
      <c r="F109" s="3957">
        <f t="shared" ref="F109:F110" si="30">SUM(B109:E109)</f>
        <v>166.78869399999999</v>
      </c>
      <c r="G109" s="3948"/>
      <c r="H109" s="3949"/>
      <c r="I109" s="3887" t="s">
        <v>918</v>
      </c>
      <c r="J109" s="3959">
        <f t="shared" si="25"/>
        <v>119.20128783363606</v>
      </c>
      <c r="K109" s="3959">
        <f t="shared" si="26"/>
        <v>12.415134971268287</v>
      </c>
      <c r="L109" s="3959">
        <f t="shared" si="27"/>
        <v>0.59752001331385429</v>
      </c>
      <c r="M109" s="3959">
        <f t="shared" si="28"/>
        <v>-2.0861496865907156</v>
      </c>
      <c r="N109" s="3960">
        <f t="shared" si="29"/>
        <v>2.0843562097808217</v>
      </c>
    </row>
    <row r="110" spans="1:14" s="3953" customFormat="1">
      <c r="A110" s="3977" t="s">
        <v>936</v>
      </c>
      <c r="B110" s="3955">
        <v>2.3211059999999999</v>
      </c>
      <c r="C110" s="3955">
        <v>8.5779399999999999</v>
      </c>
      <c r="D110" s="3955">
        <v>140.61344</v>
      </c>
      <c r="E110" s="3956">
        <v>0.24301200000000001</v>
      </c>
      <c r="F110" s="3957">
        <f t="shared" si="30"/>
        <v>151.75549799999999</v>
      </c>
      <c r="G110" s="3948"/>
      <c r="H110" s="3949"/>
      <c r="I110" s="3977" t="s">
        <v>936</v>
      </c>
      <c r="J110" s="3958">
        <f t="shared" si="25"/>
        <v>2.9151456597375329</v>
      </c>
      <c r="K110" s="3958">
        <f t="shared" si="26"/>
        <v>-1.6421337866678698</v>
      </c>
      <c r="L110" s="3958">
        <f t="shared" si="27"/>
        <v>6.5872193263362817</v>
      </c>
      <c r="M110" s="3958">
        <f t="shared" si="28"/>
        <v>59.399166967328057</v>
      </c>
      <c r="N110" s="3960">
        <f t="shared" si="29"/>
        <v>6.0839080659198714</v>
      </c>
    </row>
    <row r="111" spans="1:14" s="3953" customFormat="1">
      <c r="A111" s="3978" t="s">
        <v>937</v>
      </c>
      <c r="B111" s="3964">
        <v>2.4577399999999998</v>
      </c>
      <c r="C111" s="3964">
        <v>8.2263099999999998</v>
      </c>
      <c r="D111" s="3964">
        <v>160.86584099999999</v>
      </c>
      <c r="E111" s="3979">
        <v>0.28014299999999998</v>
      </c>
      <c r="F111" s="3980">
        <f>SUM(B111:E111)</f>
        <v>171.83003400000001</v>
      </c>
      <c r="G111" s="3948"/>
      <c r="H111" s="3949"/>
      <c r="I111" s="3978" t="s">
        <v>937</v>
      </c>
      <c r="J111" s="3966">
        <f t="shared" si="25"/>
        <v>-22.535628555291083</v>
      </c>
      <c r="K111" s="3966">
        <f t="shared" si="26"/>
        <v>3.7516682755599078</v>
      </c>
      <c r="L111" s="3966">
        <f t="shared" si="27"/>
        <v>5.8393110865021356</v>
      </c>
      <c r="M111" s="3966">
        <f t="shared" si="28"/>
        <v>-47.897045038609591</v>
      </c>
      <c r="N111" s="4251">
        <f t="shared" si="29"/>
        <v>5.0113980093209136</v>
      </c>
    </row>
    <row r="112" spans="1:14" s="3953" customFormat="1" ht="16.5" thickBot="1">
      <c r="A112" s="3967" t="s">
        <v>959</v>
      </c>
      <c r="B112" s="3970">
        <f>SUM(B108:B111)</f>
        <v>10.094082</v>
      </c>
      <c r="C112" s="3983">
        <f>SUM(C108:C111)</f>
        <v>35.782733</v>
      </c>
      <c r="D112" s="3970">
        <f>SUM(D108:D111)</f>
        <v>594.69978300000002</v>
      </c>
      <c r="E112" s="3970">
        <f>SUM(E108:E111)</f>
        <v>0.77428499999999989</v>
      </c>
      <c r="F112" s="3984">
        <f>SUM(F108:F111)</f>
        <v>641.35088300000007</v>
      </c>
      <c r="G112" s="3948"/>
      <c r="H112" s="3949"/>
      <c r="I112" s="3967" t="s">
        <v>959</v>
      </c>
      <c r="J112" s="3974">
        <f t="shared" ref="J112:K115" si="31">SUM(B112/B107)*100-100</f>
        <v>25.006588365837601</v>
      </c>
      <c r="K112" s="3985">
        <f t="shared" si="31"/>
        <v>9.7811962180720116</v>
      </c>
      <c r="L112" s="3974">
        <f t="shared" ref="L112:N112" si="32">SUM(D112/D107)*100-100</f>
        <v>5.5511859561289754</v>
      </c>
      <c r="M112" s="3974">
        <f t="shared" si="32"/>
        <v>-13.63236322627867</v>
      </c>
      <c r="N112" s="3986">
        <f t="shared" si="32"/>
        <v>6.010329287795102</v>
      </c>
    </row>
    <row r="113" spans="1:15" s="3953" customFormat="1">
      <c r="A113" s="3934" t="s">
        <v>938</v>
      </c>
      <c r="B113" s="3946">
        <v>2.7456749999999999</v>
      </c>
      <c r="C113" s="3946">
        <v>8.5899990000000006</v>
      </c>
      <c r="D113" s="3945">
        <v>136.44309899999999</v>
      </c>
      <c r="E113" s="3945">
        <v>0.290462</v>
      </c>
      <c r="F113" s="3947">
        <f>SUM(B113:E113)</f>
        <v>148.06923499999999</v>
      </c>
      <c r="G113" s="3948"/>
      <c r="H113" s="3949"/>
      <c r="I113" s="3934" t="s">
        <v>938</v>
      </c>
      <c r="J113" s="3951">
        <f t="shared" si="31"/>
        <v>2.8010037201444931</v>
      </c>
      <c r="K113" s="3951">
        <f t="shared" si="31"/>
        <v>-9.1567951782663215</v>
      </c>
      <c r="L113" s="3950">
        <f>SUM(D113/D108)*100-100</f>
        <v>-1.6232225005623775</v>
      </c>
      <c r="M113" s="3950">
        <f>SUM(E113/E108)*100-100</f>
        <v>86.7646586035506</v>
      </c>
      <c r="N113" s="3952">
        <f>SUM(F113/F108)*100-100</f>
        <v>-1.9257427325338057</v>
      </c>
    </row>
    <row r="114" spans="1:15" s="3953" customFormat="1">
      <c r="A114" s="4075" t="s">
        <v>964</v>
      </c>
      <c r="B114" s="3956">
        <v>1.90106</v>
      </c>
      <c r="C114" s="3956">
        <v>9.4816450000000003</v>
      </c>
      <c r="D114" s="3956">
        <v>154.99915999999999</v>
      </c>
      <c r="E114" s="3956">
        <v>0.27720600000000001</v>
      </c>
      <c r="F114" s="3957">
        <f>SUM(B114:E114)</f>
        <v>166.65907099999998</v>
      </c>
      <c r="G114" s="3948"/>
      <c r="H114" s="3949"/>
      <c r="I114" s="3887" t="s">
        <v>964</v>
      </c>
      <c r="J114" s="3959">
        <f t="shared" si="31"/>
        <v>-28.109207025335323</v>
      </c>
      <c r="K114" s="3959">
        <f t="shared" si="31"/>
        <v>-0.4304062606227177</v>
      </c>
      <c r="L114" s="3959">
        <f t="shared" ref="L114:L115" si="33">SUM(D114/D109)*100-100</f>
        <v>0.30614637202607753</v>
      </c>
      <c r="M114" s="3959">
        <f t="shared" ref="M114:M115" si="34">SUM(E114/E109)*100-100</f>
        <v>189.94320499545012</v>
      </c>
      <c r="N114" s="3960">
        <f>SUM(F114/F109)*100-100</f>
        <v>-7.7716898484752051E-2</v>
      </c>
      <c r="O114" s="4076"/>
    </row>
    <row r="115" spans="1:15" s="3953" customFormat="1">
      <c r="A115" s="3977" t="s">
        <v>983</v>
      </c>
      <c r="B115" s="3955">
        <v>2.0389560000000002</v>
      </c>
      <c r="C115" s="3955">
        <v>8.6372370000000007</v>
      </c>
      <c r="D115" s="3955">
        <v>135.865432</v>
      </c>
      <c r="E115" s="3956">
        <v>0.43310199999999999</v>
      </c>
      <c r="F115" s="3957">
        <f>SUM(B115:E115)</f>
        <v>146.974727</v>
      </c>
      <c r="G115" s="3948"/>
      <c r="H115" s="3949"/>
      <c r="I115" s="3977" t="s">
        <v>983</v>
      </c>
      <c r="J115" s="3958">
        <f t="shared" si="31"/>
        <v>-12.155842947284597</v>
      </c>
      <c r="K115" s="3958">
        <f t="shared" si="31"/>
        <v>0.69127319612869087</v>
      </c>
      <c r="L115" s="3958">
        <f t="shared" si="33"/>
        <v>-3.3766388191626646</v>
      </c>
      <c r="M115" s="3959">
        <f t="shared" si="34"/>
        <v>78.222474610307302</v>
      </c>
      <c r="N115" s="3960">
        <f>SUM(F115/F110)*100-100</f>
        <v>-3.1503115623527549</v>
      </c>
    </row>
    <row r="116" spans="1:15" s="3953" customFormat="1">
      <c r="A116" s="3978" t="s">
        <v>1005</v>
      </c>
      <c r="B116" s="3964">
        <v>3.2339359999999999</v>
      </c>
      <c r="C116" s="3964">
        <v>8.6107180000000003</v>
      </c>
      <c r="D116" s="3964">
        <v>151.68913000000001</v>
      </c>
      <c r="E116" s="3979">
        <v>0.34468399999999999</v>
      </c>
      <c r="F116" s="3980">
        <f>SUM(B116:E116)</f>
        <v>163.878468</v>
      </c>
      <c r="G116" s="3948"/>
      <c r="H116" s="3949"/>
      <c r="I116" s="3978" t="s">
        <v>1005</v>
      </c>
      <c r="J116" s="3966">
        <f t="shared" ref="J116:J117" si="35">SUM(B116/B111)*100-100</f>
        <v>31.581697006192684</v>
      </c>
      <c r="K116" s="3966">
        <f t="shared" ref="K116:K117" si="36">SUM(C116/C111)*100-100</f>
        <v>4.6729092387717088</v>
      </c>
      <c r="L116" s="3966">
        <f t="shared" ref="L116" si="37">SUM(D116/D111)*100-100</f>
        <v>-5.7045740369454734</v>
      </c>
      <c r="M116" s="3981">
        <f t="shared" ref="M116" si="38">SUM(E116/E111)*100-100</f>
        <v>23.038591005308007</v>
      </c>
      <c r="N116" s="3982">
        <f>SUM(F116/F111)*100-100</f>
        <v>-4.6275763409323503</v>
      </c>
    </row>
    <row r="117" spans="1:15" s="3953" customFormat="1" ht="16.5" thickBot="1">
      <c r="A117" s="4074" t="s">
        <v>1026</v>
      </c>
      <c r="B117" s="3970">
        <f>SUM(B113:B116)</f>
        <v>9.9196270000000002</v>
      </c>
      <c r="C117" s="3983">
        <f>SUM(C113:C116)</f>
        <v>35.319598999999997</v>
      </c>
      <c r="D117" s="3970">
        <f>SUM(D113:D116)</f>
        <v>578.99682099999995</v>
      </c>
      <c r="E117" s="3970">
        <f>SUM(E113:E116)</f>
        <v>1.3454540000000001</v>
      </c>
      <c r="F117" s="3984">
        <f>SUM(F113:F116)</f>
        <v>625.581501</v>
      </c>
      <c r="G117" s="3948"/>
      <c r="H117" s="3949"/>
      <c r="I117" s="3967" t="s">
        <v>1020</v>
      </c>
      <c r="J117" s="3974">
        <f t="shared" si="35"/>
        <v>-1.7282899029352166</v>
      </c>
      <c r="K117" s="3985">
        <f t="shared" si="36"/>
        <v>-1.2942946532340187</v>
      </c>
      <c r="L117" s="3974">
        <f t="shared" ref="L117" si="39">SUM(D117/D112)*100-100</f>
        <v>-2.6404855775775644</v>
      </c>
      <c r="M117" s="3974">
        <f t="shared" ref="M117" si="40">SUM(E117/E112)*100-100</f>
        <v>73.767282073138489</v>
      </c>
      <c r="N117" s="3986">
        <f t="shared" ref="N117" si="41">SUM(F117/F112)*100-100</f>
        <v>-2.4587760643965737</v>
      </c>
    </row>
    <row r="118" spans="1:15" s="3953" customFormat="1">
      <c r="A118" s="3987" t="s">
        <v>389</v>
      </c>
      <c r="B118" s="3988"/>
      <c r="C118" s="3988"/>
      <c r="D118" s="3988"/>
      <c r="E118" s="3988"/>
      <c r="F118" s="3988"/>
      <c r="G118" s="3948"/>
      <c r="H118" s="3949"/>
      <c r="I118" s="3989" t="s">
        <v>389</v>
      </c>
      <c r="J118" s="3836"/>
      <c r="K118" s="3990"/>
      <c r="L118" s="3842"/>
      <c r="M118" s="3842"/>
      <c r="N118" s="3842"/>
    </row>
    <row r="119" spans="1:15">
      <c r="A119" s="5196" t="s">
        <v>595</v>
      </c>
      <c r="B119" s="5196"/>
      <c r="C119" s="5196"/>
      <c r="D119" s="5196"/>
      <c r="E119" s="5196"/>
      <c r="F119" s="5196"/>
      <c r="G119" s="3842"/>
      <c r="L119" s="3842"/>
    </row>
    <row r="120" spans="1:15">
      <c r="A120" s="3991" t="s">
        <v>600</v>
      </c>
      <c r="B120" s="3992"/>
      <c r="C120" s="3992"/>
      <c r="D120" s="3992"/>
      <c r="E120" s="3992"/>
      <c r="F120" s="3992"/>
      <c r="G120" s="3842"/>
      <c r="H120" s="3842"/>
    </row>
  </sheetData>
  <mergeCells count="3">
    <mergeCell ref="A4:G4"/>
    <mergeCell ref="A63:F63"/>
    <mergeCell ref="A119:F119"/>
  </mergeCells>
  <phoneticPr fontId="0" type="noConversion"/>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3.xml><?xml version="1.0" encoding="utf-8"?>
<worksheet xmlns="http://schemas.openxmlformats.org/spreadsheetml/2006/main" xmlns:r="http://schemas.openxmlformats.org/officeDocument/2006/relationships">
  <sheetPr>
    <tabColor rgb="FFC00000"/>
  </sheetPr>
  <dimension ref="A1:Y110"/>
  <sheetViews>
    <sheetView topLeftCell="A46" zoomScale="120" zoomScaleNormal="120" workbookViewId="0">
      <selection activeCell="S44" sqref="S44:U50"/>
    </sheetView>
  </sheetViews>
  <sheetFormatPr defaultColWidth="8.85546875" defaultRowHeight="12.75"/>
  <cols>
    <col min="1" max="1" width="6.42578125" style="3" customWidth="1"/>
    <col min="2" max="2" width="9.42578125" style="3" customWidth="1"/>
    <col min="3" max="3" width="6" style="3" customWidth="1"/>
    <col min="4" max="4" width="6.7109375" style="3" customWidth="1"/>
    <col min="5" max="5" width="4.140625" style="3" customWidth="1"/>
    <col min="6" max="6" width="7.42578125" style="3" customWidth="1"/>
    <col min="7" max="7" width="4.28515625" style="3" customWidth="1"/>
    <col min="8" max="8" width="5.28515625" style="3" customWidth="1"/>
    <col min="9" max="9" width="6.7109375" bestFit="1" customWidth="1"/>
    <col min="10" max="10" width="3.85546875" customWidth="1"/>
    <col min="11" max="11" width="7.7109375" customWidth="1"/>
    <col min="12" max="12" width="4.28515625" customWidth="1"/>
    <col min="13" max="13" width="6.140625" customWidth="1"/>
    <col min="14" max="14" width="7.42578125" customWidth="1"/>
    <col min="15" max="15" width="4.42578125" customWidth="1"/>
    <col min="16" max="16" width="7.7109375" style="3" customWidth="1"/>
    <col min="17" max="17" width="4.28515625" style="567" customWidth="1"/>
    <col min="18" max="18" width="6.140625" customWidth="1"/>
    <col min="19" max="19" width="12.85546875" bestFit="1" customWidth="1"/>
    <col min="20" max="20" width="16.140625" customWidth="1"/>
  </cols>
  <sheetData>
    <row r="1" spans="1:20" ht="17.45" customHeight="1">
      <c r="A1" s="14" t="s">
        <v>7</v>
      </c>
      <c r="B1" s="14"/>
      <c r="D1" s="15" t="s">
        <v>98</v>
      </c>
      <c r="E1" s="16"/>
      <c r="F1" s="17"/>
      <c r="G1" s="17"/>
      <c r="H1" s="17"/>
      <c r="I1" s="18"/>
      <c r="J1" s="18"/>
      <c r="K1" s="18"/>
      <c r="L1" s="18"/>
      <c r="M1" s="18"/>
      <c r="N1" s="18"/>
      <c r="O1" s="18"/>
      <c r="P1" s="17"/>
      <c r="Q1" s="1838"/>
      <c r="R1" s="20"/>
    </row>
    <row r="2" spans="1:20" ht="12.75" customHeight="1" thickBot="1">
      <c r="A2" s="458"/>
      <c r="B2" s="21"/>
      <c r="D2" s="4491" t="s">
        <v>137</v>
      </c>
      <c r="E2" s="4492"/>
      <c r="F2" s="4492"/>
      <c r="G2" s="4492"/>
      <c r="H2" s="4492"/>
      <c r="I2" s="4492"/>
      <c r="J2" s="4492"/>
      <c r="K2" s="4492"/>
      <c r="L2" s="4492"/>
      <c r="M2" s="4492"/>
      <c r="N2" s="4492"/>
      <c r="O2" s="4492"/>
      <c r="P2" s="4492"/>
      <c r="Q2" s="4493"/>
      <c r="R2" s="20"/>
    </row>
    <row r="3" spans="1:20" ht="31.7" customHeight="1" thickBot="1">
      <c r="A3" s="57"/>
      <c r="B3" s="1051" t="s">
        <v>100</v>
      </c>
      <c r="C3" s="1052" t="s">
        <v>101</v>
      </c>
      <c r="D3" s="1053"/>
      <c r="E3" s="1053"/>
      <c r="F3" s="1054"/>
      <c r="G3" s="1055"/>
      <c r="H3" s="1056"/>
      <c r="I3" s="1057"/>
      <c r="J3" s="1058" t="s">
        <v>102</v>
      </c>
      <c r="K3" s="1054"/>
      <c r="L3" s="1055"/>
      <c r="M3" s="1059"/>
      <c r="N3" s="1060" t="s">
        <v>103</v>
      </c>
      <c r="O3" s="1057"/>
      <c r="P3" s="1061"/>
      <c r="Q3" s="1839"/>
      <c r="R3" s="20"/>
    </row>
    <row r="4" spans="1:20" ht="28.5" customHeight="1">
      <c r="A4" s="1950" t="s">
        <v>104</v>
      </c>
      <c r="B4" s="1951" t="s">
        <v>105</v>
      </c>
      <c r="C4" s="1952" t="s">
        <v>105</v>
      </c>
      <c r="D4" s="1947" t="s">
        <v>580</v>
      </c>
      <c r="E4" s="1948" t="s">
        <v>106</v>
      </c>
      <c r="F4" s="1947" t="s">
        <v>107</v>
      </c>
      <c r="G4" s="1949" t="s">
        <v>106</v>
      </c>
      <c r="H4" s="1953" t="s">
        <v>105</v>
      </c>
      <c r="I4" s="1947" t="s">
        <v>580</v>
      </c>
      <c r="J4" s="1948" t="s">
        <v>106</v>
      </c>
      <c r="K4" s="1947" t="s">
        <v>107</v>
      </c>
      <c r="L4" s="1949" t="s">
        <v>106</v>
      </c>
      <c r="M4" s="1953" t="s">
        <v>108</v>
      </c>
      <c r="N4" s="1947" t="s">
        <v>580</v>
      </c>
      <c r="O4" s="1948" t="s">
        <v>106</v>
      </c>
      <c r="P4" s="1954" t="s">
        <v>107</v>
      </c>
      <c r="Q4" s="1949" t="s">
        <v>106</v>
      </c>
      <c r="R4" s="27"/>
    </row>
    <row r="5" spans="1:20">
      <c r="A5" s="730" t="s">
        <v>127</v>
      </c>
      <c r="B5" s="826">
        <v>17075</v>
      </c>
      <c r="C5" s="1050">
        <v>15759</v>
      </c>
      <c r="D5" s="107">
        <v>10266</v>
      </c>
      <c r="E5" s="2042">
        <v>65.143727393870165</v>
      </c>
      <c r="F5" s="107">
        <v>5493</v>
      </c>
      <c r="G5" s="2039">
        <v>34.856272606129828</v>
      </c>
      <c r="H5" s="603">
        <v>1106</v>
      </c>
      <c r="I5" s="2046">
        <v>762</v>
      </c>
      <c r="J5" s="165">
        <f>SUM(I5/H5)*100</f>
        <v>68.896925858951178</v>
      </c>
      <c r="K5" s="2057">
        <v>344</v>
      </c>
      <c r="L5" s="2038">
        <v>31.1</v>
      </c>
      <c r="M5" s="603">
        <v>996</v>
      </c>
      <c r="N5" s="1062">
        <v>758</v>
      </c>
      <c r="O5" s="726">
        <f>SUM(N5/M5)*100</f>
        <v>76.104417670682736</v>
      </c>
      <c r="P5" s="1062">
        <v>238</v>
      </c>
      <c r="Q5" s="1842">
        <v>23.9</v>
      </c>
      <c r="R5" s="50"/>
    </row>
    <row r="6" spans="1:20">
      <c r="A6" s="729" t="s">
        <v>128</v>
      </c>
      <c r="B6" s="826">
        <v>16988</v>
      </c>
      <c r="C6" s="1050">
        <v>15701</v>
      </c>
      <c r="D6" s="107">
        <v>10169</v>
      </c>
      <c r="E6" s="2042">
        <v>64.766575377364504</v>
      </c>
      <c r="F6" s="107">
        <v>5532</v>
      </c>
      <c r="G6" s="2039">
        <v>35.233424622635503</v>
      </c>
      <c r="H6" s="603">
        <v>354</v>
      </c>
      <c r="I6" s="2057">
        <v>247</v>
      </c>
      <c r="J6" s="165">
        <v>69.774011299435017</v>
      </c>
      <c r="K6" s="2057">
        <v>107</v>
      </c>
      <c r="L6" s="2038">
        <v>30.225988700564972</v>
      </c>
      <c r="M6" s="603">
        <v>436</v>
      </c>
      <c r="N6" s="2057">
        <v>348</v>
      </c>
      <c r="O6" s="165">
        <v>79.816513761467888</v>
      </c>
      <c r="P6" s="2057">
        <v>88</v>
      </c>
      <c r="Q6" s="176">
        <v>20.183486238532112</v>
      </c>
      <c r="R6" s="50"/>
    </row>
    <row r="7" spans="1:20">
      <c r="A7" s="51" t="s">
        <v>129</v>
      </c>
      <c r="B7" s="29">
        <v>17143</v>
      </c>
      <c r="C7" s="162">
        <v>15840</v>
      </c>
      <c r="D7" s="31">
        <v>10253</v>
      </c>
      <c r="E7" s="2040">
        <v>64.728535353535349</v>
      </c>
      <c r="F7" s="31">
        <v>5587</v>
      </c>
      <c r="G7" s="2037">
        <v>35.271464646464644</v>
      </c>
      <c r="H7" s="651">
        <v>292</v>
      </c>
      <c r="I7" s="2058">
        <v>193</v>
      </c>
      <c r="J7" s="32">
        <v>66.095890410958901</v>
      </c>
      <c r="K7" s="2058">
        <v>99</v>
      </c>
      <c r="L7" s="2036">
        <v>33.904109589041099</v>
      </c>
      <c r="M7" s="651">
        <v>135</v>
      </c>
      <c r="N7" s="2058">
        <v>104</v>
      </c>
      <c r="O7" s="32">
        <v>77.037037037037038</v>
      </c>
      <c r="P7" s="2058">
        <v>31</v>
      </c>
      <c r="Q7" s="105">
        <v>22.962962962962962</v>
      </c>
      <c r="R7" s="589"/>
    </row>
    <row r="8" spans="1:20">
      <c r="A8" s="51" t="s">
        <v>130</v>
      </c>
      <c r="B8" s="29">
        <v>17132</v>
      </c>
      <c r="C8" s="162">
        <v>15864</v>
      </c>
      <c r="D8" s="31">
        <v>10243</v>
      </c>
      <c r="E8" s="2040">
        <v>64.56757438224912</v>
      </c>
      <c r="F8" s="31">
        <v>5621</v>
      </c>
      <c r="G8" s="2037">
        <v>35.432425617750887</v>
      </c>
      <c r="H8" s="651">
        <v>196</v>
      </c>
      <c r="I8" s="2058">
        <v>130</v>
      </c>
      <c r="J8" s="32">
        <v>66.326530612244895</v>
      </c>
      <c r="K8" s="2058">
        <v>66</v>
      </c>
      <c r="L8" s="2036">
        <v>33.673469387755098</v>
      </c>
      <c r="M8" s="651">
        <v>170</v>
      </c>
      <c r="N8" s="2058">
        <v>141</v>
      </c>
      <c r="O8" s="32">
        <v>82.941176470588246</v>
      </c>
      <c r="P8" s="2058">
        <v>29</v>
      </c>
      <c r="Q8" s="105">
        <v>17.058823529411764</v>
      </c>
      <c r="R8" s="50"/>
    </row>
    <row r="9" spans="1:20">
      <c r="A9" s="52" t="s">
        <v>405</v>
      </c>
      <c r="B9" s="39">
        <v>17158</v>
      </c>
      <c r="C9" s="160">
        <v>15871</v>
      </c>
      <c r="D9" s="41">
        <v>10256</v>
      </c>
      <c r="E9" s="2041">
        <v>64.621006867872225</v>
      </c>
      <c r="F9" s="41">
        <v>5615</v>
      </c>
      <c r="G9" s="2035">
        <v>35.378993132127775</v>
      </c>
      <c r="H9" s="617">
        <v>235</v>
      </c>
      <c r="I9" s="2059">
        <v>148</v>
      </c>
      <c r="J9" s="42">
        <v>62.978723404255319</v>
      </c>
      <c r="K9" s="2059">
        <v>87</v>
      </c>
      <c r="L9" s="2034">
        <v>37.021276595744681</v>
      </c>
      <c r="M9" s="617">
        <v>207</v>
      </c>
      <c r="N9" s="2059">
        <v>132</v>
      </c>
      <c r="O9" s="42">
        <v>63.768115942028977</v>
      </c>
      <c r="P9" s="2059">
        <v>75</v>
      </c>
      <c r="Q9" s="48">
        <v>36.231884057971016</v>
      </c>
      <c r="R9" s="50"/>
      <c r="S9" s="242"/>
      <c r="T9" s="242"/>
    </row>
    <row r="10" spans="1:20" ht="12.75" customHeight="1">
      <c r="A10" s="51" t="s">
        <v>425</v>
      </c>
      <c r="B10" s="29">
        <v>17069</v>
      </c>
      <c r="C10" s="162">
        <v>15798</v>
      </c>
      <c r="D10" s="107">
        <v>10173</v>
      </c>
      <c r="E10" s="2037">
        <v>64.394227117356621</v>
      </c>
      <c r="F10" s="107">
        <v>5625</v>
      </c>
      <c r="G10" s="2037">
        <v>35.605772882643372</v>
      </c>
      <c r="H10" s="651">
        <v>367</v>
      </c>
      <c r="I10" s="2057">
        <v>260</v>
      </c>
      <c r="J10" s="32">
        <v>70.844686648501366</v>
      </c>
      <c r="K10" s="2057">
        <v>107</v>
      </c>
      <c r="L10" s="2036">
        <v>29.155313351498634</v>
      </c>
      <c r="M10" s="651">
        <v>456</v>
      </c>
      <c r="N10" s="2058">
        <v>345</v>
      </c>
      <c r="O10" s="32">
        <v>75.657894736842096</v>
      </c>
      <c r="P10" s="2058">
        <v>111</v>
      </c>
      <c r="Q10" s="105">
        <v>24.342105263157894</v>
      </c>
      <c r="R10" s="50"/>
      <c r="T10" s="242"/>
    </row>
    <row r="11" spans="1:20" ht="12.75" customHeight="1">
      <c r="A11" s="51" t="s">
        <v>575</v>
      </c>
      <c r="B11" s="29">
        <v>17125</v>
      </c>
      <c r="C11" s="162">
        <v>15858</v>
      </c>
      <c r="D11" s="31">
        <v>10212</v>
      </c>
      <c r="E11" s="2037">
        <v>64.396519107075292</v>
      </c>
      <c r="F11" s="31">
        <v>5646</v>
      </c>
      <c r="G11" s="2037">
        <v>35.603480892924708</v>
      </c>
      <c r="H11" s="651">
        <v>262</v>
      </c>
      <c r="I11" s="2058">
        <v>192</v>
      </c>
      <c r="J11" s="32">
        <v>73.282442748091597</v>
      </c>
      <c r="K11" s="2058">
        <v>70</v>
      </c>
      <c r="L11" s="2036">
        <v>26.717557251908396</v>
      </c>
      <c r="M11" s="651">
        <v>201</v>
      </c>
      <c r="N11" s="2048">
        <v>157</v>
      </c>
      <c r="O11" s="32">
        <v>78.109452736318403</v>
      </c>
      <c r="P11" s="2048">
        <v>44</v>
      </c>
      <c r="Q11" s="105">
        <v>21.890547263681594</v>
      </c>
      <c r="R11" s="50"/>
    </row>
    <row r="12" spans="1:20" ht="12.75" customHeight="1">
      <c r="A12" s="51" t="s">
        <v>426</v>
      </c>
      <c r="B12" s="29">
        <v>17121</v>
      </c>
      <c r="C12" s="162">
        <v>15862</v>
      </c>
      <c r="D12" s="31">
        <v>10205</v>
      </c>
      <c r="E12" s="2037">
        <v>64.336149287605593</v>
      </c>
      <c r="F12" s="31">
        <v>5657</v>
      </c>
      <c r="G12" s="2037">
        <v>35.6638507123944</v>
      </c>
      <c r="H12" s="651">
        <v>172</v>
      </c>
      <c r="I12" s="2058">
        <v>117</v>
      </c>
      <c r="J12" s="32">
        <v>68.023255813953483</v>
      </c>
      <c r="K12" s="2058">
        <v>55</v>
      </c>
      <c r="L12" s="2036">
        <v>31.976744186046513</v>
      </c>
      <c r="M12" s="651">
        <v>172</v>
      </c>
      <c r="N12" s="2048">
        <v>120</v>
      </c>
      <c r="O12" s="32">
        <v>69.767441860465112</v>
      </c>
      <c r="P12" s="2048">
        <v>52</v>
      </c>
      <c r="Q12" s="105">
        <v>30.232558139534881</v>
      </c>
      <c r="R12" s="50"/>
      <c r="S12" s="242"/>
      <c r="T12" s="242"/>
    </row>
    <row r="13" spans="1:20" ht="12.75" customHeight="1">
      <c r="A13" s="52" t="s">
        <v>479</v>
      </c>
      <c r="B13" s="39">
        <v>16936</v>
      </c>
      <c r="C13" s="160">
        <v>15658</v>
      </c>
      <c r="D13" s="41">
        <v>10022</v>
      </c>
      <c r="E13" s="2035">
        <v>64.005620130284839</v>
      </c>
      <c r="F13" s="41">
        <v>5636</v>
      </c>
      <c r="G13" s="2035">
        <v>35.994379869715161</v>
      </c>
      <c r="H13" s="617">
        <v>188</v>
      </c>
      <c r="I13" s="2059">
        <v>115</v>
      </c>
      <c r="J13" s="42">
        <v>61.170212765957444</v>
      </c>
      <c r="K13" s="2059">
        <v>73</v>
      </c>
      <c r="L13" s="2034">
        <v>38.829787234042549</v>
      </c>
      <c r="M13" s="617">
        <v>243</v>
      </c>
      <c r="N13" s="2050">
        <v>168</v>
      </c>
      <c r="O13" s="42">
        <v>69.135802469135797</v>
      </c>
      <c r="P13" s="2050">
        <v>75</v>
      </c>
      <c r="Q13" s="48">
        <v>30.864197530864196</v>
      </c>
      <c r="R13" s="50"/>
      <c r="T13" s="242"/>
    </row>
    <row r="14" spans="1:20" ht="12.75" customHeight="1">
      <c r="A14" s="51" t="s">
        <v>526</v>
      </c>
      <c r="B14" s="29">
        <v>16624</v>
      </c>
      <c r="C14" s="162">
        <v>15594</v>
      </c>
      <c r="D14" s="31">
        <v>9904</v>
      </c>
      <c r="E14" s="2037">
        <f t="shared" ref="E14:E24" si="0">SUM(D14/C14)*100</f>
        <v>63.51160702834423</v>
      </c>
      <c r="F14" s="31">
        <f t="shared" ref="F14:F42" si="1">C14-D14</f>
        <v>5690</v>
      </c>
      <c r="G14" s="2037">
        <f t="shared" ref="G14:G24" si="2">SUM(F14/C14)*100</f>
        <v>36.488392971655763</v>
      </c>
      <c r="H14" s="651">
        <v>339</v>
      </c>
      <c r="I14" s="2058">
        <v>244</v>
      </c>
      <c r="J14" s="32">
        <f t="shared" ref="J14:J24" si="3">SUM(I14/H14)*100</f>
        <v>71.976401179941007</v>
      </c>
      <c r="K14" s="2058">
        <f t="shared" ref="K14:K41" si="4">H14-I14</f>
        <v>95</v>
      </c>
      <c r="L14" s="2036">
        <f t="shared" ref="L14:L24" si="5">SUM(K14/H14)*100</f>
        <v>28.023598820058996</v>
      </c>
      <c r="M14" s="651">
        <v>516</v>
      </c>
      <c r="N14" s="402">
        <v>404</v>
      </c>
      <c r="O14" s="403">
        <f t="shared" ref="O14:O24" si="6">SUM(N14/M14)*100</f>
        <v>78.294573643410843</v>
      </c>
      <c r="P14" s="402">
        <f t="shared" ref="P14:P30" si="7">M14-N14</f>
        <v>112</v>
      </c>
      <c r="Q14" s="1840">
        <f t="shared" ref="Q14:Q24" si="8">SUM(P14/M14)*100</f>
        <v>21.705426356589147</v>
      </c>
      <c r="R14" s="527"/>
      <c r="S14" s="649"/>
    </row>
    <row r="15" spans="1:20" ht="12.75" customHeight="1">
      <c r="A15" s="51" t="s">
        <v>484</v>
      </c>
      <c r="B15" s="29">
        <v>16673</v>
      </c>
      <c r="C15" s="162">
        <v>15494</v>
      </c>
      <c r="D15" s="31">
        <v>9870</v>
      </c>
      <c r="E15" s="2037">
        <f t="shared" si="0"/>
        <v>63.702078223828586</v>
      </c>
      <c r="F15" s="31">
        <f t="shared" si="1"/>
        <v>5624</v>
      </c>
      <c r="G15" s="2037">
        <f t="shared" si="2"/>
        <v>36.297921776171421</v>
      </c>
      <c r="H15" s="651">
        <v>263</v>
      </c>
      <c r="I15" s="2058">
        <v>176</v>
      </c>
      <c r="J15" s="32">
        <f t="shared" si="3"/>
        <v>66.920152091254749</v>
      </c>
      <c r="K15" s="2058">
        <f t="shared" si="4"/>
        <v>87</v>
      </c>
      <c r="L15" s="2036">
        <f t="shared" si="5"/>
        <v>33.079847908745244</v>
      </c>
      <c r="M15" s="651">
        <v>192</v>
      </c>
      <c r="N15" s="402">
        <v>153</v>
      </c>
      <c r="O15" s="403">
        <f t="shared" si="6"/>
        <v>79.6875</v>
      </c>
      <c r="P15" s="402">
        <v>39</v>
      </c>
      <c r="Q15" s="1840">
        <f t="shared" si="8"/>
        <v>20.3125</v>
      </c>
      <c r="R15" s="3193"/>
    </row>
    <row r="16" spans="1:20" ht="12.75" customHeight="1">
      <c r="A16" s="51" t="s">
        <v>498</v>
      </c>
      <c r="B16" s="29">
        <v>16687</v>
      </c>
      <c r="C16" s="162">
        <v>15667</v>
      </c>
      <c r="D16" s="31">
        <v>9901</v>
      </c>
      <c r="E16" s="2037">
        <f t="shared" si="0"/>
        <v>63.196527733452477</v>
      </c>
      <c r="F16" s="31">
        <f t="shared" si="1"/>
        <v>5766</v>
      </c>
      <c r="G16" s="2037">
        <f t="shared" si="2"/>
        <v>36.803472266547523</v>
      </c>
      <c r="H16" s="651">
        <v>171</v>
      </c>
      <c r="I16" s="2058">
        <v>121</v>
      </c>
      <c r="J16" s="32">
        <f t="shared" si="3"/>
        <v>70.760233918128662</v>
      </c>
      <c r="K16" s="2058">
        <f t="shared" si="4"/>
        <v>50</v>
      </c>
      <c r="L16" s="2036">
        <f t="shared" si="5"/>
        <v>29.239766081871345</v>
      </c>
      <c r="M16" s="651">
        <v>154</v>
      </c>
      <c r="N16" s="402">
        <v>115</v>
      </c>
      <c r="O16" s="403">
        <f t="shared" si="6"/>
        <v>74.675324675324674</v>
      </c>
      <c r="P16" s="402">
        <f t="shared" si="7"/>
        <v>39</v>
      </c>
      <c r="Q16" s="1840">
        <f t="shared" si="8"/>
        <v>25.324675324675322</v>
      </c>
      <c r="R16" s="527"/>
      <c r="S16" s="242"/>
    </row>
    <row r="17" spans="1:20" ht="12.75" customHeight="1">
      <c r="A17" s="52" t="s">
        <v>428</v>
      </c>
      <c r="B17" s="39">
        <v>16631</v>
      </c>
      <c r="C17" s="160">
        <v>15600</v>
      </c>
      <c r="D17" s="41">
        <v>9850</v>
      </c>
      <c r="E17" s="2035">
        <f t="shared" si="0"/>
        <v>63.141025641025635</v>
      </c>
      <c r="F17" s="41">
        <f t="shared" si="1"/>
        <v>5750</v>
      </c>
      <c r="G17" s="2035">
        <f t="shared" si="2"/>
        <v>36.858974358974365</v>
      </c>
      <c r="H17" s="617">
        <v>187</v>
      </c>
      <c r="I17" s="2059">
        <v>121</v>
      </c>
      <c r="J17" s="42">
        <f t="shared" si="3"/>
        <v>64.705882352941174</v>
      </c>
      <c r="K17" s="2059">
        <f t="shared" si="4"/>
        <v>66</v>
      </c>
      <c r="L17" s="2034">
        <f t="shared" si="5"/>
        <v>35.294117647058826</v>
      </c>
      <c r="M17" s="617">
        <v>244</v>
      </c>
      <c r="N17" s="881">
        <v>167</v>
      </c>
      <c r="O17" s="740">
        <f t="shared" si="6"/>
        <v>68.442622950819683</v>
      </c>
      <c r="P17" s="881">
        <f t="shared" si="7"/>
        <v>77</v>
      </c>
      <c r="Q17" s="1841">
        <f t="shared" si="8"/>
        <v>31.557377049180328</v>
      </c>
      <c r="R17" s="527"/>
      <c r="S17" s="242"/>
    </row>
    <row r="18" spans="1:20" ht="12.75" customHeight="1">
      <c r="A18" s="51" t="s">
        <v>416</v>
      </c>
      <c r="B18" s="29">
        <v>16419</v>
      </c>
      <c r="C18" s="162">
        <v>15446</v>
      </c>
      <c r="D18" s="31">
        <v>9675</v>
      </c>
      <c r="E18" s="2037">
        <f t="shared" si="0"/>
        <v>62.637576071474818</v>
      </c>
      <c r="F18" s="31">
        <f t="shared" si="1"/>
        <v>5771</v>
      </c>
      <c r="G18" s="2037">
        <f t="shared" si="2"/>
        <v>37.362423928525182</v>
      </c>
      <c r="H18" s="651">
        <v>319</v>
      </c>
      <c r="I18" s="2058">
        <v>237</v>
      </c>
      <c r="J18" s="32">
        <f t="shared" si="3"/>
        <v>74.294670846394979</v>
      </c>
      <c r="K18" s="2058">
        <f t="shared" si="4"/>
        <v>82</v>
      </c>
      <c r="L18" s="2036">
        <f t="shared" si="5"/>
        <v>25.705329153605017</v>
      </c>
      <c r="M18" s="651">
        <v>527</v>
      </c>
      <c r="N18" s="402">
        <v>411</v>
      </c>
      <c r="O18" s="403">
        <f t="shared" si="6"/>
        <v>77.988614800759009</v>
      </c>
      <c r="P18" s="402">
        <f t="shared" si="7"/>
        <v>116</v>
      </c>
      <c r="Q18" s="1840">
        <f t="shared" si="8"/>
        <v>22.011385199240987</v>
      </c>
      <c r="R18" s="527"/>
      <c r="S18" s="242"/>
      <c r="T18" s="649"/>
    </row>
    <row r="19" spans="1:20" ht="12.75" customHeight="1">
      <c r="A19" s="51" t="s">
        <v>211</v>
      </c>
      <c r="B19" s="29">
        <v>16479</v>
      </c>
      <c r="C19" s="162">
        <v>15517</v>
      </c>
      <c r="D19" s="31">
        <v>9728</v>
      </c>
      <c r="E19" s="2037">
        <f t="shared" si="0"/>
        <v>62.692530772700906</v>
      </c>
      <c r="F19" s="31">
        <f t="shared" si="1"/>
        <v>5789</v>
      </c>
      <c r="G19" s="2037">
        <f t="shared" si="2"/>
        <v>37.307469227299087</v>
      </c>
      <c r="H19" s="651">
        <v>226</v>
      </c>
      <c r="I19" s="2058">
        <v>170</v>
      </c>
      <c r="J19" s="32">
        <f t="shared" si="3"/>
        <v>75.221238938053091</v>
      </c>
      <c r="K19" s="2058">
        <f t="shared" si="4"/>
        <v>56</v>
      </c>
      <c r="L19" s="2036">
        <f t="shared" si="5"/>
        <v>24.778761061946902</v>
      </c>
      <c r="M19" s="651">
        <v>168</v>
      </c>
      <c r="N19" s="402">
        <v>123</v>
      </c>
      <c r="O19" s="403">
        <f t="shared" si="6"/>
        <v>73.214285714285708</v>
      </c>
      <c r="P19" s="402">
        <f t="shared" si="7"/>
        <v>45</v>
      </c>
      <c r="Q19" s="1840">
        <f t="shared" si="8"/>
        <v>26.785714285714285</v>
      </c>
      <c r="R19" s="3193"/>
      <c r="S19" s="242"/>
      <c r="T19" s="649"/>
    </row>
    <row r="20" spans="1:20" ht="12.75" customHeight="1">
      <c r="A20" s="51" t="s">
        <v>61</v>
      </c>
      <c r="B20" s="29">
        <v>16510</v>
      </c>
      <c r="C20" s="162">
        <v>15527</v>
      </c>
      <c r="D20" s="31">
        <v>9733</v>
      </c>
      <c r="E20" s="2037">
        <f t="shared" si="0"/>
        <v>62.68435628260449</v>
      </c>
      <c r="F20" s="31">
        <f t="shared" si="1"/>
        <v>5794</v>
      </c>
      <c r="G20" s="2037">
        <f t="shared" si="2"/>
        <v>37.315643717395503</v>
      </c>
      <c r="H20" s="651">
        <v>178</v>
      </c>
      <c r="I20" s="2058">
        <v>125</v>
      </c>
      <c r="J20" s="32">
        <f t="shared" si="3"/>
        <v>70.224719101123597</v>
      </c>
      <c r="K20" s="2058">
        <f t="shared" si="4"/>
        <v>53</v>
      </c>
      <c r="L20" s="2036">
        <f t="shared" si="5"/>
        <v>29.775280898876407</v>
      </c>
      <c r="M20" s="651">
        <v>145</v>
      </c>
      <c r="N20" s="402">
        <v>121</v>
      </c>
      <c r="O20" s="403">
        <f t="shared" si="6"/>
        <v>83.448275862068968</v>
      </c>
      <c r="P20" s="402">
        <f t="shared" si="7"/>
        <v>24</v>
      </c>
      <c r="Q20" s="1840">
        <f t="shared" si="8"/>
        <v>16.551724137931036</v>
      </c>
      <c r="R20" s="527"/>
      <c r="S20" s="242"/>
      <c r="T20" s="649"/>
    </row>
    <row r="21" spans="1:20" ht="12.75" customHeight="1">
      <c r="A21" s="52" t="s">
        <v>551</v>
      </c>
      <c r="B21" s="39">
        <v>16482</v>
      </c>
      <c r="C21" s="160">
        <v>15487</v>
      </c>
      <c r="D21" s="41">
        <v>9717</v>
      </c>
      <c r="E21" s="2035">
        <f t="shared" si="0"/>
        <v>62.742945696390521</v>
      </c>
      <c r="F21" s="41">
        <f t="shared" si="1"/>
        <v>5770</v>
      </c>
      <c r="G21" s="2035">
        <f t="shared" si="2"/>
        <v>37.257054303609479</v>
      </c>
      <c r="H21" s="617">
        <v>199</v>
      </c>
      <c r="I21" s="2059">
        <v>128</v>
      </c>
      <c r="J21" s="42">
        <f t="shared" si="3"/>
        <v>64.321608040200999</v>
      </c>
      <c r="K21" s="2059">
        <f t="shared" si="4"/>
        <v>71</v>
      </c>
      <c r="L21" s="2034">
        <f t="shared" si="5"/>
        <v>35.678391959798994</v>
      </c>
      <c r="M21" s="617">
        <v>224</v>
      </c>
      <c r="N21" s="881">
        <v>139</v>
      </c>
      <c r="O21" s="740">
        <f t="shared" si="6"/>
        <v>62.053571428571431</v>
      </c>
      <c r="P21" s="881">
        <f t="shared" si="7"/>
        <v>85</v>
      </c>
      <c r="Q21" s="1841">
        <f t="shared" si="8"/>
        <v>37.946428571428569</v>
      </c>
      <c r="R21" s="527"/>
      <c r="S21" s="242"/>
      <c r="T21" s="649"/>
    </row>
    <row r="22" spans="1:20" ht="12.75" customHeight="1">
      <c r="A22" s="730" t="s">
        <v>603</v>
      </c>
      <c r="B22" s="826">
        <v>16300</v>
      </c>
      <c r="C22" s="1050">
        <v>15360</v>
      </c>
      <c r="D22" s="107">
        <v>9574</v>
      </c>
      <c r="E22" s="2042">
        <f t="shared" si="0"/>
        <v>62.330729166666664</v>
      </c>
      <c r="F22" s="107">
        <f t="shared" si="1"/>
        <v>5786</v>
      </c>
      <c r="G22" s="2039">
        <f t="shared" si="2"/>
        <v>37.669270833333336</v>
      </c>
      <c r="H22" s="603">
        <v>288</v>
      </c>
      <c r="I22" s="2046">
        <v>205</v>
      </c>
      <c r="J22" s="165">
        <f t="shared" si="3"/>
        <v>71.180555555555557</v>
      </c>
      <c r="K22" s="2057">
        <f t="shared" si="4"/>
        <v>83</v>
      </c>
      <c r="L22" s="2038">
        <f t="shared" si="5"/>
        <v>28.819444444444443</v>
      </c>
      <c r="M22" s="603">
        <v>426</v>
      </c>
      <c r="N22" s="1062">
        <v>347</v>
      </c>
      <c r="O22" s="726">
        <f t="shared" si="6"/>
        <v>81.455399061032864</v>
      </c>
      <c r="P22" s="1062">
        <f t="shared" si="7"/>
        <v>79</v>
      </c>
      <c r="Q22" s="1842">
        <f t="shared" si="8"/>
        <v>18.544600938967136</v>
      </c>
      <c r="R22" s="527"/>
    </row>
    <row r="23" spans="1:20" ht="12.75" customHeight="1">
      <c r="A23" s="51" t="s">
        <v>641</v>
      </c>
      <c r="B23" s="29">
        <v>16350</v>
      </c>
      <c r="C23" s="162">
        <v>15395</v>
      </c>
      <c r="D23" s="31">
        <v>9600</v>
      </c>
      <c r="E23" s="2040">
        <f t="shared" si="0"/>
        <v>62.357908411822017</v>
      </c>
      <c r="F23" s="31">
        <f t="shared" si="1"/>
        <v>5795</v>
      </c>
      <c r="G23" s="2037">
        <f t="shared" si="2"/>
        <v>37.642091588177976</v>
      </c>
      <c r="H23" s="651">
        <v>232</v>
      </c>
      <c r="I23" s="2048">
        <v>160</v>
      </c>
      <c r="J23" s="32">
        <f t="shared" si="3"/>
        <v>68.965517241379317</v>
      </c>
      <c r="K23" s="2058">
        <f t="shared" si="4"/>
        <v>72</v>
      </c>
      <c r="L23" s="2036">
        <f t="shared" si="5"/>
        <v>31.03448275862069</v>
      </c>
      <c r="M23" s="651">
        <v>158</v>
      </c>
      <c r="N23" s="402">
        <v>128</v>
      </c>
      <c r="O23" s="403">
        <f t="shared" si="6"/>
        <v>81.012658227848107</v>
      </c>
      <c r="P23" s="402">
        <f t="shared" si="7"/>
        <v>30</v>
      </c>
      <c r="Q23" s="1840">
        <f t="shared" si="8"/>
        <v>18.9873417721519</v>
      </c>
      <c r="R23" s="3193"/>
    </row>
    <row r="24" spans="1:20" ht="12.75" customHeight="1">
      <c r="A24" s="51" t="s">
        <v>654</v>
      </c>
      <c r="B24" s="29">
        <v>16380</v>
      </c>
      <c r="C24" s="162">
        <v>15430</v>
      </c>
      <c r="D24" s="31">
        <v>9616</v>
      </c>
      <c r="E24" s="2037">
        <f t="shared" si="0"/>
        <v>62.320155541153596</v>
      </c>
      <c r="F24" s="31">
        <f t="shared" si="1"/>
        <v>5814</v>
      </c>
      <c r="G24" s="2037">
        <f t="shared" si="2"/>
        <v>37.679844458846404</v>
      </c>
      <c r="H24" s="651">
        <v>172</v>
      </c>
      <c r="I24" s="2048">
        <v>128</v>
      </c>
      <c r="J24" s="32">
        <f t="shared" si="3"/>
        <v>74.418604651162795</v>
      </c>
      <c r="K24" s="2058">
        <f t="shared" si="4"/>
        <v>44</v>
      </c>
      <c r="L24" s="2036">
        <f t="shared" si="5"/>
        <v>25.581395348837212</v>
      </c>
      <c r="M24" s="651">
        <v>141</v>
      </c>
      <c r="N24" s="402">
        <v>110</v>
      </c>
      <c r="O24" s="403">
        <f t="shared" si="6"/>
        <v>78.01418439716312</v>
      </c>
      <c r="P24" s="402">
        <f t="shared" si="7"/>
        <v>31</v>
      </c>
      <c r="Q24" s="1840">
        <f t="shared" si="8"/>
        <v>21.98581560283688</v>
      </c>
      <c r="R24" s="527"/>
    </row>
    <row r="25" spans="1:20" ht="12.75" customHeight="1">
      <c r="A25" s="51" t="s">
        <v>655</v>
      </c>
      <c r="B25" s="29">
        <v>16335</v>
      </c>
      <c r="C25" s="162">
        <v>15376</v>
      </c>
      <c r="D25" s="124">
        <v>9585</v>
      </c>
      <c r="E25" s="2060">
        <f t="shared" ref="E25:E44" si="9">SUM(D25/C25)*100</f>
        <v>62.33740894901144</v>
      </c>
      <c r="F25" s="124">
        <f t="shared" si="1"/>
        <v>5791</v>
      </c>
      <c r="G25" s="2060">
        <f t="shared" ref="G25:G44" si="10">SUM(F25/C25)*100</f>
        <v>37.662591050988553</v>
      </c>
      <c r="H25" s="651">
        <v>183</v>
      </c>
      <c r="I25" s="586">
        <v>123</v>
      </c>
      <c r="J25" s="403">
        <f t="shared" ref="J25:J41" si="11">SUM(I25/H25)*100</f>
        <v>67.213114754098356</v>
      </c>
      <c r="K25" s="586">
        <f t="shared" si="4"/>
        <v>60</v>
      </c>
      <c r="L25" s="2052">
        <f t="shared" ref="L25:L41" si="12">SUM(K25/H25)*100</f>
        <v>32.786885245901637</v>
      </c>
      <c r="M25" s="651">
        <v>228</v>
      </c>
      <c r="N25" s="402">
        <v>151</v>
      </c>
      <c r="O25" s="403">
        <f t="shared" ref="O25:O44" si="13">SUM(N25/M25)*100</f>
        <v>66.228070175438589</v>
      </c>
      <c r="P25" s="402">
        <f t="shared" si="7"/>
        <v>77</v>
      </c>
      <c r="Q25" s="1840">
        <f t="shared" ref="Q25:Q44" si="14">SUM(P25/M25)*100</f>
        <v>33.771929824561404</v>
      </c>
      <c r="R25" s="527"/>
      <c r="S25" s="242"/>
      <c r="T25" s="242"/>
    </row>
    <row r="26" spans="1:20" ht="12.75" customHeight="1">
      <c r="A26" s="730" t="s">
        <v>705</v>
      </c>
      <c r="B26" s="826">
        <v>16163</v>
      </c>
      <c r="C26" s="1050">
        <v>15213</v>
      </c>
      <c r="D26" s="107">
        <v>9416</v>
      </c>
      <c r="E26" s="2042">
        <f t="shared" si="9"/>
        <v>61.894432393347799</v>
      </c>
      <c r="F26" s="107">
        <f t="shared" si="1"/>
        <v>5797</v>
      </c>
      <c r="G26" s="2039">
        <f t="shared" si="10"/>
        <v>38.105567606652208</v>
      </c>
      <c r="H26" s="603">
        <v>262</v>
      </c>
      <c r="I26" s="2046">
        <v>186</v>
      </c>
      <c r="J26" s="165">
        <f t="shared" si="11"/>
        <v>70.992366412213741</v>
      </c>
      <c r="K26" s="2057">
        <f t="shared" si="4"/>
        <v>76</v>
      </c>
      <c r="L26" s="2038">
        <f t="shared" si="12"/>
        <v>29.007633587786259</v>
      </c>
      <c r="M26" s="603">
        <v>432</v>
      </c>
      <c r="N26" s="1062">
        <v>357</v>
      </c>
      <c r="O26" s="726">
        <f t="shared" si="13"/>
        <v>82.638888888888886</v>
      </c>
      <c r="P26" s="1062">
        <f t="shared" si="7"/>
        <v>75</v>
      </c>
      <c r="Q26" s="1842">
        <f t="shared" si="14"/>
        <v>17.361111111111111</v>
      </c>
      <c r="R26" s="527"/>
      <c r="S26" s="242"/>
      <c r="T26" s="242"/>
    </row>
    <row r="27" spans="1:20" ht="12.75" customHeight="1">
      <c r="A27" s="51" t="s">
        <v>723</v>
      </c>
      <c r="B27" s="29">
        <v>16246</v>
      </c>
      <c r="C27" s="162">
        <v>15268</v>
      </c>
      <c r="D27" s="31">
        <v>9500</v>
      </c>
      <c r="E27" s="2040">
        <f t="shared" si="9"/>
        <v>62.221640031438305</v>
      </c>
      <c r="F27" s="31">
        <f t="shared" si="1"/>
        <v>5768</v>
      </c>
      <c r="G27" s="2037">
        <f t="shared" si="10"/>
        <v>37.778359968561695</v>
      </c>
      <c r="H27" s="651">
        <v>231</v>
      </c>
      <c r="I27" s="2048">
        <v>156</v>
      </c>
      <c r="J27" s="32">
        <f t="shared" si="11"/>
        <v>67.532467532467535</v>
      </c>
      <c r="K27" s="2058">
        <f t="shared" si="4"/>
        <v>75</v>
      </c>
      <c r="L27" s="2036">
        <f t="shared" si="12"/>
        <v>32.467532467532465</v>
      </c>
      <c r="M27" s="651">
        <v>150</v>
      </c>
      <c r="N27" s="402">
        <v>121</v>
      </c>
      <c r="O27" s="403">
        <f t="shared" si="13"/>
        <v>80.666666666666657</v>
      </c>
      <c r="P27" s="402">
        <f t="shared" si="7"/>
        <v>29</v>
      </c>
      <c r="Q27" s="1840">
        <f t="shared" si="14"/>
        <v>19.333333333333332</v>
      </c>
      <c r="R27" s="527"/>
      <c r="S27" s="2651"/>
      <c r="T27" s="221"/>
    </row>
    <row r="28" spans="1:20" ht="12.75" customHeight="1">
      <c r="A28" s="51" t="s">
        <v>724</v>
      </c>
      <c r="B28" s="29">
        <v>16260</v>
      </c>
      <c r="C28" s="162">
        <v>15305</v>
      </c>
      <c r="D28" s="31">
        <v>9457</v>
      </c>
      <c r="E28" s="2037">
        <f t="shared" si="9"/>
        <v>61.79026461940542</v>
      </c>
      <c r="F28" s="31">
        <f t="shared" si="1"/>
        <v>5848</v>
      </c>
      <c r="G28" s="2037">
        <f t="shared" si="10"/>
        <v>38.20973538059458</v>
      </c>
      <c r="H28" s="651">
        <v>145</v>
      </c>
      <c r="I28" s="2048">
        <v>105</v>
      </c>
      <c r="J28" s="32">
        <f t="shared" si="11"/>
        <v>72.41379310344827</v>
      </c>
      <c r="K28" s="2058">
        <f t="shared" si="4"/>
        <v>40</v>
      </c>
      <c r="L28" s="2036">
        <f t="shared" si="12"/>
        <v>27.586206896551722</v>
      </c>
      <c r="M28" s="651">
        <v>135</v>
      </c>
      <c r="N28" s="402">
        <v>104</v>
      </c>
      <c r="O28" s="403">
        <f t="shared" si="13"/>
        <v>77.037037037037038</v>
      </c>
      <c r="P28" s="402">
        <f t="shared" si="7"/>
        <v>31</v>
      </c>
      <c r="Q28" s="1840">
        <f t="shared" si="14"/>
        <v>22.962962962962962</v>
      </c>
      <c r="R28" s="527"/>
      <c r="S28" s="221"/>
      <c r="T28" s="2567"/>
    </row>
    <row r="29" spans="1:20" ht="12.75" customHeight="1">
      <c r="A29" s="51" t="s">
        <v>725</v>
      </c>
      <c r="B29" s="29">
        <v>16103</v>
      </c>
      <c r="C29" s="162">
        <v>15186</v>
      </c>
      <c r="D29" s="124">
        <v>9425</v>
      </c>
      <c r="E29" s="2060">
        <f t="shared" si="9"/>
        <v>62.063742921111555</v>
      </c>
      <c r="F29" s="124">
        <f t="shared" si="1"/>
        <v>5761</v>
      </c>
      <c r="G29" s="2060">
        <f t="shared" si="10"/>
        <v>37.936257078888453</v>
      </c>
      <c r="H29" s="651">
        <v>173</v>
      </c>
      <c r="I29" s="586">
        <v>111</v>
      </c>
      <c r="J29" s="403">
        <f t="shared" si="11"/>
        <v>64.161849710982651</v>
      </c>
      <c r="K29" s="586">
        <f t="shared" si="4"/>
        <v>62</v>
      </c>
      <c r="L29" s="2052">
        <f t="shared" si="12"/>
        <v>35.838150289017342</v>
      </c>
      <c r="M29" s="651">
        <v>236</v>
      </c>
      <c r="N29" s="402">
        <v>145</v>
      </c>
      <c r="O29" s="403">
        <f t="shared" si="13"/>
        <v>61.440677966101696</v>
      </c>
      <c r="P29" s="402">
        <f t="shared" si="7"/>
        <v>91</v>
      </c>
      <c r="Q29" s="1840">
        <f t="shared" si="14"/>
        <v>38.559322033898304</v>
      </c>
      <c r="R29" s="527"/>
      <c r="S29" s="221"/>
      <c r="T29" s="2567"/>
    </row>
    <row r="30" spans="1:20" ht="12.75" customHeight="1">
      <c r="A30" s="730" t="s">
        <v>746</v>
      </c>
      <c r="B30" s="826">
        <v>15889</v>
      </c>
      <c r="C30" s="1050">
        <v>15018</v>
      </c>
      <c r="D30" s="107">
        <v>9277</v>
      </c>
      <c r="E30" s="2170">
        <f t="shared" si="9"/>
        <v>61.772539619123719</v>
      </c>
      <c r="F30" s="107">
        <f t="shared" si="1"/>
        <v>5741</v>
      </c>
      <c r="G30" s="2167">
        <f t="shared" si="10"/>
        <v>38.227460380876281</v>
      </c>
      <c r="H30" s="603">
        <v>271</v>
      </c>
      <c r="I30" s="2175">
        <v>221</v>
      </c>
      <c r="J30" s="165">
        <f t="shared" si="11"/>
        <v>81.54981549815497</v>
      </c>
      <c r="K30" s="2184">
        <f t="shared" si="4"/>
        <v>50</v>
      </c>
      <c r="L30" s="2166">
        <f t="shared" si="12"/>
        <v>18.450184501845019</v>
      </c>
      <c r="M30" s="603">
        <v>427</v>
      </c>
      <c r="N30" s="1062">
        <v>350</v>
      </c>
      <c r="O30" s="726">
        <f t="shared" si="13"/>
        <v>81.967213114754102</v>
      </c>
      <c r="P30" s="1062">
        <f t="shared" si="7"/>
        <v>77</v>
      </c>
      <c r="Q30" s="1842">
        <f t="shared" si="14"/>
        <v>18.032786885245901</v>
      </c>
      <c r="R30" s="527"/>
      <c r="S30" s="242"/>
      <c r="T30" s="242"/>
    </row>
    <row r="31" spans="1:20" ht="12.75" customHeight="1">
      <c r="A31" s="51" t="s">
        <v>747</v>
      </c>
      <c r="B31" s="29">
        <v>15954</v>
      </c>
      <c r="C31" s="162">
        <v>15057</v>
      </c>
      <c r="D31" s="31">
        <v>9313</v>
      </c>
      <c r="E31" s="2169">
        <f t="shared" si="9"/>
        <v>61.851630470877325</v>
      </c>
      <c r="F31" s="31">
        <f t="shared" si="1"/>
        <v>5744</v>
      </c>
      <c r="G31" s="2165">
        <f t="shared" si="10"/>
        <v>38.148369529122668</v>
      </c>
      <c r="H31" s="651">
        <v>220</v>
      </c>
      <c r="I31" s="2177">
        <v>164</v>
      </c>
      <c r="J31" s="32">
        <f t="shared" si="11"/>
        <v>74.545454545454547</v>
      </c>
      <c r="K31" s="2187">
        <f t="shared" si="4"/>
        <v>56</v>
      </c>
      <c r="L31" s="2164">
        <f t="shared" si="12"/>
        <v>25.454545454545453</v>
      </c>
      <c r="M31" s="651">
        <v>155</v>
      </c>
      <c r="N31" s="402">
        <v>123</v>
      </c>
      <c r="O31" s="403">
        <f t="shared" si="13"/>
        <v>79.354838709677423</v>
      </c>
      <c r="P31" s="402">
        <f t="shared" ref="P31:P44" si="15">M31-N31</f>
        <v>32</v>
      </c>
      <c r="Q31" s="1840">
        <f t="shared" si="14"/>
        <v>20.64516129032258</v>
      </c>
      <c r="R31" s="527"/>
      <c r="S31" s="242"/>
      <c r="T31" s="242"/>
    </row>
    <row r="32" spans="1:20" ht="13.5" customHeight="1">
      <c r="A32" s="51" t="s">
        <v>748</v>
      </c>
      <c r="B32" s="29">
        <v>15932</v>
      </c>
      <c r="C32" s="162">
        <v>15028</v>
      </c>
      <c r="D32" s="31">
        <v>9291</v>
      </c>
      <c r="E32" s="2165">
        <f t="shared" si="9"/>
        <v>61.824594091030072</v>
      </c>
      <c r="F32" s="31">
        <f t="shared" si="1"/>
        <v>5737</v>
      </c>
      <c r="G32" s="2165">
        <f t="shared" si="10"/>
        <v>38.175405908969921</v>
      </c>
      <c r="H32" s="651">
        <v>139</v>
      </c>
      <c r="I32" s="2177">
        <v>99</v>
      </c>
      <c r="J32" s="32">
        <f t="shared" si="11"/>
        <v>71.223021582733821</v>
      </c>
      <c r="K32" s="2187">
        <f t="shared" si="4"/>
        <v>40</v>
      </c>
      <c r="L32" s="2164">
        <f t="shared" si="12"/>
        <v>28.776978417266186</v>
      </c>
      <c r="M32" s="651">
        <v>145</v>
      </c>
      <c r="N32" s="402">
        <v>110</v>
      </c>
      <c r="O32" s="403">
        <f t="shared" si="13"/>
        <v>75.862068965517238</v>
      </c>
      <c r="P32" s="402">
        <f t="shared" si="15"/>
        <v>35</v>
      </c>
      <c r="Q32" s="1840">
        <f t="shared" si="14"/>
        <v>24.137931034482758</v>
      </c>
      <c r="R32" s="527"/>
      <c r="S32" s="2651"/>
      <c r="T32" s="221"/>
    </row>
    <row r="33" spans="1:25" ht="13.5" customHeight="1">
      <c r="A33" s="52" t="s">
        <v>749</v>
      </c>
      <c r="B33" s="39">
        <v>15688</v>
      </c>
      <c r="C33" s="160">
        <v>14803</v>
      </c>
      <c r="D33" s="41">
        <v>9113</v>
      </c>
      <c r="E33" s="2163">
        <f t="shared" si="9"/>
        <v>61.561845571843541</v>
      </c>
      <c r="F33" s="41">
        <f t="shared" si="1"/>
        <v>5690</v>
      </c>
      <c r="G33" s="2163">
        <f t="shared" si="10"/>
        <v>38.438154428156459</v>
      </c>
      <c r="H33" s="617">
        <v>142</v>
      </c>
      <c r="I33" s="2179">
        <v>93</v>
      </c>
      <c r="J33" s="42">
        <f t="shared" si="11"/>
        <v>65.492957746478879</v>
      </c>
      <c r="K33" s="2190">
        <f t="shared" si="4"/>
        <v>49</v>
      </c>
      <c r="L33" s="2162">
        <f t="shared" si="12"/>
        <v>34.507042253521128</v>
      </c>
      <c r="M33" s="617">
        <v>239</v>
      </c>
      <c r="N33" s="881">
        <v>152</v>
      </c>
      <c r="O33" s="740">
        <f t="shared" si="13"/>
        <v>63.598326359832633</v>
      </c>
      <c r="P33" s="881">
        <f t="shared" si="15"/>
        <v>87</v>
      </c>
      <c r="Q33" s="1841">
        <f t="shared" si="14"/>
        <v>36.401673640167367</v>
      </c>
      <c r="R33" s="527"/>
      <c r="S33" s="2793"/>
      <c r="T33" s="221"/>
    </row>
    <row r="34" spans="1:25" ht="13.5" customHeight="1">
      <c r="A34" s="730" t="s">
        <v>810</v>
      </c>
      <c r="B34" s="29">
        <v>15455</v>
      </c>
      <c r="C34" s="162">
        <v>14599</v>
      </c>
      <c r="D34" s="31">
        <v>8911</v>
      </c>
      <c r="E34" s="2165">
        <f t="shared" si="9"/>
        <v>61.038427289540373</v>
      </c>
      <c r="F34" s="31">
        <f t="shared" si="1"/>
        <v>5688</v>
      </c>
      <c r="G34" s="2165">
        <f t="shared" si="10"/>
        <v>38.96157271045962</v>
      </c>
      <c r="H34" s="651">
        <v>239</v>
      </c>
      <c r="I34" s="2177">
        <v>161</v>
      </c>
      <c r="J34" s="32">
        <f t="shared" si="11"/>
        <v>67.36401673640168</v>
      </c>
      <c r="K34" s="2187">
        <f t="shared" si="4"/>
        <v>78</v>
      </c>
      <c r="L34" s="2164">
        <f t="shared" si="12"/>
        <v>32.635983263598327</v>
      </c>
      <c r="M34" s="651">
        <v>425</v>
      </c>
      <c r="N34" s="402">
        <v>350</v>
      </c>
      <c r="O34" s="403">
        <f t="shared" si="13"/>
        <v>82.35294117647058</v>
      </c>
      <c r="P34" s="402">
        <f t="shared" si="15"/>
        <v>75</v>
      </c>
      <c r="Q34" s="1840">
        <f t="shared" si="14"/>
        <v>17.647058823529413</v>
      </c>
      <c r="R34" s="527"/>
      <c r="S34" s="221"/>
      <c r="T34" s="221"/>
    </row>
    <row r="35" spans="1:25" ht="13.5" customHeight="1">
      <c r="A35" s="51" t="s">
        <v>818</v>
      </c>
      <c r="B35" s="29">
        <v>15440</v>
      </c>
      <c r="C35" s="162">
        <v>14575</v>
      </c>
      <c r="D35" s="31">
        <v>8876</v>
      </c>
      <c r="E35" s="2215">
        <f t="shared" si="9"/>
        <v>60.898799313893662</v>
      </c>
      <c r="F35" s="31">
        <f t="shared" si="1"/>
        <v>5699</v>
      </c>
      <c r="G35" s="2215">
        <f t="shared" si="10"/>
        <v>39.101200686106345</v>
      </c>
      <c r="H35" s="651">
        <v>195</v>
      </c>
      <c r="I35" s="2218">
        <v>131</v>
      </c>
      <c r="J35" s="32">
        <f t="shared" si="11"/>
        <v>67.179487179487168</v>
      </c>
      <c r="K35" s="2222">
        <f t="shared" si="4"/>
        <v>64</v>
      </c>
      <c r="L35" s="2214">
        <f t="shared" si="12"/>
        <v>32.820512820512818</v>
      </c>
      <c r="M35" s="651">
        <v>202</v>
      </c>
      <c r="N35" s="402">
        <v>171</v>
      </c>
      <c r="O35" s="403">
        <f t="shared" si="13"/>
        <v>84.653465346534645</v>
      </c>
      <c r="P35" s="402">
        <f t="shared" si="15"/>
        <v>31</v>
      </c>
      <c r="Q35" s="1840">
        <f t="shared" si="14"/>
        <v>15.346534653465346</v>
      </c>
      <c r="R35" s="527"/>
      <c r="S35" s="221"/>
      <c r="T35" s="221"/>
    </row>
    <row r="36" spans="1:25" ht="13.5" customHeight="1">
      <c r="A36" s="51" t="s">
        <v>797</v>
      </c>
      <c r="B36" s="29">
        <v>15463</v>
      </c>
      <c r="C36" s="162">
        <v>14578</v>
      </c>
      <c r="D36" s="31">
        <v>8865</v>
      </c>
      <c r="E36" s="2270">
        <f t="shared" si="9"/>
        <v>60.810810810810814</v>
      </c>
      <c r="F36" s="31">
        <f t="shared" si="1"/>
        <v>5713</v>
      </c>
      <c r="G36" s="2270">
        <f t="shared" si="10"/>
        <v>39.189189189189186</v>
      </c>
      <c r="H36" s="651">
        <v>168</v>
      </c>
      <c r="I36" s="2271">
        <v>112</v>
      </c>
      <c r="J36" s="32">
        <f t="shared" si="11"/>
        <v>66.666666666666657</v>
      </c>
      <c r="K36" s="2273">
        <f t="shared" si="4"/>
        <v>56</v>
      </c>
      <c r="L36" s="2269">
        <f t="shared" si="12"/>
        <v>33.333333333333329</v>
      </c>
      <c r="M36" s="651">
        <v>144</v>
      </c>
      <c r="N36" s="402">
        <v>121</v>
      </c>
      <c r="O36" s="403">
        <f t="shared" si="13"/>
        <v>84.027777777777786</v>
      </c>
      <c r="P36" s="402">
        <f t="shared" si="15"/>
        <v>23</v>
      </c>
      <c r="Q36" s="1840">
        <f t="shared" si="14"/>
        <v>15.972222222222221</v>
      </c>
      <c r="R36" s="527"/>
      <c r="S36" s="2651"/>
      <c r="T36" s="221"/>
      <c r="U36" s="242"/>
      <c r="V36" s="242"/>
      <c r="Y36" s="532"/>
    </row>
    <row r="37" spans="1:25" ht="13.5" customHeight="1">
      <c r="A37" s="52" t="s">
        <v>819</v>
      </c>
      <c r="B37" s="39">
        <v>15383</v>
      </c>
      <c r="C37" s="160">
        <v>14493</v>
      </c>
      <c r="D37" s="41">
        <v>8828</v>
      </c>
      <c r="E37" s="2356">
        <f t="shared" si="9"/>
        <v>60.912164493203612</v>
      </c>
      <c r="F37" s="41">
        <f t="shared" si="1"/>
        <v>5665</v>
      </c>
      <c r="G37" s="2356">
        <f t="shared" si="10"/>
        <v>39.087835506796388</v>
      </c>
      <c r="H37" s="617">
        <v>161</v>
      </c>
      <c r="I37" s="2366">
        <v>107</v>
      </c>
      <c r="J37" s="42">
        <f t="shared" si="11"/>
        <v>66.459627329192557</v>
      </c>
      <c r="K37" s="2372">
        <f t="shared" si="4"/>
        <v>54</v>
      </c>
      <c r="L37" s="2358">
        <f t="shared" si="12"/>
        <v>33.540372670807457</v>
      </c>
      <c r="M37" s="617">
        <v>237</v>
      </c>
      <c r="N37" s="881">
        <v>136</v>
      </c>
      <c r="O37" s="740">
        <f t="shared" si="13"/>
        <v>57.383966244725734</v>
      </c>
      <c r="P37" s="881">
        <f t="shared" si="15"/>
        <v>101</v>
      </c>
      <c r="Q37" s="1841">
        <f t="shared" si="14"/>
        <v>42.616033755274266</v>
      </c>
      <c r="R37" s="527"/>
      <c r="S37" s="2651"/>
      <c r="T37" s="221"/>
      <c r="U37" s="242"/>
      <c r="V37" s="242"/>
      <c r="Y37" s="532"/>
    </row>
    <row r="38" spans="1:25" ht="13.5" customHeight="1">
      <c r="A38" s="730" t="s">
        <v>867</v>
      </c>
      <c r="B38" s="29">
        <v>15201</v>
      </c>
      <c r="C38" s="162">
        <v>14337</v>
      </c>
      <c r="D38" s="31">
        <v>8677</v>
      </c>
      <c r="E38" s="2355">
        <f t="shared" si="9"/>
        <v>60.521727000069745</v>
      </c>
      <c r="F38" s="31">
        <f t="shared" si="1"/>
        <v>5660</v>
      </c>
      <c r="G38" s="2355">
        <f t="shared" si="10"/>
        <v>39.478272999930255</v>
      </c>
      <c r="H38" s="651">
        <v>217</v>
      </c>
      <c r="I38" s="2364">
        <v>170</v>
      </c>
      <c r="J38" s="32">
        <f t="shared" si="11"/>
        <v>78.341013824884797</v>
      </c>
      <c r="K38" s="2375">
        <f t="shared" si="4"/>
        <v>47</v>
      </c>
      <c r="L38" s="2357">
        <f t="shared" si="12"/>
        <v>21.658986175115206</v>
      </c>
      <c r="M38" s="651">
        <v>391</v>
      </c>
      <c r="N38" s="402">
        <v>317</v>
      </c>
      <c r="O38" s="403">
        <f t="shared" si="13"/>
        <v>81.074168797953959</v>
      </c>
      <c r="P38" s="402">
        <f t="shared" si="15"/>
        <v>74</v>
      </c>
      <c r="Q38" s="1840">
        <f t="shared" si="14"/>
        <v>18.925831202046037</v>
      </c>
      <c r="R38" s="527"/>
      <c r="S38" s="2651"/>
      <c r="T38" s="2651"/>
      <c r="U38" s="532"/>
    </row>
    <row r="39" spans="1:25" ht="13.5" customHeight="1">
      <c r="A39" s="51" t="s">
        <v>874</v>
      </c>
      <c r="B39" s="29">
        <v>15239</v>
      </c>
      <c r="C39" s="162">
        <v>14355</v>
      </c>
      <c r="D39" s="31">
        <v>8698</v>
      </c>
      <c r="E39" s="2391">
        <f t="shared" si="9"/>
        <v>60.592128178335066</v>
      </c>
      <c r="F39" s="31">
        <f t="shared" si="1"/>
        <v>5657</v>
      </c>
      <c r="G39" s="2391">
        <f t="shared" si="10"/>
        <v>39.407871821664926</v>
      </c>
      <c r="H39" s="651">
        <v>177</v>
      </c>
      <c r="I39" s="2392">
        <v>135</v>
      </c>
      <c r="J39" s="32">
        <f t="shared" si="11"/>
        <v>76.271186440677965</v>
      </c>
      <c r="K39" s="2393">
        <f t="shared" si="4"/>
        <v>42</v>
      </c>
      <c r="L39" s="2390">
        <f t="shared" si="12"/>
        <v>23.728813559322035</v>
      </c>
      <c r="M39" s="651">
        <v>121</v>
      </c>
      <c r="N39" s="402">
        <v>95</v>
      </c>
      <c r="O39" s="403">
        <f t="shared" si="13"/>
        <v>78.512396694214885</v>
      </c>
      <c r="P39" s="402">
        <f t="shared" si="15"/>
        <v>26</v>
      </c>
      <c r="Q39" s="1840">
        <f t="shared" si="14"/>
        <v>21.487603305785125</v>
      </c>
      <c r="R39" s="527"/>
      <c r="S39" s="2651"/>
      <c r="T39" s="221"/>
      <c r="Y39" s="242"/>
    </row>
    <row r="40" spans="1:25" ht="13.5" customHeight="1">
      <c r="A40" s="51" t="s">
        <v>861</v>
      </c>
      <c r="B40" s="29">
        <v>15221</v>
      </c>
      <c r="C40" s="162">
        <v>14316</v>
      </c>
      <c r="D40" s="31">
        <v>8684</v>
      </c>
      <c r="E40" s="2629">
        <f t="shared" si="9"/>
        <v>60.659402067616654</v>
      </c>
      <c r="F40" s="31">
        <f t="shared" si="1"/>
        <v>5632</v>
      </c>
      <c r="G40" s="2451">
        <f t="shared" si="10"/>
        <v>39.340597932383346</v>
      </c>
      <c r="H40" s="651">
        <v>127</v>
      </c>
      <c r="I40" s="2453">
        <v>93</v>
      </c>
      <c r="J40" s="32">
        <f t="shared" si="11"/>
        <v>73.228346456692918</v>
      </c>
      <c r="K40" s="2454">
        <f t="shared" si="4"/>
        <v>34</v>
      </c>
      <c r="L40" s="2452">
        <f t="shared" si="12"/>
        <v>26.771653543307089</v>
      </c>
      <c r="M40" s="651">
        <v>144</v>
      </c>
      <c r="N40" s="402">
        <v>115</v>
      </c>
      <c r="O40" s="403">
        <f t="shared" si="13"/>
        <v>79.861111111111114</v>
      </c>
      <c r="P40" s="402">
        <f t="shared" si="15"/>
        <v>29</v>
      </c>
      <c r="Q40" s="1840">
        <f t="shared" si="14"/>
        <v>20.138888888888889</v>
      </c>
      <c r="R40" s="527"/>
      <c r="S40" s="2651"/>
      <c r="T40" s="221"/>
    </row>
    <row r="41" spans="1:25" ht="12.75" customHeight="1">
      <c r="A41" s="52" t="s">
        <v>875</v>
      </c>
      <c r="B41" s="39">
        <v>15064</v>
      </c>
      <c r="C41" s="2480">
        <v>14193</v>
      </c>
      <c r="D41" s="2644">
        <v>8615</v>
      </c>
      <c r="E41" s="2643">
        <f t="shared" si="9"/>
        <v>60.698936095258226</v>
      </c>
      <c r="F41" s="2644">
        <f t="shared" si="1"/>
        <v>5578</v>
      </c>
      <c r="G41" s="2643">
        <f t="shared" si="10"/>
        <v>39.301063904741774</v>
      </c>
      <c r="H41" s="617">
        <v>159</v>
      </c>
      <c r="I41" s="2557">
        <v>108</v>
      </c>
      <c r="J41" s="2645">
        <f t="shared" si="11"/>
        <v>67.924528301886795</v>
      </c>
      <c r="K41" s="2557">
        <f t="shared" si="4"/>
        <v>51</v>
      </c>
      <c r="L41" s="2641">
        <f t="shared" si="12"/>
        <v>32.075471698113205</v>
      </c>
      <c r="M41" s="617">
        <v>316</v>
      </c>
      <c r="N41" s="2564">
        <v>181</v>
      </c>
      <c r="O41" s="2645">
        <f t="shared" si="13"/>
        <v>57.278481012658233</v>
      </c>
      <c r="P41" s="2564">
        <f t="shared" si="15"/>
        <v>135</v>
      </c>
      <c r="Q41" s="1841">
        <f t="shared" si="14"/>
        <v>42.721518987341774</v>
      </c>
      <c r="R41" s="527"/>
      <c r="S41" s="242"/>
      <c r="T41" s="242"/>
      <c r="U41" s="2793"/>
      <c r="W41" s="242"/>
    </row>
    <row r="42" spans="1:25" ht="13.5" customHeight="1">
      <c r="A42" s="730" t="s">
        <v>914</v>
      </c>
      <c r="B42" s="29">
        <v>14953</v>
      </c>
      <c r="C42" s="162">
        <v>14066</v>
      </c>
      <c r="D42" s="31">
        <v>8567</v>
      </c>
      <c r="E42" s="2878">
        <f t="shared" si="9"/>
        <v>60.905730129390022</v>
      </c>
      <c r="F42" s="31">
        <f t="shared" si="1"/>
        <v>5499</v>
      </c>
      <c r="G42" s="2878">
        <f t="shared" si="10"/>
        <v>39.094269870609985</v>
      </c>
      <c r="H42" s="651">
        <v>228</v>
      </c>
      <c r="I42" s="2879">
        <v>169</v>
      </c>
      <c r="J42" s="32">
        <f t="shared" ref="J42" si="16">SUM(I42/H42)*100</f>
        <v>74.122807017543863</v>
      </c>
      <c r="K42" s="2880">
        <f t="shared" ref="K42" si="17">H42-I42</f>
        <v>59</v>
      </c>
      <c r="L42" s="2877">
        <f t="shared" ref="L42:L49" si="18">SUM(K42/H42)*100</f>
        <v>25.877192982456144</v>
      </c>
      <c r="M42" s="651">
        <v>335</v>
      </c>
      <c r="N42" s="402">
        <v>275</v>
      </c>
      <c r="O42" s="403">
        <f t="shared" si="13"/>
        <v>82.089552238805979</v>
      </c>
      <c r="P42" s="402">
        <f t="shared" si="15"/>
        <v>60</v>
      </c>
      <c r="Q42" s="1840">
        <f t="shared" si="14"/>
        <v>17.910447761194028</v>
      </c>
      <c r="R42" s="527"/>
      <c r="S42" s="2793"/>
      <c r="T42" s="2793"/>
      <c r="V42" s="532"/>
      <c r="W42" s="532"/>
      <c r="X42" s="242"/>
    </row>
    <row r="43" spans="1:25" ht="13.5" customHeight="1">
      <c r="A43" s="51" t="s">
        <v>918</v>
      </c>
      <c r="B43" s="29">
        <v>15014</v>
      </c>
      <c r="C43" s="162">
        <v>14107</v>
      </c>
      <c r="D43" s="31">
        <v>8530</v>
      </c>
      <c r="E43" s="2878">
        <f t="shared" si="9"/>
        <v>60.466435103140284</v>
      </c>
      <c r="F43" s="31">
        <f t="shared" ref="F43:F49" si="19">C43-D43</f>
        <v>5577</v>
      </c>
      <c r="G43" s="2878">
        <f t="shared" si="10"/>
        <v>39.533564896859716</v>
      </c>
      <c r="H43" s="651">
        <v>181</v>
      </c>
      <c r="I43" s="2879">
        <v>132</v>
      </c>
      <c r="J43" s="32">
        <f t="shared" ref="J43:J44" si="20">SUM(I43/H43)*100</f>
        <v>72.928176795580114</v>
      </c>
      <c r="K43" s="2880">
        <f t="shared" ref="K43:K49" si="21">H43-I43</f>
        <v>49</v>
      </c>
      <c r="L43" s="2877">
        <f t="shared" ref="L43" si="22">SUM(K43/H43)*100</f>
        <v>27.071823204419886</v>
      </c>
      <c r="M43" s="651">
        <v>122</v>
      </c>
      <c r="N43" s="402">
        <v>94</v>
      </c>
      <c r="O43" s="403">
        <f t="shared" si="13"/>
        <v>77.049180327868854</v>
      </c>
      <c r="P43" s="402">
        <f t="shared" si="15"/>
        <v>28</v>
      </c>
      <c r="Q43" s="1840">
        <f t="shared" si="14"/>
        <v>22.950819672131146</v>
      </c>
      <c r="R43" s="527"/>
      <c r="S43" s="2651"/>
      <c r="T43" s="221"/>
    </row>
    <row r="44" spans="1:25" ht="13.5" customHeight="1">
      <c r="A44" s="51" t="s">
        <v>936</v>
      </c>
      <c r="B44" s="29">
        <v>15028</v>
      </c>
      <c r="C44" s="162">
        <v>14115</v>
      </c>
      <c r="D44" s="31">
        <v>8526</v>
      </c>
      <c r="E44" s="2881">
        <f t="shared" si="9"/>
        <v>60.403825717322</v>
      </c>
      <c r="F44" s="31">
        <f t="shared" si="19"/>
        <v>5589</v>
      </c>
      <c r="G44" s="2878">
        <f t="shared" si="10"/>
        <v>39.596174282678007</v>
      </c>
      <c r="H44" s="651">
        <v>114</v>
      </c>
      <c r="I44" s="2879">
        <v>75</v>
      </c>
      <c r="J44" s="32">
        <f t="shared" si="20"/>
        <v>65.789473684210535</v>
      </c>
      <c r="K44" s="2880">
        <f t="shared" si="21"/>
        <v>39</v>
      </c>
      <c r="L44" s="2877">
        <f>SUM(K44/H44)*100</f>
        <v>34.210526315789473</v>
      </c>
      <c r="M44" s="651">
        <v>102</v>
      </c>
      <c r="N44" s="402">
        <v>83</v>
      </c>
      <c r="O44" s="403">
        <f t="shared" si="13"/>
        <v>81.372549019607845</v>
      </c>
      <c r="P44" s="402">
        <f t="shared" si="15"/>
        <v>19</v>
      </c>
      <c r="Q44" s="1840">
        <f t="shared" si="14"/>
        <v>18.627450980392158</v>
      </c>
      <c r="R44" s="527"/>
      <c r="S44" s="2793"/>
      <c r="T44" s="242"/>
      <c r="U44" s="2793"/>
    </row>
    <row r="45" spans="1:25" ht="13.5" customHeight="1">
      <c r="A45" s="644" t="s">
        <v>937</v>
      </c>
      <c r="B45" s="39">
        <v>15002</v>
      </c>
      <c r="C45" s="47">
        <v>14077</v>
      </c>
      <c r="D45" s="3043">
        <v>8514</v>
      </c>
      <c r="E45" s="3013">
        <f t="shared" ref="E45:E46" si="23">SUM(D45/C45)*100</f>
        <v>60.481636712367695</v>
      </c>
      <c r="F45" s="3043">
        <f t="shared" si="19"/>
        <v>5563</v>
      </c>
      <c r="G45" s="3013">
        <f t="shared" ref="G45:G49" si="24">SUM(F45/C45)*100</f>
        <v>39.518363287632305</v>
      </c>
      <c r="H45" s="617">
        <v>162</v>
      </c>
      <c r="I45" s="3021">
        <v>105</v>
      </c>
      <c r="J45" s="2626">
        <f t="shared" ref="J45:J50" si="25">SUM(I45/H45)*100</f>
        <v>64.81481481481481</v>
      </c>
      <c r="K45" s="2474">
        <f t="shared" si="21"/>
        <v>57</v>
      </c>
      <c r="L45" s="3026">
        <f t="shared" si="18"/>
        <v>35.185185185185183</v>
      </c>
      <c r="M45" s="617">
        <v>188</v>
      </c>
      <c r="N45" s="2564">
        <v>115</v>
      </c>
      <c r="O45" s="2645">
        <f t="shared" ref="O45:O49" si="26">SUM(N45/M45)*100</f>
        <v>61.170212765957444</v>
      </c>
      <c r="P45" s="2564">
        <f t="shared" ref="P45:P49" si="27">M45-N45</f>
        <v>73</v>
      </c>
      <c r="Q45" s="1841">
        <f t="shared" ref="Q45:Q49" si="28">SUM(P45/M45)*100</f>
        <v>38.829787234042549</v>
      </c>
      <c r="R45" s="3193"/>
      <c r="S45" s="2793"/>
      <c r="T45" s="242"/>
      <c r="U45" s="2793"/>
      <c r="V45" s="242"/>
    </row>
    <row r="46" spans="1:25" ht="16.5" customHeight="1">
      <c r="A46" s="645" t="s">
        <v>938</v>
      </c>
      <c r="B46" s="29">
        <v>14969</v>
      </c>
      <c r="C46" s="3115">
        <v>14049</v>
      </c>
      <c r="D46" s="3116">
        <v>8458</v>
      </c>
      <c r="E46" s="3117">
        <f t="shared" si="23"/>
        <v>60.203573208057513</v>
      </c>
      <c r="F46" s="3116">
        <f t="shared" si="19"/>
        <v>5591</v>
      </c>
      <c r="G46" s="3117">
        <f t="shared" si="24"/>
        <v>39.796426791942487</v>
      </c>
      <c r="H46" s="3060">
        <v>305</v>
      </c>
      <c r="I46" s="2896">
        <v>227</v>
      </c>
      <c r="J46" s="3118">
        <f t="shared" si="25"/>
        <v>74.426229508196712</v>
      </c>
      <c r="K46" s="2896">
        <f t="shared" si="21"/>
        <v>78</v>
      </c>
      <c r="L46" s="3119">
        <f t="shared" si="18"/>
        <v>25.573770491803277</v>
      </c>
      <c r="M46" s="3060">
        <v>339</v>
      </c>
      <c r="N46" s="3120">
        <v>284</v>
      </c>
      <c r="O46" s="3118">
        <f t="shared" si="26"/>
        <v>83.775811209439539</v>
      </c>
      <c r="P46" s="3120">
        <f t="shared" si="27"/>
        <v>55</v>
      </c>
      <c r="Q46" s="3121">
        <f t="shared" si="28"/>
        <v>16.224188790560472</v>
      </c>
      <c r="R46" s="527"/>
      <c r="S46" s="3578"/>
      <c r="T46" s="3578"/>
      <c r="U46" s="3578"/>
      <c r="V46" s="532"/>
      <c r="W46" s="532"/>
      <c r="Y46" s="242"/>
    </row>
    <row r="47" spans="1:25" ht="13.5" customHeight="1">
      <c r="A47" s="51" t="s">
        <v>964</v>
      </c>
      <c r="B47" s="29">
        <v>15054</v>
      </c>
      <c r="C47" s="162">
        <v>14102</v>
      </c>
      <c r="D47" s="31">
        <v>8508</v>
      </c>
      <c r="E47" s="3250">
        <f>SUM(D47/C47)*100</f>
        <v>60.331867820167353</v>
      </c>
      <c r="F47" s="31">
        <f t="shared" si="19"/>
        <v>5594</v>
      </c>
      <c r="G47" s="3250">
        <f t="shared" ref="G47:G48" si="29">SUM(F47/C47)*100</f>
        <v>39.668132179832647</v>
      </c>
      <c r="H47" s="651">
        <v>221</v>
      </c>
      <c r="I47" s="3254">
        <v>167</v>
      </c>
      <c r="J47" s="3255">
        <f t="shared" si="25"/>
        <v>75.565610859728508</v>
      </c>
      <c r="K47" s="3256">
        <f t="shared" ref="K47:K48" si="30">H47-I47</f>
        <v>54</v>
      </c>
      <c r="L47" s="3251">
        <f t="shared" ref="L47:L48" si="31">SUM(K47/H47)*100</f>
        <v>24.434389140271492</v>
      </c>
      <c r="M47" s="651">
        <v>140</v>
      </c>
      <c r="N47" s="402">
        <v>112</v>
      </c>
      <c r="O47" s="403">
        <f t="shared" ref="O47:O48" si="32">SUM(N47/M47)*100</f>
        <v>80</v>
      </c>
      <c r="P47" s="402">
        <f t="shared" ref="P47:P48" si="33">M47-N47</f>
        <v>28</v>
      </c>
      <c r="Q47" s="1840">
        <f t="shared" ref="Q47:Q48" si="34">SUM(P47/M47)*100</f>
        <v>20</v>
      </c>
      <c r="R47" s="527"/>
      <c r="S47" s="3578"/>
      <c r="T47" s="3578"/>
      <c r="U47" s="3578"/>
    </row>
    <row r="48" spans="1:25" s="20" customFormat="1" ht="16.5" customHeight="1">
      <c r="A48" s="2420" t="s">
        <v>983</v>
      </c>
      <c r="B48" s="29">
        <v>15095</v>
      </c>
      <c r="C48" s="36">
        <v>14134</v>
      </c>
      <c r="D48" s="124">
        <v>8538</v>
      </c>
      <c r="E48" s="3398">
        <f>SUM(D48/C48)*100</f>
        <v>60.407527946794957</v>
      </c>
      <c r="F48" s="124">
        <f t="shared" ref="F48" si="35">C48-D48</f>
        <v>5596</v>
      </c>
      <c r="G48" s="3398">
        <f t="shared" si="29"/>
        <v>39.592472053205036</v>
      </c>
      <c r="H48" s="651">
        <v>158</v>
      </c>
      <c r="I48" s="586">
        <v>121</v>
      </c>
      <c r="J48" s="403">
        <f t="shared" si="25"/>
        <v>76.582278481012651</v>
      </c>
      <c r="K48" s="586">
        <f t="shared" si="30"/>
        <v>37</v>
      </c>
      <c r="L48" s="3397">
        <f t="shared" si="31"/>
        <v>23.417721518987342</v>
      </c>
      <c r="M48" s="651">
        <v>118</v>
      </c>
      <c r="N48" s="402">
        <v>89</v>
      </c>
      <c r="O48" s="403">
        <f t="shared" si="32"/>
        <v>75.423728813559322</v>
      </c>
      <c r="P48" s="402">
        <f t="shared" si="33"/>
        <v>29</v>
      </c>
      <c r="Q48" s="1840">
        <f t="shared" si="34"/>
        <v>24.576271186440678</v>
      </c>
      <c r="R48" s="3193"/>
      <c r="S48" s="2793"/>
      <c r="T48" s="3578"/>
      <c r="U48" s="2793"/>
      <c r="V48" s="3062"/>
      <c r="W48" s="3062"/>
      <c r="Y48" s="243"/>
    </row>
    <row r="49" spans="1:25" ht="13.5" customHeight="1">
      <c r="A49" s="644" t="s">
        <v>1005</v>
      </c>
      <c r="B49" s="39">
        <v>15064</v>
      </c>
      <c r="C49" s="47">
        <v>14098</v>
      </c>
      <c r="D49" s="3043">
        <v>8533</v>
      </c>
      <c r="E49" s="3584">
        <f>SUM(D49/C49)*100</f>
        <v>60.526315789473685</v>
      </c>
      <c r="F49" s="3043">
        <f t="shared" si="19"/>
        <v>5565</v>
      </c>
      <c r="G49" s="3584">
        <f t="shared" si="24"/>
        <v>39.473684210526315</v>
      </c>
      <c r="H49" s="617">
        <v>175</v>
      </c>
      <c r="I49" s="3594">
        <v>119</v>
      </c>
      <c r="J49" s="2626">
        <f t="shared" si="25"/>
        <v>68</v>
      </c>
      <c r="K49" s="2474">
        <f t="shared" si="21"/>
        <v>56</v>
      </c>
      <c r="L49" s="3585">
        <f t="shared" si="18"/>
        <v>32</v>
      </c>
      <c r="M49" s="617">
        <v>204</v>
      </c>
      <c r="N49" s="2564">
        <v>125</v>
      </c>
      <c r="O49" s="2645">
        <f t="shared" si="26"/>
        <v>61.274509803921575</v>
      </c>
      <c r="P49" s="2564">
        <f t="shared" si="27"/>
        <v>79</v>
      </c>
      <c r="Q49" s="1841">
        <f t="shared" si="28"/>
        <v>38.725490196078432</v>
      </c>
      <c r="R49" s="3193"/>
      <c r="S49" s="242"/>
      <c r="T49" s="242"/>
      <c r="V49" s="242"/>
    </row>
    <row r="50" spans="1:25" s="1874" customFormat="1" ht="16.5" customHeight="1" thickBot="1">
      <c r="A50" s="4320" t="s">
        <v>1014</v>
      </c>
      <c r="B50" s="4321">
        <v>14988</v>
      </c>
      <c r="C50" s="4322">
        <v>14050</v>
      </c>
      <c r="D50" s="4323">
        <v>8469</v>
      </c>
      <c r="E50" s="4324">
        <f>SUM(D50/C50)*100</f>
        <v>60.277580071174377</v>
      </c>
      <c r="F50" s="4323">
        <f>C50-D50</f>
        <v>5581</v>
      </c>
      <c r="G50" s="4324">
        <f t="shared" ref="G50" si="36">SUM(F50/C50)*100</f>
        <v>39.722419928825623</v>
      </c>
      <c r="H50" s="3194">
        <v>278</v>
      </c>
      <c r="I50" s="4325">
        <v>225</v>
      </c>
      <c r="J50" s="4326">
        <f t="shared" si="25"/>
        <v>80.935251798561154</v>
      </c>
      <c r="K50" s="4325">
        <f t="shared" ref="K50" si="37">H50-I50</f>
        <v>53</v>
      </c>
      <c r="L50" s="4327">
        <f t="shared" ref="L50" si="38">SUM(K50/H50)*100</f>
        <v>19.064748201438849</v>
      </c>
      <c r="M50" s="3194">
        <v>355</v>
      </c>
      <c r="N50" s="4328">
        <v>287</v>
      </c>
      <c r="O50" s="4326">
        <f t="shared" ref="O50" si="39">SUM(N50/M50)*100</f>
        <v>80.845070422535215</v>
      </c>
      <c r="P50" s="4328">
        <f t="shared" ref="P50" si="40">M50-N50</f>
        <v>68</v>
      </c>
      <c r="Q50" s="4329">
        <f t="shared" ref="Q50" si="41">SUM(P50/M50)*100</f>
        <v>19.154929577464788</v>
      </c>
      <c r="R50" s="3193"/>
      <c r="S50" s="4330"/>
      <c r="T50" s="4331"/>
      <c r="U50" s="4331"/>
      <c r="V50" s="3803"/>
      <c r="W50" s="3803"/>
      <c r="Y50" s="1873"/>
    </row>
    <row r="51" spans="1:25">
      <c r="A51" s="56" t="s">
        <v>984</v>
      </c>
      <c r="B51" s="56"/>
      <c r="H51" s="467"/>
      <c r="M51" s="467"/>
      <c r="N51" s="402"/>
      <c r="O51" s="243"/>
      <c r="S51" s="242"/>
      <c r="T51" s="242"/>
    </row>
    <row r="52" spans="1:25" ht="12.2" customHeight="1">
      <c r="A52" s="3" t="s">
        <v>876</v>
      </c>
      <c r="O52" s="3232"/>
      <c r="R52" s="242"/>
      <c r="S52" s="242"/>
      <c r="T52" s="242"/>
    </row>
    <row r="53" spans="1:25" ht="14.25" customHeight="1">
      <c r="A53" s="4501" t="s">
        <v>64</v>
      </c>
      <c r="B53" s="4502"/>
      <c r="C53" s="4502"/>
      <c r="D53" s="4502"/>
      <c r="E53" s="4502"/>
      <c r="F53" s="4502"/>
      <c r="G53" s="4502"/>
      <c r="H53" s="4502"/>
      <c r="I53" s="4502"/>
      <c r="J53" s="4502"/>
      <c r="K53" s="4502"/>
      <c r="L53" s="4502"/>
      <c r="M53" s="4502"/>
      <c r="N53" s="4502"/>
      <c r="O53" s="4503"/>
      <c r="R53" s="242"/>
      <c r="T53" s="242"/>
    </row>
    <row r="54" spans="1:25" ht="12.75" customHeight="1">
      <c r="B54" s="824"/>
      <c r="C54" s="825"/>
      <c r="D54" s="825"/>
      <c r="E54" s="825"/>
      <c r="F54" s="825"/>
      <c r="G54" s="825"/>
      <c r="H54" s="825"/>
      <c r="I54" s="825"/>
      <c r="J54" s="825"/>
      <c r="K54" s="825"/>
      <c r="L54" s="825"/>
      <c r="M54" s="825"/>
      <c r="N54" s="825"/>
      <c r="O54" s="825"/>
      <c r="W54" s="532"/>
      <c r="X54" s="532"/>
    </row>
    <row r="55" spans="1:25" ht="15.75" customHeight="1">
      <c r="A55" s="14" t="s">
        <v>9</v>
      </c>
      <c r="B55" s="14"/>
      <c r="D55" s="15" t="s">
        <v>132</v>
      </c>
      <c r="E55" s="16"/>
      <c r="F55" s="17"/>
      <c r="G55" s="17"/>
      <c r="H55" s="17"/>
      <c r="I55" s="18"/>
      <c r="J55" s="18"/>
      <c r="K55" s="18"/>
      <c r="L55" s="18"/>
      <c r="M55" s="18"/>
      <c r="N55" s="18"/>
      <c r="O55" s="18"/>
      <c r="P55" s="17"/>
      <c r="Q55" s="1838"/>
    </row>
    <row r="56" spans="1:25" ht="13.5" thickBot="1">
      <c r="A56" s="458"/>
      <c r="B56" s="21"/>
      <c r="D56" s="4494" t="s">
        <v>133</v>
      </c>
      <c r="E56" s="4495"/>
      <c r="F56" s="4495"/>
      <c r="G56" s="4495"/>
      <c r="H56" s="4495"/>
      <c r="I56" s="4495"/>
      <c r="J56" s="4495"/>
      <c r="K56" s="4495"/>
      <c r="L56" s="4495"/>
      <c r="M56" s="4495"/>
      <c r="N56" s="4495"/>
      <c r="O56" s="4495"/>
      <c r="P56" s="4495"/>
      <c r="Q56" s="4493"/>
    </row>
    <row r="57" spans="1:25" ht="28.5" customHeight="1" thickBot="1">
      <c r="A57" s="57"/>
      <c r="B57" s="58" t="s">
        <v>100</v>
      </c>
      <c r="C57" s="531" t="s">
        <v>101</v>
      </c>
      <c r="D57" s="204"/>
      <c r="E57" s="204"/>
      <c r="F57" s="207"/>
      <c r="G57" s="207"/>
      <c r="H57" s="205"/>
      <c r="I57" s="206"/>
      <c r="J57" s="529" t="s">
        <v>102</v>
      </c>
      <c r="K57" s="207"/>
      <c r="L57" s="201"/>
      <c r="M57" s="223"/>
      <c r="N57" s="530" t="s">
        <v>103</v>
      </c>
      <c r="O57" s="206"/>
      <c r="P57" s="203"/>
      <c r="Q57" s="1843"/>
    </row>
    <row r="58" spans="1:25" ht="28.5" customHeight="1" thickBot="1">
      <c r="A58" s="1945"/>
      <c r="B58" s="58"/>
      <c r="C58" s="1946"/>
      <c r="D58" s="1053"/>
      <c r="E58" s="1053"/>
      <c r="F58" s="1054"/>
      <c r="G58" s="1054"/>
      <c r="H58" s="1056"/>
      <c r="I58" s="1057"/>
      <c r="J58" s="1058"/>
      <c r="K58" s="1054"/>
      <c r="L58" s="1054"/>
      <c r="M58" s="1059"/>
      <c r="N58" s="1060"/>
      <c r="O58" s="1057"/>
      <c r="P58" s="1061"/>
      <c r="Q58" s="1839"/>
    </row>
    <row r="59" spans="1:25" ht="28.5" customHeight="1" thickBot="1">
      <c r="A59" s="59" t="s">
        <v>104</v>
      </c>
      <c r="B59" s="25" t="s">
        <v>105</v>
      </c>
      <c r="C59" s="184" t="s">
        <v>105</v>
      </c>
      <c r="D59" s="4496" t="s">
        <v>581</v>
      </c>
      <c r="E59" s="4497"/>
      <c r="F59" s="4498" t="s">
        <v>134</v>
      </c>
      <c r="G59" s="4499"/>
      <c r="H59" s="1065" t="s">
        <v>105</v>
      </c>
      <c r="I59" s="4498" t="s">
        <v>581</v>
      </c>
      <c r="J59" s="4497"/>
      <c r="K59" s="4496" t="s">
        <v>135</v>
      </c>
      <c r="L59" s="4499"/>
      <c r="M59" s="1065" t="s">
        <v>105</v>
      </c>
      <c r="N59" s="4498" t="s">
        <v>581</v>
      </c>
      <c r="O59" s="4497"/>
      <c r="P59" s="4496" t="s">
        <v>136</v>
      </c>
      <c r="Q59" s="4500"/>
    </row>
    <row r="60" spans="1:25" ht="11.25" customHeight="1">
      <c r="A60" s="28" t="s">
        <v>128</v>
      </c>
      <c r="B60" s="61">
        <v>0.93280256669241624</v>
      </c>
      <c r="C60" s="1063">
        <v>0.96456819497139179</v>
      </c>
      <c r="D60" s="4459">
        <v>0.34537201499902892</v>
      </c>
      <c r="E60" s="4462"/>
      <c r="F60" s="4461">
        <v>2.1229462802289163</v>
      </c>
      <c r="G60" s="4464"/>
      <c r="H60" s="1066">
        <v>0.56818181818181301</v>
      </c>
      <c r="I60" s="4459">
        <v>-0.80321285140561827</v>
      </c>
      <c r="J60" s="4466"/>
      <c r="K60" s="4461">
        <v>3.8834951456310591</v>
      </c>
      <c r="L60" s="4464"/>
      <c r="M60" s="1066">
        <v>-10.472279260780297</v>
      </c>
      <c r="N60" s="4459">
        <v>-7.4468085106383057</v>
      </c>
      <c r="O60" s="4466"/>
      <c r="P60" s="4461">
        <v>-20.72072072072072</v>
      </c>
      <c r="Q60" s="4460"/>
    </row>
    <row r="61" spans="1:25">
      <c r="A61" s="28" t="s">
        <v>129</v>
      </c>
      <c r="B61" s="61">
        <v>1.0134936067408944</v>
      </c>
      <c r="C61" s="1063">
        <v>1.0655267019715495</v>
      </c>
      <c r="D61" s="4459">
        <v>0.362176977290531</v>
      </c>
      <c r="E61" s="4462"/>
      <c r="F61" s="4461">
        <v>2.3822613157412462</v>
      </c>
      <c r="G61" s="4464"/>
      <c r="H61" s="1066">
        <v>-1.3513513513513544</v>
      </c>
      <c r="I61" s="4459">
        <v>-4.926108374384242</v>
      </c>
      <c r="J61" s="4466"/>
      <c r="K61" s="4461">
        <v>6.4516129032257936</v>
      </c>
      <c r="L61" s="4464"/>
      <c r="M61" s="1066">
        <v>-11.764705882352942</v>
      </c>
      <c r="N61" s="4459">
        <v>-14.049586776859499</v>
      </c>
      <c r="O61" s="4466"/>
      <c r="P61" s="4461">
        <v>-3.125</v>
      </c>
      <c r="Q61" s="4460"/>
    </row>
    <row r="62" spans="1:25">
      <c r="A62" s="28" t="s">
        <v>130</v>
      </c>
      <c r="B62" s="61">
        <v>0.64031016859541978</v>
      </c>
      <c r="C62" s="1063">
        <v>0.85828724012971236</v>
      </c>
      <c r="D62" s="4459">
        <v>7.8163165608202689E-2</v>
      </c>
      <c r="E62" s="4462"/>
      <c r="F62" s="4461">
        <v>2.3116126683654841</v>
      </c>
      <c r="G62" s="4464"/>
      <c r="H62" s="1066">
        <v>-2.4875621890547279</v>
      </c>
      <c r="I62" s="4459">
        <v>-10.958904109589042</v>
      </c>
      <c r="J62" s="4466"/>
      <c r="K62" s="4461">
        <v>20</v>
      </c>
      <c r="L62" s="4464"/>
      <c r="M62" s="1066">
        <v>12.58278145695364</v>
      </c>
      <c r="N62" s="4459">
        <v>6.0150375939849567</v>
      </c>
      <c r="O62" s="4466"/>
      <c r="P62" s="4461">
        <v>61.111111111111114</v>
      </c>
      <c r="Q62" s="4460"/>
    </row>
    <row r="63" spans="1:25">
      <c r="A63" s="38" t="s">
        <v>405</v>
      </c>
      <c r="B63" s="62">
        <v>0.48609077598828776</v>
      </c>
      <c r="C63" s="1064">
        <v>0.71070499397170295</v>
      </c>
      <c r="D63" s="4475">
        <v>-9.7408922657322705E-2</v>
      </c>
      <c r="E63" s="4490"/>
      <c r="F63" s="4472">
        <v>2.2210085563444437</v>
      </c>
      <c r="G63" s="4476"/>
      <c r="H63" s="1067">
        <v>-8.5603112840466906</v>
      </c>
      <c r="I63" s="4475">
        <v>-9.7560975609756042</v>
      </c>
      <c r="J63" s="4478"/>
      <c r="K63" s="4472">
        <v>-6.4516129032258078</v>
      </c>
      <c r="L63" s="4476"/>
      <c r="M63" s="1067">
        <v>0.97560975609755474</v>
      </c>
      <c r="N63" s="4475">
        <v>3.125</v>
      </c>
      <c r="O63" s="4478"/>
      <c r="P63" s="4472">
        <v>-2.5974025974025921</v>
      </c>
      <c r="Q63" s="4477"/>
    </row>
    <row r="64" spans="1:25">
      <c r="A64" s="28" t="s">
        <v>425</v>
      </c>
      <c r="B64" s="61">
        <v>0.47680715799387485</v>
      </c>
      <c r="C64" s="882">
        <v>0.61779504490159809</v>
      </c>
      <c r="D64" s="4485">
        <v>3.9335234536338248E-2</v>
      </c>
      <c r="E64" s="4504"/>
      <c r="F64" s="4483">
        <v>1.6811279826464158</v>
      </c>
      <c r="G64" s="4487"/>
      <c r="H64" s="1068">
        <v>3.6723163841807889</v>
      </c>
      <c r="I64" s="4483">
        <v>5.2631578947368354</v>
      </c>
      <c r="J64" s="4488"/>
      <c r="K64" s="4483">
        <v>0</v>
      </c>
      <c r="L64" s="4487"/>
      <c r="M64" s="1068">
        <v>4.5871559633027488</v>
      </c>
      <c r="N64" s="4483">
        <v>-0.86206896551723844</v>
      </c>
      <c r="O64" s="4488"/>
      <c r="P64" s="4459">
        <v>26.13636363636364</v>
      </c>
      <c r="Q64" s="4460"/>
    </row>
    <row r="65" spans="1:17">
      <c r="A65" s="28" t="s">
        <v>575</v>
      </c>
      <c r="B65" s="61">
        <v>-0.10499912500728215</v>
      </c>
      <c r="C65" s="882">
        <v>0.11363636363637397</v>
      </c>
      <c r="D65" s="4461">
        <v>-0.39988296108455756</v>
      </c>
      <c r="E65" s="4462"/>
      <c r="F65" s="4459">
        <v>1.0560229103275418</v>
      </c>
      <c r="G65" s="4464"/>
      <c r="H65" s="1066">
        <v>-10.273972602739718</v>
      </c>
      <c r="I65" s="4459">
        <v>-0.51813471502590858</v>
      </c>
      <c r="J65" s="4466"/>
      <c r="K65" s="4459">
        <v>-29.292929292929287</v>
      </c>
      <c r="L65" s="4464"/>
      <c r="M65" s="1066">
        <v>48.888888888888886</v>
      </c>
      <c r="N65" s="4459">
        <v>50.961538461538453</v>
      </c>
      <c r="O65" s="4466"/>
      <c r="P65" s="4459">
        <v>41.935483870967744</v>
      </c>
      <c r="Q65" s="4460"/>
    </row>
    <row r="66" spans="1:17">
      <c r="A66" s="28" t="s">
        <v>426</v>
      </c>
      <c r="B66" s="61">
        <v>-6.4207331309830806E-2</v>
      </c>
      <c r="C66" s="882">
        <v>-1.2607160867375455E-2</v>
      </c>
      <c r="D66" s="4461">
        <v>-0.37098506296983658</v>
      </c>
      <c r="E66" s="4462"/>
      <c r="F66" s="4459">
        <v>0.64045543497597635</v>
      </c>
      <c r="G66" s="4464"/>
      <c r="H66" s="1066">
        <v>-12.244897959183675</v>
      </c>
      <c r="I66" s="4459">
        <v>-10</v>
      </c>
      <c r="J66" s="4466"/>
      <c r="K66" s="4459">
        <v>-16.666666666666657</v>
      </c>
      <c r="L66" s="4464"/>
      <c r="M66" s="1066">
        <v>1.1764705882352899</v>
      </c>
      <c r="N66" s="4459">
        <v>-14.893617021276597</v>
      </c>
      <c r="O66" s="4466"/>
      <c r="P66" s="4459">
        <v>79.310344827586221</v>
      </c>
      <c r="Q66" s="4460"/>
    </row>
    <row r="67" spans="1:17">
      <c r="A67" s="38" t="s">
        <v>479</v>
      </c>
      <c r="B67" s="62">
        <v>-1.2938570929012769</v>
      </c>
      <c r="C67" s="883">
        <v>-1.3420704429462518</v>
      </c>
      <c r="D67" s="4472">
        <v>-2.2815912636505544</v>
      </c>
      <c r="E67" s="4490"/>
      <c r="F67" s="4475">
        <v>0.37399821905610509</v>
      </c>
      <c r="G67" s="4476"/>
      <c r="H67" s="1067">
        <v>-20</v>
      </c>
      <c r="I67" s="4475">
        <v>-22.297297297297305</v>
      </c>
      <c r="J67" s="4478"/>
      <c r="K67" s="4475">
        <v>-16.091954022988503</v>
      </c>
      <c r="L67" s="4476"/>
      <c r="M67" s="1067">
        <v>17.391304347826093</v>
      </c>
      <c r="N67" s="4475">
        <v>27.272727272727266</v>
      </c>
      <c r="O67" s="4478"/>
      <c r="P67" s="4475">
        <v>0</v>
      </c>
      <c r="Q67" s="4477"/>
    </row>
    <row r="68" spans="1:17">
      <c r="A68" s="28" t="s">
        <v>526</v>
      </c>
      <c r="B68" s="61">
        <f t="shared" ref="B68:D71" si="42">SUM(B14/B10)*100-100</f>
        <v>-2.607065440271839</v>
      </c>
      <c r="C68" s="882">
        <f t="shared" si="42"/>
        <v>-1.2913026965438661</v>
      </c>
      <c r="D68" s="4461">
        <f t="shared" si="42"/>
        <v>-2.6442543988990508</v>
      </c>
      <c r="E68" s="4462"/>
      <c r="F68" s="4459">
        <f t="shared" ref="F68:F75" si="43">SUM(F14/F10)*100-100</f>
        <v>1.1555555555555515</v>
      </c>
      <c r="G68" s="4464"/>
      <c r="H68" s="1066">
        <f t="shared" ref="H68:I71" si="44">SUM(H14/H10)*100-100</f>
        <v>-7.6294277929155356</v>
      </c>
      <c r="I68" s="4459">
        <f t="shared" si="44"/>
        <v>-6.1538461538461604</v>
      </c>
      <c r="J68" s="4466"/>
      <c r="K68" s="4459">
        <f t="shared" ref="K68:K85" si="45">SUM(K14/K10)*100-100</f>
        <v>-11.214953271028037</v>
      </c>
      <c r="L68" s="4464"/>
      <c r="M68" s="1066">
        <f t="shared" ref="M68:N71" si="46">SUM(M14/M10)*100-100</f>
        <v>13.157894736842096</v>
      </c>
      <c r="N68" s="4459">
        <f t="shared" si="46"/>
        <v>17.101449275362327</v>
      </c>
      <c r="O68" s="4466"/>
      <c r="P68" s="4459">
        <f>SUM(P14/P10)*100-100</f>
        <v>0.90090090090089348</v>
      </c>
      <c r="Q68" s="4460"/>
    </row>
    <row r="69" spans="1:17">
      <c r="A69" s="28" t="s">
        <v>484</v>
      </c>
      <c r="B69" s="61">
        <f t="shared" si="42"/>
        <v>-2.6394160583941613</v>
      </c>
      <c r="C69" s="882">
        <f t="shared" si="42"/>
        <v>-2.2953714213646066</v>
      </c>
      <c r="D69" s="4461">
        <f t="shared" si="42"/>
        <v>-3.3490011750881337</v>
      </c>
      <c r="E69" s="4462"/>
      <c r="F69" s="4459">
        <f t="shared" si="43"/>
        <v>-0.3896563939071882</v>
      </c>
      <c r="G69" s="4464"/>
      <c r="H69" s="1066">
        <f t="shared" si="44"/>
        <v>0.3816793893129784</v>
      </c>
      <c r="I69" s="4459">
        <f t="shared" si="44"/>
        <v>-8.3333333333333428</v>
      </c>
      <c r="J69" s="4466"/>
      <c r="K69" s="4459">
        <f t="shared" si="45"/>
        <v>24.285714285714292</v>
      </c>
      <c r="L69" s="4464"/>
      <c r="M69" s="1066">
        <f t="shared" si="46"/>
        <v>-4.4776119402985159</v>
      </c>
      <c r="N69" s="4459">
        <f t="shared" si="46"/>
        <v>-2.5477707006369457</v>
      </c>
      <c r="O69" s="4466"/>
      <c r="P69" s="4459">
        <f>SUM(P15/P11)*100-100</f>
        <v>-11.36363636363636</v>
      </c>
      <c r="Q69" s="4460"/>
    </row>
    <row r="70" spans="1:17">
      <c r="A70" s="28" t="s">
        <v>498</v>
      </c>
      <c r="B70" s="61">
        <f t="shared" si="42"/>
        <v>-2.5348986624613019</v>
      </c>
      <c r="C70" s="882">
        <f t="shared" si="42"/>
        <v>-1.2293531711007404</v>
      </c>
      <c r="D70" s="4461">
        <f t="shared" si="42"/>
        <v>-2.978931896129339</v>
      </c>
      <c r="E70" s="4462"/>
      <c r="F70" s="4459">
        <f t="shared" si="43"/>
        <v>1.9268163337458049</v>
      </c>
      <c r="G70" s="4464"/>
      <c r="H70" s="1066">
        <f t="shared" si="44"/>
        <v>-0.58139534883720501</v>
      </c>
      <c r="I70" s="4459">
        <f t="shared" si="44"/>
        <v>3.4188034188034351</v>
      </c>
      <c r="J70" s="4466"/>
      <c r="K70" s="4459">
        <f t="shared" si="45"/>
        <v>-9.0909090909090935</v>
      </c>
      <c r="L70" s="4464"/>
      <c r="M70" s="1066">
        <f t="shared" si="46"/>
        <v>-10.465116279069761</v>
      </c>
      <c r="N70" s="4459">
        <f t="shared" si="46"/>
        <v>-4.1666666666666572</v>
      </c>
      <c r="O70" s="4466"/>
      <c r="P70" s="4459">
        <f>SUM(P16/P12)*100-100</f>
        <v>-25</v>
      </c>
      <c r="Q70" s="4460"/>
    </row>
    <row r="71" spans="1:17">
      <c r="A71" s="38" t="s">
        <v>428</v>
      </c>
      <c r="B71" s="62">
        <f t="shared" si="42"/>
        <v>-1.8008974964572531</v>
      </c>
      <c r="C71" s="883">
        <f t="shared" si="42"/>
        <v>-0.37041767786435287</v>
      </c>
      <c r="D71" s="4472">
        <f t="shared" si="42"/>
        <v>-1.7162243065256462</v>
      </c>
      <c r="E71" s="4490"/>
      <c r="F71" s="4475">
        <f t="shared" si="43"/>
        <v>2.0227111426543587</v>
      </c>
      <c r="G71" s="4476"/>
      <c r="H71" s="1067">
        <f t="shared" si="44"/>
        <v>-0.53191489361702793</v>
      </c>
      <c r="I71" s="4475">
        <f t="shared" si="44"/>
        <v>5.2173913043478137</v>
      </c>
      <c r="J71" s="4478"/>
      <c r="K71" s="4475">
        <f t="shared" si="45"/>
        <v>-9.5890410958904226</v>
      </c>
      <c r="L71" s="4476"/>
      <c r="M71" s="1067">
        <f t="shared" si="46"/>
        <v>0.41152263374486608</v>
      </c>
      <c r="N71" s="4475">
        <f t="shared" si="46"/>
        <v>-0.59523809523808779</v>
      </c>
      <c r="O71" s="4478"/>
      <c r="P71" s="4475">
        <f>SUM(P17/P13)*100-100</f>
        <v>2.6666666666666572</v>
      </c>
      <c r="Q71" s="4477"/>
    </row>
    <row r="72" spans="1:17">
      <c r="A72" s="28" t="s">
        <v>416</v>
      </c>
      <c r="B72" s="61">
        <f t="shared" ref="B72:D84" si="47">SUM(B18/B14)*100-100</f>
        <v>-1.2331568816169352</v>
      </c>
      <c r="C72" s="882">
        <f t="shared" si="47"/>
        <v>-0.94908298063357677</v>
      </c>
      <c r="D72" s="4461">
        <f t="shared" si="47"/>
        <v>-2.3121970920840056</v>
      </c>
      <c r="E72" s="4462"/>
      <c r="F72" s="4459">
        <f t="shared" si="43"/>
        <v>1.4235500878734655</v>
      </c>
      <c r="G72" s="4464"/>
      <c r="H72" s="1066">
        <f t="shared" ref="H72:I88" si="48">SUM(H18/H14)*100-100</f>
        <v>-5.8997050147492729</v>
      </c>
      <c r="I72" s="4459">
        <f t="shared" si="48"/>
        <v>-2.8688524590163951</v>
      </c>
      <c r="J72" s="4466"/>
      <c r="K72" s="4459">
        <f t="shared" si="45"/>
        <v>-13.68421052631578</v>
      </c>
      <c r="L72" s="4464"/>
      <c r="M72" s="1066">
        <f t="shared" ref="M72:N88" si="49">SUM(M18/M14)*100-100</f>
        <v>2.1317829457364326</v>
      </c>
      <c r="N72" s="4459">
        <f t="shared" si="49"/>
        <v>1.7326732673267315</v>
      </c>
      <c r="O72" s="4466"/>
      <c r="P72" s="4459">
        <f t="shared" ref="P72:P78" si="50">SUM(P18/P14)*100-100</f>
        <v>3.5714285714285836</v>
      </c>
      <c r="Q72" s="4460"/>
    </row>
    <row r="73" spans="1:17">
      <c r="A73" s="28" t="s">
        <v>211</v>
      </c>
      <c r="B73" s="61">
        <f t="shared" si="47"/>
        <v>-1.1635578480177458</v>
      </c>
      <c r="C73" s="882">
        <f t="shared" si="47"/>
        <v>0.14844455918418475</v>
      </c>
      <c r="D73" s="4461">
        <f t="shared" si="47"/>
        <v>-1.4387031408307962</v>
      </c>
      <c r="E73" s="4462"/>
      <c r="F73" s="4459">
        <f t="shared" si="43"/>
        <v>2.9338549075391285</v>
      </c>
      <c r="G73" s="4464"/>
      <c r="H73" s="1066">
        <f t="shared" si="48"/>
        <v>-14.068441064638776</v>
      </c>
      <c r="I73" s="4459">
        <f t="shared" si="48"/>
        <v>-3.4090909090909065</v>
      </c>
      <c r="J73" s="4466"/>
      <c r="K73" s="4459">
        <f t="shared" si="45"/>
        <v>-35.632183908045974</v>
      </c>
      <c r="L73" s="4464"/>
      <c r="M73" s="1066">
        <f t="shared" si="49"/>
        <v>-12.5</v>
      </c>
      <c r="N73" s="4459">
        <f t="shared" si="49"/>
        <v>-19.607843137254903</v>
      </c>
      <c r="O73" s="4466"/>
      <c r="P73" s="4459">
        <f t="shared" si="50"/>
        <v>15.384615384615373</v>
      </c>
      <c r="Q73" s="4460"/>
    </row>
    <row r="74" spans="1:17">
      <c r="A74" s="51" t="s">
        <v>61</v>
      </c>
      <c r="B74" s="61">
        <f t="shared" si="47"/>
        <v>-1.0607059387547224</v>
      </c>
      <c r="C74" s="882">
        <f t="shared" si="47"/>
        <v>-0.8935980085530133</v>
      </c>
      <c r="D74" s="4461">
        <f t="shared" si="47"/>
        <v>-1.6967983032017031</v>
      </c>
      <c r="E74" s="4462"/>
      <c r="F74" s="4459">
        <f t="shared" si="43"/>
        <v>0.48560527228580952</v>
      </c>
      <c r="G74" s="4464"/>
      <c r="H74" s="1066">
        <f t="shared" si="48"/>
        <v>4.093567251461991</v>
      </c>
      <c r="I74" s="4459">
        <f t="shared" si="48"/>
        <v>3.3057851239669276</v>
      </c>
      <c r="J74" s="4466"/>
      <c r="K74" s="4459">
        <f t="shared" si="45"/>
        <v>6</v>
      </c>
      <c r="L74" s="4464"/>
      <c r="M74" s="1066">
        <f t="shared" si="49"/>
        <v>-5.8441558441558357</v>
      </c>
      <c r="N74" s="4459">
        <f t="shared" si="49"/>
        <v>5.2173913043478137</v>
      </c>
      <c r="O74" s="4466"/>
      <c r="P74" s="4459">
        <f t="shared" si="50"/>
        <v>-38.46153846153846</v>
      </c>
      <c r="Q74" s="4460"/>
    </row>
    <row r="75" spans="1:17">
      <c r="A75" s="52" t="s">
        <v>551</v>
      </c>
      <c r="B75" s="62">
        <f t="shared" si="47"/>
        <v>-0.89591726294270302</v>
      </c>
      <c r="C75" s="883">
        <f t="shared" si="47"/>
        <v>-0.724358974358978</v>
      </c>
      <c r="D75" s="4472">
        <f t="shared" si="47"/>
        <v>-1.350253807106597</v>
      </c>
      <c r="E75" s="4490"/>
      <c r="F75" s="4475">
        <f t="shared" si="43"/>
        <v>0.34782608695651618</v>
      </c>
      <c r="G75" s="4476"/>
      <c r="H75" s="1067">
        <f t="shared" si="48"/>
        <v>6.417112299465245</v>
      </c>
      <c r="I75" s="4475">
        <f t="shared" si="48"/>
        <v>5.7851239669421517</v>
      </c>
      <c r="J75" s="4478"/>
      <c r="K75" s="4475">
        <f t="shared" si="45"/>
        <v>7.5757575757575637</v>
      </c>
      <c r="L75" s="4476"/>
      <c r="M75" s="1067">
        <f t="shared" si="49"/>
        <v>-8.1967213114754145</v>
      </c>
      <c r="N75" s="4475">
        <f t="shared" si="49"/>
        <v>-16.766467065868255</v>
      </c>
      <c r="O75" s="4478"/>
      <c r="P75" s="4475">
        <f t="shared" si="50"/>
        <v>10.389610389610397</v>
      </c>
      <c r="Q75" s="4477"/>
    </row>
    <row r="76" spans="1:17">
      <c r="A76" s="730" t="s">
        <v>603</v>
      </c>
      <c r="B76" s="803">
        <f t="shared" si="47"/>
        <v>-0.72477008343992111</v>
      </c>
      <c r="C76" s="948">
        <f t="shared" si="47"/>
        <v>-0.55677845396866132</v>
      </c>
      <c r="D76" s="4485">
        <f t="shared" si="47"/>
        <v>-1.0439276485788156</v>
      </c>
      <c r="E76" s="4489"/>
      <c r="F76" s="4485">
        <f t="shared" ref="F76:F84" si="51">SUM(F22/F18)*100-100</f>
        <v>0.25992029111073123</v>
      </c>
      <c r="G76" s="4486"/>
      <c r="H76" s="1068">
        <f t="shared" si="48"/>
        <v>-9.7178683385579916</v>
      </c>
      <c r="I76" s="4483">
        <f t="shared" si="48"/>
        <v>-13.502109704641356</v>
      </c>
      <c r="J76" s="4487"/>
      <c r="K76" s="4485">
        <f t="shared" si="45"/>
        <v>1.2195121951219505</v>
      </c>
      <c r="L76" s="4484"/>
      <c r="M76" s="1068">
        <f t="shared" si="49"/>
        <v>-19.165085388994314</v>
      </c>
      <c r="N76" s="4459">
        <f t="shared" si="49"/>
        <v>-15.571776155717771</v>
      </c>
      <c r="O76" s="4466"/>
      <c r="P76" s="4459">
        <f t="shared" si="50"/>
        <v>-31.896551724137936</v>
      </c>
      <c r="Q76" s="4460"/>
    </row>
    <row r="77" spans="1:17">
      <c r="A77" s="51" t="s">
        <v>641</v>
      </c>
      <c r="B77" s="61">
        <f t="shared" si="47"/>
        <v>-0.78281449117058344</v>
      </c>
      <c r="C77" s="882">
        <f t="shared" si="47"/>
        <v>-0.78623445253592195</v>
      </c>
      <c r="D77" s="4461">
        <f t="shared" si="47"/>
        <v>-1.3157894736842195</v>
      </c>
      <c r="E77" s="4481"/>
      <c r="F77" s="4461">
        <f t="shared" si="51"/>
        <v>0.10364484366903071</v>
      </c>
      <c r="G77" s="4463"/>
      <c r="H77" s="1066">
        <f t="shared" si="48"/>
        <v>2.6548672566371749</v>
      </c>
      <c r="I77" s="4459">
        <f t="shared" si="48"/>
        <v>-5.8823529411764781</v>
      </c>
      <c r="J77" s="4464"/>
      <c r="K77" s="4461">
        <f t="shared" si="45"/>
        <v>28.571428571428584</v>
      </c>
      <c r="L77" s="4460"/>
      <c r="M77" s="1066">
        <f t="shared" si="49"/>
        <v>-5.952380952380949</v>
      </c>
      <c r="N77" s="4459">
        <f t="shared" si="49"/>
        <v>4.065040650406516</v>
      </c>
      <c r="O77" s="4466"/>
      <c r="P77" s="4459">
        <f t="shared" si="50"/>
        <v>-33.333333333333343</v>
      </c>
      <c r="Q77" s="4460"/>
    </row>
    <row r="78" spans="1:17">
      <c r="A78" s="51" t="s">
        <v>654</v>
      </c>
      <c r="B78" s="61">
        <f t="shared" si="47"/>
        <v>-0.7874015748031411</v>
      </c>
      <c r="C78" s="882">
        <f t="shared" si="47"/>
        <v>-0.62471823275585336</v>
      </c>
      <c r="D78" s="4461">
        <f t="shared" si="47"/>
        <v>-1.2020959621904836</v>
      </c>
      <c r="E78" s="4481"/>
      <c r="F78" s="4461">
        <f t="shared" si="51"/>
        <v>0.34518467380048889</v>
      </c>
      <c r="G78" s="4463"/>
      <c r="H78" s="1066">
        <f t="shared" si="48"/>
        <v>-3.3707865168539257</v>
      </c>
      <c r="I78" s="4459">
        <f t="shared" si="48"/>
        <v>2.4000000000000057</v>
      </c>
      <c r="J78" s="4464"/>
      <c r="K78" s="4461">
        <f t="shared" si="45"/>
        <v>-16.981132075471692</v>
      </c>
      <c r="L78" s="4460"/>
      <c r="M78" s="1066">
        <f t="shared" si="49"/>
        <v>-2.7586206896551744</v>
      </c>
      <c r="N78" s="4459">
        <f t="shared" si="49"/>
        <v>-9.0909090909090935</v>
      </c>
      <c r="O78" s="4466"/>
      <c r="P78" s="4459">
        <f t="shared" si="50"/>
        <v>29.166666666666686</v>
      </c>
      <c r="Q78" s="4460"/>
    </row>
    <row r="79" spans="1:17">
      <c r="A79" s="52" t="s">
        <v>655</v>
      </c>
      <c r="B79" s="62">
        <f t="shared" si="47"/>
        <v>-0.89188205314889046</v>
      </c>
      <c r="C79" s="883">
        <f t="shared" si="47"/>
        <v>-0.71673016078001694</v>
      </c>
      <c r="D79" s="4472">
        <f t="shared" si="47"/>
        <v>-1.3584439641864776</v>
      </c>
      <c r="E79" s="4473"/>
      <c r="F79" s="4472">
        <f t="shared" si="51"/>
        <v>0.36395147313692178</v>
      </c>
      <c r="G79" s="4474"/>
      <c r="H79" s="1067">
        <f t="shared" si="48"/>
        <v>-8.0402010050251249</v>
      </c>
      <c r="I79" s="4475">
        <f t="shared" si="48"/>
        <v>-3.90625</v>
      </c>
      <c r="J79" s="4476"/>
      <c r="K79" s="4472">
        <f t="shared" si="45"/>
        <v>-15.492957746478879</v>
      </c>
      <c r="L79" s="4477"/>
      <c r="M79" s="1067">
        <f t="shared" si="49"/>
        <v>1.7857142857142776</v>
      </c>
      <c r="N79" s="4475">
        <f t="shared" si="49"/>
        <v>8.6330935251798451</v>
      </c>
      <c r="O79" s="4478"/>
      <c r="P79" s="4475">
        <f t="shared" ref="P79:P87" si="52">SUM(P25/P21)*100-100</f>
        <v>-9.4117647058823479</v>
      </c>
      <c r="Q79" s="4477"/>
    </row>
    <row r="80" spans="1:17">
      <c r="A80" s="730" t="s">
        <v>705</v>
      </c>
      <c r="B80" s="803">
        <f t="shared" si="47"/>
        <v>-0.84049079754601053</v>
      </c>
      <c r="C80" s="948">
        <f t="shared" si="47"/>
        <v>-0.95703125</v>
      </c>
      <c r="D80" s="4485">
        <f t="shared" si="47"/>
        <v>-1.6503029036975079</v>
      </c>
      <c r="E80" s="4489"/>
      <c r="F80" s="4485">
        <f t="shared" si="51"/>
        <v>0.19011406844107626</v>
      </c>
      <c r="G80" s="4486"/>
      <c r="H80" s="1068">
        <f t="shared" si="48"/>
        <v>-9.0277777777777857</v>
      </c>
      <c r="I80" s="4483">
        <f t="shared" si="48"/>
        <v>-9.2682926829268268</v>
      </c>
      <c r="J80" s="4487"/>
      <c r="K80" s="4485">
        <f t="shared" si="45"/>
        <v>-8.4337349397590344</v>
      </c>
      <c r="L80" s="4484"/>
      <c r="M80" s="1068">
        <f t="shared" si="49"/>
        <v>1.4084507042253449</v>
      </c>
      <c r="N80" s="4459">
        <f t="shared" si="49"/>
        <v>2.8818443804034644</v>
      </c>
      <c r="O80" s="4466"/>
      <c r="P80" s="4459">
        <f t="shared" si="52"/>
        <v>-5.0632911392405049</v>
      </c>
      <c r="Q80" s="4460"/>
    </row>
    <row r="81" spans="1:22">
      <c r="A81" s="51" t="s">
        <v>723</v>
      </c>
      <c r="B81" s="61">
        <f t="shared" si="47"/>
        <v>-0.6360856269113242</v>
      </c>
      <c r="C81" s="882">
        <f t="shared" si="47"/>
        <v>-0.82494316336473617</v>
      </c>
      <c r="D81" s="4461">
        <f t="shared" si="47"/>
        <v>-1.0416666666666572</v>
      </c>
      <c r="E81" s="4481"/>
      <c r="F81" s="4461">
        <f t="shared" si="51"/>
        <v>-0.46591889559965693</v>
      </c>
      <c r="G81" s="4463"/>
      <c r="H81" s="1066">
        <f t="shared" si="48"/>
        <v>-0.43103448275861922</v>
      </c>
      <c r="I81" s="4459">
        <f t="shared" si="48"/>
        <v>-2.5</v>
      </c>
      <c r="J81" s="4464"/>
      <c r="K81" s="4461">
        <f t="shared" si="45"/>
        <v>4.1666666666666714</v>
      </c>
      <c r="L81" s="4460"/>
      <c r="M81" s="1066">
        <f t="shared" si="49"/>
        <v>-5.0632911392405049</v>
      </c>
      <c r="N81" s="4459">
        <f t="shared" si="49"/>
        <v>-5.46875</v>
      </c>
      <c r="O81" s="4466"/>
      <c r="P81" s="4459">
        <f t="shared" si="52"/>
        <v>-3.3333333333333286</v>
      </c>
      <c r="Q81" s="4460"/>
    </row>
    <row r="82" spans="1:22">
      <c r="A82" s="51" t="s">
        <v>724</v>
      </c>
      <c r="B82" s="61">
        <f t="shared" si="47"/>
        <v>-0.73260073260073</v>
      </c>
      <c r="C82" s="882">
        <f t="shared" si="47"/>
        <v>-0.81011017498380511</v>
      </c>
      <c r="D82" s="4461">
        <f t="shared" si="47"/>
        <v>-1.6534941763727176</v>
      </c>
      <c r="E82" s="4481"/>
      <c r="F82" s="4461">
        <f t="shared" si="51"/>
        <v>0.5847953216374151</v>
      </c>
      <c r="G82" s="4463"/>
      <c r="H82" s="1066">
        <f t="shared" si="48"/>
        <v>-15.697674418604649</v>
      </c>
      <c r="I82" s="4459">
        <f t="shared" si="48"/>
        <v>-17.96875</v>
      </c>
      <c r="J82" s="4464"/>
      <c r="K82" s="4461">
        <f t="shared" si="45"/>
        <v>-9.0909090909090935</v>
      </c>
      <c r="L82" s="4460"/>
      <c r="M82" s="1066">
        <f t="shared" si="49"/>
        <v>-4.2553191489361666</v>
      </c>
      <c r="N82" s="4459">
        <f t="shared" si="49"/>
        <v>-5.4545454545454533</v>
      </c>
      <c r="O82" s="4466"/>
      <c r="P82" s="4459">
        <f t="shared" si="52"/>
        <v>0</v>
      </c>
      <c r="Q82" s="4460"/>
    </row>
    <row r="83" spans="1:22">
      <c r="A83" s="52" t="s">
        <v>725</v>
      </c>
      <c r="B83" s="62">
        <f t="shared" ref="B83:B88" si="53">SUM(B29/B25)*100-100</f>
        <v>-1.4202632384450453</v>
      </c>
      <c r="C83" s="883">
        <f t="shared" si="47"/>
        <v>-1.2356919875130075</v>
      </c>
      <c r="D83" s="4472">
        <f t="shared" si="47"/>
        <v>-1.6692749087115288</v>
      </c>
      <c r="E83" s="4473"/>
      <c r="F83" s="4472">
        <f t="shared" si="51"/>
        <v>-0.518045242617859</v>
      </c>
      <c r="G83" s="4474"/>
      <c r="H83" s="1067">
        <f t="shared" si="48"/>
        <v>-5.4644808743169335</v>
      </c>
      <c r="I83" s="4475">
        <f t="shared" si="48"/>
        <v>-9.7560975609756042</v>
      </c>
      <c r="J83" s="4476"/>
      <c r="K83" s="4472">
        <f t="shared" si="45"/>
        <v>3.3333333333333428</v>
      </c>
      <c r="L83" s="4477"/>
      <c r="M83" s="1067">
        <f t="shared" si="49"/>
        <v>3.5087719298245759</v>
      </c>
      <c r="N83" s="4475">
        <f t="shared" si="49"/>
        <v>-3.9735099337748352</v>
      </c>
      <c r="O83" s="4478"/>
      <c r="P83" s="4475">
        <f t="shared" si="52"/>
        <v>18.181818181818187</v>
      </c>
      <c r="Q83" s="4477"/>
    </row>
    <row r="84" spans="1:22">
      <c r="A84" s="730" t="s">
        <v>746</v>
      </c>
      <c r="B84" s="803">
        <f t="shared" si="53"/>
        <v>-1.6952298459444393</v>
      </c>
      <c r="C84" s="948">
        <f t="shared" si="47"/>
        <v>-1.281798461841845</v>
      </c>
      <c r="D84" s="4485">
        <f t="shared" ref="D84:D89" si="54">SUM(D30/D26)*100-100</f>
        <v>-1.4762107051826661</v>
      </c>
      <c r="E84" s="4489"/>
      <c r="F84" s="4485">
        <f t="shared" si="51"/>
        <v>-0.96601690529584516</v>
      </c>
      <c r="G84" s="4486"/>
      <c r="H84" s="1068">
        <f t="shared" si="48"/>
        <v>3.4351145038167914</v>
      </c>
      <c r="I84" s="4483">
        <f t="shared" si="48"/>
        <v>18.817204301075279</v>
      </c>
      <c r="J84" s="4487"/>
      <c r="K84" s="4485">
        <f t="shared" si="45"/>
        <v>-34.210526315789465</v>
      </c>
      <c r="L84" s="4484"/>
      <c r="M84" s="1068">
        <f t="shared" si="49"/>
        <v>-1.1574074074074048</v>
      </c>
      <c r="N84" s="4483">
        <f t="shared" si="49"/>
        <v>-1.9607843137254974</v>
      </c>
      <c r="O84" s="4488"/>
      <c r="P84" s="4483">
        <f t="shared" si="52"/>
        <v>2.6666666666666572</v>
      </c>
      <c r="Q84" s="4484"/>
    </row>
    <row r="85" spans="1:22">
      <c r="A85" s="51" t="s">
        <v>747</v>
      </c>
      <c r="B85" s="61">
        <f t="shared" si="53"/>
        <v>-1.7973655053551596</v>
      </c>
      <c r="C85" s="882">
        <f t="shared" ref="C85:C94" si="55">SUM(C31/C27)*100-100</f>
        <v>-1.381975373329837</v>
      </c>
      <c r="D85" s="4461">
        <f t="shared" si="54"/>
        <v>-1.9684210526315695</v>
      </c>
      <c r="E85" s="4481"/>
      <c r="F85" s="4461">
        <f t="shared" ref="F85:F96" si="56">SUM(F31/F27)*100-100</f>
        <v>-0.41608876560333385</v>
      </c>
      <c r="G85" s="4463"/>
      <c r="H85" s="1066">
        <f t="shared" si="48"/>
        <v>-4.7619047619047734</v>
      </c>
      <c r="I85" s="4459">
        <f t="shared" si="48"/>
        <v>5.1282051282051384</v>
      </c>
      <c r="J85" s="4464"/>
      <c r="K85" s="4461">
        <f t="shared" si="45"/>
        <v>-25.333333333333329</v>
      </c>
      <c r="L85" s="4460"/>
      <c r="M85" s="1066">
        <f t="shared" si="49"/>
        <v>3.3333333333333428</v>
      </c>
      <c r="N85" s="4459">
        <f t="shared" si="49"/>
        <v>1.6528925619834638</v>
      </c>
      <c r="O85" s="4466"/>
      <c r="P85" s="4459">
        <f t="shared" si="52"/>
        <v>10.34482758620689</v>
      </c>
      <c r="Q85" s="4460"/>
    </row>
    <row r="86" spans="1:22" ht="12.75" customHeight="1">
      <c r="A86" s="51" t="s">
        <v>748</v>
      </c>
      <c r="B86" s="61">
        <f t="shared" si="53"/>
        <v>-2.0172201722017178</v>
      </c>
      <c r="C86" s="882">
        <f t="shared" si="55"/>
        <v>-1.8098660568441716</v>
      </c>
      <c r="D86" s="4461">
        <f t="shared" si="54"/>
        <v>-1.7553135243734772</v>
      </c>
      <c r="E86" s="4481"/>
      <c r="F86" s="4461">
        <f t="shared" si="56"/>
        <v>-1.8980848153214822</v>
      </c>
      <c r="G86" s="4463"/>
      <c r="H86" s="1066">
        <f t="shared" si="48"/>
        <v>-4.1379310344827616</v>
      </c>
      <c r="I86" s="4459">
        <f t="shared" si="48"/>
        <v>-5.7142857142857224</v>
      </c>
      <c r="J86" s="4464"/>
      <c r="K86" s="4461">
        <f t="shared" ref="K86:K96" si="57">SUM(K32/K28)*100-100</f>
        <v>0</v>
      </c>
      <c r="L86" s="4460"/>
      <c r="M86" s="1066">
        <f t="shared" si="49"/>
        <v>7.407407407407419</v>
      </c>
      <c r="N86" s="4459">
        <f t="shared" si="49"/>
        <v>5.7692307692307736</v>
      </c>
      <c r="O86" s="4466"/>
      <c r="P86" s="4459">
        <f t="shared" si="52"/>
        <v>12.90322580645163</v>
      </c>
      <c r="Q86" s="4460"/>
    </row>
    <row r="87" spans="1:22" ht="12.75" customHeight="1">
      <c r="A87" s="52" t="s">
        <v>749</v>
      </c>
      <c r="B87" s="62">
        <f t="shared" si="53"/>
        <v>-2.5771595354902814</v>
      </c>
      <c r="C87" s="883">
        <f t="shared" si="55"/>
        <v>-2.5220597919136054</v>
      </c>
      <c r="D87" s="4472">
        <f t="shared" si="54"/>
        <v>-3.3103448275862064</v>
      </c>
      <c r="E87" s="4473"/>
      <c r="F87" s="4472">
        <f t="shared" si="56"/>
        <v>-1.2324249262280773</v>
      </c>
      <c r="G87" s="4474"/>
      <c r="H87" s="1067">
        <f t="shared" si="48"/>
        <v>-17.919075144508668</v>
      </c>
      <c r="I87" s="4475">
        <f t="shared" si="48"/>
        <v>-16.21621621621621</v>
      </c>
      <c r="J87" s="4476"/>
      <c r="K87" s="4472">
        <f t="shared" si="57"/>
        <v>-20.967741935483872</v>
      </c>
      <c r="L87" s="4477"/>
      <c r="M87" s="1067">
        <f t="shared" si="49"/>
        <v>1.2711864406779654</v>
      </c>
      <c r="N87" s="4475">
        <f t="shared" si="49"/>
        <v>4.8275862068965552</v>
      </c>
      <c r="O87" s="4478"/>
      <c r="P87" s="4475">
        <f t="shared" si="52"/>
        <v>-4.3956043956043942</v>
      </c>
      <c r="Q87" s="4477"/>
    </row>
    <row r="88" spans="1:22" ht="12.75" customHeight="1">
      <c r="A88" s="730" t="s">
        <v>810</v>
      </c>
      <c r="B88" s="61">
        <f t="shared" si="53"/>
        <v>-2.7314494304235666</v>
      </c>
      <c r="C88" s="882">
        <f t="shared" si="55"/>
        <v>-2.7899853509122323</v>
      </c>
      <c r="D88" s="4461">
        <f t="shared" si="54"/>
        <v>-3.9452409184003443</v>
      </c>
      <c r="E88" s="4481"/>
      <c r="F88" s="4461">
        <f t="shared" si="56"/>
        <v>-0.92318411426580838</v>
      </c>
      <c r="G88" s="4463"/>
      <c r="H88" s="1066">
        <f t="shared" si="48"/>
        <v>-11.808118081180808</v>
      </c>
      <c r="I88" s="4459">
        <f t="shared" ref="I88:I95" si="58">SUM(I34/I30)*100-100</f>
        <v>-27.149321266968329</v>
      </c>
      <c r="J88" s="4464"/>
      <c r="K88" s="4461">
        <f t="shared" si="57"/>
        <v>56</v>
      </c>
      <c r="L88" s="4460"/>
      <c r="M88" s="1066">
        <f t="shared" si="49"/>
        <v>-0.46838407494145429</v>
      </c>
      <c r="N88" s="4459">
        <f t="shared" ref="N88:N101" si="59">SUM(N34/N30)*100-100</f>
        <v>0</v>
      </c>
      <c r="O88" s="4466"/>
      <c r="P88" s="4459">
        <f t="shared" ref="P88:P94" si="60">SUM(P34/P30)*100-100</f>
        <v>-2.5974025974025921</v>
      </c>
      <c r="Q88" s="4460"/>
    </row>
    <row r="89" spans="1:22" ht="12.75" customHeight="1">
      <c r="A89" s="51" t="s">
        <v>818</v>
      </c>
      <c r="B89" s="61">
        <f t="shared" ref="B89:B94" si="61">SUM(B35/B31)*100-100</f>
        <v>-3.2217625673812194</v>
      </c>
      <c r="C89" s="882">
        <f t="shared" si="55"/>
        <v>-3.2011688915454641</v>
      </c>
      <c r="D89" s="4461">
        <f t="shared" si="54"/>
        <v>-4.6923655105766073</v>
      </c>
      <c r="E89" s="4481"/>
      <c r="F89" s="4461">
        <f t="shared" si="56"/>
        <v>-0.78342618384401419</v>
      </c>
      <c r="G89" s="4463"/>
      <c r="H89" s="1066">
        <f t="shared" ref="H89:H94" si="62">SUM(H35/H31)*100-100</f>
        <v>-11.36363636363636</v>
      </c>
      <c r="I89" s="4459">
        <f t="shared" si="58"/>
        <v>-20.121951219512198</v>
      </c>
      <c r="J89" s="4464"/>
      <c r="K89" s="4461">
        <f t="shared" si="57"/>
        <v>14.285714285714278</v>
      </c>
      <c r="L89" s="4460"/>
      <c r="M89" s="1066">
        <f t="shared" ref="M89:M94" si="63">SUM(M35/M31)*100-100</f>
        <v>30.322580645161281</v>
      </c>
      <c r="N89" s="4459">
        <f t="shared" si="59"/>
        <v>39.024390243902417</v>
      </c>
      <c r="O89" s="4466"/>
      <c r="P89" s="4459">
        <f t="shared" si="60"/>
        <v>-3.125</v>
      </c>
      <c r="Q89" s="4460"/>
    </row>
    <row r="90" spans="1:22" ht="12.75" customHeight="1">
      <c r="A90" s="51" t="s">
        <v>797</v>
      </c>
      <c r="B90" s="61">
        <f t="shared" si="61"/>
        <v>-2.9437609841827737</v>
      </c>
      <c r="C90" s="882">
        <f t="shared" si="55"/>
        <v>-2.9944104338567996</v>
      </c>
      <c r="D90" s="4461">
        <f t="shared" ref="D90:D95" si="64">SUM(D36/D32)*100-100</f>
        <v>-4.5850823377462007</v>
      </c>
      <c r="E90" s="4481"/>
      <c r="F90" s="4461">
        <f t="shared" si="56"/>
        <v>-0.41833710998780305</v>
      </c>
      <c r="G90" s="4463"/>
      <c r="H90" s="1066">
        <f t="shared" si="62"/>
        <v>20.863309352517987</v>
      </c>
      <c r="I90" s="4459">
        <f t="shared" si="58"/>
        <v>13.131313131313121</v>
      </c>
      <c r="J90" s="4464"/>
      <c r="K90" s="4461">
        <f t="shared" si="57"/>
        <v>40</v>
      </c>
      <c r="L90" s="4460"/>
      <c r="M90" s="1066">
        <f t="shared" si="63"/>
        <v>-0.68965517241379359</v>
      </c>
      <c r="N90" s="4459">
        <f t="shared" si="59"/>
        <v>10.000000000000014</v>
      </c>
      <c r="O90" s="4466"/>
      <c r="P90" s="4459">
        <f t="shared" si="60"/>
        <v>-34.285714285714292</v>
      </c>
      <c r="Q90" s="4460"/>
    </row>
    <row r="91" spans="1:22" ht="12.75" customHeight="1">
      <c r="A91" s="52" t="s">
        <v>819</v>
      </c>
      <c r="B91" s="62">
        <f t="shared" si="61"/>
        <v>-1.9441611422743534</v>
      </c>
      <c r="C91" s="883">
        <f t="shared" si="55"/>
        <v>-2.094170100655262</v>
      </c>
      <c r="D91" s="4472">
        <f t="shared" si="64"/>
        <v>-3.1274004169867311</v>
      </c>
      <c r="E91" s="4473"/>
      <c r="F91" s="4472">
        <f t="shared" si="56"/>
        <v>-0.43936731107206128</v>
      </c>
      <c r="G91" s="4474"/>
      <c r="H91" s="1067">
        <f t="shared" si="62"/>
        <v>13.380281690140848</v>
      </c>
      <c r="I91" s="4475">
        <f t="shared" si="58"/>
        <v>15.053763440860223</v>
      </c>
      <c r="J91" s="4476"/>
      <c r="K91" s="4472">
        <f t="shared" si="57"/>
        <v>10.204081632653043</v>
      </c>
      <c r="L91" s="4477"/>
      <c r="M91" s="1067">
        <f t="shared" si="63"/>
        <v>-0.83682008368201366</v>
      </c>
      <c r="N91" s="4475">
        <f t="shared" si="59"/>
        <v>-10.526315789473685</v>
      </c>
      <c r="O91" s="4478"/>
      <c r="P91" s="4475">
        <f t="shared" si="60"/>
        <v>16.091954022988503</v>
      </c>
      <c r="Q91" s="4477"/>
    </row>
    <row r="92" spans="1:22" ht="12.75" customHeight="1">
      <c r="A92" s="730" t="s">
        <v>867</v>
      </c>
      <c r="B92" s="61">
        <f t="shared" si="61"/>
        <v>-1.6434810740860684</v>
      </c>
      <c r="C92" s="2404">
        <f t="shared" si="55"/>
        <v>-1.7946434687307402</v>
      </c>
      <c r="D92" s="4467">
        <f t="shared" si="64"/>
        <v>-2.6259679048367275</v>
      </c>
      <c r="E92" s="4468"/>
      <c r="F92" s="4467">
        <f t="shared" si="56"/>
        <v>-0.49226441631505224</v>
      </c>
      <c r="G92" s="4469"/>
      <c r="H92" s="1066">
        <f t="shared" si="62"/>
        <v>-9.2050209205020934</v>
      </c>
      <c r="I92" s="4459">
        <f t="shared" si="58"/>
        <v>5.5900621118012452</v>
      </c>
      <c r="J92" s="4464"/>
      <c r="K92" s="4461">
        <f t="shared" si="57"/>
        <v>-39.743589743589745</v>
      </c>
      <c r="L92" s="4460"/>
      <c r="M92" s="1066">
        <f t="shared" si="63"/>
        <v>-8</v>
      </c>
      <c r="N92" s="4479">
        <f t="shared" si="59"/>
        <v>-9.4285714285714306</v>
      </c>
      <c r="O92" s="4480"/>
      <c r="P92" s="4467">
        <f t="shared" si="60"/>
        <v>-1.3333333333333286</v>
      </c>
      <c r="Q92" s="4482"/>
      <c r="T92" s="20"/>
    </row>
    <row r="93" spans="1:22" ht="12.75" customHeight="1">
      <c r="A93" s="51" t="s">
        <v>874</v>
      </c>
      <c r="B93" s="61">
        <f t="shared" si="61"/>
        <v>-1.3018134715025838</v>
      </c>
      <c r="C93" s="1643">
        <f t="shared" si="55"/>
        <v>-1.5094339622641542</v>
      </c>
      <c r="D93" s="4461">
        <f t="shared" si="64"/>
        <v>-2.005407841369987</v>
      </c>
      <c r="E93" s="4462"/>
      <c r="F93" s="4461">
        <f t="shared" si="56"/>
        <v>-0.73697139849096516</v>
      </c>
      <c r="G93" s="4463"/>
      <c r="H93" s="1066">
        <f t="shared" si="62"/>
        <v>-9.2307692307692264</v>
      </c>
      <c r="I93" s="4459">
        <f t="shared" si="58"/>
        <v>3.0534351145038272</v>
      </c>
      <c r="J93" s="4464"/>
      <c r="K93" s="4461">
        <f t="shared" si="57"/>
        <v>-34.375</v>
      </c>
      <c r="L93" s="4460"/>
      <c r="M93" s="1066">
        <f t="shared" si="63"/>
        <v>-40.099009900990104</v>
      </c>
      <c r="N93" s="4465">
        <f t="shared" si="59"/>
        <v>-44.444444444444443</v>
      </c>
      <c r="O93" s="4466"/>
      <c r="P93" s="4461">
        <f t="shared" si="60"/>
        <v>-16.129032258064512</v>
      </c>
      <c r="Q93" s="4460"/>
    </row>
    <row r="94" spans="1:22" ht="12" customHeight="1">
      <c r="A94" s="51" t="s">
        <v>861</v>
      </c>
      <c r="B94" s="61">
        <f t="shared" si="61"/>
        <v>-1.5650261915540256</v>
      </c>
      <c r="C94" s="1643">
        <f t="shared" si="55"/>
        <v>-1.797228700782</v>
      </c>
      <c r="D94" s="4461">
        <f t="shared" si="64"/>
        <v>-2.0417371686407222</v>
      </c>
      <c r="E94" s="4481"/>
      <c r="F94" s="4461">
        <f t="shared" si="56"/>
        <v>-1.4178190092770819</v>
      </c>
      <c r="G94" s="4463"/>
      <c r="H94" s="1066">
        <f t="shared" si="62"/>
        <v>-24.404761904761912</v>
      </c>
      <c r="I94" s="4459">
        <f t="shared" si="58"/>
        <v>-16.964285714285708</v>
      </c>
      <c r="J94" s="4464"/>
      <c r="K94" s="4461">
        <f t="shared" si="57"/>
        <v>-39.285714285714292</v>
      </c>
      <c r="L94" s="4460"/>
      <c r="M94" s="1066">
        <f t="shared" si="63"/>
        <v>0</v>
      </c>
      <c r="N94" s="4459">
        <f t="shared" si="59"/>
        <v>-4.9586776859504056</v>
      </c>
      <c r="O94" s="4466"/>
      <c r="P94" s="4459">
        <f t="shared" si="60"/>
        <v>26.08695652173914</v>
      </c>
      <c r="Q94" s="4460"/>
      <c r="S94" s="1325"/>
    </row>
    <row r="95" spans="1:22" ht="12" customHeight="1">
      <c r="A95" s="52" t="s">
        <v>875</v>
      </c>
      <c r="B95" s="62">
        <f t="shared" ref="B95:C97" si="65">SUM(B41/B37)*100-100</f>
        <v>-2.0737177403627385</v>
      </c>
      <c r="C95" s="883">
        <f t="shared" si="65"/>
        <v>-2.069964810598222</v>
      </c>
      <c r="D95" s="4472">
        <f t="shared" si="64"/>
        <v>-2.4127775260534605</v>
      </c>
      <c r="E95" s="4473"/>
      <c r="F95" s="4472">
        <f t="shared" si="56"/>
        <v>-1.5357458075904731</v>
      </c>
      <c r="G95" s="4474"/>
      <c r="H95" s="1067">
        <f>SUM(H41/H37)*100-100</f>
        <v>-1.2422360248447291</v>
      </c>
      <c r="I95" s="4475">
        <f t="shared" si="58"/>
        <v>0.93457943925233167</v>
      </c>
      <c r="J95" s="4476"/>
      <c r="K95" s="4472">
        <f t="shared" si="57"/>
        <v>-5.5555555555555571</v>
      </c>
      <c r="L95" s="4477"/>
      <c r="M95" s="1067">
        <f>SUM(M41/M37)*100-100</f>
        <v>33.333333333333314</v>
      </c>
      <c r="N95" s="4475">
        <f t="shared" si="59"/>
        <v>33.088235294117652</v>
      </c>
      <c r="O95" s="4478"/>
      <c r="P95" s="4475">
        <f>SUM(P41/P37)*100-100</f>
        <v>33.663366336633658</v>
      </c>
      <c r="Q95" s="4477"/>
      <c r="S95" s="1325"/>
    </row>
    <row r="96" spans="1:22" ht="11.25" customHeight="1">
      <c r="A96" s="730" t="s">
        <v>914</v>
      </c>
      <c r="B96" s="61">
        <f t="shared" si="65"/>
        <v>-1.6314716137096212</v>
      </c>
      <c r="C96" s="2404">
        <f t="shared" si="65"/>
        <v>-1.8902141312687348</v>
      </c>
      <c r="D96" s="4467">
        <f t="shared" ref="D96:D101" si="66">SUM(D42/D38)*100-100</f>
        <v>-1.2677192578079968</v>
      </c>
      <c r="E96" s="4468"/>
      <c r="F96" s="4467">
        <f t="shared" si="56"/>
        <v>-2.8445229681978788</v>
      </c>
      <c r="G96" s="4469"/>
      <c r="H96" s="1066">
        <f>SUM(H42/H38)*100-100</f>
        <v>5.0691244239631175</v>
      </c>
      <c r="I96" s="4459">
        <f t="shared" ref="I96:I101" si="67">SUM(I42/I38)*100-100</f>
        <v>-0.58823529411765207</v>
      </c>
      <c r="J96" s="4464"/>
      <c r="K96" s="4461">
        <f t="shared" si="57"/>
        <v>25.531914893617014</v>
      </c>
      <c r="L96" s="4460"/>
      <c r="M96" s="1066">
        <f>SUM(M42/M38)*100-100</f>
        <v>-14.322250639386198</v>
      </c>
      <c r="N96" s="4459">
        <f t="shared" si="59"/>
        <v>-13.249211356466873</v>
      </c>
      <c r="O96" s="4464"/>
      <c r="P96" s="4470">
        <f>SUM(P42/P38)*100-100</f>
        <v>-18.918918918918919</v>
      </c>
      <c r="Q96" s="4471"/>
      <c r="R96" s="2570"/>
      <c r="T96" s="243"/>
      <c r="U96" s="243"/>
      <c r="V96" s="243"/>
    </row>
    <row r="97" spans="1:22" ht="12" customHeight="1">
      <c r="A97" s="51" t="s">
        <v>918</v>
      </c>
      <c r="B97" s="61">
        <f t="shared" si="65"/>
        <v>-1.476474834306714</v>
      </c>
      <c r="C97" s="1643">
        <f t="shared" si="65"/>
        <v>-1.7276210379658608</v>
      </c>
      <c r="D97" s="4461">
        <f t="shared" si="66"/>
        <v>-1.9314785008047863</v>
      </c>
      <c r="E97" s="4462"/>
      <c r="F97" s="4461">
        <f t="shared" ref="F97:F101" si="68">SUM(F43/F39)*100-100</f>
        <v>-1.4141771256849864</v>
      </c>
      <c r="G97" s="4463"/>
      <c r="H97" s="1066">
        <f>SUM(H43/H39)*100-100</f>
        <v>2.2598870056497162</v>
      </c>
      <c r="I97" s="4459">
        <f t="shared" si="67"/>
        <v>-2.2222222222222285</v>
      </c>
      <c r="J97" s="4464"/>
      <c r="K97" s="4461">
        <f t="shared" ref="K97:K104" si="69">SUM(K43/K39)*100-100</f>
        <v>16.666666666666671</v>
      </c>
      <c r="L97" s="4460"/>
      <c r="M97" s="1066">
        <f>SUM(M43/M39)*100-100</f>
        <v>0.8264462809917319</v>
      </c>
      <c r="N97" s="4459">
        <f t="shared" si="59"/>
        <v>-1.0526315789473699</v>
      </c>
      <c r="O97" s="4464"/>
      <c r="P97" s="4461">
        <f>SUM(P43/P39)*100-100</f>
        <v>7.6923076923076934</v>
      </c>
      <c r="Q97" s="4464"/>
      <c r="R97" s="2570"/>
      <c r="S97" s="20"/>
    </row>
    <row r="98" spans="1:22" ht="12" customHeight="1">
      <c r="A98" s="51" t="s">
        <v>936</v>
      </c>
      <c r="B98" s="61">
        <f t="shared" ref="B98:B104" si="70">SUM(B44/B40)*100-100</f>
        <v>-1.2679850206950931</v>
      </c>
      <c r="C98" s="1643">
        <f t="shared" ref="C98" si="71">SUM(C44/C40)*100-100</f>
        <v>-1.4040234702430894</v>
      </c>
      <c r="D98" s="4461">
        <f t="shared" si="66"/>
        <v>-1.8194380469829525</v>
      </c>
      <c r="E98" s="4481"/>
      <c r="F98" s="4461">
        <f t="shared" si="68"/>
        <v>-0.76349431818182723</v>
      </c>
      <c r="G98" s="4463"/>
      <c r="H98" s="1066">
        <f t="shared" ref="H98" si="72">SUM(H44/H40)*100-100</f>
        <v>-10.236220472440948</v>
      </c>
      <c r="I98" s="4459">
        <f t="shared" si="67"/>
        <v>-19.354838709677423</v>
      </c>
      <c r="J98" s="4464"/>
      <c r="K98" s="4461">
        <f t="shared" si="69"/>
        <v>14.705882352941174</v>
      </c>
      <c r="L98" s="4460"/>
      <c r="M98" s="1066">
        <f t="shared" ref="M98" si="73">SUM(M44/M40)*100-100</f>
        <v>-29.166666666666657</v>
      </c>
      <c r="N98" s="4465">
        <f t="shared" si="59"/>
        <v>-27.826086956521735</v>
      </c>
      <c r="O98" s="4466"/>
      <c r="P98" s="4461">
        <f t="shared" ref="P98" si="74">SUM(P44/P40)*100-100</f>
        <v>-34.482758620689651</v>
      </c>
      <c r="Q98" s="4464"/>
      <c r="R98" s="2570"/>
      <c r="S98" s="3439"/>
      <c r="T98" s="20"/>
    </row>
    <row r="99" spans="1:22" ht="12" customHeight="1">
      <c r="A99" s="52" t="s">
        <v>937</v>
      </c>
      <c r="B99" s="62">
        <f t="shared" si="70"/>
        <v>-0.41157727031333025</v>
      </c>
      <c r="C99" s="883">
        <f t="shared" ref="C99:C104" si="75">SUM(C45/C41)*100-100</f>
        <v>-0.81730430493905715</v>
      </c>
      <c r="D99" s="4472">
        <f t="shared" si="66"/>
        <v>-1.1723737666860075</v>
      </c>
      <c r="E99" s="4473"/>
      <c r="F99" s="4472">
        <f t="shared" si="68"/>
        <v>-0.2689135891000376</v>
      </c>
      <c r="G99" s="4474"/>
      <c r="H99" s="1067">
        <f t="shared" ref="H99:H104" si="76">SUM(H45/H41)*100-100</f>
        <v>1.8867924528301927</v>
      </c>
      <c r="I99" s="4475">
        <f t="shared" si="67"/>
        <v>-2.7777777777777857</v>
      </c>
      <c r="J99" s="4476"/>
      <c r="K99" s="4472">
        <f t="shared" si="69"/>
        <v>11.764705882352942</v>
      </c>
      <c r="L99" s="4477"/>
      <c r="M99" s="1067">
        <f t="shared" ref="M99:M104" si="77">SUM(M45/M41)*100-100</f>
        <v>-40.506329113924053</v>
      </c>
      <c r="N99" s="4475">
        <f t="shared" si="59"/>
        <v>-36.46408839779005</v>
      </c>
      <c r="O99" s="4478"/>
      <c r="P99" s="4475">
        <f t="shared" ref="P99:P104" si="78">SUM(P45/P41)*100-100</f>
        <v>-45.925925925925924</v>
      </c>
      <c r="Q99" s="4477"/>
      <c r="S99" s="1325"/>
    </row>
    <row r="100" spans="1:22" ht="11.25" customHeight="1">
      <c r="A100" s="730" t="s">
        <v>939</v>
      </c>
      <c r="B100" s="3467">
        <f t="shared" si="70"/>
        <v>0.10700193941015357</v>
      </c>
      <c r="C100" s="3570">
        <f t="shared" si="75"/>
        <v>-0.12085880847433828</v>
      </c>
      <c r="D100" s="4467">
        <f t="shared" si="66"/>
        <v>-1.2723240340842779</v>
      </c>
      <c r="E100" s="4468"/>
      <c r="F100" s="4467">
        <f t="shared" si="68"/>
        <v>1.6730314602654914</v>
      </c>
      <c r="G100" s="4469"/>
      <c r="H100" s="3571">
        <f t="shared" si="76"/>
        <v>33.771929824561397</v>
      </c>
      <c r="I100" s="4459">
        <f t="shared" si="67"/>
        <v>34.31952662721892</v>
      </c>
      <c r="J100" s="4464"/>
      <c r="K100" s="4461">
        <f t="shared" si="69"/>
        <v>32.203389830508485</v>
      </c>
      <c r="L100" s="4460"/>
      <c r="M100" s="1066">
        <f t="shared" si="77"/>
        <v>1.1940298507462614</v>
      </c>
      <c r="N100" s="4459">
        <f t="shared" si="59"/>
        <v>3.2727272727272663</v>
      </c>
      <c r="O100" s="4464"/>
      <c r="P100" s="4470">
        <f t="shared" si="78"/>
        <v>-8.3333333333333428</v>
      </c>
      <c r="Q100" s="4471"/>
      <c r="R100" s="2570"/>
      <c r="T100" s="243"/>
      <c r="U100" s="243"/>
      <c r="V100" s="243"/>
    </row>
    <row r="101" spans="1:22" ht="12" customHeight="1">
      <c r="A101" s="645" t="s">
        <v>964</v>
      </c>
      <c r="B101" s="61">
        <f t="shared" si="70"/>
        <v>0.26641800985747466</v>
      </c>
      <c r="C101" s="1063">
        <f t="shared" si="75"/>
        <v>-3.5443396895161072E-2</v>
      </c>
      <c r="D101" s="4461">
        <f t="shared" si="66"/>
        <v>-0.25791324736225363</v>
      </c>
      <c r="E101" s="4462"/>
      <c r="F101" s="4461">
        <f t="shared" si="68"/>
        <v>0.30482338174647339</v>
      </c>
      <c r="G101" s="4481"/>
      <c r="H101" s="1066">
        <f t="shared" si="76"/>
        <v>22.099447513812166</v>
      </c>
      <c r="I101" s="4459">
        <f t="shared" si="67"/>
        <v>26.515151515151516</v>
      </c>
      <c r="J101" s="4466"/>
      <c r="K101" s="4461">
        <f t="shared" si="69"/>
        <v>10.204081632653043</v>
      </c>
      <c r="L101" s="4464"/>
      <c r="M101" s="1066">
        <f t="shared" si="77"/>
        <v>14.754098360655732</v>
      </c>
      <c r="N101" s="4459">
        <f t="shared" si="59"/>
        <v>19.148936170212764</v>
      </c>
      <c r="O101" s="4466"/>
      <c r="P101" s="4461">
        <f t="shared" si="78"/>
        <v>0</v>
      </c>
      <c r="Q101" s="4464"/>
      <c r="R101" s="2570"/>
      <c r="S101" s="20"/>
      <c r="T101" s="20"/>
    </row>
    <row r="102" spans="1:22">
      <c r="A102" s="3438" t="s">
        <v>983</v>
      </c>
      <c r="B102" s="61">
        <f t="shared" si="70"/>
        <v>0.44583444237422043</v>
      </c>
      <c r="C102" s="1063">
        <f t="shared" si="75"/>
        <v>0.13460857244066915</v>
      </c>
      <c r="D102" s="4461">
        <f>SUM(D48/D44)*100-100</f>
        <v>0.14074595355384645</v>
      </c>
      <c r="E102" s="4462">
        <f>SUM(E49/E44)*100-100</f>
        <v>0.20278528834400333</v>
      </c>
      <c r="F102" s="4461">
        <f>SUM(F48/F44)*100-100</f>
        <v>0.1252460189658251</v>
      </c>
      <c r="G102" s="4481">
        <f>SUM(G49/G44)*100-100</f>
        <v>-0.30934824985169485</v>
      </c>
      <c r="H102" s="1066">
        <f t="shared" si="76"/>
        <v>38.596491228070192</v>
      </c>
      <c r="I102" s="4459">
        <f>SUM(I48/I44)*100-100</f>
        <v>61.333333333333314</v>
      </c>
      <c r="J102" s="4466">
        <f>SUM(J49/J44)*100-100</f>
        <v>3.3599999999999852</v>
      </c>
      <c r="K102" s="4461">
        <f t="shared" si="69"/>
        <v>-5.1282051282051384</v>
      </c>
      <c r="L102" s="4464">
        <f>SUM(L49/L44)*100-100</f>
        <v>-6.461538461538467</v>
      </c>
      <c r="M102" s="1066">
        <f t="shared" si="77"/>
        <v>15.686274509803937</v>
      </c>
      <c r="N102" s="4459">
        <f>SUM(N48/N44)*100-100</f>
        <v>7.228915662650607</v>
      </c>
      <c r="O102" s="4466">
        <f>SUM(O49/O44)*100-100</f>
        <v>-24.698795180722882</v>
      </c>
      <c r="P102" s="4461">
        <f t="shared" si="78"/>
        <v>52.631578947368439</v>
      </c>
      <c r="Q102" s="4464">
        <f>SUM(Q49/Q44)*100-100</f>
        <v>107.89473684210526</v>
      </c>
      <c r="R102" s="2570"/>
      <c r="S102" s="20"/>
    </row>
    <row r="103" spans="1:22" ht="12" customHeight="1">
      <c r="A103" s="52" t="s">
        <v>1005</v>
      </c>
      <c r="B103" s="62">
        <f t="shared" si="70"/>
        <v>0.41327822956938576</v>
      </c>
      <c r="C103" s="883">
        <f t="shared" si="75"/>
        <v>0.14917951268024865</v>
      </c>
      <c r="D103" s="4472">
        <f>SUM(D49/D45)*100-100</f>
        <v>0.22316185106883779</v>
      </c>
      <c r="E103" s="4473">
        <f>SUM(E51/E45)*100-100</f>
        <v>-100</v>
      </c>
      <c r="F103" s="4472">
        <f>SUM(F49/F45)*100-100</f>
        <v>3.595182455509871E-2</v>
      </c>
      <c r="G103" s="4474">
        <f>SUM(G51/G45)*100-100</f>
        <v>-100</v>
      </c>
      <c r="H103" s="1067">
        <f t="shared" si="76"/>
        <v>8.0246913580246826</v>
      </c>
      <c r="I103" s="4475">
        <f>SUM(I49/I45)*100-100</f>
        <v>13.333333333333329</v>
      </c>
      <c r="J103" s="4476">
        <f>SUM(J51/J45)*100-100</f>
        <v>-100</v>
      </c>
      <c r="K103" s="4472">
        <f t="shared" si="69"/>
        <v>-1.7543859649122879</v>
      </c>
      <c r="L103" s="4477">
        <f>SUM(L51/L45)*100-100</f>
        <v>-100</v>
      </c>
      <c r="M103" s="1067">
        <f t="shared" si="77"/>
        <v>8.5106382978723332</v>
      </c>
      <c r="N103" s="4475">
        <f>SUM(N49/N45)*100-100</f>
        <v>8.6956521739130324</v>
      </c>
      <c r="O103" s="4478">
        <f>SUM(O51/O45)*100-100</f>
        <v>-100</v>
      </c>
      <c r="P103" s="4475">
        <f t="shared" si="78"/>
        <v>8.2191780821917888</v>
      </c>
      <c r="Q103" s="4477">
        <f>SUM(Q51/Q45)*100-100</f>
        <v>-100</v>
      </c>
      <c r="S103" s="1325"/>
    </row>
    <row r="104" spans="1:22" s="1874" customFormat="1" ht="15" customHeight="1" thickBot="1">
      <c r="A104" s="4332" t="s">
        <v>1014</v>
      </c>
      <c r="B104" s="3195">
        <f t="shared" si="70"/>
        <v>0.12692898657225271</v>
      </c>
      <c r="C104" s="4333">
        <f t="shared" si="75"/>
        <v>7.1179443376792051E-3</v>
      </c>
      <c r="D104" s="4452">
        <f>SUM(D50/D46)*100-100</f>
        <v>0.13005438637976852</v>
      </c>
      <c r="E104" s="4453">
        <f>SUM(E52/E46)*100-100</f>
        <v>-100</v>
      </c>
      <c r="F104" s="4452">
        <f>SUM(F50/F46)*100-100</f>
        <v>-0.17885888034341235</v>
      </c>
      <c r="G104" s="4454">
        <f>SUM(G52/G46)*100-100</f>
        <v>-100</v>
      </c>
      <c r="H104" s="4334">
        <f t="shared" si="76"/>
        <v>-8.8524590163934391</v>
      </c>
      <c r="I104" s="4455">
        <f>SUM(I50/I46)*100-100</f>
        <v>-0.88105726872245782</v>
      </c>
      <c r="J104" s="4456">
        <f>SUM(J52/J46)*100-100</f>
        <v>-100</v>
      </c>
      <c r="K104" s="4452">
        <f t="shared" si="69"/>
        <v>-32.051282051282044</v>
      </c>
      <c r="L104" s="4457">
        <f>SUM(L52/L46)*100-100</f>
        <v>-100</v>
      </c>
      <c r="M104" s="4334">
        <f t="shared" si="77"/>
        <v>4.7197640117994126</v>
      </c>
      <c r="N104" s="4455">
        <f>SUM(N50/N46)*100-100</f>
        <v>1.0563380281690229</v>
      </c>
      <c r="O104" s="4456">
        <f>SUM(O52/O46)*100-100</f>
        <v>-100</v>
      </c>
      <c r="P104" s="4452">
        <f t="shared" si="78"/>
        <v>23.636363636363626</v>
      </c>
      <c r="Q104" s="4458">
        <f>SUM(Q52/Q46)*100-100</f>
        <v>-100</v>
      </c>
      <c r="R104" s="4335"/>
      <c r="S104" s="2212"/>
    </row>
    <row r="105" spans="1:22" ht="16.5" customHeight="1">
      <c r="A105" s="56" t="s">
        <v>985</v>
      </c>
      <c r="B105" s="50"/>
      <c r="C105" s="23"/>
      <c r="D105" s="23"/>
      <c r="E105" s="23"/>
      <c r="F105" s="23"/>
      <c r="G105" s="23"/>
      <c r="H105" s="23"/>
      <c r="I105" s="20"/>
      <c r="J105" s="20"/>
      <c r="K105" s="20"/>
      <c r="L105" s="20"/>
      <c r="M105" s="20"/>
      <c r="N105" s="20"/>
      <c r="O105" s="20"/>
      <c r="P105" s="23"/>
      <c r="Q105" s="272"/>
      <c r="R105" s="20"/>
      <c r="T105" s="20"/>
    </row>
    <row r="108" spans="1:22">
      <c r="K108" s="20"/>
      <c r="O108" s="20"/>
    </row>
    <row r="109" spans="1:22">
      <c r="E109" s="23"/>
      <c r="L109" s="20"/>
    </row>
    <row r="110" spans="1:22">
      <c r="I110" s="20"/>
    </row>
  </sheetData>
  <mergeCells count="279">
    <mergeCell ref="D103:E103"/>
    <mergeCell ref="F103:G103"/>
    <mergeCell ref="I103:J103"/>
    <mergeCell ref="K103:L103"/>
    <mergeCell ref="N103:O103"/>
    <mergeCell ref="P103:Q103"/>
    <mergeCell ref="D100:E100"/>
    <mergeCell ref="F100:G100"/>
    <mergeCell ref="I100:J100"/>
    <mergeCell ref="K100:L100"/>
    <mergeCell ref="N100:O100"/>
    <mergeCell ref="P100:Q100"/>
    <mergeCell ref="D101:E101"/>
    <mergeCell ref="F101:G101"/>
    <mergeCell ref="I101:J101"/>
    <mergeCell ref="K101:L101"/>
    <mergeCell ref="N101:O101"/>
    <mergeCell ref="P101:Q101"/>
    <mergeCell ref="D102:E102"/>
    <mergeCell ref="F102:G102"/>
    <mergeCell ref="I102:J102"/>
    <mergeCell ref="K102:L102"/>
    <mergeCell ref="N102:O102"/>
    <mergeCell ref="P102:Q102"/>
    <mergeCell ref="D99:E99"/>
    <mergeCell ref="F99:G99"/>
    <mergeCell ref="I99:J99"/>
    <mergeCell ref="K99:L99"/>
    <mergeCell ref="N99:O99"/>
    <mergeCell ref="P99:Q99"/>
    <mergeCell ref="P97:Q97"/>
    <mergeCell ref="N98:O98"/>
    <mergeCell ref="P98:Q98"/>
    <mergeCell ref="D97:E97"/>
    <mergeCell ref="F97:G97"/>
    <mergeCell ref="I97:J97"/>
    <mergeCell ref="K97:L97"/>
    <mergeCell ref="N97:O97"/>
    <mergeCell ref="F78:G78"/>
    <mergeCell ref="I78:J78"/>
    <mergeCell ref="K78:L78"/>
    <mergeCell ref="N78:O78"/>
    <mergeCell ref="D72:E72"/>
    <mergeCell ref="F72:G72"/>
    <mergeCell ref="I72:J72"/>
    <mergeCell ref="K72:L72"/>
    <mergeCell ref="N73:O73"/>
    <mergeCell ref="F74:G74"/>
    <mergeCell ref="D77:E77"/>
    <mergeCell ref="N77:O77"/>
    <mergeCell ref="K77:L77"/>
    <mergeCell ref="D76:E76"/>
    <mergeCell ref="F76:G76"/>
    <mergeCell ref="I76:J76"/>
    <mergeCell ref="K76:L76"/>
    <mergeCell ref="I73:J73"/>
    <mergeCell ref="F77:G77"/>
    <mergeCell ref="I77:J77"/>
    <mergeCell ref="D79:E79"/>
    <mergeCell ref="F79:G79"/>
    <mergeCell ref="I79:J79"/>
    <mergeCell ref="D98:E98"/>
    <mergeCell ref="D61:E61"/>
    <mergeCell ref="F61:G61"/>
    <mergeCell ref="I61:J61"/>
    <mergeCell ref="K61:L61"/>
    <mergeCell ref="D65:E65"/>
    <mergeCell ref="D66:E66"/>
    <mergeCell ref="D87:E87"/>
    <mergeCell ref="F87:G87"/>
    <mergeCell ref="I87:J87"/>
    <mergeCell ref="K87:L87"/>
    <mergeCell ref="D88:E88"/>
    <mergeCell ref="F88:G88"/>
    <mergeCell ref="I88:J88"/>
    <mergeCell ref="K88:L88"/>
    <mergeCell ref="D91:E91"/>
    <mergeCell ref="F91:G91"/>
    <mergeCell ref="I91:J91"/>
    <mergeCell ref="D85:E85"/>
    <mergeCell ref="F85:G85"/>
    <mergeCell ref="D78:E78"/>
    <mergeCell ref="N79:O79"/>
    <mergeCell ref="K79:L79"/>
    <mergeCell ref="N62:O62"/>
    <mergeCell ref="N65:O65"/>
    <mergeCell ref="N63:O63"/>
    <mergeCell ref="F98:G98"/>
    <mergeCell ref="I98:J98"/>
    <mergeCell ref="K98:L98"/>
    <mergeCell ref="F70:G70"/>
    <mergeCell ref="I70:J70"/>
    <mergeCell ref="K70:L70"/>
    <mergeCell ref="F62:G62"/>
    <mergeCell ref="K62:L62"/>
    <mergeCell ref="I62:J62"/>
    <mergeCell ref="K64:L64"/>
    <mergeCell ref="F64:G64"/>
    <mergeCell ref="F68:G68"/>
    <mergeCell ref="I68:J68"/>
    <mergeCell ref="K68:L68"/>
    <mergeCell ref="F67:G67"/>
    <mergeCell ref="F65:G65"/>
    <mergeCell ref="I66:J66"/>
    <mergeCell ref="K66:L66"/>
    <mergeCell ref="N75:O75"/>
    <mergeCell ref="K60:L60"/>
    <mergeCell ref="N61:O61"/>
    <mergeCell ref="F60:G60"/>
    <mergeCell ref="P62:Q62"/>
    <mergeCell ref="I65:J65"/>
    <mergeCell ref="I63:J63"/>
    <mergeCell ref="P63:Q63"/>
    <mergeCell ref="P68:Q68"/>
    <mergeCell ref="P70:Q70"/>
    <mergeCell ref="N66:O66"/>
    <mergeCell ref="P66:Q66"/>
    <mergeCell ref="P65:Q65"/>
    <mergeCell ref="N70:O70"/>
    <mergeCell ref="N68:O68"/>
    <mergeCell ref="D86:E86"/>
    <mergeCell ref="F86:G86"/>
    <mergeCell ref="D62:E62"/>
    <mergeCell ref="D64:E64"/>
    <mergeCell ref="K65:L65"/>
    <mergeCell ref="F66:G66"/>
    <mergeCell ref="I86:J86"/>
    <mergeCell ref="K86:L86"/>
    <mergeCell ref="K73:L73"/>
    <mergeCell ref="F73:G73"/>
    <mergeCell ref="D70:E70"/>
    <mergeCell ref="F82:G82"/>
    <mergeCell ref="I82:J82"/>
    <mergeCell ref="K82:L82"/>
    <mergeCell ref="D84:E84"/>
    <mergeCell ref="F84:G84"/>
    <mergeCell ref="D75:E75"/>
    <mergeCell ref="F75:G75"/>
    <mergeCell ref="I75:J75"/>
    <mergeCell ref="K75:L75"/>
    <mergeCell ref="K71:L71"/>
    <mergeCell ref="K84:L84"/>
    <mergeCell ref="I67:J67"/>
    <mergeCell ref="K67:L67"/>
    <mergeCell ref="D2:Q2"/>
    <mergeCell ref="D56:Q56"/>
    <mergeCell ref="D59:E59"/>
    <mergeCell ref="F59:G59"/>
    <mergeCell ref="I59:J59"/>
    <mergeCell ref="K59:L59"/>
    <mergeCell ref="N59:O59"/>
    <mergeCell ref="P59:Q59"/>
    <mergeCell ref="A53:O53"/>
    <mergeCell ref="P79:Q79"/>
    <mergeCell ref="P76:Q76"/>
    <mergeCell ref="P77:Q77"/>
    <mergeCell ref="P75:Q75"/>
    <mergeCell ref="N76:O76"/>
    <mergeCell ref="P78:Q78"/>
    <mergeCell ref="N74:O74"/>
    <mergeCell ref="D60:E60"/>
    <mergeCell ref="D69:E69"/>
    <mergeCell ref="F69:G69"/>
    <mergeCell ref="I69:J69"/>
    <mergeCell ref="K69:L69"/>
    <mergeCell ref="D63:E63"/>
    <mergeCell ref="F63:G63"/>
    <mergeCell ref="I64:J64"/>
    <mergeCell ref="K63:L63"/>
    <mergeCell ref="D67:E67"/>
    <mergeCell ref="I60:J60"/>
    <mergeCell ref="P61:Q61"/>
    <mergeCell ref="P60:Q60"/>
    <mergeCell ref="N60:O60"/>
    <mergeCell ref="P64:Q64"/>
    <mergeCell ref="N64:O64"/>
    <mergeCell ref="P67:Q67"/>
    <mergeCell ref="P73:Q73"/>
    <mergeCell ref="D73:E73"/>
    <mergeCell ref="P74:Q74"/>
    <mergeCell ref="I74:J74"/>
    <mergeCell ref="K74:L74"/>
    <mergeCell ref="P72:Q72"/>
    <mergeCell ref="P69:Q69"/>
    <mergeCell ref="N67:O67"/>
    <mergeCell ref="D68:E68"/>
    <mergeCell ref="N72:O72"/>
    <mergeCell ref="N71:O71"/>
    <mergeCell ref="P71:Q71"/>
    <mergeCell ref="D71:E71"/>
    <mergeCell ref="F71:G71"/>
    <mergeCell ref="I71:J71"/>
    <mergeCell ref="D74:E74"/>
    <mergeCell ref="N69:O69"/>
    <mergeCell ref="P84:Q84"/>
    <mergeCell ref="F80:G80"/>
    <mergeCell ref="I80:J80"/>
    <mergeCell ref="K80:L80"/>
    <mergeCell ref="N80:O80"/>
    <mergeCell ref="P80:Q80"/>
    <mergeCell ref="D83:E83"/>
    <mergeCell ref="F83:G83"/>
    <mergeCell ref="I83:J83"/>
    <mergeCell ref="K83:L83"/>
    <mergeCell ref="N83:O83"/>
    <mergeCell ref="P83:Q83"/>
    <mergeCell ref="D81:E81"/>
    <mergeCell ref="F81:G81"/>
    <mergeCell ref="I81:J81"/>
    <mergeCell ref="K81:L81"/>
    <mergeCell ref="N81:O81"/>
    <mergeCell ref="P81:Q81"/>
    <mergeCell ref="D82:E82"/>
    <mergeCell ref="N82:O82"/>
    <mergeCell ref="P82:Q82"/>
    <mergeCell ref="I84:J84"/>
    <mergeCell ref="N84:O84"/>
    <mergeCell ref="D80:E80"/>
    <mergeCell ref="P85:Q85"/>
    <mergeCell ref="P86:Q86"/>
    <mergeCell ref="N86:O86"/>
    <mergeCell ref="N90:O90"/>
    <mergeCell ref="P90:Q90"/>
    <mergeCell ref="I89:J89"/>
    <mergeCell ref="K89:L89"/>
    <mergeCell ref="N89:O89"/>
    <mergeCell ref="P89:Q89"/>
    <mergeCell ref="N88:O88"/>
    <mergeCell ref="P88:Q88"/>
    <mergeCell ref="I90:J90"/>
    <mergeCell ref="K90:L90"/>
    <mergeCell ref="I85:J85"/>
    <mergeCell ref="N85:O85"/>
    <mergeCell ref="K85:L85"/>
    <mergeCell ref="N87:O87"/>
    <mergeCell ref="P87:Q87"/>
    <mergeCell ref="D90:E90"/>
    <mergeCell ref="F90:G90"/>
    <mergeCell ref="K91:L91"/>
    <mergeCell ref="D89:E89"/>
    <mergeCell ref="F89:G89"/>
    <mergeCell ref="D92:E92"/>
    <mergeCell ref="F92:G92"/>
    <mergeCell ref="I92:J92"/>
    <mergeCell ref="K92:L92"/>
    <mergeCell ref="N92:O92"/>
    <mergeCell ref="P95:Q95"/>
    <mergeCell ref="D94:E94"/>
    <mergeCell ref="F94:G94"/>
    <mergeCell ref="I94:J94"/>
    <mergeCell ref="K94:L94"/>
    <mergeCell ref="N94:O94"/>
    <mergeCell ref="P92:Q92"/>
    <mergeCell ref="N91:O91"/>
    <mergeCell ref="P91:Q91"/>
    <mergeCell ref="D104:E104"/>
    <mergeCell ref="F104:G104"/>
    <mergeCell ref="I104:J104"/>
    <mergeCell ref="K104:L104"/>
    <mergeCell ref="N104:O104"/>
    <mergeCell ref="P104:Q104"/>
    <mergeCell ref="P94:Q94"/>
    <mergeCell ref="D93:E93"/>
    <mergeCell ref="F93:G93"/>
    <mergeCell ref="I93:J93"/>
    <mergeCell ref="K93:L93"/>
    <mergeCell ref="N93:O93"/>
    <mergeCell ref="P93:Q93"/>
    <mergeCell ref="D96:E96"/>
    <mergeCell ref="F96:G96"/>
    <mergeCell ref="I96:J96"/>
    <mergeCell ref="K96:L96"/>
    <mergeCell ref="N96:O96"/>
    <mergeCell ref="P96:Q96"/>
    <mergeCell ref="D95:E95"/>
    <mergeCell ref="F95:G95"/>
    <mergeCell ref="I95:J95"/>
    <mergeCell ref="K95:L95"/>
    <mergeCell ref="N95:O95"/>
  </mergeCells>
  <phoneticPr fontId="0" type="noConversion"/>
  <pageMargins left="0.59055118110236227" right="0.39370078740157483" top="0.78740157480314965" bottom="0.39370078740157483" header="0.51181102362204722" footer="0.51181102362204722"/>
  <pageSetup paperSize="9" scale="90" orientation="portrait" r:id="rId1"/>
  <headerFooter alignWithMargins="0">
    <oddFooter xml:space="preserve">&amp;R&amp;8  </oddFooter>
  </headerFooter>
</worksheet>
</file>

<file path=xl/worksheets/sheet30.xml><?xml version="1.0" encoding="utf-8"?>
<worksheet xmlns="http://schemas.openxmlformats.org/spreadsheetml/2006/main" xmlns:r="http://schemas.openxmlformats.org/officeDocument/2006/relationships">
  <sheetPr>
    <tabColor rgb="FFFF0000"/>
  </sheetPr>
  <dimension ref="A1:V135"/>
  <sheetViews>
    <sheetView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8.42578125" customWidth="1"/>
    <col min="13" max="13" width="7.42578125" customWidth="1"/>
    <col min="14" max="14" width="11.7109375" customWidth="1"/>
  </cols>
  <sheetData>
    <row r="1" spans="1:14" ht="25.5" customHeight="1">
      <c r="A1" s="237" t="s">
        <v>404</v>
      </c>
      <c r="B1" s="248" t="s">
        <v>500</v>
      </c>
      <c r="C1" s="404"/>
      <c r="D1" s="404"/>
      <c r="E1" s="404"/>
      <c r="F1" s="455"/>
      <c r="G1" s="455"/>
      <c r="H1" s="455"/>
      <c r="I1" s="406"/>
      <c r="J1" s="20"/>
      <c r="K1" s="20"/>
      <c r="L1" s="20"/>
      <c r="M1" s="20"/>
      <c r="N1" s="20"/>
    </row>
    <row r="2" spans="1:14" ht="16.5" customHeight="1" thickBot="1">
      <c r="A2" s="458"/>
      <c r="B2" s="22"/>
      <c r="C2" s="23"/>
      <c r="D2" s="23"/>
      <c r="E2" s="23"/>
      <c r="I2" s="24"/>
      <c r="J2" s="20"/>
      <c r="K2" s="20"/>
      <c r="L2" s="20"/>
    </row>
    <row r="3" spans="1:14" ht="18" customHeight="1">
      <c r="B3" s="684"/>
      <c r="C3" s="5211" t="s">
        <v>390</v>
      </c>
      <c r="D3" s="5085"/>
      <c r="E3" s="5212"/>
      <c r="F3" s="685" t="s">
        <v>501</v>
      </c>
      <c r="G3" s="5211" t="s">
        <v>502</v>
      </c>
      <c r="H3" s="5213"/>
      <c r="I3" s="23"/>
    </row>
    <row r="4" spans="1:14" ht="27.75" customHeight="1">
      <c r="B4" s="696" t="s">
        <v>104</v>
      </c>
      <c r="C4" s="695" t="s">
        <v>503</v>
      </c>
      <c r="D4" s="697" t="s">
        <v>504</v>
      </c>
      <c r="E4" s="698" t="s">
        <v>505</v>
      </c>
      <c r="F4" s="699" t="s">
        <v>105</v>
      </c>
      <c r="G4" s="687" t="s">
        <v>506</v>
      </c>
      <c r="H4" s="688" t="s">
        <v>507</v>
      </c>
      <c r="I4" s="270"/>
    </row>
    <row r="5" spans="1:14" ht="12.75" customHeight="1">
      <c r="B5" s="957" t="s">
        <v>514</v>
      </c>
      <c r="C5" s="676">
        <v>446081</v>
      </c>
      <c r="D5" s="676">
        <v>1931624</v>
      </c>
      <c r="E5" s="704">
        <v>4.3302090875872317</v>
      </c>
      <c r="F5" s="676">
        <v>19192</v>
      </c>
      <c r="G5" s="704">
        <f t="shared" ref="G5:G10" si="0">SUM(D5/(F5*365)*100)</f>
        <v>27.574617277747006</v>
      </c>
      <c r="H5" s="720" t="s">
        <v>148</v>
      </c>
      <c r="I5" s="34"/>
    </row>
    <row r="6" spans="1:14" ht="12.75" customHeight="1">
      <c r="B6" s="957" t="s">
        <v>515</v>
      </c>
      <c r="C6" s="676">
        <v>428906</v>
      </c>
      <c r="D6" s="676">
        <v>1847915</v>
      </c>
      <c r="E6" s="704">
        <f t="shared" ref="E6:E24" si="1">SUM(D6/C6)</f>
        <v>4.3084382125687215</v>
      </c>
      <c r="F6" s="676">
        <v>19361</v>
      </c>
      <c r="G6" s="704">
        <f t="shared" si="0"/>
        <v>26.149376694994103</v>
      </c>
      <c r="H6" s="720">
        <f>SUM(G6/G5)*100-100</f>
        <v>-5.1686685925577081</v>
      </c>
      <c r="I6" s="34"/>
    </row>
    <row r="7" spans="1:14" ht="12.75" customHeight="1">
      <c r="B7" s="957" t="s">
        <v>516</v>
      </c>
      <c r="C7" s="676">
        <v>483173</v>
      </c>
      <c r="D7" s="676">
        <v>2003983</v>
      </c>
      <c r="E7" s="704">
        <f t="shared" si="1"/>
        <v>4.1475475657787166</v>
      </c>
      <c r="F7" s="676">
        <v>19314</v>
      </c>
      <c r="G7" s="704">
        <f t="shared" si="0"/>
        <v>28.426863330028183</v>
      </c>
      <c r="H7" s="720">
        <f>SUM(G7/G6)*100-100</f>
        <v>8.709525514120827</v>
      </c>
      <c r="I7" s="34"/>
    </row>
    <row r="8" spans="1:14" ht="12.75" customHeight="1">
      <c r="B8" s="957" t="s">
        <v>517</v>
      </c>
      <c r="C8" s="676">
        <v>475048</v>
      </c>
      <c r="D8" s="676">
        <v>1969918</v>
      </c>
      <c r="E8" s="704">
        <f>SUM(D8/C8)</f>
        <v>4.1467767467708523</v>
      </c>
      <c r="F8" s="676">
        <v>19620</v>
      </c>
      <c r="G8" s="704">
        <f t="shared" si="0"/>
        <v>27.50782679122506</v>
      </c>
      <c r="H8" s="720">
        <f>SUM(G8/G7)*100-100</f>
        <v>-3.2329860953470586</v>
      </c>
      <c r="I8" s="34"/>
    </row>
    <row r="9" spans="1:14" ht="12.75" customHeight="1">
      <c r="B9" s="957" t="s">
        <v>518</v>
      </c>
      <c r="C9" s="676">
        <v>484711</v>
      </c>
      <c r="D9" s="676">
        <v>1958622</v>
      </c>
      <c r="E9" s="704">
        <f t="shared" si="1"/>
        <v>4.0408036953978765</v>
      </c>
      <c r="F9" s="676">
        <v>19297</v>
      </c>
      <c r="G9" s="704">
        <f t="shared" si="0"/>
        <v>27.807885532636554</v>
      </c>
      <c r="H9" s="720">
        <f>SUM(G9/G8)*100-100</f>
        <v>1.0908122393267945</v>
      </c>
      <c r="I9" s="34"/>
    </row>
    <row r="10" spans="1:14" ht="12.75" customHeight="1" thickBot="1">
      <c r="B10" s="1016" t="s">
        <v>519</v>
      </c>
      <c r="C10" s="709">
        <v>490083</v>
      </c>
      <c r="D10" s="709">
        <v>1888991</v>
      </c>
      <c r="E10" s="710">
        <f t="shared" si="1"/>
        <v>3.8544307800923518</v>
      </c>
      <c r="F10" s="709">
        <v>18698</v>
      </c>
      <c r="G10" s="710">
        <f t="shared" si="0"/>
        <v>27.678456563371366</v>
      </c>
      <c r="H10" s="721">
        <f>SUM(G10/G9)*100-100</f>
        <v>-0.46543980883869551</v>
      </c>
      <c r="I10" s="34"/>
      <c r="L10" s="918"/>
    </row>
    <row r="11" spans="1:14" ht="12.75" customHeight="1">
      <c r="B11" s="1014" t="s">
        <v>425</v>
      </c>
      <c r="C11" s="705">
        <v>180016</v>
      </c>
      <c r="D11" s="705">
        <v>830982</v>
      </c>
      <c r="E11" s="706">
        <f t="shared" si="1"/>
        <v>4.6161563416585194</v>
      </c>
      <c r="F11" s="708"/>
      <c r="G11" s="706" t="e">
        <f>SUM(D11/(F11*90)*100)</f>
        <v>#DIV/0!</v>
      </c>
      <c r="H11" s="718" t="e">
        <f>SUM(G11/49.69)*100-100</f>
        <v>#DIV/0!</v>
      </c>
      <c r="I11" s="34"/>
      <c r="K11" s="700"/>
      <c r="L11" s="918"/>
    </row>
    <row r="12" spans="1:14" ht="12.75" customHeight="1">
      <c r="B12" s="1017" t="s">
        <v>575</v>
      </c>
      <c r="C12" s="676">
        <v>79549</v>
      </c>
      <c r="D12" s="676">
        <v>230731</v>
      </c>
      <c r="E12" s="704">
        <f t="shared" si="1"/>
        <v>2.9004890067756981</v>
      </c>
      <c r="F12" s="707">
        <v>18791</v>
      </c>
      <c r="G12" s="704">
        <f>SUM(D12/(F12*90)*100)</f>
        <v>13.643115202904463</v>
      </c>
      <c r="H12" s="720">
        <f>SUM(G12/13.69)*100-100</f>
        <v>-0.3424747779074977</v>
      </c>
      <c r="I12" s="34"/>
      <c r="K12" s="700"/>
      <c r="L12" s="918"/>
    </row>
    <row r="13" spans="1:14" ht="12.75" customHeight="1">
      <c r="B13" s="1017" t="s">
        <v>426</v>
      </c>
      <c r="C13" s="676">
        <v>148902</v>
      </c>
      <c r="D13" s="676">
        <v>580429</v>
      </c>
      <c r="E13" s="704">
        <f>SUM(D13/C13)</f>
        <v>3.8980604693019569</v>
      </c>
      <c r="F13" s="707">
        <v>18906</v>
      </c>
      <c r="G13" s="704">
        <f>SUM(D13/(F13*90)*100)</f>
        <v>34.11198091140966</v>
      </c>
      <c r="H13" s="720">
        <f>SUM(G13/35.13)*100-100</f>
        <v>-2.8978624781962594</v>
      </c>
      <c r="I13" s="34"/>
      <c r="L13" s="702"/>
    </row>
    <row r="14" spans="1:14" ht="12.75" customHeight="1">
      <c r="B14" s="1018" t="s">
        <v>479</v>
      </c>
      <c r="C14" s="676">
        <v>92034</v>
      </c>
      <c r="D14" s="676">
        <v>266508</v>
      </c>
      <c r="E14" s="704">
        <f t="shared" si="1"/>
        <v>2.8957559162918054</v>
      </c>
      <c r="F14" s="707">
        <v>18906</v>
      </c>
      <c r="G14" s="704">
        <f>SUM(D14/(F14*90)*100)</f>
        <v>15.66275256532318</v>
      </c>
      <c r="H14" s="720">
        <f>SUM(G14/14.03)*100-100</f>
        <v>11.63758065091362</v>
      </c>
      <c r="K14" s="700"/>
      <c r="L14" s="296"/>
    </row>
    <row r="15" spans="1:14" ht="12.75" customHeight="1" thickBot="1">
      <c r="B15" s="1016" t="s">
        <v>532</v>
      </c>
      <c r="C15" s="709">
        <f>SUM(C11:C14)</f>
        <v>500501</v>
      </c>
      <c r="D15" s="709">
        <f>SUM(D11:D14)</f>
        <v>1908650</v>
      </c>
      <c r="E15" s="710">
        <f t="shared" si="1"/>
        <v>3.8134788941480635</v>
      </c>
      <c r="F15" s="711">
        <v>18906</v>
      </c>
      <c r="G15" s="710">
        <f>SUM(D15/(F15*365)*100)</f>
        <v>27.65882832006654</v>
      </c>
      <c r="H15" s="721">
        <f t="shared" ref="H15:H24" si="2">SUM(G15/G10)*100-100</f>
        <v>-7.0915237848922175E-2</v>
      </c>
      <c r="K15" s="700"/>
    </row>
    <row r="16" spans="1:14" ht="12.75" customHeight="1">
      <c r="B16" s="1019" t="s">
        <v>526</v>
      </c>
      <c r="C16" s="783">
        <v>201536</v>
      </c>
      <c r="D16" s="723">
        <v>955069</v>
      </c>
      <c r="E16" s="784">
        <f t="shared" si="1"/>
        <v>4.7389498650365196</v>
      </c>
      <c r="F16" s="786">
        <v>18927</v>
      </c>
      <c r="G16" s="784">
        <f>SUM(D16/(F16*90)*100)</f>
        <v>56.067405176614237</v>
      </c>
      <c r="H16" s="736" t="e">
        <f t="shared" si="2"/>
        <v>#DIV/0!</v>
      </c>
      <c r="K16" s="700"/>
    </row>
    <row r="17" spans="1:13" ht="12.75" customHeight="1">
      <c r="B17" s="1020" t="s">
        <v>484</v>
      </c>
      <c r="C17" s="507">
        <v>79504</v>
      </c>
      <c r="D17" s="676">
        <v>213865</v>
      </c>
      <c r="E17" s="785">
        <f t="shared" si="1"/>
        <v>2.6899904407325419</v>
      </c>
      <c r="F17" s="508">
        <v>18889</v>
      </c>
      <c r="G17" s="785">
        <f>SUM(D17/(F17*90)*100)</f>
        <v>12.580220116352256</v>
      </c>
      <c r="H17" s="720">
        <f t="shared" si="2"/>
        <v>-7.7907066732525152</v>
      </c>
      <c r="K17" s="700"/>
    </row>
    <row r="18" spans="1:13" ht="12.75" customHeight="1">
      <c r="B18" s="1020" t="s">
        <v>498</v>
      </c>
      <c r="C18" s="507">
        <v>151274</v>
      </c>
      <c r="D18" s="676">
        <v>542156</v>
      </c>
      <c r="E18" s="785">
        <f t="shared" si="1"/>
        <v>3.583933789018602</v>
      </c>
      <c r="F18" s="508">
        <v>18960</v>
      </c>
      <c r="G18" s="785">
        <f>SUM(D18/(F18*90)*100)</f>
        <v>31.771917487107359</v>
      </c>
      <c r="H18" s="720">
        <f t="shared" si="2"/>
        <v>-6.8599458658808175</v>
      </c>
      <c r="K18" s="700"/>
    </row>
    <row r="19" spans="1:13" ht="12.75" customHeight="1">
      <c r="B19" s="1020" t="s">
        <v>428</v>
      </c>
      <c r="C19" s="507">
        <v>94736</v>
      </c>
      <c r="D19" s="676">
        <v>293272</v>
      </c>
      <c r="E19" s="785">
        <f t="shared" si="1"/>
        <v>3.0956764060124979</v>
      </c>
      <c r="F19" s="508">
        <v>18927</v>
      </c>
      <c r="G19" s="785">
        <f>SUM(D19/(F19*90)*100)</f>
        <v>17.216557181686362</v>
      </c>
      <c r="H19" s="720">
        <f t="shared" si="2"/>
        <v>9.9203802772397438</v>
      </c>
      <c r="K19" s="700"/>
    </row>
    <row r="20" spans="1:13" ht="12.75" customHeight="1" thickBot="1">
      <c r="B20" s="1021" t="s">
        <v>530</v>
      </c>
      <c r="C20" s="789">
        <f>SUM(C16:C19)</f>
        <v>527050</v>
      </c>
      <c r="D20" s="709">
        <f>SUM(D16:D19)</f>
        <v>2004362</v>
      </c>
      <c r="E20" s="790">
        <f t="shared" si="1"/>
        <v>3.8029826392182904</v>
      </c>
      <c r="F20" s="791">
        <v>18927</v>
      </c>
      <c r="G20" s="790">
        <f>SUM(D20/(F20*365)*100)</f>
        <v>29.013592960987094</v>
      </c>
      <c r="H20" s="721">
        <f>SUM(G20/G15)*100-100</f>
        <v>4.8981273727263073</v>
      </c>
      <c r="K20" s="700"/>
    </row>
    <row r="21" spans="1:13" ht="12.75" customHeight="1">
      <c r="B21" s="1019" t="s">
        <v>416</v>
      </c>
      <c r="C21" s="506">
        <v>183298</v>
      </c>
      <c r="D21" s="675">
        <v>877523</v>
      </c>
      <c r="E21" s="722">
        <f t="shared" si="1"/>
        <v>4.7874117557201936</v>
      </c>
      <c r="F21" s="773">
        <v>18934</v>
      </c>
      <c r="G21" s="784">
        <f>SUM(D21/(F21*90)*100)</f>
        <v>51.496015398518836</v>
      </c>
      <c r="H21" s="736">
        <f t="shared" si="2"/>
        <v>-8.1533821008754899</v>
      </c>
      <c r="L21" s="700"/>
    </row>
    <row r="22" spans="1:13" ht="12.75" customHeight="1">
      <c r="B22" s="1020" t="s">
        <v>159</v>
      </c>
      <c r="C22" s="507">
        <v>85851</v>
      </c>
      <c r="D22" s="676">
        <v>252192</v>
      </c>
      <c r="E22" s="788">
        <f t="shared" si="1"/>
        <v>2.9375546004123425</v>
      </c>
      <c r="F22" s="747">
        <v>18817</v>
      </c>
      <c r="G22" s="788">
        <f>SUM(D22/(F22*90)*100)</f>
        <v>14.891498821987209</v>
      </c>
      <c r="H22" s="718">
        <f>SUM(G22/G17)*100-100</f>
        <v>18.372323252362349</v>
      </c>
      <c r="L22" s="700"/>
    </row>
    <row r="23" spans="1:13" ht="12.75" customHeight="1">
      <c r="A23" s="888"/>
      <c r="B23" s="1022" t="s">
        <v>332</v>
      </c>
      <c r="C23" s="507">
        <v>166556</v>
      </c>
      <c r="D23" s="676">
        <v>570755</v>
      </c>
      <c r="E23" s="785">
        <f t="shared" si="1"/>
        <v>3.4268053987847931</v>
      </c>
      <c r="F23" s="747">
        <v>18892</v>
      </c>
      <c r="G23" s="785">
        <f>SUM(D23/(F23*90)*100)</f>
        <v>33.568294633825019</v>
      </c>
      <c r="H23" s="720">
        <f t="shared" si="2"/>
        <v>5.6539777539287996</v>
      </c>
      <c r="L23" s="700"/>
    </row>
    <row r="24" spans="1:13" ht="12.75" customHeight="1">
      <c r="A24" s="888"/>
      <c r="B24" s="1023" t="s">
        <v>551</v>
      </c>
      <c r="C24" s="919">
        <v>98093</v>
      </c>
      <c r="D24" s="920">
        <v>310987</v>
      </c>
      <c r="E24" s="921">
        <f t="shared" si="1"/>
        <v>3.1703281579725364</v>
      </c>
      <c r="F24" s="747">
        <v>19072</v>
      </c>
      <c r="G24" s="714">
        <f>SUM(D24/(F24*90)*100)</f>
        <v>18.117717654735273</v>
      </c>
      <c r="H24" s="720">
        <f t="shared" si="2"/>
        <v>5.2342664305003836</v>
      </c>
      <c r="L24" s="700"/>
      <c r="M24" s="700"/>
    </row>
    <row r="25" spans="1:13" ht="12.75" customHeight="1" thickBot="1">
      <c r="A25" s="888"/>
      <c r="B25" s="1024" t="s">
        <v>619</v>
      </c>
      <c r="C25" s="789">
        <f>SUM(C21:C24)</f>
        <v>533798</v>
      </c>
      <c r="D25" s="709">
        <f>SUM(D21:D24)</f>
        <v>2011457</v>
      </c>
      <c r="E25" s="790">
        <f t="shared" ref="E25:E31" si="3">SUM(D25/C25)</f>
        <v>3.7681988317678221</v>
      </c>
      <c r="F25" s="989">
        <v>19072</v>
      </c>
      <c r="G25" s="790">
        <f>SUM(D25/(F25*365)*100)</f>
        <v>28.894930242713983</v>
      </c>
      <c r="H25" s="721">
        <f t="shared" ref="H25:H30" si="4">SUM(G25/G20)*100-100</f>
        <v>-0.40899008417423488</v>
      </c>
      <c r="L25" s="700"/>
    </row>
    <row r="26" spans="1:13" ht="12.75" customHeight="1">
      <c r="A26" s="888"/>
      <c r="B26" s="1040" t="s">
        <v>603</v>
      </c>
      <c r="C26" s="506">
        <v>182640</v>
      </c>
      <c r="D26" s="675">
        <v>855467</v>
      </c>
      <c r="E26" s="784">
        <f t="shared" si="3"/>
        <v>4.6838972842750763</v>
      </c>
      <c r="F26" s="773">
        <v>19004</v>
      </c>
      <c r="G26" s="784">
        <f>SUM(D26/(F26*90)*100)</f>
        <v>50.016780093079817</v>
      </c>
      <c r="H26" s="736">
        <f t="shared" si="4"/>
        <v>-2.8725238137193116</v>
      </c>
      <c r="L26" s="700"/>
    </row>
    <row r="27" spans="1:13" ht="12.75" customHeight="1">
      <c r="A27" s="888"/>
      <c r="B27" s="1304" t="s">
        <v>641</v>
      </c>
      <c r="C27" s="507">
        <v>93040</v>
      </c>
      <c r="D27" s="676">
        <v>252805</v>
      </c>
      <c r="E27" s="785">
        <f t="shared" si="3"/>
        <v>2.717164660361135</v>
      </c>
      <c r="F27" s="747">
        <v>18994</v>
      </c>
      <c r="G27" s="704">
        <f>SUM(D27/(F27*90)*100)</f>
        <v>14.788588209142068</v>
      </c>
      <c r="H27" s="718">
        <f t="shared" si="4"/>
        <v>-0.69106954293408762</v>
      </c>
      <c r="L27" s="700"/>
    </row>
    <row r="28" spans="1:13" ht="12.75" customHeight="1">
      <c r="A28" s="888"/>
      <c r="B28" s="1304" t="s">
        <v>654</v>
      </c>
      <c r="C28" s="507">
        <v>174024</v>
      </c>
      <c r="D28" s="676">
        <v>596611</v>
      </c>
      <c r="E28" s="785">
        <f t="shared" si="3"/>
        <v>3.4283259780260193</v>
      </c>
      <c r="F28" s="747">
        <v>19018</v>
      </c>
      <c r="G28" s="704">
        <f>SUM(D28/(F28*90)*100)</f>
        <v>34.856510206704762</v>
      </c>
      <c r="H28" s="718">
        <f t="shared" si="4"/>
        <v>3.8375961213760235</v>
      </c>
      <c r="L28" s="700"/>
      <c r="M28" s="700"/>
    </row>
    <row r="29" spans="1:13" ht="12.75" customHeight="1">
      <c r="A29" s="888"/>
      <c r="B29" s="1304" t="s">
        <v>655</v>
      </c>
      <c r="C29" s="507">
        <v>95855</v>
      </c>
      <c r="D29" s="676">
        <v>293704</v>
      </c>
      <c r="E29" s="785">
        <f t="shared" si="3"/>
        <v>3.0640446507746075</v>
      </c>
      <c r="F29" s="747">
        <v>19036</v>
      </c>
      <c r="G29" s="704">
        <f>SUM(D29/(F29*90)*100)</f>
        <v>17.143190679647919</v>
      </c>
      <c r="H29" s="718">
        <f t="shared" si="4"/>
        <v>-5.3788616958198929</v>
      </c>
      <c r="L29" s="700"/>
      <c r="M29" s="700"/>
    </row>
    <row r="30" spans="1:13" ht="12.75" customHeight="1" thickBot="1">
      <c r="A30" s="888"/>
      <c r="B30" s="868" t="s">
        <v>699</v>
      </c>
      <c r="C30" s="1754">
        <f>SUM(C26:C29)</f>
        <v>545559</v>
      </c>
      <c r="D30" s="749">
        <f>SUM(D26:D29)</f>
        <v>1998587</v>
      </c>
      <c r="E30" s="1755">
        <f t="shared" si="3"/>
        <v>3.6633746304249404</v>
      </c>
      <c r="F30" s="1756">
        <v>19036</v>
      </c>
      <c r="G30" s="750">
        <f>SUM(D30/(F30*365)*100)</f>
        <v>28.764345565863671</v>
      </c>
      <c r="H30" s="1757">
        <f t="shared" si="4"/>
        <v>-0.45192937222348917</v>
      </c>
      <c r="L30" s="700"/>
      <c r="M30" s="700"/>
    </row>
    <row r="31" spans="1:13" ht="12.75" customHeight="1">
      <c r="B31" s="1759" t="s">
        <v>705</v>
      </c>
      <c r="C31" s="675">
        <v>192296</v>
      </c>
      <c r="D31" s="675">
        <v>879526</v>
      </c>
      <c r="E31" s="722">
        <f t="shared" si="3"/>
        <v>4.5738132878479014</v>
      </c>
      <c r="F31" s="773"/>
      <c r="G31" s="722"/>
      <c r="H31" s="736"/>
      <c r="K31" s="700"/>
    </row>
    <row r="32" spans="1:13" ht="12.75" customHeight="1">
      <c r="B32" s="1036" t="s">
        <v>723</v>
      </c>
      <c r="C32" s="676">
        <v>94873</v>
      </c>
      <c r="D32" s="676">
        <v>270219</v>
      </c>
      <c r="E32" s="704">
        <f>SUM(D32/C32)</f>
        <v>2.8482181442560055</v>
      </c>
      <c r="F32" s="747"/>
      <c r="G32" s="704"/>
      <c r="H32" s="720"/>
      <c r="K32" s="700"/>
    </row>
    <row r="33" spans="2:22" ht="12.75" customHeight="1">
      <c r="B33" s="1791" t="s">
        <v>724</v>
      </c>
      <c r="C33" s="717">
        <v>174759</v>
      </c>
      <c r="D33" s="717">
        <v>567118</v>
      </c>
      <c r="E33" s="704">
        <f>SUM(D33/C33)</f>
        <v>3.2451433116463244</v>
      </c>
      <c r="F33" s="1165"/>
      <c r="G33" s="572"/>
      <c r="H33" s="716"/>
      <c r="K33" s="700"/>
    </row>
    <row r="34" spans="2:22" ht="12.75" customHeight="1">
      <c r="B34" s="1335" t="s">
        <v>725</v>
      </c>
      <c r="C34" s="715">
        <v>107048</v>
      </c>
      <c r="D34" s="715">
        <v>306020</v>
      </c>
      <c r="E34" s="572">
        <f>SUM(D34/C34)</f>
        <v>2.8587175846349302</v>
      </c>
      <c r="F34" s="1165"/>
      <c r="G34" s="572"/>
      <c r="H34" s="716"/>
      <c r="K34" s="1834"/>
      <c r="L34" s="1834"/>
    </row>
    <row r="35" spans="2:22" ht="12.75" customHeight="1" thickBot="1">
      <c r="B35" s="1024" t="s">
        <v>753</v>
      </c>
      <c r="C35" s="789">
        <f>SUM(C31:C34)</f>
        <v>568976</v>
      </c>
      <c r="D35" s="709">
        <f>SUM(D31:D34)</f>
        <v>2022883</v>
      </c>
      <c r="E35" s="790">
        <f>SUM(D35/C35)</f>
        <v>3.5553046174179577</v>
      </c>
      <c r="F35" s="989"/>
      <c r="G35" s="710"/>
      <c r="H35" s="1836"/>
      <c r="K35" s="700"/>
    </row>
    <row r="36" spans="2:22" ht="6" customHeight="1" thickBot="1">
      <c r="B36" s="1789"/>
      <c r="C36" s="1790"/>
      <c r="D36" s="1790"/>
      <c r="E36" s="754"/>
      <c r="F36" s="1835"/>
      <c r="G36" s="1794"/>
      <c r="H36" s="680"/>
      <c r="K36" s="700"/>
    </row>
    <row r="37" spans="2:22" ht="5.25" customHeight="1">
      <c r="B37" s="744"/>
      <c r="C37" s="692"/>
      <c r="D37" s="692"/>
      <c r="E37" s="681"/>
      <c r="F37" s="745"/>
      <c r="G37" s="681"/>
      <c r="H37" s="681"/>
      <c r="K37" s="700"/>
    </row>
    <row r="38" spans="2:22" ht="12.75" customHeight="1">
      <c r="B38" s="56" t="s">
        <v>509</v>
      </c>
      <c r="E38" s="56" t="s">
        <v>743</v>
      </c>
      <c r="K38" s="700"/>
    </row>
    <row r="39" spans="2:22" ht="10.5" customHeight="1">
      <c r="B39" s="56"/>
      <c r="E39" s="56"/>
      <c r="K39" s="700"/>
    </row>
    <row r="40" spans="2:22" ht="12.75" customHeight="1">
      <c r="B40" s="56"/>
      <c r="E40" s="56"/>
      <c r="K40" s="700"/>
      <c r="Q40" s="587" t="s">
        <v>639</v>
      </c>
      <c r="R40" s="587" t="s">
        <v>640</v>
      </c>
    </row>
    <row r="41" spans="2:22" ht="12.75" customHeight="1" thickBot="1">
      <c r="B41" s="56"/>
      <c r="E41" s="56"/>
      <c r="K41" s="700"/>
      <c r="Q41" s="587"/>
      <c r="R41" s="587"/>
    </row>
    <row r="42" spans="2:22" ht="12.75" customHeight="1">
      <c r="B42" s="56"/>
      <c r="E42" s="56"/>
      <c r="K42" s="700"/>
      <c r="P42" s="1019" t="s">
        <v>416</v>
      </c>
      <c r="Q42" s="506">
        <v>183298</v>
      </c>
      <c r="R42" s="675">
        <v>877523</v>
      </c>
      <c r="S42" s="681"/>
      <c r="T42" s="745"/>
      <c r="U42" s="681"/>
      <c r="V42" s="681"/>
    </row>
    <row r="43" spans="2:22" ht="12.75" customHeight="1">
      <c r="B43" s="56"/>
      <c r="E43" s="56"/>
      <c r="K43" s="700"/>
      <c r="P43" s="1020" t="s">
        <v>159</v>
      </c>
      <c r="Q43" s="507">
        <v>85851</v>
      </c>
      <c r="R43" s="676">
        <v>252192</v>
      </c>
      <c r="S43" s="681"/>
      <c r="T43" s="745"/>
      <c r="U43" s="681"/>
      <c r="V43" s="681"/>
    </row>
    <row r="44" spans="2:22" ht="12.75" customHeight="1">
      <c r="B44" s="56"/>
      <c r="E44" s="56"/>
      <c r="K44" s="700"/>
      <c r="P44" s="1022" t="s">
        <v>332</v>
      </c>
      <c r="Q44" s="507">
        <v>166556</v>
      </c>
      <c r="R44" s="676">
        <v>570755</v>
      </c>
      <c r="S44" s="681"/>
      <c r="T44" s="745"/>
      <c r="U44" s="681"/>
      <c r="V44" s="681"/>
    </row>
    <row r="45" spans="2:22" ht="12.75" customHeight="1" thickBot="1">
      <c r="B45" s="56"/>
      <c r="E45" s="56"/>
      <c r="K45" s="700"/>
      <c r="P45" s="1023" t="s">
        <v>551</v>
      </c>
      <c r="Q45" s="919">
        <v>98093</v>
      </c>
      <c r="R45" s="920">
        <v>310987</v>
      </c>
      <c r="S45" s="681"/>
      <c r="T45" s="745"/>
      <c r="U45" s="681"/>
      <c r="V45" s="681"/>
    </row>
    <row r="46" spans="2:22" ht="12.75" customHeight="1">
      <c r="B46" s="56"/>
      <c r="E46" s="56"/>
      <c r="K46" s="700"/>
      <c r="P46" s="1040" t="s">
        <v>603</v>
      </c>
      <c r="Q46" s="506">
        <v>182640</v>
      </c>
      <c r="R46" s="675">
        <v>855467</v>
      </c>
      <c r="S46" s="681"/>
      <c r="T46" s="1041"/>
      <c r="U46" s="681"/>
      <c r="V46" s="782"/>
    </row>
    <row r="47" spans="2:22" ht="12.75" customHeight="1">
      <c r="B47" s="56"/>
      <c r="E47" s="56"/>
      <c r="K47" s="700"/>
      <c r="P47" s="1304" t="s">
        <v>641</v>
      </c>
      <c r="Q47" s="507">
        <v>93040</v>
      </c>
      <c r="R47" s="676">
        <v>252805</v>
      </c>
      <c r="V47" s="681"/>
    </row>
    <row r="48" spans="2:22" ht="12.75" customHeight="1">
      <c r="B48" s="56"/>
      <c r="E48" s="56"/>
      <c r="K48" s="700"/>
      <c r="P48" s="1304" t="s">
        <v>654</v>
      </c>
      <c r="Q48" s="507">
        <v>174024</v>
      </c>
      <c r="R48" s="676">
        <v>596611</v>
      </c>
      <c r="V48" s="20"/>
    </row>
    <row r="49" spans="2:22" ht="12.75" customHeight="1" thickBot="1">
      <c r="B49" s="56"/>
      <c r="E49" s="56"/>
      <c r="K49" s="700"/>
      <c r="P49" s="1304" t="s">
        <v>655</v>
      </c>
      <c r="Q49" s="507">
        <v>95855</v>
      </c>
      <c r="R49" s="676">
        <v>293704</v>
      </c>
      <c r="V49" s="20"/>
    </row>
    <row r="50" spans="2:22" ht="12.75" customHeight="1">
      <c r="B50" s="56"/>
      <c r="E50" s="56"/>
      <c r="K50" s="700"/>
      <c r="P50" s="1759" t="s">
        <v>705</v>
      </c>
      <c r="Q50" s="675">
        <v>192296</v>
      </c>
      <c r="R50" s="675">
        <v>879526</v>
      </c>
    </row>
    <row r="51" spans="2:22" ht="12.75" customHeight="1">
      <c r="B51" s="56"/>
      <c r="E51" s="56"/>
      <c r="K51" s="700"/>
      <c r="P51" s="1036" t="s">
        <v>723</v>
      </c>
      <c r="Q51" s="676">
        <v>94873</v>
      </c>
      <c r="R51" s="676">
        <v>270219</v>
      </c>
    </row>
    <row r="52" spans="2:22" ht="12.75" customHeight="1">
      <c r="B52" s="56"/>
      <c r="E52" s="56"/>
      <c r="K52" s="700"/>
      <c r="P52" s="1791" t="s">
        <v>724</v>
      </c>
      <c r="Q52" s="717">
        <v>174759</v>
      </c>
      <c r="R52" s="717">
        <v>567118</v>
      </c>
    </row>
    <row r="53" spans="2:22" ht="12.75" customHeight="1">
      <c r="B53" s="56"/>
      <c r="E53" s="56"/>
      <c r="K53" s="700"/>
      <c r="P53" s="1335" t="s">
        <v>725</v>
      </c>
      <c r="Q53" s="715">
        <v>107048</v>
      </c>
      <c r="R53" s="715">
        <v>306020</v>
      </c>
    </row>
    <row r="54" spans="2:22" ht="12.75" customHeight="1">
      <c r="B54" s="56"/>
      <c r="E54" s="56"/>
      <c r="K54" s="700"/>
    </row>
    <row r="55" spans="2:22" ht="12.75" customHeight="1">
      <c r="B55" s="56"/>
      <c r="E55" s="56"/>
      <c r="K55" s="700"/>
    </row>
    <row r="56" spans="2:22" ht="12.75" customHeight="1">
      <c r="B56" s="56"/>
      <c r="E56" s="56"/>
      <c r="K56" s="700"/>
    </row>
    <row r="57" spans="2:22" ht="12.75" customHeight="1">
      <c r="B57" s="56"/>
      <c r="E57" s="56"/>
      <c r="K57" s="700"/>
    </row>
    <row r="58" spans="2:22" ht="12.75" customHeight="1">
      <c r="B58" s="56"/>
      <c r="E58" s="56"/>
      <c r="K58" s="700"/>
    </row>
    <row r="59" spans="2:22" ht="12.75" customHeight="1">
      <c r="B59" s="56"/>
      <c r="E59" s="56"/>
      <c r="K59" s="700"/>
    </row>
    <row r="60" spans="2:22" ht="12.75" customHeight="1">
      <c r="B60" s="56"/>
      <c r="E60" s="56"/>
      <c r="K60" s="700"/>
    </row>
    <row r="61" spans="2:22" ht="12.75" customHeight="1">
      <c r="B61" s="56"/>
      <c r="E61" s="56"/>
      <c r="K61" s="700"/>
    </row>
    <row r="62" spans="2:22" ht="12.75" customHeight="1">
      <c r="B62" s="56"/>
      <c r="E62" s="56"/>
      <c r="K62" s="700"/>
    </row>
    <row r="63" spans="2:22" ht="12.75" customHeight="1">
      <c r="B63" s="56"/>
      <c r="E63" s="56"/>
      <c r="K63" s="700"/>
    </row>
    <row r="64" spans="2:22" ht="12.75" customHeight="1">
      <c r="B64" s="56"/>
      <c r="E64" s="56"/>
      <c r="K64" s="700"/>
    </row>
    <row r="65" spans="1:12" ht="24" customHeight="1">
      <c r="A65" s="237" t="s">
        <v>1</v>
      </c>
      <c r="B65" s="248" t="s">
        <v>510</v>
      </c>
      <c r="C65" s="404"/>
      <c r="D65" s="404"/>
      <c r="E65" s="404"/>
      <c r="F65" s="455"/>
      <c r="G65" s="455"/>
      <c r="H65" s="455"/>
      <c r="I65" s="406"/>
      <c r="J65" s="20"/>
      <c r="K65" s="20"/>
    </row>
    <row r="66" spans="1:12" ht="6" customHeight="1" thickBot="1">
      <c r="A66" s="458"/>
    </row>
    <row r="67" spans="1:12" ht="17.45" customHeight="1">
      <c r="A67" s="690" t="s">
        <v>99</v>
      </c>
      <c r="B67" s="5206" t="s">
        <v>511</v>
      </c>
      <c r="C67" s="5207"/>
      <c r="D67" s="5207"/>
      <c r="E67" s="5207"/>
      <c r="F67" s="5207"/>
      <c r="G67" s="5207"/>
      <c r="H67" s="5208"/>
      <c r="I67" s="23"/>
      <c r="J67" s="20"/>
      <c r="K67" s="20"/>
    </row>
    <row r="68" spans="1:12" ht="15.75" customHeight="1">
      <c r="B68" s="5214" t="s">
        <v>104</v>
      </c>
      <c r="C68" s="5209" t="s">
        <v>630</v>
      </c>
      <c r="D68" s="5204"/>
      <c r="E68" s="5210"/>
      <c r="F68" s="5203" t="s">
        <v>629</v>
      </c>
      <c r="G68" s="5204"/>
      <c r="H68" s="5205"/>
    </row>
    <row r="69" spans="1:12" ht="20.25" customHeight="1">
      <c r="B69" s="5215"/>
      <c r="C69" s="691" t="s">
        <v>512</v>
      </c>
      <c r="D69" s="712" t="s">
        <v>496</v>
      </c>
      <c r="E69" s="686" t="s">
        <v>497</v>
      </c>
      <c r="F69" s="691" t="s">
        <v>512</v>
      </c>
      <c r="G69" s="712" t="s">
        <v>496</v>
      </c>
      <c r="H69" s="713" t="s">
        <v>513</v>
      </c>
      <c r="L69" s="20"/>
    </row>
    <row r="70" spans="1:12" s="20" customFormat="1" ht="12.75" customHeight="1" thickBot="1">
      <c r="B70" s="1025" t="s">
        <v>519</v>
      </c>
      <c r="C70" s="709">
        <v>593912</v>
      </c>
      <c r="D70" s="710">
        <f t="shared" ref="D70:D95" si="5">SUM(C70/D10)*100</f>
        <v>31.44070035272799</v>
      </c>
      <c r="E70" s="976" t="s">
        <v>631</v>
      </c>
      <c r="F70" s="709">
        <v>1295079</v>
      </c>
      <c r="G70" s="710">
        <f t="shared" ref="G70:G95" si="6">SUM(F70/D10)*100</f>
        <v>68.559299647272013</v>
      </c>
      <c r="H70" s="721">
        <v>-0.61644739669345938</v>
      </c>
      <c r="L70" s="692"/>
    </row>
    <row r="71" spans="1:12" s="20" customFormat="1" ht="12.75" customHeight="1">
      <c r="B71" s="1026" t="s">
        <v>425</v>
      </c>
      <c r="C71" s="692">
        <v>430908</v>
      </c>
      <c r="D71" s="572">
        <f t="shared" si="5"/>
        <v>51.855274843498414</v>
      </c>
      <c r="E71" s="572">
        <v>9.5393281848178191</v>
      </c>
      <c r="F71" s="715">
        <v>400074</v>
      </c>
      <c r="G71" s="681">
        <f t="shared" si="6"/>
        <v>48.144725156501586</v>
      </c>
      <c r="H71" s="716">
        <v>-9.6280300069799551</v>
      </c>
      <c r="L71" s="692"/>
    </row>
    <row r="72" spans="1:12" s="20" customFormat="1" ht="12.75" customHeight="1">
      <c r="B72" s="1018" t="s">
        <v>575</v>
      </c>
      <c r="C72" s="676">
        <v>81649</v>
      </c>
      <c r="D72" s="704">
        <f t="shared" si="5"/>
        <v>35.387095795536794</v>
      </c>
      <c r="E72" s="704">
        <v>6.2750559691778989</v>
      </c>
      <c r="F72" s="676">
        <v>149082</v>
      </c>
      <c r="G72" s="704">
        <f t="shared" si="6"/>
        <v>64.612904204463206</v>
      </c>
      <c r="H72" s="720">
        <v>0.36961483306738785</v>
      </c>
      <c r="L72" s="692"/>
    </row>
    <row r="73" spans="1:12" s="20" customFormat="1" ht="12.75" customHeight="1">
      <c r="B73" s="1018" t="s">
        <v>426</v>
      </c>
      <c r="C73" s="676">
        <v>64191</v>
      </c>
      <c r="D73" s="704">
        <f t="shared" si="5"/>
        <v>11.059233773639843</v>
      </c>
      <c r="E73" s="704">
        <v>-0.14001026741961198</v>
      </c>
      <c r="F73" s="676">
        <v>516238</v>
      </c>
      <c r="G73" s="704">
        <f t="shared" si="6"/>
        <v>88.940766226360154</v>
      </c>
      <c r="H73" s="720">
        <v>-2.0497456554613507</v>
      </c>
      <c r="L73" s="692"/>
    </row>
    <row r="74" spans="1:12" s="20" customFormat="1" ht="12.75" customHeight="1">
      <c r="B74" s="1018" t="s">
        <v>479</v>
      </c>
      <c r="C74" s="676">
        <v>76949</v>
      </c>
      <c r="D74" s="704">
        <f t="shared" si="5"/>
        <v>28.87305446740811</v>
      </c>
      <c r="E74" s="704">
        <v>29.497988926473795</v>
      </c>
      <c r="F74" s="676">
        <v>189559</v>
      </c>
      <c r="G74" s="704">
        <f t="shared" si="6"/>
        <v>71.12694553259189</v>
      </c>
      <c r="H74" s="720">
        <v>7.2117777476132403</v>
      </c>
      <c r="L74" s="692"/>
    </row>
    <row r="75" spans="1:12" s="20" customFormat="1" ht="12.75" customHeight="1" thickBot="1">
      <c r="B75" s="1016" t="s">
        <v>532</v>
      </c>
      <c r="C75" s="709">
        <v>653697</v>
      </c>
      <c r="D75" s="710">
        <f t="shared" si="5"/>
        <v>34.249181358551859</v>
      </c>
      <c r="E75" s="710">
        <f t="shared" ref="E75:E82" si="7">SUM(C75/C70)*100-100</f>
        <v>10.066306119425093</v>
      </c>
      <c r="F75" s="709">
        <v>1254953</v>
      </c>
      <c r="G75" s="710">
        <f t="shared" si="6"/>
        <v>65.750818641448134</v>
      </c>
      <c r="H75" s="721">
        <f t="shared" ref="H75:H82" si="8">SUM(F75/F70)*100-100</f>
        <v>-3.0983438075978427</v>
      </c>
      <c r="L75" s="692"/>
    </row>
    <row r="76" spans="1:12" s="20" customFormat="1" ht="12.75" customHeight="1">
      <c r="B76" s="1027" t="s">
        <v>526</v>
      </c>
      <c r="C76" s="506">
        <v>548670</v>
      </c>
      <c r="D76" s="722">
        <f t="shared" si="5"/>
        <v>57.448205312914567</v>
      </c>
      <c r="E76" s="784">
        <f t="shared" si="7"/>
        <v>27.328803364059141</v>
      </c>
      <c r="F76" s="675">
        <v>406399</v>
      </c>
      <c r="G76" s="784">
        <f t="shared" si="6"/>
        <v>42.55179468708544</v>
      </c>
      <c r="H76" s="736">
        <f t="shared" si="8"/>
        <v>1.5809575228582702</v>
      </c>
      <c r="L76" s="692"/>
    </row>
    <row r="77" spans="1:12" s="20" customFormat="1" ht="12.75" customHeight="1">
      <c r="B77" s="1028" t="s">
        <v>484</v>
      </c>
      <c r="C77" s="507">
        <v>73375</v>
      </c>
      <c r="D77" s="704">
        <f t="shared" si="5"/>
        <v>34.309026722465106</v>
      </c>
      <c r="E77" s="788">
        <f t="shared" si="7"/>
        <v>-10.133620742446325</v>
      </c>
      <c r="F77" s="676">
        <v>140490</v>
      </c>
      <c r="G77" s="788">
        <f t="shared" si="6"/>
        <v>65.690973277534894</v>
      </c>
      <c r="H77" s="718">
        <f t="shared" si="8"/>
        <v>-5.7632712198655724</v>
      </c>
      <c r="L77" s="692"/>
    </row>
    <row r="78" spans="1:12" s="20" customFormat="1" ht="12.75" customHeight="1">
      <c r="B78" s="1029" t="s">
        <v>498</v>
      </c>
      <c r="C78" s="787">
        <v>68688</v>
      </c>
      <c r="D78" s="704">
        <f t="shared" si="5"/>
        <v>12.669416182796095</v>
      </c>
      <c r="E78" s="788">
        <f t="shared" si="7"/>
        <v>7.0056549983642498</v>
      </c>
      <c r="F78" s="746">
        <v>473468</v>
      </c>
      <c r="G78" s="788">
        <f t="shared" si="6"/>
        <v>87.330583817203902</v>
      </c>
      <c r="H78" s="718">
        <f t="shared" si="8"/>
        <v>-8.284938342392465</v>
      </c>
      <c r="L78" s="692"/>
    </row>
    <row r="79" spans="1:12" s="20" customFormat="1" ht="12.75" customHeight="1">
      <c r="B79" s="1029" t="s">
        <v>428</v>
      </c>
      <c r="C79" s="787">
        <v>105098</v>
      </c>
      <c r="D79" s="704">
        <f t="shared" si="5"/>
        <v>35.836356692763033</v>
      </c>
      <c r="E79" s="788">
        <f t="shared" si="7"/>
        <v>36.581372077609842</v>
      </c>
      <c r="F79" s="746">
        <v>188174</v>
      </c>
      <c r="G79" s="788">
        <f t="shared" si="6"/>
        <v>64.163643307236967</v>
      </c>
      <c r="H79" s="718">
        <f t="shared" si="8"/>
        <v>-0.73064322981235819</v>
      </c>
      <c r="L79" s="692"/>
    </row>
    <row r="80" spans="1:12" s="20" customFormat="1" ht="12.75" customHeight="1" thickBot="1">
      <c r="B80" s="1030" t="s">
        <v>530</v>
      </c>
      <c r="C80" s="789">
        <f>SUM(C76:C79)</f>
        <v>795831</v>
      </c>
      <c r="D80" s="710">
        <f t="shared" si="5"/>
        <v>39.704953496424302</v>
      </c>
      <c r="E80" s="790">
        <f t="shared" si="7"/>
        <v>21.743101161547315</v>
      </c>
      <c r="F80" s="709">
        <f>SUM(F76:F79)</f>
        <v>1208531</v>
      </c>
      <c r="G80" s="790">
        <f t="shared" si="6"/>
        <v>60.295046503575698</v>
      </c>
      <c r="H80" s="721">
        <f t="shared" si="8"/>
        <v>-3.6991026755583647</v>
      </c>
    </row>
    <row r="81" spans="2:13" s="20" customFormat="1" ht="12.75" customHeight="1">
      <c r="B81" s="1027" t="s">
        <v>416</v>
      </c>
      <c r="C81" s="792">
        <v>496656</v>
      </c>
      <c r="D81" s="706">
        <f t="shared" si="5"/>
        <v>56.597490891976619</v>
      </c>
      <c r="E81" s="788">
        <f t="shared" si="7"/>
        <v>-9.4800153097490352</v>
      </c>
      <c r="F81" s="717">
        <v>380867</v>
      </c>
      <c r="G81" s="788">
        <f t="shared" si="6"/>
        <v>43.402509108023381</v>
      </c>
      <c r="H81" s="718">
        <f t="shared" si="8"/>
        <v>-6.2824957738577041</v>
      </c>
    </row>
    <row r="82" spans="2:13" s="20" customFormat="1" ht="12.75" customHeight="1">
      <c r="B82" s="1028" t="s">
        <v>211</v>
      </c>
      <c r="C82" s="507">
        <v>99306</v>
      </c>
      <c r="D82" s="706">
        <f t="shared" si="5"/>
        <v>39.377141225732778</v>
      </c>
      <c r="E82" s="788">
        <f t="shared" si="7"/>
        <v>35.340374787052809</v>
      </c>
      <c r="F82" s="676">
        <v>152886</v>
      </c>
      <c r="G82" s="788">
        <f t="shared" si="6"/>
        <v>60.622858774267229</v>
      </c>
      <c r="H82" s="718">
        <f t="shared" si="8"/>
        <v>8.8234038009822768</v>
      </c>
    </row>
    <row r="83" spans="2:13" s="20" customFormat="1" ht="12.75" customHeight="1">
      <c r="B83" s="1031" t="s">
        <v>332</v>
      </c>
      <c r="C83" s="507">
        <v>76718</v>
      </c>
      <c r="D83" s="704">
        <f t="shared" si="5"/>
        <v>13.441494161242565</v>
      </c>
      <c r="E83" s="785">
        <f t="shared" ref="E83:E89" si="9">SUM(C83/C78)*100-100</f>
        <v>11.690542744001846</v>
      </c>
      <c r="F83" s="676">
        <v>494037</v>
      </c>
      <c r="G83" s="785">
        <f t="shared" si="6"/>
        <v>86.558505838757441</v>
      </c>
      <c r="H83" s="720">
        <f t="shared" ref="H83:H89" si="10">SUM(F83/F78)*100-100</f>
        <v>4.3443273885457927</v>
      </c>
    </row>
    <row r="84" spans="2:13" s="20" customFormat="1" ht="12.75" customHeight="1">
      <c r="B84" s="1023" t="s">
        <v>551</v>
      </c>
      <c r="C84" s="676">
        <v>116941</v>
      </c>
      <c r="D84" s="704">
        <f t="shared" si="5"/>
        <v>37.603179554129277</v>
      </c>
      <c r="E84" s="704">
        <f t="shared" si="9"/>
        <v>11.268530324078483</v>
      </c>
      <c r="F84" s="692">
        <v>194046</v>
      </c>
      <c r="G84" s="785">
        <f t="shared" si="6"/>
        <v>62.396820445870723</v>
      </c>
      <c r="H84" s="720">
        <f t="shared" si="10"/>
        <v>3.120516118060948</v>
      </c>
    </row>
    <row r="85" spans="2:13" s="20" customFormat="1" ht="12.75" customHeight="1" thickBot="1">
      <c r="B85" s="1024" t="s">
        <v>619</v>
      </c>
      <c r="C85" s="789">
        <f>SUM(C81:C84)</f>
        <v>789621</v>
      </c>
      <c r="D85" s="710">
        <f t="shared" si="5"/>
        <v>39.256171024287369</v>
      </c>
      <c r="E85" s="790">
        <f t="shared" si="9"/>
        <v>-0.78031642396439338</v>
      </c>
      <c r="F85" s="709">
        <f>SUM(F81:F84)</f>
        <v>1221836</v>
      </c>
      <c r="G85" s="790">
        <f t="shared" si="6"/>
        <v>60.743828975712631</v>
      </c>
      <c r="H85" s="721">
        <f t="shared" si="10"/>
        <v>1.1009233524005566</v>
      </c>
    </row>
    <row r="86" spans="2:13" s="20" customFormat="1" ht="12.75" customHeight="1">
      <c r="B86" s="1040" t="s">
        <v>603</v>
      </c>
      <c r="C86" s="506">
        <v>486658</v>
      </c>
      <c r="D86" s="722">
        <f t="shared" si="5"/>
        <v>56.887992172696322</v>
      </c>
      <c r="E86" s="784">
        <f t="shared" si="9"/>
        <v>-2.0130633678038663</v>
      </c>
      <c r="F86" s="675">
        <v>368809</v>
      </c>
      <c r="G86" s="784">
        <f t="shared" si="6"/>
        <v>43.112007827303685</v>
      </c>
      <c r="H86" s="736">
        <f t="shared" si="10"/>
        <v>-3.1659345650843989</v>
      </c>
    </row>
    <row r="87" spans="2:13" s="20" customFormat="1" ht="12.75" customHeight="1">
      <c r="B87" s="1304" t="s">
        <v>641</v>
      </c>
      <c r="C87" s="507">
        <v>94491</v>
      </c>
      <c r="D87" s="704">
        <f t="shared" si="5"/>
        <v>37.377029726469019</v>
      </c>
      <c r="E87" s="785">
        <f t="shared" si="9"/>
        <v>-4.8486496284212421</v>
      </c>
      <c r="F87" s="676">
        <v>158314</v>
      </c>
      <c r="G87" s="704">
        <f t="shared" si="6"/>
        <v>62.622970273530989</v>
      </c>
      <c r="H87" s="720">
        <f t="shared" si="10"/>
        <v>3.5503577829232285</v>
      </c>
    </row>
    <row r="88" spans="2:13" s="20" customFormat="1" ht="12.75" customHeight="1">
      <c r="B88" s="1304" t="s">
        <v>654</v>
      </c>
      <c r="C88" s="792">
        <v>84459</v>
      </c>
      <c r="D88" s="706">
        <f t="shared" si="5"/>
        <v>14.156460407200001</v>
      </c>
      <c r="E88" s="788">
        <f t="shared" si="9"/>
        <v>10.090200474464922</v>
      </c>
      <c r="F88" s="717">
        <v>512152</v>
      </c>
      <c r="G88" s="706">
        <f t="shared" si="6"/>
        <v>85.843539592799999</v>
      </c>
      <c r="H88" s="718">
        <f t="shared" si="10"/>
        <v>3.6667294150033172</v>
      </c>
    </row>
    <row r="89" spans="2:13" s="20" customFormat="1" ht="12.75" customHeight="1">
      <c r="B89" s="1304" t="s">
        <v>655</v>
      </c>
      <c r="C89" s="1355">
        <v>113328</v>
      </c>
      <c r="D89" s="706">
        <f t="shared" si="5"/>
        <v>38.585787050908401</v>
      </c>
      <c r="E89" s="788">
        <f t="shared" si="9"/>
        <v>-3.089592187513361</v>
      </c>
      <c r="F89" s="715">
        <v>180376</v>
      </c>
      <c r="G89" s="706">
        <f t="shared" si="6"/>
        <v>61.414212949091606</v>
      </c>
      <c r="H89" s="718">
        <f t="shared" si="10"/>
        <v>-7.0447213547303278</v>
      </c>
    </row>
    <row r="90" spans="2:13" s="20" customFormat="1" ht="12.75" customHeight="1" thickBot="1">
      <c r="B90" s="1761" t="s">
        <v>699</v>
      </c>
      <c r="C90" s="1754">
        <f>SUM(C86:C89)</f>
        <v>778936</v>
      </c>
      <c r="D90" s="750">
        <f t="shared" si="5"/>
        <v>38.974335367937449</v>
      </c>
      <c r="E90" s="1755">
        <f t="shared" ref="E90:E95" si="11">SUM(C90/C85)*100-100</f>
        <v>-1.3531808297904888</v>
      </c>
      <c r="F90" s="749">
        <f>SUM(F86:F89)</f>
        <v>1219651</v>
      </c>
      <c r="G90" s="1755">
        <f t="shared" si="6"/>
        <v>61.025664632062551</v>
      </c>
      <c r="H90" s="752">
        <f t="shared" ref="H90:H95" si="12">SUM(F90/F85)*100-100</f>
        <v>-0.17882923731171729</v>
      </c>
    </row>
    <row r="91" spans="2:13" s="20" customFormat="1" ht="12.75" customHeight="1">
      <c r="B91" s="1764" t="s">
        <v>705</v>
      </c>
      <c r="C91" s="1763">
        <v>501940</v>
      </c>
      <c r="D91" s="722">
        <f t="shared" si="5"/>
        <v>57.069376004802585</v>
      </c>
      <c r="E91" s="722">
        <f t="shared" si="11"/>
        <v>3.1401929075449289</v>
      </c>
      <c r="F91" s="675">
        <v>377586</v>
      </c>
      <c r="G91" s="722">
        <f t="shared" si="6"/>
        <v>42.930623995197415</v>
      </c>
      <c r="H91" s="736">
        <f t="shared" si="12"/>
        <v>2.3798226182115911</v>
      </c>
    </row>
    <row r="92" spans="2:13" s="20" customFormat="1" ht="12.75" customHeight="1">
      <c r="B92" s="1795" t="s">
        <v>723</v>
      </c>
      <c r="C92" s="1796">
        <v>122991</v>
      </c>
      <c r="D92" s="704">
        <f t="shared" si="5"/>
        <v>45.51530425321684</v>
      </c>
      <c r="E92" s="704">
        <f t="shared" si="11"/>
        <v>30.161602692319917</v>
      </c>
      <c r="F92" s="676">
        <v>147228</v>
      </c>
      <c r="G92" s="704">
        <f t="shared" si="6"/>
        <v>54.48469574678316</v>
      </c>
      <c r="H92" s="720">
        <f t="shared" si="12"/>
        <v>-7.0025392574251271</v>
      </c>
    </row>
    <row r="93" spans="2:13" s="20" customFormat="1" ht="12.75" customHeight="1">
      <c r="B93" s="1791" t="s">
        <v>724</v>
      </c>
      <c r="C93" s="1796">
        <v>93298</v>
      </c>
      <c r="D93" s="704">
        <f t="shared" si="5"/>
        <v>16.451250004408255</v>
      </c>
      <c r="E93" s="704">
        <f t="shared" si="11"/>
        <v>10.465432931955149</v>
      </c>
      <c r="F93" s="676">
        <v>473820</v>
      </c>
      <c r="G93" s="704">
        <f t="shared" si="6"/>
        <v>83.548749995591749</v>
      </c>
      <c r="H93" s="720">
        <f t="shared" si="12"/>
        <v>-7.4844967900154558</v>
      </c>
    </row>
    <row r="94" spans="2:13" s="20" customFormat="1" ht="12.75" customHeight="1">
      <c r="B94" s="1335" t="s">
        <v>725</v>
      </c>
      <c r="C94" s="1833">
        <v>123442</v>
      </c>
      <c r="D94" s="704">
        <f t="shared" si="5"/>
        <v>40.337886412652765</v>
      </c>
      <c r="E94" s="704">
        <f t="shared" si="11"/>
        <v>8.9245376253000046</v>
      </c>
      <c r="F94" s="715">
        <v>182578</v>
      </c>
      <c r="G94" s="704">
        <f t="shared" si="6"/>
        <v>59.662113587347235</v>
      </c>
      <c r="H94" s="720">
        <f t="shared" si="12"/>
        <v>1.2207832527608957</v>
      </c>
      <c r="L94" s="243"/>
      <c r="M94" s="243"/>
    </row>
    <row r="95" spans="2:13" s="20" customFormat="1" ht="12.75" customHeight="1" thickBot="1">
      <c r="B95" s="1024" t="s">
        <v>753</v>
      </c>
      <c r="C95" s="789">
        <f>SUM(C91:C94)</f>
        <v>841671</v>
      </c>
      <c r="D95" s="710">
        <f t="shared" si="5"/>
        <v>41.607497813763821</v>
      </c>
      <c r="E95" s="790">
        <f t="shared" si="11"/>
        <v>8.0539351114854156</v>
      </c>
      <c r="F95" s="709">
        <f>SUM(F91:F94)</f>
        <v>1181212</v>
      </c>
      <c r="G95" s="790">
        <f t="shared" si="6"/>
        <v>58.392502186236186</v>
      </c>
      <c r="H95" s="721">
        <f t="shared" si="12"/>
        <v>-3.1516392804171005</v>
      </c>
      <c r="L95" s="1837"/>
      <c r="M95" s="1837"/>
    </row>
    <row r="96" spans="2:13" s="20" customFormat="1" ht="4.5" customHeight="1" thickBot="1">
      <c r="B96" s="1792"/>
      <c r="C96" s="1793"/>
      <c r="D96" s="1794"/>
      <c r="E96" s="1794"/>
      <c r="F96" s="1790"/>
      <c r="G96" s="1794"/>
      <c r="H96" s="680"/>
    </row>
    <row r="97" spans="1:12" s="20" customFormat="1">
      <c r="B97" s="50" t="s">
        <v>509</v>
      </c>
      <c r="C97" s="692"/>
      <c r="D97" s="692"/>
      <c r="E97" s="56" t="s">
        <v>743</v>
      </c>
      <c r="J97" s="56"/>
      <c r="L97" s="692"/>
    </row>
    <row r="98" spans="1:12" s="20" customFormat="1" ht="10.5" customHeight="1">
      <c r="B98" s="689"/>
      <c r="C98" s="692"/>
      <c r="D98" s="692"/>
      <c r="E98" s="56">
        <v>748108</v>
      </c>
      <c r="J98" s="56"/>
      <c r="L98" s="692"/>
    </row>
    <row r="99" spans="1:12" ht="24" customHeight="1">
      <c r="A99" s="237" t="s">
        <v>2</v>
      </c>
      <c r="B99" s="248" t="s">
        <v>510</v>
      </c>
      <c r="C99" s="404"/>
      <c r="D99" s="404"/>
      <c r="E99" s="404"/>
      <c r="F99" s="455"/>
      <c r="G99" s="455"/>
      <c r="H99" s="455"/>
      <c r="I99" s="406"/>
      <c r="J99" s="20"/>
      <c r="K99" s="20"/>
    </row>
    <row r="100" spans="1:12" ht="6" customHeight="1" thickBot="1">
      <c r="A100" s="458"/>
    </row>
    <row r="101" spans="1:12" s="20" customFormat="1" ht="17.45" customHeight="1">
      <c r="B101" s="5206" t="s">
        <v>488</v>
      </c>
      <c r="C101" s="5207"/>
      <c r="D101" s="5207"/>
      <c r="E101" s="5207"/>
      <c r="F101" s="5207"/>
      <c r="G101" s="5207"/>
      <c r="H101" s="5208"/>
      <c r="J101" s="56"/>
      <c r="L101" s="692"/>
    </row>
    <row r="102" spans="1:12" s="20" customFormat="1" ht="15.75" customHeight="1">
      <c r="B102" s="5214" t="s">
        <v>104</v>
      </c>
      <c r="C102" s="5209" t="s">
        <v>630</v>
      </c>
      <c r="D102" s="5204"/>
      <c r="E102" s="5210"/>
      <c r="F102" s="5203" t="s">
        <v>629</v>
      </c>
      <c r="G102" s="5204"/>
      <c r="H102" s="5205"/>
      <c r="J102" s="56"/>
      <c r="L102" s="692"/>
    </row>
    <row r="103" spans="1:12" s="20" customFormat="1" ht="21.75" customHeight="1">
      <c r="B103" s="5215"/>
      <c r="C103" s="691" t="s">
        <v>512</v>
      </c>
      <c r="D103" s="712" t="s">
        <v>744</v>
      </c>
      <c r="E103" s="686" t="s">
        <v>497</v>
      </c>
      <c r="F103" s="691" t="s">
        <v>512</v>
      </c>
      <c r="G103" s="712" t="s">
        <v>744</v>
      </c>
      <c r="H103" s="713" t="s">
        <v>513</v>
      </c>
      <c r="J103" s="56"/>
      <c r="L103" s="692"/>
    </row>
    <row r="104" spans="1:12" s="20" customFormat="1" ht="13.7" customHeight="1" thickBot="1">
      <c r="A104" s="2"/>
      <c r="B104" s="1025" t="s">
        <v>519</v>
      </c>
      <c r="C104" s="709">
        <v>128913</v>
      </c>
      <c r="D104" s="710">
        <f t="shared" ref="D104:D129" si="13">SUM(C104/C10)*100</f>
        <v>26.304319880510036</v>
      </c>
      <c r="E104" s="976" t="s">
        <v>632</v>
      </c>
      <c r="F104" s="709">
        <v>361170</v>
      </c>
      <c r="G104" s="710">
        <f t="shared" ref="G104:G129" si="14">SUM(F104/C10)*100</f>
        <v>73.695680119489964</v>
      </c>
      <c r="H104" s="721">
        <v>-72.284040051814429</v>
      </c>
      <c r="J104" s="56"/>
      <c r="K104" s="243"/>
      <c r="L104" s="692"/>
    </row>
    <row r="105" spans="1:12" s="20" customFormat="1" ht="13.7" customHeight="1">
      <c r="B105" s="1026" t="s">
        <v>425</v>
      </c>
      <c r="C105" s="692">
        <v>72144</v>
      </c>
      <c r="D105" s="706">
        <f t="shared" si="13"/>
        <v>40.076437649986666</v>
      </c>
      <c r="E105" s="714">
        <v>15.01634117178159</v>
      </c>
      <c r="F105" s="723">
        <v>107872</v>
      </c>
      <c r="G105" s="722">
        <f t="shared" si="14"/>
        <v>59.923562350013334</v>
      </c>
      <c r="H105" s="716">
        <v>-2.9736098868481236</v>
      </c>
      <c r="J105" s="56"/>
      <c r="L105" s="692"/>
    </row>
    <row r="106" spans="1:12" s="20" customFormat="1" ht="13.7" customHeight="1">
      <c r="B106" s="1018" t="s">
        <v>575</v>
      </c>
      <c r="C106" s="676">
        <v>17026</v>
      </c>
      <c r="D106" s="704">
        <f t="shared" si="13"/>
        <v>21.403160316283046</v>
      </c>
      <c r="E106" s="704">
        <v>-16.247724924984013</v>
      </c>
      <c r="F106" s="717">
        <v>62523</v>
      </c>
      <c r="G106" s="704">
        <f t="shared" si="14"/>
        <v>78.596839683716951</v>
      </c>
      <c r="H106" s="720">
        <v>4.1737478756373179</v>
      </c>
      <c r="J106" s="56"/>
      <c r="L106" s="692"/>
    </row>
    <row r="107" spans="1:12" s="20" customFormat="1" ht="13.7" customHeight="1">
      <c r="B107" s="1018" t="s">
        <v>426</v>
      </c>
      <c r="C107" s="676">
        <v>29004</v>
      </c>
      <c r="D107" s="704">
        <f t="shared" si="13"/>
        <v>19.478583229238023</v>
      </c>
      <c r="E107" s="704">
        <v>-6.6164396793200098</v>
      </c>
      <c r="F107" s="676">
        <v>119898</v>
      </c>
      <c r="G107" s="704">
        <f t="shared" si="14"/>
        <v>80.521416770761974</v>
      </c>
      <c r="H107" s="720">
        <v>-2.4704111929068233</v>
      </c>
      <c r="J107" s="56"/>
      <c r="L107" s="692"/>
    </row>
    <row r="108" spans="1:12" s="20" customFormat="1" ht="13.7" customHeight="1">
      <c r="B108" s="1018" t="s">
        <v>479</v>
      </c>
      <c r="C108" s="676">
        <v>18563</v>
      </c>
      <c r="D108" s="704">
        <f t="shared" si="13"/>
        <v>20.169719886129041</v>
      </c>
      <c r="E108" s="704">
        <v>25.425675675675691</v>
      </c>
      <c r="F108" s="676">
        <v>73471</v>
      </c>
      <c r="G108" s="704">
        <f t="shared" si="14"/>
        <v>79.83028011387097</v>
      </c>
      <c r="H108" s="720">
        <v>9.5944151911573812</v>
      </c>
      <c r="J108" s="56"/>
      <c r="L108" s="692"/>
    </row>
    <row r="109" spans="1:12" s="20" customFormat="1" ht="13.7" customHeight="1" thickBot="1">
      <c r="B109" s="1016" t="s">
        <v>532</v>
      </c>
      <c r="C109" s="709">
        <v>136737</v>
      </c>
      <c r="D109" s="710">
        <f t="shared" si="13"/>
        <v>27.320025334614716</v>
      </c>
      <c r="E109" s="710">
        <f t="shared" ref="E109:E116" si="15">SUM(C109/C104)*100-100</f>
        <v>6.0692094668497418</v>
      </c>
      <c r="F109" s="709">
        <v>363764</v>
      </c>
      <c r="G109" s="710">
        <f t="shared" si="14"/>
        <v>72.679974665385288</v>
      </c>
      <c r="H109" s="721">
        <f t="shared" ref="H109:H116" si="16">SUM(F109/F104)*100-100</f>
        <v>0.71822133621286355</v>
      </c>
      <c r="J109" s="56"/>
      <c r="L109" s="692"/>
    </row>
    <row r="110" spans="1:12" s="20" customFormat="1" ht="13.7" customHeight="1">
      <c r="B110" s="1032" t="s">
        <v>526</v>
      </c>
      <c r="C110" s="675">
        <v>90285</v>
      </c>
      <c r="D110" s="722">
        <f t="shared" si="13"/>
        <v>44.798447919974592</v>
      </c>
      <c r="E110" s="722">
        <f t="shared" si="15"/>
        <v>25.145542248835667</v>
      </c>
      <c r="F110" s="675">
        <v>111251</v>
      </c>
      <c r="G110" s="722">
        <f t="shared" si="14"/>
        <v>55.201552080025408</v>
      </c>
      <c r="H110" s="736">
        <f t="shared" si="16"/>
        <v>3.1324161969741908</v>
      </c>
      <c r="J110" s="56"/>
      <c r="L110" s="692"/>
    </row>
    <row r="111" spans="1:12" s="20" customFormat="1" ht="13.7" customHeight="1">
      <c r="B111" s="1018" t="s">
        <v>484</v>
      </c>
      <c r="C111" s="676">
        <v>16929</v>
      </c>
      <c r="D111" s="706">
        <f t="shared" si="13"/>
        <v>21.293268263232036</v>
      </c>
      <c r="E111" s="706">
        <f t="shared" si="15"/>
        <v>-0.56971690355925375</v>
      </c>
      <c r="F111" s="676">
        <v>62575</v>
      </c>
      <c r="G111" s="706">
        <f t="shared" si="14"/>
        <v>78.706731736767964</v>
      </c>
      <c r="H111" s="718">
        <f t="shared" si="16"/>
        <v>8.3169393663126812E-2</v>
      </c>
      <c r="J111" s="56"/>
      <c r="L111" s="692"/>
    </row>
    <row r="112" spans="1:12" s="20" customFormat="1" ht="13.7" customHeight="1">
      <c r="B112" s="1033" t="s">
        <v>498</v>
      </c>
      <c r="C112" s="746">
        <v>32980</v>
      </c>
      <c r="D112" s="706">
        <f t="shared" si="13"/>
        <v>21.801499266232135</v>
      </c>
      <c r="E112" s="706">
        <f t="shared" si="15"/>
        <v>13.708454006343956</v>
      </c>
      <c r="F112" s="746">
        <v>118294</v>
      </c>
      <c r="G112" s="706">
        <f t="shared" si="14"/>
        <v>78.198500733767858</v>
      </c>
      <c r="H112" s="718">
        <f t="shared" si="16"/>
        <v>-1.3378037998965766</v>
      </c>
      <c r="J112" s="56"/>
      <c r="L112" s="692"/>
    </row>
    <row r="113" spans="2:13" s="20" customFormat="1" ht="13.7" customHeight="1">
      <c r="B113" s="1033" t="s">
        <v>428</v>
      </c>
      <c r="C113" s="746">
        <v>21919</v>
      </c>
      <c r="D113" s="706">
        <f t="shared" si="13"/>
        <v>23.136927883803413</v>
      </c>
      <c r="E113" s="706">
        <f t="shared" si="15"/>
        <v>18.078974303722447</v>
      </c>
      <c r="F113" s="746">
        <v>72817</v>
      </c>
      <c r="G113" s="706">
        <f t="shared" si="14"/>
        <v>76.863072116196591</v>
      </c>
      <c r="H113" s="718">
        <f t="shared" si="16"/>
        <v>-0.8901471328823618</v>
      </c>
      <c r="J113" s="56"/>
      <c r="K113" s="782"/>
      <c r="L113" s="692"/>
    </row>
    <row r="114" spans="2:13" s="20" customFormat="1" ht="13.7" customHeight="1" thickBot="1">
      <c r="B114" s="1034" t="s">
        <v>530</v>
      </c>
      <c r="C114" s="709">
        <f>SUM(C110:C113)</f>
        <v>162113</v>
      </c>
      <c r="D114" s="710">
        <f t="shared" si="13"/>
        <v>30.758561806280238</v>
      </c>
      <c r="E114" s="710">
        <f>SUM(C114/C109)*100-100</f>
        <v>18.55825416675809</v>
      </c>
      <c r="F114" s="709">
        <f>SUM(F110:F113)</f>
        <v>364937</v>
      </c>
      <c r="G114" s="710">
        <f t="shared" si="14"/>
        <v>69.241438193719759</v>
      </c>
      <c r="H114" s="721">
        <f t="shared" si="16"/>
        <v>0.32246181590261358</v>
      </c>
      <c r="J114" s="56"/>
      <c r="L114" s="692"/>
    </row>
    <row r="115" spans="2:13" s="20" customFormat="1" ht="13.7" customHeight="1">
      <c r="B115" s="1027" t="s">
        <v>416</v>
      </c>
      <c r="C115" s="506">
        <v>80196</v>
      </c>
      <c r="D115" s="722">
        <f t="shared" si="13"/>
        <v>43.751704874030267</v>
      </c>
      <c r="E115" s="784">
        <f t="shared" si="15"/>
        <v>-11.174613723209831</v>
      </c>
      <c r="F115" s="675">
        <v>103102</v>
      </c>
      <c r="G115" s="722">
        <f t="shared" si="14"/>
        <v>56.248295125969726</v>
      </c>
      <c r="H115" s="736">
        <f t="shared" si="16"/>
        <v>-7.3248779786249116</v>
      </c>
      <c r="J115" s="56"/>
      <c r="L115" s="692"/>
    </row>
    <row r="116" spans="2:13" s="20" customFormat="1" ht="13.7" customHeight="1">
      <c r="B116" s="1028" t="s">
        <v>211</v>
      </c>
      <c r="C116" s="507">
        <v>22976</v>
      </c>
      <c r="D116" s="706">
        <f t="shared" si="13"/>
        <v>26.762646911509474</v>
      </c>
      <c r="E116" s="788">
        <f t="shared" si="15"/>
        <v>35.719770807490107</v>
      </c>
      <c r="F116" s="717">
        <v>62875</v>
      </c>
      <c r="G116" s="706">
        <f t="shared" si="14"/>
        <v>73.237353088490522</v>
      </c>
      <c r="H116" s="718">
        <f t="shared" si="16"/>
        <v>0.47942469037154467</v>
      </c>
      <c r="J116" s="56"/>
      <c r="L116" s="692"/>
    </row>
    <row r="117" spans="2:13" s="20" customFormat="1" ht="13.7" customHeight="1">
      <c r="B117" s="1031" t="s">
        <v>332</v>
      </c>
      <c r="C117" s="507">
        <v>37195</v>
      </c>
      <c r="D117" s="704">
        <f t="shared" si="13"/>
        <v>22.331828334013785</v>
      </c>
      <c r="E117" s="785">
        <f t="shared" ref="E117:E124" si="17">SUM(C117/C112)*100-100</f>
        <v>12.780473013947841</v>
      </c>
      <c r="F117" s="676">
        <v>129361</v>
      </c>
      <c r="G117" s="704">
        <f t="shared" si="14"/>
        <v>77.668171665986222</v>
      </c>
      <c r="H117" s="720">
        <f t="shared" ref="H117:H124" si="18">SUM(F117/F112)*100-100</f>
        <v>9.3555040830473217</v>
      </c>
      <c r="J117" s="56"/>
      <c r="L117" s="692"/>
    </row>
    <row r="118" spans="2:13" s="20" customFormat="1" ht="13.7" customHeight="1">
      <c r="B118" s="1023" t="s">
        <v>551</v>
      </c>
      <c r="C118" s="715">
        <v>23971</v>
      </c>
      <c r="D118" s="704">
        <f t="shared" si="13"/>
        <v>24.437013854199584</v>
      </c>
      <c r="E118" s="785">
        <f t="shared" si="17"/>
        <v>9.3617409553355486</v>
      </c>
      <c r="F118" s="715">
        <v>74122</v>
      </c>
      <c r="G118" s="704">
        <f t="shared" si="14"/>
        <v>75.562986145800409</v>
      </c>
      <c r="H118" s="720">
        <f t="shared" si="18"/>
        <v>1.7921639177664588</v>
      </c>
      <c r="J118" s="56"/>
      <c r="L118" s="692"/>
    </row>
    <row r="119" spans="2:13" s="20" customFormat="1" ht="13.7" customHeight="1" thickBot="1">
      <c r="B119" s="1024" t="s">
        <v>619</v>
      </c>
      <c r="C119" s="709">
        <f>SUM(C115:C118)</f>
        <v>164338</v>
      </c>
      <c r="D119" s="710">
        <f t="shared" si="13"/>
        <v>30.78655221638148</v>
      </c>
      <c r="E119" s="710">
        <f t="shared" si="17"/>
        <v>1.3724994294103539</v>
      </c>
      <c r="F119" s="709">
        <f>SUM(F115:F118)</f>
        <v>369460</v>
      </c>
      <c r="G119" s="710">
        <f t="shared" si="14"/>
        <v>69.21344778361852</v>
      </c>
      <c r="H119" s="721">
        <f t="shared" si="18"/>
        <v>1.239392004647371</v>
      </c>
      <c r="J119" s="56"/>
      <c r="L119" s="692"/>
    </row>
    <row r="120" spans="2:13" s="20" customFormat="1" ht="13.7" customHeight="1">
      <c r="B120" s="1040" t="s">
        <v>603</v>
      </c>
      <c r="C120" s="506">
        <v>79928</v>
      </c>
      <c r="D120" s="722">
        <f t="shared" si="13"/>
        <v>43.76259307928165</v>
      </c>
      <c r="E120" s="722">
        <f t="shared" si="17"/>
        <v>-0.3341812559229993</v>
      </c>
      <c r="F120" s="675">
        <v>102712</v>
      </c>
      <c r="G120" s="722">
        <f t="shared" si="14"/>
        <v>56.237406920718357</v>
      </c>
      <c r="H120" s="736">
        <f t="shared" si="18"/>
        <v>-0.37826618300323389</v>
      </c>
      <c r="J120" s="56"/>
      <c r="L120" s="692"/>
    </row>
    <row r="121" spans="2:13" s="20" customFormat="1" ht="13.7" customHeight="1">
      <c r="B121" s="1304" t="s">
        <v>641</v>
      </c>
      <c r="C121" s="507">
        <v>23639</v>
      </c>
      <c r="D121" s="704">
        <f t="shared" si="13"/>
        <v>25.407351676698191</v>
      </c>
      <c r="E121" s="704">
        <f t="shared" si="17"/>
        <v>2.8856197771587802</v>
      </c>
      <c r="F121" s="676">
        <v>69401</v>
      </c>
      <c r="G121" s="704">
        <f t="shared" si="14"/>
        <v>74.592648323301802</v>
      </c>
      <c r="H121" s="720">
        <f t="shared" si="18"/>
        <v>10.37932405566599</v>
      </c>
      <c r="J121" s="56"/>
      <c r="L121" s="692"/>
    </row>
    <row r="122" spans="2:13" s="20" customFormat="1" ht="13.7" customHeight="1">
      <c r="B122" s="1304" t="s">
        <v>654</v>
      </c>
      <c r="C122" s="507">
        <v>40880</v>
      </c>
      <c r="D122" s="704">
        <f t="shared" si="13"/>
        <v>23.491012733875788</v>
      </c>
      <c r="E122" s="704">
        <f t="shared" si="17"/>
        <v>9.9072455975265541</v>
      </c>
      <c r="F122" s="676">
        <v>133144</v>
      </c>
      <c r="G122" s="704">
        <f t="shared" si="14"/>
        <v>76.508987266124223</v>
      </c>
      <c r="H122" s="720">
        <f t="shared" si="18"/>
        <v>2.9243744250585451</v>
      </c>
      <c r="J122" s="56"/>
      <c r="L122" s="692"/>
    </row>
    <row r="123" spans="2:13" s="20" customFormat="1" ht="13.7" customHeight="1">
      <c r="B123" s="1304" t="s">
        <v>655</v>
      </c>
      <c r="C123" s="1355">
        <v>23413</v>
      </c>
      <c r="D123" s="704">
        <f t="shared" si="13"/>
        <v>24.425434249647907</v>
      </c>
      <c r="E123" s="704">
        <f t="shared" si="17"/>
        <v>-2.3278127737683008</v>
      </c>
      <c r="F123" s="715">
        <v>72442</v>
      </c>
      <c r="G123" s="704">
        <f t="shared" si="14"/>
        <v>75.574565750352093</v>
      </c>
      <c r="H123" s="720">
        <f t="shared" si="18"/>
        <v>-2.2665335527913442</v>
      </c>
      <c r="J123" s="56"/>
      <c r="L123" s="692"/>
    </row>
    <row r="124" spans="2:13" s="20" customFormat="1" ht="13.7" customHeight="1" thickBot="1">
      <c r="B124" s="1761" t="s">
        <v>699</v>
      </c>
      <c r="C124" s="749">
        <f>SUM(C120:C123)</f>
        <v>167860</v>
      </c>
      <c r="D124" s="750">
        <f t="shared" si="13"/>
        <v>30.768441176847965</v>
      </c>
      <c r="E124" s="750">
        <f t="shared" si="17"/>
        <v>2.1431440080809097</v>
      </c>
      <c r="F124" s="749">
        <f>SUM(F120:F123)</f>
        <v>377699</v>
      </c>
      <c r="G124" s="750">
        <f t="shared" si="14"/>
        <v>69.231558823152028</v>
      </c>
      <c r="H124" s="752">
        <f t="shared" si="18"/>
        <v>2.2300113679424101</v>
      </c>
      <c r="J124" s="56"/>
      <c r="L124" s="692"/>
    </row>
    <row r="125" spans="2:13" s="20" customFormat="1" ht="12.75" customHeight="1">
      <c r="B125" s="1032" t="s">
        <v>705</v>
      </c>
      <c r="C125" s="675">
        <v>82844</v>
      </c>
      <c r="D125" s="1773">
        <f t="shared" si="13"/>
        <v>43.081499355160794</v>
      </c>
      <c r="E125" s="722">
        <f>SUM(C125/C120)*100-100</f>
        <v>3.648283455109592</v>
      </c>
      <c r="F125" s="675">
        <v>109452</v>
      </c>
      <c r="G125" s="1773">
        <f t="shared" si="14"/>
        <v>56.918500644839213</v>
      </c>
      <c r="H125" s="736">
        <f>SUM(F125/F120)*100-100</f>
        <v>6.5620375418646404</v>
      </c>
      <c r="J125" s="56"/>
      <c r="L125" s="692"/>
    </row>
    <row r="126" spans="2:13" s="20" customFormat="1" ht="12.75" customHeight="1">
      <c r="B126" s="1018" t="s">
        <v>723</v>
      </c>
      <c r="C126" s="676">
        <v>31266</v>
      </c>
      <c r="D126" s="704">
        <f t="shared" si="13"/>
        <v>32.955635428414823</v>
      </c>
      <c r="E126" s="704">
        <f>SUM(C126/C121)*100-100</f>
        <v>32.264478192816938</v>
      </c>
      <c r="F126" s="676">
        <v>63607</v>
      </c>
      <c r="G126" s="704">
        <f t="shared" si="14"/>
        <v>67.044364571585163</v>
      </c>
      <c r="H126" s="720">
        <f>SUM(F126/F121)*100-100</f>
        <v>-8.3485828734456362</v>
      </c>
      <c r="J126" s="56"/>
      <c r="L126" s="692"/>
    </row>
    <row r="127" spans="2:13" s="20" customFormat="1" ht="12.75" customHeight="1">
      <c r="B127" s="1791" t="s">
        <v>724</v>
      </c>
      <c r="C127" s="676">
        <v>44344</v>
      </c>
      <c r="D127" s="706">
        <f t="shared" si="13"/>
        <v>25.374372707557264</v>
      </c>
      <c r="E127" s="704">
        <f>SUM(C127/C122)*100-100</f>
        <v>8.4735812133072415</v>
      </c>
      <c r="F127" s="676">
        <v>130415</v>
      </c>
      <c r="G127" s="704">
        <f t="shared" si="14"/>
        <v>74.625627292442729</v>
      </c>
      <c r="H127" s="720">
        <f>SUM(F127/F122)*100-100</f>
        <v>-2.0496605179354646</v>
      </c>
      <c r="J127" s="56"/>
      <c r="L127" s="692"/>
    </row>
    <row r="128" spans="2:13" s="20" customFormat="1" ht="12.75" customHeight="1">
      <c r="B128" s="1335" t="s">
        <v>725</v>
      </c>
      <c r="C128" s="715">
        <v>28418</v>
      </c>
      <c r="D128" s="706">
        <f t="shared" si="13"/>
        <v>26.546969583738132</v>
      </c>
      <c r="E128" s="704">
        <f>SUM(C128/C123)*100-100</f>
        <v>21.377012770682953</v>
      </c>
      <c r="F128" s="715">
        <v>78630</v>
      </c>
      <c r="G128" s="704">
        <f t="shared" si="14"/>
        <v>73.453030416261868</v>
      </c>
      <c r="H128" s="720">
        <f>SUM(F128/F123)*100-100</f>
        <v>8.5420060186079922</v>
      </c>
      <c r="J128" s="56"/>
      <c r="L128" s="243"/>
      <c r="M128" s="243"/>
    </row>
    <row r="129" spans="2:13" s="20" customFormat="1" ht="12.75" customHeight="1" thickBot="1">
      <c r="B129" s="1024" t="s">
        <v>753</v>
      </c>
      <c r="C129" s="709">
        <f>SUM(C125:C128)</f>
        <v>186872</v>
      </c>
      <c r="D129" s="710">
        <f t="shared" si="13"/>
        <v>32.843564579173815</v>
      </c>
      <c r="E129" s="710">
        <f>SUM(C129/C124)*100-100</f>
        <v>11.326105087572969</v>
      </c>
      <c r="F129" s="709">
        <f>SUM(F125:F128)</f>
        <v>382104</v>
      </c>
      <c r="G129" s="710">
        <f t="shared" si="14"/>
        <v>67.156435420826185</v>
      </c>
      <c r="H129" s="721">
        <f>SUM(F129/F124)*100-100</f>
        <v>1.1662726139068553</v>
      </c>
      <c r="J129" s="56"/>
      <c r="K129" s="1837"/>
      <c r="L129" s="1837"/>
      <c r="M129" s="1837"/>
    </row>
    <row r="130" spans="2:13" s="20" customFormat="1" ht="5.25" customHeight="1" thickBot="1">
      <c r="B130" s="1797"/>
      <c r="C130" s="1790"/>
      <c r="D130" s="1794"/>
      <c r="E130" s="1794"/>
      <c r="F130" s="1790"/>
      <c r="G130" s="1794"/>
      <c r="H130" s="680"/>
      <c r="J130" s="56"/>
      <c r="L130" s="692"/>
    </row>
    <row r="131" spans="2:13" s="20" customFormat="1">
      <c r="B131" s="50" t="s">
        <v>509</v>
      </c>
      <c r="C131" s="692"/>
      <c r="D131" s="692"/>
      <c r="E131" s="56" t="s">
        <v>743</v>
      </c>
      <c r="J131" s="50"/>
      <c r="L131" s="692"/>
    </row>
    <row r="132" spans="2:13" s="20" customFormat="1">
      <c r="B132" s="694"/>
      <c r="C132" s="692"/>
      <c r="D132" s="692"/>
      <c r="E132" s="50"/>
      <c r="L132" s="692"/>
    </row>
    <row r="133" spans="2:13">
      <c r="E133" s="23"/>
      <c r="F133" s="20"/>
      <c r="G133" s="20"/>
      <c r="H133" s="20"/>
      <c r="I133" s="23"/>
    </row>
    <row r="134" spans="2:13">
      <c r="E134" s="23"/>
      <c r="F134" s="20"/>
      <c r="G134" s="20"/>
      <c r="H134" s="20"/>
      <c r="I134" s="23"/>
    </row>
    <row r="135" spans="2:13">
      <c r="E135" s="23"/>
      <c r="F135" s="20"/>
      <c r="G135" s="20"/>
      <c r="H135" s="20"/>
      <c r="I135" s="23"/>
    </row>
  </sheetData>
  <mergeCells count="10">
    <mergeCell ref="F68:H68"/>
    <mergeCell ref="B101:H101"/>
    <mergeCell ref="C102:E102"/>
    <mergeCell ref="F102:H102"/>
    <mergeCell ref="C3:E3"/>
    <mergeCell ref="G3:H3"/>
    <mergeCell ref="B67:H67"/>
    <mergeCell ref="C68:E68"/>
    <mergeCell ref="B68:B69"/>
    <mergeCell ref="B102:B103"/>
  </mergeCells>
  <phoneticPr fontId="0" type="noConversion"/>
  <pageMargins left="0.39370078740157483" right="0.39370078740157483" top="0.98425196850393704" bottom="0.9055118110236221" header="0.51181102362204722" footer="0.51181102362204722"/>
  <pageSetup paperSize="9" scale="9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tabColor rgb="FFFF0000"/>
  </sheetPr>
  <dimension ref="A1:R127"/>
  <sheetViews>
    <sheetView topLeftCell="A7" zoomScaleNormal="100"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6.42578125" customWidth="1"/>
    <col min="13" max="13" width="7.42578125" customWidth="1"/>
    <col min="14" max="14" width="5.7109375" customWidth="1"/>
  </cols>
  <sheetData>
    <row r="1" spans="1:14" ht="45.75" customHeight="1">
      <c r="A1" s="237" t="s">
        <v>431</v>
      </c>
      <c r="B1" s="248" t="s">
        <v>429</v>
      </c>
      <c r="C1" s="404"/>
      <c r="D1" s="404"/>
      <c r="E1" s="404"/>
      <c r="F1" s="455"/>
      <c r="G1" s="455"/>
      <c r="H1" s="455"/>
      <c r="I1" s="406"/>
      <c r="J1" s="20"/>
      <c r="K1" s="20"/>
      <c r="L1" s="20"/>
      <c r="M1" s="20"/>
      <c r="N1" s="20"/>
    </row>
    <row r="2" spans="1:14" ht="21.2" customHeight="1" thickBot="1">
      <c r="A2" s="458"/>
      <c r="B2" s="22"/>
      <c r="C2" s="23"/>
      <c r="D2" s="23"/>
      <c r="E2" s="23"/>
      <c r="I2" s="24"/>
      <c r="J2" s="20"/>
      <c r="K2" s="20"/>
      <c r="L2" s="20"/>
    </row>
    <row r="3" spans="1:14" ht="21.75" customHeight="1">
      <c r="B3" s="5216" t="s">
        <v>104</v>
      </c>
      <c r="C3" s="5211" t="s">
        <v>390</v>
      </c>
      <c r="D3" s="5085"/>
      <c r="E3" s="5212"/>
      <c r="F3" s="685" t="s">
        <v>501</v>
      </c>
      <c r="G3" s="5211" t="s">
        <v>502</v>
      </c>
      <c r="H3" s="5213"/>
      <c r="I3" s="23"/>
    </row>
    <row r="4" spans="1:14" ht="29.25" customHeight="1">
      <c r="B4" s="5215"/>
      <c r="C4" s="732" t="s">
        <v>503</v>
      </c>
      <c r="D4" s="733" t="s">
        <v>504</v>
      </c>
      <c r="E4" s="686" t="s">
        <v>505</v>
      </c>
      <c r="F4" s="734" t="s">
        <v>105</v>
      </c>
      <c r="G4" s="734" t="s">
        <v>506</v>
      </c>
      <c r="H4" s="735" t="s">
        <v>507</v>
      </c>
      <c r="I4" s="270"/>
    </row>
    <row r="5" spans="1:14" ht="15" customHeight="1" thickBot="1">
      <c r="B5" s="1016" t="s">
        <v>519</v>
      </c>
      <c r="C5" s="709">
        <v>154438</v>
      </c>
      <c r="D5" s="709">
        <v>648167</v>
      </c>
      <c r="E5" s="710">
        <v>4.1969398723112183</v>
      </c>
      <c r="F5" s="709">
        <v>4958</v>
      </c>
      <c r="G5" s="710">
        <v>35.816861637757157</v>
      </c>
      <c r="H5" s="721">
        <v>28.80109706910622</v>
      </c>
      <c r="I5" s="34"/>
      <c r="L5" s="701"/>
    </row>
    <row r="6" spans="1:14" ht="15" customHeight="1">
      <c r="B6" s="1017" t="s">
        <v>426</v>
      </c>
      <c r="C6" s="676">
        <v>50748</v>
      </c>
      <c r="D6" s="676">
        <v>167626</v>
      </c>
      <c r="E6" s="704">
        <v>3.3031055411050683</v>
      </c>
      <c r="F6" s="707">
        <v>4982</v>
      </c>
      <c r="G6" s="704">
        <v>37.384807529327801</v>
      </c>
      <c r="H6" s="720">
        <v>6.4184672056014875</v>
      </c>
      <c r="I6" s="34"/>
      <c r="L6" s="702"/>
    </row>
    <row r="7" spans="1:14" ht="15" customHeight="1">
      <c r="B7" s="1018" t="s">
        <v>479</v>
      </c>
      <c r="C7" s="676">
        <v>30438</v>
      </c>
      <c r="D7" s="676">
        <v>98781</v>
      </c>
      <c r="E7" s="704">
        <v>3.2453183520599249</v>
      </c>
      <c r="F7" s="707">
        <v>4982</v>
      </c>
      <c r="G7" s="704">
        <v>22.030643650475042</v>
      </c>
      <c r="H7" s="720">
        <v>57.025257665538419</v>
      </c>
      <c r="K7" s="700"/>
      <c r="L7" s="703"/>
    </row>
    <row r="8" spans="1:14" ht="15" customHeight="1" thickBot="1">
      <c r="B8" s="1034" t="s">
        <v>532</v>
      </c>
      <c r="C8" s="749">
        <v>164791</v>
      </c>
      <c r="D8" s="749">
        <v>691217</v>
      </c>
      <c r="E8" s="750">
        <v>4.1945069815705951</v>
      </c>
      <c r="F8" s="751">
        <v>4982</v>
      </c>
      <c r="G8" s="750">
        <v>38.011746396616864</v>
      </c>
      <c r="H8" s="752">
        <v>6.1280767172127639</v>
      </c>
      <c r="K8" s="700"/>
    </row>
    <row r="9" spans="1:14" ht="15" customHeight="1">
      <c r="B9" s="1035" t="s">
        <v>526</v>
      </c>
      <c r="C9" s="723">
        <v>64688</v>
      </c>
      <c r="D9" s="723">
        <v>389416</v>
      </c>
      <c r="E9" s="722">
        <v>6.0199109572099925</v>
      </c>
      <c r="F9" s="737">
        <v>5000</v>
      </c>
      <c r="G9" s="722">
        <v>86.536888888888882</v>
      </c>
      <c r="H9" s="736">
        <v>11.088868124280779</v>
      </c>
      <c r="K9" s="700"/>
    </row>
    <row r="10" spans="1:14" ht="15" customHeight="1">
      <c r="B10" s="1017" t="s">
        <v>484</v>
      </c>
      <c r="C10" s="676">
        <v>23689</v>
      </c>
      <c r="D10" s="676">
        <v>75618</v>
      </c>
      <c r="E10" s="704">
        <v>3.1921144835155557</v>
      </c>
      <c r="F10" s="747">
        <v>5000</v>
      </c>
      <c r="G10" s="704">
        <v>16.803999999999998</v>
      </c>
      <c r="H10" s="720">
        <v>-2.4144862064499506</v>
      </c>
      <c r="K10" s="700"/>
    </row>
    <row r="11" spans="1:14" ht="15" customHeight="1">
      <c r="B11" s="1017" t="s">
        <v>498</v>
      </c>
      <c r="C11" s="676">
        <v>52761</v>
      </c>
      <c r="D11" s="676">
        <v>161505</v>
      </c>
      <c r="E11" s="704">
        <v>3.0610678341957129</v>
      </c>
      <c r="F11" s="747"/>
      <c r="G11" s="704">
        <v>35.89</v>
      </c>
      <c r="H11" s="720">
        <v>-3.9984358035149654</v>
      </c>
      <c r="K11" s="700"/>
    </row>
    <row r="12" spans="1:14" ht="15" customHeight="1">
      <c r="B12" s="1017" t="s">
        <v>428</v>
      </c>
      <c r="C12" s="676">
        <v>30075</v>
      </c>
      <c r="D12" s="676">
        <v>117363</v>
      </c>
      <c r="E12" s="704">
        <f t="shared" ref="E12:E22" si="0">SUM(D12/C12)</f>
        <v>3.9023441396508729</v>
      </c>
      <c r="F12" s="747">
        <v>5000</v>
      </c>
      <c r="G12" s="704">
        <f>SUM(D12/(F12*90)*100)</f>
        <v>26.080666666666669</v>
      </c>
      <c r="H12" s="720">
        <f t="shared" ref="H12:H17" si="1">SUM(G12/G7)*100-100</f>
        <v>18.383589151759978</v>
      </c>
      <c r="K12" s="700"/>
    </row>
    <row r="13" spans="1:14" ht="15" customHeight="1" thickBot="1">
      <c r="B13" s="1016" t="s">
        <v>530</v>
      </c>
      <c r="C13" s="709">
        <f>SUM(C9:C12)</f>
        <v>171213</v>
      </c>
      <c r="D13" s="709">
        <f>SUM(D9:D12)</f>
        <v>743902</v>
      </c>
      <c r="E13" s="710">
        <f>SUM(D13/C13)</f>
        <v>4.3448920350674305</v>
      </c>
      <c r="F13" s="711">
        <v>5000</v>
      </c>
      <c r="G13" s="710">
        <f>SUM(D13/(F13*365)*100)</f>
        <v>40.761753424657535</v>
      </c>
      <c r="H13" s="721">
        <f t="shared" si="1"/>
        <v>7.2346242641601748</v>
      </c>
      <c r="K13" s="700"/>
    </row>
    <row r="14" spans="1:14" ht="15" customHeight="1">
      <c r="B14" s="1035" t="s">
        <v>416</v>
      </c>
      <c r="C14" s="675">
        <v>57813</v>
      </c>
      <c r="D14" s="675">
        <v>350926</v>
      </c>
      <c r="E14" s="722">
        <f t="shared" si="0"/>
        <v>6.0700188538909936</v>
      </c>
      <c r="F14" s="737">
        <v>5000</v>
      </c>
      <c r="G14" s="722">
        <f>SUM(D14/(F14*90)*100)</f>
        <v>77.983555555555554</v>
      </c>
      <c r="H14" s="736">
        <f t="shared" si="1"/>
        <v>-9.8840314727694789</v>
      </c>
      <c r="K14" s="700"/>
    </row>
    <row r="15" spans="1:14" ht="15" customHeight="1">
      <c r="B15" s="1017" t="s">
        <v>211</v>
      </c>
      <c r="C15" s="676">
        <v>25942</v>
      </c>
      <c r="D15" s="676">
        <v>91990</v>
      </c>
      <c r="E15" s="704">
        <f t="shared" si="0"/>
        <v>3.5459872022203376</v>
      </c>
      <c r="F15" s="747">
        <v>5000</v>
      </c>
      <c r="G15" s="704">
        <f>SUM(D15/(F15*90)*100)</f>
        <v>20.442222222222224</v>
      </c>
      <c r="H15" s="720">
        <f t="shared" si="1"/>
        <v>21.65092967282925</v>
      </c>
      <c r="K15" s="700"/>
    </row>
    <row r="16" spans="1:14" ht="15" customHeight="1">
      <c r="B16" s="1036" t="s">
        <v>332</v>
      </c>
      <c r="C16" s="676">
        <v>59016</v>
      </c>
      <c r="D16" s="676">
        <v>171170</v>
      </c>
      <c r="E16" s="704">
        <f t="shared" si="0"/>
        <v>2.9003998915548328</v>
      </c>
      <c r="F16" s="747">
        <v>5000</v>
      </c>
      <c r="G16" s="704">
        <f>SUM(D16/(F16*90)*100)</f>
        <v>38.037777777777777</v>
      </c>
      <c r="H16" s="720">
        <f t="shared" si="1"/>
        <v>5.9843348503142266</v>
      </c>
      <c r="K16" s="700"/>
    </row>
    <row r="17" spans="2:12" ht="15" customHeight="1">
      <c r="B17" s="1023" t="s">
        <v>551</v>
      </c>
      <c r="C17" s="676">
        <v>31404</v>
      </c>
      <c r="D17" s="676">
        <v>125884</v>
      </c>
      <c r="E17" s="704">
        <f t="shared" si="0"/>
        <v>4.0085339447204174</v>
      </c>
      <c r="F17" s="747">
        <v>5041</v>
      </c>
      <c r="G17" s="704">
        <f>SUM(D17/(F17*90)*100)</f>
        <v>27.746699288060128</v>
      </c>
      <c r="H17" s="720">
        <f t="shared" si="1"/>
        <v>6.3879985994483377</v>
      </c>
      <c r="K17" s="700"/>
    </row>
    <row r="18" spans="2:12" ht="15" customHeight="1" thickBot="1">
      <c r="B18" s="1024" t="s">
        <v>619</v>
      </c>
      <c r="C18" s="709">
        <f>SUM(C14:C17)</f>
        <v>174175</v>
      </c>
      <c r="D18" s="709">
        <f>SUM(D14:D17)</f>
        <v>739970</v>
      </c>
      <c r="E18" s="710">
        <f t="shared" si="0"/>
        <v>4.2484283048657963</v>
      </c>
      <c r="F18" s="1042">
        <v>5041</v>
      </c>
      <c r="G18" s="710">
        <f>SUM(D18/(F18*365)*100)</f>
        <v>40.216525857828813</v>
      </c>
      <c r="H18" s="721">
        <f t="shared" ref="H18:H24" si="2">SUM(G18/G13)*100-100</f>
        <v>-1.3375959594979179</v>
      </c>
      <c r="K18" s="700"/>
    </row>
    <row r="19" spans="2:12" ht="15" customHeight="1">
      <c r="B19" s="1040" t="s">
        <v>603</v>
      </c>
      <c r="C19" s="675">
        <v>59822</v>
      </c>
      <c r="D19" s="675">
        <v>348878</v>
      </c>
      <c r="E19" s="722">
        <f t="shared" si="0"/>
        <v>5.8319347397278589</v>
      </c>
      <c r="F19" s="773">
        <v>5041</v>
      </c>
      <c r="G19" s="722">
        <f>SUM(D19/(F19*90)*100)</f>
        <v>76.89788181357315</v>
      </c>
      <c r="H19" s="736">
        <f t="shared" si="2"/>
        <v>-1.3921829214480539</v>
      </c>
      <c r="K19" s="700"/>
    </row>
    <row r="20" spans="2:12" ht="15" customHeight="1">
      <c r="B20" s="1304" t="s">
        <v>641</v>
      </c>
      <c r="C20" s="676">
        <v>27613</v>
      </c>
      <c r="D20" s="676">
        <v>94265</v>
      </c>
      <c r="E20" s="704">
        <f t="shared" si="0"/>
        <v>3.4137906058740448</v>
      </c>
      <c r="F20" s="747">
        <v>5041</v>
      </c>
      <c r="G20" s="704">
        <f>SUM(D20/(F20*90)*100)</f>
        <v>20.777403072582601</v>
      </c>
      <c r="H20" s="718">
        <f t="shared" si="2"/>
        <v>1.6396497734772169</v>
      </c>
      <c r="K20" s="700"/>
    </row>
    <row r="21" spans="2:12" ht="15" customHeight="1">
      <c r="B21" s="1038" t="s">
        <v>654</v>
      </c>
      <c r="C21" s="676">
        <v>61628</v>
      </c>
      <c r="D21" s="676">
        <v>181228</v>
      </c>
      <c r="E21" s="704">
        <f t="shared" si="0"/>
        <v>2.9406763159602778</v>
      </c>
      <c r="F21" s="747">
        <v>5041</v>
      </c>
      <c r="G21" s="704">
        <f>SUM(D21/(F21*90)*100)</f>
        <v>39.945337124468253</v>
      </c>
      <c r="H21" s="718">
        <f t="shared" si="2"/>
        <v>5.0149074371134787</v>
      </c>
      <c r="K21" s="700"/>
    </row>
    <row r="22" spans="2:12" ht="15" customHeight="1">
      <c r="B22" s="1335" t="s">
        <v>655</v>
      </c>
      <c r="C22" s="715">
        <v>30293</v>
      </c>
      <c r="D22" s="715">
        <v>120874</v>
      </c>
      <c r="E22" s="704">
        <f t="shared" si="0"/>
        <v>3.9901627438682206</v>
      </c>
      <c r="F22" s="1165">
        <v>5080</v>
      </c>
      <c r="G22" s="704">
        <f>SUM(D22/(F22*90)*100)</f>
        <v>26.437882764654418</v>
      </c>
      <c r="H22" s="718">
        <f t="shared" si="2"/>
        <v>-4.7170170037807537</v>
      </c>
      <c r="K22" s="700"/>
    </row>
    <row r="23" spans="2:12" ht="15" customHeight="1" thickBot="1">
      <c r="B23" s="1770" t="s">
        <v>699</v>
      </c>
      <c r="C23" s="749">
        <f>SUM(C19:C22)</f>
        <v>179356</v>
      </c>
      <c r="D23" s="749">
        <f>SUM(D19:D22)</f>
        <v>745245</v>
      </c>
      <c r="E23" s="750">
        <f t="shared" ref="E23:E28" si="3">SUM(D23/C23)</f>
        <v>4.1551160819822028</v>
      </c>
      <c r="F23" s="1766">
        <v>5080</v>
      </c>
      <c r="G23" s="750">
        <f>SUM(D23/(F23*365)*100)</f>
        <v>40.192266206450221</v>
      </c>
      <c r="H23" s="752">
        <f t="shared" si="2"/>
        <v>-6.0322593414340986E-2</v>
      </c>
      <c r="K23" s="700"/>
    </row>
    <row r="24" spans="2:12" ht="17.100000000000001" customHeight="1">
      <c r="B24" s="1032" t="s">
        <v>705</v>
      </c>
      <c r="C24" s="675">
        <v>60575</v>
      </c>
      <c r="D24" s="675">
        <v>349747</v>
      </c>
      <c r="E24" s="722">
        <f t="shared" si="3"/>
        <v>5.7737845645893522</v>
      </c>
      <c r="F24" s="773">
        <v>5080</v>
      </c>
      <c r="G24" s="722">
        <f>SUM(D24/(F24*365)*100)</f>
        <v>18.862420450868299</v>
      </c>
      <c r="H24" s="736">
        <f t="shared" si="2"/>
        <v>-75.470819213723885</v>
      </c>
    </row>
    <row r="25" spans="2:12" ht="17.100000000000001" customHeight="1">
      <c r="B25" s="1033" t="s">
        <v>723</v>
      </c>
      <c r="C25" s="746">
        <v>28355</v>
      </c>
      <c r="D25" s="746">
        <v>100976</v>
      </c>
      <c r="E25" s="921">
        <f t="shared" si="3"/>
        <v>3.561135602186563</v>
      </c>
      <c r="F25" s="1798">
        <v>5080</v>
      </c>
      <c r="G25" s="921">
        <f>SUM(D25/(F25*365)*100)</f>
        <v>5.4457987272138926</v>
      </c>
      <c r="H25" s="1771">
        <f>SUM(G25/G19)*100-100</f>
        <v>-92.918142088209436</v>
      </c>
    </row>
    <row r="26" spans="2:12" ht="17.100000000000001" customHeight="1">
      <c r="B26" s="1036" t="s">
        <v>724</v>
      </c>
      <c r="C26" s="746">
        <v>59733</v>
      </c>
      <c r="D26" s="746">
        <v>172503</v>
      </c>
      <c r="E26" s="921">
        <f t="shared" si="3"/>
        <v>2.8879011601627242</v>
      </c>
      <c r="F26" s="1798"/>
      <c r="G26" s="921"/>
      <c r="H26" s="1771"/>
    </row>
    <row r="27" spans="2:12" ht="17.100000000000001" customHeight="1">
      <c r="B27" s="1335" t="s">
        <v>725</v>
      </c>
      <c r="C27" s="746">
        <v>33291</v>
      </c>
      <c r="D27" s="746">
        <v>123672</v>
      </c>
      <c r="E27" s="921">
        <f t="shared" si="3"/>
        <v>3.7148778949265568</v>
      </c>
      <c r="F27" s="1798"/>
      <c r="G27" s="921"/>
      <c r="H27" s="1771"/>
      <c r="K27" s="242"/>
      <c r="L27" s="242"/>
    </row>
    <row r="28" spans="2:12" ht="17.100000000000001" customHeight="1">
      <c r="B28" s="1770" t="s">
        <v>753</v>
      </c>
      <c r="C28" s="749">
        <f>SUM(C24:C27)</f>
        <v>181954</v>
      </c>
      <c r="D28" s="749">
        <f>SUM(D24:D27)</f>
        <v>746898</v>
      </c>
      <c r="E28" s="750">
        <f t="shared" si="3"/>
        <v>4.1048726601228882</v>
      </c>
      <c r="F28" s="1766">
        <v>5080</v>
      </c>
      <c r="G28" s="750">
        <f>SUM(D28/(F28*365)*100)</f>
        <v>40.281415165570053</v>
      </c>
      <c r="H28" s="752">
        <f t="shared" ref="H28" si="4">SUM(G28/G23)*100-100</f>
        <v>0.22180625163534273</v>
      </c>
    </row>
    <row r="29" spans="2:12" ht="6" customHeight="1" thickBot="1">
      <c r="B29" s="1765"/>
      <c r="C29" s="765"/>
      <c r="D29" s="765"/>
      <c r="E29" s="719"/>
      <c r="F29" s="1760"/>
      <c r="G29" s="719"/>
      <c r="H29" s="967"/>
    </row>
    <row r="30" spans="2:12" s="20" customFormat="1">
      <c r="B30" s="50" t="s">
        <v>683</v>
      </c>
      <c r="C30" s="692"/>
      <c r="D30" s="692"/>
      <c r="J30" s="56"/>
      <c r="L30" s="692"/>
    </row>
    <row r="31" spans="2:12" s="20" customFormat="1">
      <c r="B31" s="56" t="s">
        <v>743</v>
      </c>
      <c r="C31" s="692"/>
      <c r="D31" s="692"/>
      <c r="E31" s="56"/>
      <c r="J31" s="56"/>
      <c r="L31" s="692"/>
    </row>
    <row r="32" spans="2:12" s="20" customFormat="1" ht="21.75" customHeight="1">
      <c r="B32" s="56"/>
      <c r="C32" s="692"/>
      <c r="D32" s="692"/>
      <c r="E32" s="56"/>
      <c r="J32" s="56"/>
      <c r="L32" s="692"/>
    </row>
    <row r="33" spans="2:18" s="20" customFormat="1">
      <c r="B33" s="50"/>
      <c r="C33" s="692"/>
      <c r="D33" s="692"/>
      <c r="E33" s="56"/>
      <c r="J33" s="56"/>
      <c r="L33" s="692"/>
    </row>
    <row r="34" spans="2:18" s="20" customFormat="1">
      <c r="B34" s="50"/>
      <c r="C34" s="692"/>
      <c r="D34" s="692"/>
      <c r="E34" s="56"/>
      <c r="J34" s="56"/>
      <c r="L34" s="692"/>
    </row>
    <row r="35" spans="2:18" s="20" customFormat="1">
      <c r="B35" s="50"/>
      <c r="C35" s="692"/>
      <c r="D35" s="692"/>
      <c r="E35" s="56"/>
      <c r="J35" s="56"/>
      <c r="L35" s="692"/>
      <c r="Q35" s="13" t="s">
        <v>639</v>
      </c>
      <c r="R35" s="13" t="s">
        <v>640</v>
      </c>
    </row>
    <row r="36" spans="2:18" s="20" customFormat="1">
      <c r="B36" s="50"/>
      <c r="C36" s="692"/>
      <c r="D36" s="692"/>
      <c r="E36" s="56"/>
      <c r="J36" s="56"/>
      <c r="L36" s="692"/>
      <c r="P36" s="1768" t="s">
        <v>416</v>
      </c>
      <c r="Q36" s="676">
        <v>57813</v>
      </c>
      <c r="R36" s="676">
        <v>350926</v>
      </c>
    </row>
    <row r="37" spans="2:18" s="20" customFormat="1">
      <c r="B37" s="50"/>
      <c r="C37" s="692"/>
      <c r="D37" s="692"/>
      <c r="E37" s="56"/>
      <c r="J37" s="56"/>
      <c r="L37" s="692"/>
      <c r="P37" s="1768" t="s">
        <v>211</v>
      </c>
      <c r="Q37" s="676">
        <v>25942</v>
      </c>
      <c r="R37" s="676">
        <v>91990</v>
      </c>
    </row>
    <row r="38" spans="2:18" s="20" customFormat="1">
      <c r="B38" s="50"/>
      <c r="C38" s="692"/>
      <c r="D38" s="692"/>
      <c r="E38" s="56"/>
      <c r="J38" s="56"/>
      <c r="L38" s="692"/>
      <c r="P38" s="1758" t="s">
        <v>332</v>
      </c>
      <c r="Q38" s="676">
        <v>59016</v>
      </c>
      <c r="R38" s="676">
        <v>171170</v>
      </c>
    </row>
    <row r="39" spans="2:18" s="20" customFormat="1">
      <c r="B39" s="50"/>
      <c r="C39" s="692"/>
      <c r="D39" s="692"/>
      <c r="E39" s="56"/>
      <c r="J39" s="56"/>
      <c r="L39" s="692"/>
      <c r="P39" s="1769" t="s">
        <v>551</v>
      </c>
      <c r="Q39" s="676">
        <v>31404</v>
      </c>
      <c r="R39" s="676">
        <v>125884</v>
      </c>
    </row>
    <row r="40" spans="2:18" s="20" customFormat="1">
      <c r="B40" s="50"/>
      <c r="C40" s="692"/>
      <c r="D40" s="692"/>
      <c r="E40" s="56"/>
      <c r="J40" s="56"/>
      <c r="L40" s="692"/>
      <c r="P40" s="1336" t="s">
        <v>603</v>
      </c>
      <c r="Q40" s="676">
        <v>59822</v>
      </c>
      <c r="R40" s="676">
        <v>348878</v>
      </c>
    </row>
    <row r="41" spans="2:18" s="20" customFormat="1">
      <c r="B41" s="50"/>
      <c r="C41" s="692"/>
      <c r="D41" s="692"/>
      <c r="E41" s="56"/>
      <c r="J41" s="56"/>
      <c r="L41" s="692"/>
      <c r="P41" s="1336"/>
      <c r="Q41" s="676"/>
      <c r="R41" s="676"/>
    </row>
    <row r="42" spans="2:18" s="20" customFormat="1">
      <c r="B42" s="50"/>
      <c r="C42" s="692"/>
      <c r="D42" s="692"/>
      <c r="E42" s="56"/>
      <c r="J42" s="56"/>
      <c r="L42" s="692"/>
      <c r="P42" s="1336" t="s">
        <v>641</v>
      </c>
      <c r="Q42" s="676">
        <v>27613</v>
      </c>
      <c r="R42" s="676">
        <v>94265</v>
      </c>
    </row>
    <row r="43" spans="2:18" s="20" customFormat="1">
      <c r="B43" s="50"/>
      <c r="C43" s="692"/>
      <c r="D43" s="692"/>
      <c r="E43" s="56"/>
      <c r="J43" s="56"/>
      <c r="L43" s="692"/>
      <c r="P43" s="1767" t="s">
        <v>654</v>
      </c>
      <c r="Q43" s="676">
        <v>61628</v>
      </c>
      <c r="R43" s="676">
        <v>181228</v>
      </c>
    </row>
    <row r="44" spans="2:18" s="20" customFormat="1" ht="13.5" thickBot="1">
      <c r="B44" s="50"/>
      <c r="C44" s="692"/>
      <c r="D44" s="692"/>
      <c r="E44" s="56"/>
      <c r="J44" s="56"/>
      <c r="L44" s="692"/>
      <c r="P44" s="1336" t="s">
        <v>655</v>
      </c>
      <c r="Q44" s="676">
        <v>30293</v>
      </c>
      <c r="R44" s="676">
        <v>120874</v>
      </c>
    </row>
    <row r="45" spans="2:18" s="20" customFormat="1">
      <c r="B45" s="50"/>
      <c r="C45" s="692"/>
      <c r="D45" s="692"/>
      <c r="E45" s="56"/>
      <c r="J45" s="56"/>
      <c r="L45" s="692"/>
      <c r="P45" s="1032" t="s">
        <v>705</v>
      </c>
      <c r="Q45" s="675">
        <v>60575</v>
      </c>
      <c r="R45" s="675">
        <v>349747</v>
      </c>
    </row>
    <row r="46" spans="2:18" s="20" customFormat="1">
      <c r="B46" s="50"/>
      <c r="C46" s="692"/>
      <c r="D46" s="692"/>
      <c r="E46" s="56"/>
      <c r="J46" s="56"/>
      <c r="L46" s="692"/>
      <c r="P46" s="1033" t="s">
        <v>723</v>
      </c>
      <c r="Q46" s="746">
        <v>28355</v>
      </c>
      <c r="R46" s="746">
        <v>100976</v>
      </c>
    </row>
    <row r="47" spans="2:18" s="20" customFormat="1">
      <c r="B47" s="50"/>
      <c r="C47" s="692"/>
      <c r="D47" s="692"/>
      <c r="E47" s="56"/>
      <c r="J47" s="56"/>
      <c r="L47" s="692"/>
      <c r="P47" s="1036" t="s">
        <v>724</v>
      </c>
      <c r="Q47" s="746">
        <v>59733</v>
      </c>
      <c r="R47" s="746">
        <v>172503</v>
      </c>
    </row>
    <row r="48" spans="2:18" s="20" customFormat="1">
      <c r="B48" s="50"/>
      <c r="C48" s="692"/>
      <c r="D48" s="692"/>
      <c r="E48" s="56"/>
      <c r="J48" s="56"/>
      <c r="L48" s="692"/>
    </row>
    <row r="49" spans="2:12" s="20" customFormat="1">
      <c r="B49" s="50"/>
      <c r="C49" s="692"/>
      <c r="D49" s="692"/>
      <c r="E49" s="56"/>
      <c r="J49" s="56"/>
      <c r="L49" s="692"/>
    </row>
    <row r="50" spans="2:12" s="20" customFormat="1">
      <c r="B50" s="50"/>
      <c r="C50" s="692"/>
      <c r="D50" s="692"/>
      <c r="E50" s="56"/>
      <c r="J50" s="56"/>
      <c r="L50" s="692"/>
    </row>
    <row r="51" spans="2:12" s="20" customFormat="1">
      <c r="B51" s="50"/>
      <c r="C51" s="692"/>
      <c r="D51" s="692"/>
      <c r="E51" s="56"/>
      <c r="J51" s="56"/>
      <c r="L51" s="692"/>
    </row>
    <row r="52" spans="2:12" s="20" customFormat="1">
      <c r="B52" s="50"/>
      <c r="C52" s="692"/>
      <c r="D52" s="692"/>
      <c r="E52" s="56"/>
      <c r="J52" s="56"/>
      <c r="L52" s="692"/>
    </row>
    <row r="53" spans="2:12" s="20" customFormat="1">
      <c r="B53" s="50"/>
      <c r="C53" s="692"/>
      <c r="D53" s="692"/>
      <c r="E53" s="56"/>
      <c r="J53" s="56"/>
      <c r="L53" s="692"/>
    </row>
    <row r="54" spans="2:12" s="20" customFormat="1">
      <c r="B54" s="50"/>
      <c r="C54" s="692"/>
      <c r="D54" s="692"/>
      <c r="E54" s="56"/>
      <c r="J54" s="56"/>
      <c r="L54" s="692"/>
    </row>
    <row r="55" spans="2:12" s="20" customFormat="1">
      <c r="B55" s="50"/>
      <c r="C55" s="692"/>
      <c r="D55" s="692"/>
      <c r="E55" s="56"/>
      <c r="J55" s="56"/>
      <c r="L55" s="692"/>
    </row>
    <row r="56" spans="2:12" s="20" customFormat="1">
      <c r="B56" s="50"/>
      <c r="C56" s="692"/>
      <c r="D56" s="692"/>
      <c r="E56" s="56"/>
      <c r="J56" s="56"/>
      <c r="L56" s="692"/>
    </row>
    <row r="57" spans="2:12" s="20" customFormat="1">
      <c r="B57" s="50"/>
      <c r="C57" s="692"/>
      <c r="D57" s="692"/>
      <c r="E57" s="56"/>
      <c r="J57" s="56"/>
      <c r="L57" s="692"/>
    </row>
    <row r="58" spans="2:12" s="20" customFormat="1">
      <c r="B58" s="50"/>
      <c r="C58" s="692"/>
      <c r="D58" s="692"/>
      <c r="E58" s="56"/>
      <c r="J58" s="56"/>
      <c r="L58" s="692"/>
    </row>
    <row r="59" spans="2:12" s="20" customFormat="1">
      <c r="B59" s="50"/>
      <c r="C59" s="692"/>
      <c r="D59" s="692"/>
      <c r="E59" s="56"/>
      <c r="J59" s="56"/>
      <c r="L59" s="692"/>
    </row>
    <row r="60" spans="2:12" s="20" customFormat="1">
      <c r="B60" s="50"/>
      <c r="C60" s="692"/>
      <c r="D60" s="692"/>
      <c r="E60" s="56"/>
      <c r="J60" s="56"/>
      <c r="L60" s="692"/>
    </row>
    <row r="61" spans="2:12" s="20" customFormat="1">
      <c r="B61" s="50"/>
      <c r="C61" s="692"/>
      <c r="D61" s="692"/>
      <c r="E61" s="56"/>
      <c r="J61" s="56"/>
      <c r="L61" s="692"/>
    </row>
    <row r="62" spans="2:12" s="20" customFormat="1">
      <c r="B62" s="50"/>
      <c r="C62" s="692"/>
      <c r="D62" s="692"/>
      <c r="E62" s="56"/>
      <c r="J62" s="56"/>
      <c r="L62" s="692"/>
    </row>
    <row r="63" spans="2:12" s="20" customFormat="1">
      <c r="B63" s="50"/>
      <c r="C63" s="692"/>
      <c r="D63" s="692"/>
      <c r="E63" s="56"/>
      <c r="J63" s="56"/>
      <c r="L63" s="692"/>
    </row>
    <row r="64" spans="2:12" ht="6" customHeight="1">
      <c r="B64" s="56"/>
    </row>
    <row r="65" spans="1:12" ht="34.5" customHeight="1">
      <c r="A65" s="237" t="s">
        <v>432</v>
      </c>
      <c r="B65" s="248" t="s">
        <v>430</v>
      </c>
      <c r="C65" s="404"/>
      <c r="D65" s="404"/>
      <c r="E65" s="404"/>
      <c r="F65" s="455"/>
      <c r="G65" s="455"/>
      <c r="H65" s="455"/>
      <c r="I65" s="406"/>
      <c r="J65" s="20"/>
      <c r="K65" s="20"/>
    </row>
    <row r="66" spans="1:12" ht="9" customHeight="1" thickBot="1">
      <c r="A66" s="458"/>
    </row>
    <row r="67" spans="1:12" ht="18.75" customHeight="1">
      <c r="A67" s="690" t="s">
        <v>99</v>
      </c>
      <c r="B67" s="5206" t="s">
        <v>511</v>
      </c>
      <c r="C67" s="5207"/>
      <c r="D67" s="5207"/>
      <c r="E67" s="5207"/>
      <c r="F67" s="5207"/>
      <c r="G67" s="5207"/>
      <c r="H67" s="5208"/>
      <c r="I67" s="23"/>
      <c r="J67" s="20"/>
      <c r="K67" s="20"/>
    </row>
    <row r="68" spans="1:12" ht="17.45" customHeight="1">
      <c r="B68" s="5214" t="s">
        <v>104</v>
      </c>
      <c r="C68" s="5209" t="s">
        <v>630</v>
      </c>
      <c r="D68" s="5204"/>
      <c r="E68" s="5210"/>
      <c r="F68" s="5203" t="s">
        <v>629</v>
      </c>
      <c r="G68" s="5204"/>
      <c r="H68" s="5205"/>
    </row>
    <row r="69" spans="1:12" ht="27.75" customHeight="1">
      <c r="B69" s="5215"/>
      <c r="C69" s="691" t="s">
        <v>512</v>
      </c>
      <c r="D69" s="712" t="s">
        <v>745</v>
      </c>
      <c r="E69" s="698" t="s">
        <v>497</v>
      </c>
      <c r="F69" s="691" t="s">
        <v>512</v>
      </c>
      <c r="G69" s="712" t="s">
        <v>745</v>
      </c>
      <c r="H69" s="713" t="s">
        <v>513</v>
      </c>
      <c r="L69" s="20"/>
    </row>
    <row r="70" spans="1:12" s="20" customFormat="1" ht="14.25" customHeight="1" thickBot="1">
      <c r="B70" s="1025" t="s">
        <v>519</v>
      </c>
      <c r="C70" s="709">
        <v>593912</v>
      </c>
      <c r="D70" s="710">
        <v>91.629472034213393</v>
      </c>
      <c r="E70" s="710">
        <v>-9.3969580936980321</v>
      </c>
      <c r="F70" s="709">
        <v>1295079</v>
      </c>
      <c r="G70" s="710">
        <v>199.80637706023293</v>
      </c>
      <c r="H70" s="721">
        <v>-0.61644739669345938</v>
      </c>
      <c r="L70" s="692"/>
    </row>
    <row r="71" spans="1:12" s="20" customFormat="1" ht="13.5" thickBot="1">
      <c r="B71" s="1016" t="s">
        <v>532</v>
      </c>
      <c r="C71" s="709">
        <v>321018</v>
      </c>
      <c r="D71" s="710">
        <v>46.442434141521403</v>
      </c>
      <c r="E71" s="710">
        <v>-45.948558035533878</v>
      </c>
      <c r="F71" s="709">
        <v>370199</v>
      </c>
      <c r="G71" s="710">
        <v>53.557565858478597</v>
      </c>
      <c r="H71" s="721">
        <v>-71.414948431717292</v>
      </c>
      <c r="K71" s="693"/>
      <c r="L71" s="692"/>
    </row>
    <row r="72" spans="1:12" s="20" customFormat="1">
      <c r="B72" s="1037" t="s">
        <v>526</v>
      </c>
      <c r="C72" s="717">
        <v>270100</v>
      </c>
      <c r="D72" s="706">
        <v>69.360272818785049</v>
      </c>
      <c r="E72" s="706">
        <v>21.786807706701651</v>
      </c>
      <c r="F72" s="717">
        <v>119316</v>
      </c>
      <c r="G72" s="706">
        <v>30.639727181214948</v>
      </c>
      <c r="H72" s="718">
        <v>-5.1685357537414944</v>
      </c>
      <c r="L72" s="692"/>
    </row>
    <row r="73" spans="1:12" s="20" customFormat="1">
      <c r="B73" s="1018" t="s">
        <v>484</v>
      </c>
      <c r="C73" s="676">
        <v>37495</v>
      </c>
      <c r="D73" s="704">
        <v>49.584754952524499</v>
      </c>
      <c r="E73" s="706">
        <v>-2.93310551931242</v>
      </c>
      <c r="F73" s="676">
        <v>38123</v>
      </c>
      <c r="G73" s="706">
        <v>50.415245047475466</v>
      </c>
      <c r="H73" s="718">
        <v>-1.1896739412161139</v>
      </c>
      <c r="L73" s="692"/>
    </row>
    <row r="74" spans="1:12" s="20" customFormat="1">
      <c r="B74" s="1033" t="s">
        <v>498</v>
      </c>
      <c r="C74" s="746">
        <v>23888</v>
      </c>
      <c r="D74" s="704">
        <v>14.790873347574401</v>
      </c>
      <c r="E74" s="706">
        <v>20.245645827041187</v>
      </c>
      <c r="F74" s="746">
        <v>137617</v>
      </c>
      <c r="G74" s="706">
        <v>85.209126652425624</v>
      </c>
      <c r="H74" s="718">
        <v>-6.8645100162425479</v>
      </c>
      <c r="L74" s="692"/>
    </row>
    <row r="75" spans="1:12" s="20" customFormat="1">
      <c r="B75" s="1033" t="s">
        <v>428</v>
      </c>
      <c r="C75" s="746">
        <v>63331</v>
      </c>
      <c r="D75" s="704">
        <f t="shared" ref="D75:D91" si="5">SUM(C75/D12)*100</f>
        <v>53.961640380699194</v>
      </c>
      <c r="E75" s="706">
        <v>55.44</v>
      </c>
      <c r="F75" s="746">
        <v>54032</v>
      </c>
      <c r="G75" s="706">
        <f t="shared" ref="G75:G91" si="6">SUM(F75/D12)*100</f>
        <v>46.038359619300799</v>
      </c>
      <c r="H75" s="849" t="s">
        <v>192</v>
      </c>
      <c r="L75" s="692"/>
    </row>
    <row r="76" spans="1:12" s="20" customFormat="1" ht="13.5" thickBot="1">
      <c r="B76" s="1016" t="s">
        <v>530</v>
      </c>
      <c r="C76" s="709">
        <f>SUM(C72:C75)</f>
        <v>394814</v>
      </c>
      <c r="D76" s="710">
        <f t="shared" si="5"/>
        <v>53.073388699049076</v>
      </c>
      <c r="E76" s="710">
        <f t="shared" ref="E76:E87" si="7">SUM(C76/C71)*100-100</f>
        <v>22.988119046284012</v>
      </c>
      <c r="F76" s="709">
        <f>SUM(F72:F75)</f>
        <v>349088</v>
      </c>
      <c r="G76" s="710">
        <f t="shared" si="6"/>
        <v>46.926611300950931</v>
      </c>
      <c r="H76" s="721">
        <f t="shared" ref="H76:H87" si="8">SUM(F76/F71)*100-100</f>
        <v>-5.702608596997834</v>
      </c>
      <c r="K76" s="693"/>
      <c r="L76" s="692"/>
    </row>
    <row r="77" spans="1:12" s="20" customFormat="1" ht="14.25" customHeight="1">
      <c r="B77" s="1035" t="s">
        <v>416</v>
      </c>
      <c r="C77" s="675">
        <v>242326</v>
      </c>
      <c r="D77" s="722">
        <f t="shared" si="5"/>
        <v>69.053304685318267</v>
      </c>
      <c r="E77" s="722">
        <f t="shared" si="7"/>
        <v>-10.282858200666425</v>
      </c>
      <c r="F77" s="675">
        <v>108600</v>
      </c>
      <c r="G77" s="722">
        <f t="shared" si="6"/>
        <v>30.946695314681726</v>
      </c>
      <c r="H77" s="736">
        <f t="shared" si="8"/>
        <v>-8.9811927989540408</v>
      </c>
      <c r="K77" s="693"/>
      <c r="L77" s="692"/>
    </row>
    <row r="78" spans="1:12" s="20" customFormat="1" ht="14.25" customHeight="1">
      <c r="B78" s="1017" t="s">
        <v>159</v>
      </c>
      <c r="C78" s="717">
        <v>53242</v>
      </c>
      <c r="D78" s="706">
        <f t="shared" si="5"/>
        <v>57.878030220676159</v>
      </c>
      <c r="E78" s="706">
        <f t="shared" si="7"/>
        <v>41.997599679957318</v>
      </c>
      <c r="F78" s="717">
        <v>38748</v>
      </c>
      <c r="G78" s="706">
        <f t="shared" si="6"/>
        <v>42.121969779323834</v>
      </c>
      <c r="H78" s="718">
        <f t="shared" si="8"/>
        <v>1.6394302651942354</v>
      </c>
      <c r="K78" s="693"/>
      <c r="L78" s="692"/>
    </row>
    <row r="79" spans="1:12" s="20" customFormat="1" ht="14.25" customHeight="1">
      <c r="B79" s="1036" t="s">
        <v>332</v>
      </c>
      <c r="C79" s="676">
        <v>26738</v>
      </c>
      <c r="D79" s="704">
        <f t="shared" si="5"/>
        <v>15.620727931296372</v>
      </c>
      <c r="E79" s="704">
        <f t="shared" si="7"/>
        <v>11.930676490288008</v>
      </c>
      <c r="F79" s="676">
        <v>144432</v>
      </c>
      <c r="G79" s="704">
        <f t="shared" si="6"/>
        <v>84.379272068703628</v>
      </c>
      <c r="H79" s="720">
        <f t="shared" si="8"/>
        <v>4.9521498070732548</v>
      </c>
      <c r="K79" s="693"/>
      <c r="L79" s="692"/>
    </row>
    <row r="80" spans="1:12" s="20" customFormat="1" ht="14.25" customHeight="1">
      <c r="B80" s="1023" t="s">
        <v>551</v>
      </c>
      <c r="C80" s="676">
        <v>72494</v>
      </c>
      <c r="D80" s="704">
        <f t="shared" si="5"/>
        <v>57.587938101744463</v>
      </c>
      <c r="E80" s="704">
        <f t="shared" si="7"/>
        <v>14.468427784181515</v>
      </c>
      <c r="F80" s="676">
        <v>53390</v>
      </c>
      <c r="G80" s="704">
        <f t="shared" si="6"/>
        <v>42.412061898255537</v>
      </c>
      <c r="H80" s="720">
        <f t="shared" si="8"/>
        <v>-1.1881847793899851</v>
      </c>
      <c r="K80" s="693"/>
      <c r="L80" s="692"/>
    </row>
    <row r="81" spans="1:12" s="20" customFormat="1" ht="14.25" customHeight="1" thickBot="1">
      <c r="B81" s="1024" t="s">
        <v>619</v>
      </c>
      <c r="C81" s="765">
        <f>SUM(C77:C80)</f>
        <v>394800</v>
      </c>
      <c r="D81" s="719">
        <f t="shared" si="5"/>
        <v>53.353514331662097</v>
      </c>
      <c r="E81" s="719">
        <f t="shared" si="7"/>
        <v>-3.5459735470340092E-3</v>
      </c>
      <c r="F81" s="765">
        <f>SUM(F77:F80)</f>
        <v>345170</v>
      </c>
      <c r="G81" s="719">
        <f t="shared" si="6"/>
        <v>46.646485668337903</v>
      </c>
      <c r="H81" s="967">
        <f t="shared" si="8"/>
        <v>-1.122353102942526</v>
      </c>
      <c r="K81" s="693"/>
      <c r="L81" s="692"/>
    </row>
    <row r="82" spans="1:12" s="20" customFormat="1" ht="14.25" customHeight="1">
      <c r="B82" s="1040" t="s">
        <v>603</v>
      </c>
      <c r="C82" s="675">
        <v>236056</v>
      </c>
      <c r="D82" s="722">
        <f t="shared" si="5"/>
        <v>67.661474784881818</v>
      </c>
      <c r="E82" s="722">
        <f t="shared" si="7"/>
        <v>-2.5874235533950127</v>
      </c>
      <c r="F82" s="675">
        <v>112822</v>
      </c>
      <c r="G82" s="722">
        <f t="shared" si="6"/>
        <v>32.338525215118182</v>
      </c>
      <c r="H82" s="736">
        <f t="shared" si="8"/>
        <v>3.8876611418047844</v>
      </c>
      <c r="K82" s="693"/>
      <c r="L82" s="692"/>
    </row>
    <row r="83" spans="1:12" s="20" customFormat="1" ht="14.25" customHeight="1">
      <c r="B83" s="1305" t="s">
        <v>641</v>
      </c>
      <c r="C83" s="717">
        <v>54029</v>
      </c>
      <c r="D83" s="706">
        <f t="shared" si="5"/>
        <v>57.316077016920389</v>
      </c>
      <c r="E83" s="706">
        <f t="shared" si="7"/>
        <v>1.4781563427369377</v>
      </c>
      <c r="F83" s="717">
        <v>40236</v>
      </c>
      <c r="G83" s="706">
        <f t="shared" si="6"/>
        <v>42.683922983079611</v>
      </c>
      <c r="H83" s="718">
        <f t="shared" si="8"/>
        <v>3.8401982037782574</v>
      </c>
      <c r="K83" s="693"/>
      <c r="L83" s="692"/>
    </row>
    <row r="84" spans="1:12" s="20" customFormat="1" ht="14.25" customHeight="1">
      <c r="B84" s="1304" t="s">
        <v>654</v>
      </c>
      <c r="C84" s="676">
        <v>31411</v>
      </c>
      <c r="D84" s="706">
        <f t="shared" si="5"/>
        <v>17.332310680468801</v>
      </c>
      <c r="E84" s="706">
        <f t="shared" si="7"/>
        <v>17.476999027601153</v>
      </c>
      <c r="F84" s="676">
        <v>149817</v>
      </c>
      <c r="G84" s="706">
        <f t="shared" si="6"/>
        <v>82.667689319531206</v>
      </c>
      <c r="H84" s="718">
        <f t="shared" si="8"/>
        <v>3.7283981389165888</v>
      </c>
      <c r="K84" s="693"/>
      <c r="L84" s="692"/>
    </row>
    <row r="85" spans="1:12" s="20" customFormat="1" ht="14.25" customHeight="1">
      <c r="B85" s="1335" t="s">
        <v>655</v>
      </c>
      <c r="C85" s="715">
        <v>69221</v>
      </c>
      <c r="D85" s="706">
        <f t="shared" si="5"/>
        <v>57.267071495937913</v>
      </c>
      <c r="E85" s="706">
        <f t="shared" si="7"/>
        <v>-4.5148564019091282</v>
      </c>
      <c r="F85" s="715">
        <v>51653</v>
      </c>
      <c r="G85" s="706">
        <f t="shared" si="6"/>
        <v>42.73292850406208</v>
      </c>
      <c r="H85" s="718">
        <f t="shared" si="8"/>
        <v>-3.253418243116684</v>
      </c>
      <c r="K85" s="693"/>
      <c r="L85" s="692"/>
    </row>
    <row r="86" spans="1:12" s="20" customFormat="1" ht="14.25" customHeight="1" thickBot="1">
      <c r="B86" s="1770" t="s">
        <v>699</v>
      </c>
      <c r="C86" s="746">
        <f>SUM(C82:C85)</f>
        <v>390717</v>
      </c>
      <c r="D86" s="921">
        <f t="shared" si="5"/>
        <v>52.427993478654663</v>
      </c>
      <c r="E86" s="921">
        <f>SUM(C86/C81)*100-100</f>
        <v>-1.0341945288753749</v>
      </c>
      <c r="F86" s="746">
        <f>SUM(F82:F85)</f>
        <v>354528</v>
      </c>
      <c r="G86" s="921">
        <f t="shared" si="6"/>
        <v>47.57200652134533</v>
      </c>
      <c r="H86" s="1771">
        <f>SUM(F86/F81)*100-100</f>
        <v>2.7111278500449032</v>
      </c>
      <c r="K86" s="693"/>
      <c r="L86" s="692"/>
    </row>
    <row r="87" spans="1:12" s="20" customFormat="1" ht="14.25" customHeight="1">
      <c r="B87" s="1764" t="s">
        <v>705</v>
      </c>
      <c r="C87" s="675">
        <v>244644</v>
      </c>
      <c r="D87" s="1773">
        <f t="shared" si="5"/>
        <v>69.948848739231508</v>
      </c>
      <c r="E87" s="722">
        <f t="shared" si="7"/>
        <v>3.6381197681905917</v>
      </c>
      <c r="F87" s="675">
        <v>105103</v>
      </c>
      <c r="G87" s="1773">
        <f t="shared" si="6"/>
        <v>30.051151260768499</v>
      </c>
      <c r="H87" s="736">
        <f t="shared" si="8"/>
        <v>-6.8417507223768439</v>
      </c>
      <c r="K87" s="693"/>
      <c r="L87" s="692"/>
    </row>
    <row r="88" spans="1:12" s="20" customFormat="1" ht="14.25" customHeight="1">
      <c r="B88" s="1038" t="s">
        <v>723</v>
      </c>
      <c r="C88" s="676">
        <v>65181</v>
      </c>
      <c r="D88" s="704">
        <f t="shared" si="5"/>
        <v>64.550982411662176</v>
      </c>
      <c r="E88" s="706">
        <f>SUM(C88/C83)*100-100</f>
        <v>20.640766995502418</v>
      </c>
      <c r="F88" s="676">
        <v>35795</v>
      </c>
      <c r="G88" s="704">
        <f t="shared" si="6"/>
        <v>35.449017588337824</v>
      </c>
      <c r="H88" s="718">
        <f>SUM(F88/F83)*100-100</f>
        <v>-11.037379461179043</v>
      </c>
    </row>
    <row r="89" spans="1:12" s="20" customFormat="1" ht="14.25" customHeight="1">
      <c r="B89" s="1036" t="s">
        <v>724</v>
      </c>
      <c r="C89" s="746">
        <v>33599</v>
      </c>
      <c r="D89" s="704">
        <f t="shared" si="5"/>
        <v>19.477342423030326</v>
      </c>
      <c r="E89" s="706">
        <f>SUM(C89/C84)*100-100</f>
        <v>6.9657126484352574</v>
      </c>
      <c r="F89" s="746">
        <v>138904</v>
      </c>
      <c r="G89" s="706">
        <f t="shared" si="6"/>
        <v>80.522657576969678</v>
      </c>
      <c r="H89" s="718">
        <f>SUM(F89/F84)*100-100</f>
        <v>-7.284220081833169</v>
      </c>
      <c r="K89" s="693"/>
      <c r="L89" s="692"/>
    </row>
    <row r="90" spans="1:12" s="20" customFormat="1" ht="14.25" customHeight="1">
      <c r="B90" s="1335" t="s">
        <v>725</v>
      </c>
      <c r="C90" s="746">
        <v>74267</v>
      </c>
      <c r="D90" s="572">
        <f t="shared" si="5"/>
        <v>60.051588071673457</v>
      </c>
      <c r="E90" s="706">
        <f>SUM(C90/C85)*100-100</f>
        <v>7.2896953236734561</v>
      </c>
      <c r="F90" s="746">
        <v>49405</v>
      </c>
      <c r="G90" s="706">
        <f t="shared" si="6"/>
        <v>39.948411928326543</v>
      </c>
      <c r="H90" s="718">
        <f>SUM(F90/F85)*100-100</f>
        <v>-4.3521189475925866</v>
      </c>
      <c r="K90" s="693"/>
      <c r="L90" s="693"/>
    </row>
    <row r="91" spans="1:12" s="20" customFormat="1" ht="14.25" customHeight="1" thickBot="1">
      <c r="B91" s="1024" t="s">
        <v>753</v>
      </c>
      <c r="C91" s="765">
        <f>SUM(C87:C90)</f>
        <v>417691</v>
      </c>
      <c r="D91" s="719">
        <f t="shared" si="5"/>
        <v>55.923432650776952</v>
      </c>
      <c r="E91" s="719">
        <f>SUM(C91/C86)*100-100</f>
        <v>6.9037180363280726</v>
      </c>
      <c r="F91" s="765">
        <f>SUM(F87:F90)</f>
        <v>329207</v>
      </c>
      <c r="G91" s="719">
        <f t="shared" si="6"/>
        <v>44.076567349223055</v>
      </c>
      <c r="H91" s="967">
        <f>SUM(F91/F86)*100-100</f>
        <v>-7.142172127448319</v>
      </c>
      <c r="K91"/>
      <c r="L91"/>
    </row>
    <row r="92" spans="1:12" s="20" customFormat="1" ht="6" customHeight="1" thickBot="1">
      <c r="B92" s="1832"/>
      <c r="C92" s="53"/>
      <c r="D92" s="54"/>
      <c r="E92" s="54"/>
      <c r="F92" s="53"/>
      <c r="G92" s="54"/>
      <c r="H92" s="55"/>
      <c r="L92" s="692"/>
    </row>
    <row r="93" spans="1:12" s="20" customFormat="1">
      <c r="B93" s="50" t="s">
        <v>683</v>
      </c>
      <c r="C93" s="692"/>
      <c r="D93" s="692"/>
      <c r="E93" s="56"/>
      <c r="J93" s="56"/>
      <c r="L93" s="692"/>
    </row>
    <row r="94" spans="1:12" s="20" customFormat="1">
      <c r="B94" s="56" t="s">
        <v>743</v>
      </c>
      <c r="C94" s="692"/>
      <c r="D94" s="692"/>
      <c r="E94" s="56"/>
      <c r="J94" s="56"/>
      <c r="L94" s="692"/>
    </row>
    <row r="95" spans="1:12" s="20" customFormat="1" ht="20.25" customHeight="1">
      <c r="B95" s="56"/>
      <c r="C95" s="692"/>
      <c r="D95" s="692"/>
      <c r="E95" s="56"/>
      <c r="J95" s="56"/>
      <c r="L95" s="692"/>
    </row>
    <row r="96" spans="1:12" ht="24" customHeight="1">
      <c r="A96" s="237" t="s">
        <v>433</v>
      </c>
      <c r="B96" s="248" t="s">
        <v>429</v>
      </c>
      <c r="C96" s="404"/>
      <c r="D96" s="404"/>
      <c r="E96" s="404"/>
      <c r="F96" s="455"/>
      <c r="G96" s="455"/>
      <c r="H96" s="455"/>
      <c r="I96" s="406"/>
      <c r="J96" s="20"/>
      <c r="K96" s="20"/>
    </row>
    <row r="97" spans="1:9" ht="12.75" customHeight="1" thickBot="1">
      <c r="A97" s="458"/>
    </row>
    <row r="98" spans="1:9" ht="26.45" customHeight="1">
      <c r="A98" s="458"/>
      <c r="B98" s="5206" t="s">
        <v>488</v>
      </c>
      <c r="C98" s="5207"/>
      <c r="D98" s="5207"/>
      <c r="E98" s="5207"/>
      <c r="F98" s="5207"/>
      <c r="G98" s="5207"/>
      <c r="H98" s="5208"/>
    </row>
    <row r="99" spans="1:9" ht="19.5" customHeight="1">
      <c r="A99" s="458"/>
      <c r="B99" s="5214" t="s">
        <v>104</v>
      </c>
      <c r="C99" s="5209" t="s">
        <v>630</v>
      </c>
      <c r="D99" s="5204"/>
      <c r="E99" s="5210"/>
      <c r="F99" s="5203" t="s">
        <v>629</v>
      </c>
      <c r="G99" s="5204"/>
      <c r="H99" s="5205"/>
    </row>
    <row r="100" spans="1:9" ht="28.5" customHeight="1">
      <c r="A100" s="458"/>
      <c r="B100" s="5215"/>
      <c r="C100" s="691" t="s">
        <v>512</v>
      </c>
      <c r="D100" s="712" t="s">
        <v>489</v>
      </c>
      <c r="E100" s="698" t="s">
        <v>497</v>
      </c>
      <c r="F100" s="691" t="s">
        <v>512</v>
      </c>
      <c r="G100" s="712" t="s">
        <v>489</v>
      </c>
      <c r="H100" s="713" t="s">
        <v>513</v>
      </c>
    </row>
    <row r="101" spans="1:9" ht="12.75" customHeight="1" thickBot="1">
      <c r="A101" s="458"/>
      <c r="B101" s="1799" t="s">
        <v>519</v>
      </c>
      <c r="C101" s="749">
        <v>53671</v>
      </c>
      <c r="D101" s="750">
        <v>34.752457296779291</v>
      </c>
      <c r="E101" s="750">
        <v>-91.812329331360317</v>
      </c>
      <c r="F101" s="749">
        <v>100767</v>
      </c>
      <c r="G101" s="921">
        <v>65.247542703220702</v>
      </c>
      <c r="H101" s="752">
        <v>-92.267203433012668</v>
      </c>
    </row>
    <row r="102" spans="1:9" s="146" customFormat="1" ht="12.75" customHeight="1" thickBot="1">
      <c r="A102" s="755"/>
      <c r="B102" s="1801" t="s">
        <v>532</v>
      </c>
      <c r="C102" s="1802">
        <v>57791</v>
      </c>
      <c r="D102" s="975">
        <f t="shared" ref="D102:D122" si="9">SUM(C102/C8)*100</f>
        <v>35.069269559624011</v>
      </c>
      <c r="E102" s="975">
        <v>7.6763988000968908</v>
      </c>
      <c r="F102" s="1802">
        <v>107000</v>
      </c>
      <c r="G102" s="1803">
        <f t="shared" ref="G102:G122" si="10">SUM(F102/C8)*100</f>
        <v>64.930730440375996</v>
      </c>
      <c r="H102" s="1804">
        <v>6.1855567795012405</v>
      </c>
      <c r="I102" s="145"/>
    </row>
    <row r="103" spans="1:9" ht="12.75" customHeight="1">
      <c r="A103" s="458"/>
      <c r="B103" s="1037" t="s">
        <v>526</v>
      </c>
      <c r="C103" s="792">
        <v>41768</v>
      </c>
      <c r="D103" s="572">
        <f t="shared" si="9"/>
        <v>64.568389809547369</v>
      </c>
      <c r="E103" s="1800">
        <v>20.254512999165058</v>
      </c>
      <c r="F103" s="717">
        <v>22920</v>
      </c>
      <c r="G103" s="706">
        <f t="shared" si="10"/>
        <v>35.431610190452631</v>
      </c>
      <c r="H103" s="718">
        <v>-12.214179018729183</v>
      </c>
    </row>
    <row r="104" spans="1:9" ht="12.75" customHeight="1">
      <c r="A104" s="458"/>
      <c r="B104" s="1018" t="s">
        <v>484</v>
      </c>
      <c r="C104" s="507">
        <v>6097</v>
      </c>
      <c r="D104" s="704">
        <f t="shared" si="9"/>
        <v>25.737684157203766</v>
      </c>
      <c r="E104" s="973">
        <v>1.8373141807249027</v>
      </c>
      <c r="F104" s="676">
        <v>17592</v>
      </c>
      <c r="G104" s="704">
        <f t="shared" si="10"/>
        <v>74.262315842796227</v>
      </c>
      <c r="H104" s="720">
        <v>4.8640915593705358</v>
      </c>
    </row>
    <row r="105" spans="1:9" ht="12.75" customHeight="1">
      <c r="A105" s="458"/>
      <c r="B105" s="1033" t="s">
        <v>498</v>
      </c>
      <c r="C105" s="787">
        <v>11226</v>
      </c>
      <c r="D105" s="572">
        <f t="shared" si="9"/>
        <v>21.277079661113323</v>
      </c>
      <c r="E105" s="973">
        <v>32.148322542672162</v>
      </c>
      <c r="F105" s="746">
        <v>41535</v>
      </c>
      <c r="G105" s="704">
        <f t="shared" si="10"/>
        <v>78.722920338886681</v>
      </c>
      <c r="H105" s="720">
        <v>-1.6992876245473809</v>
      </c>
    </row>
    <row r="106" spans="1:9" ht="12.75" customHeight="1">
      <c r="A106" s="458"/>
      <c r="B106" s="1033" t="s">
        <v>428</v>
      </c>
      <c r="C106" s="787">
        <v>11548</v>
      </c>
      <c r="D106" s="704">
        <f t="shared" si="9"/>
        <v>38.397339983374899</v>
      </c>
      <c r="E106" s="973">
        <v>34.65</v>
      </c>
      <c r="F106" s="746">
        <v>18527</v>
      </c>
      <c r="G106" s="704">
        <f t="shared" si="10"/>
        <v>61.602660016625101</v>
      </c>
      <c r="H106" s="850" t="s">
        <v>193</v>
      </c>
    </row>
    <row r="107" spans="1:9" ht="12.75" customHeight="1" thickBot="1">
      <c r="A107" s="458"/>
      <c r="B107" s="1016" t="s">
        <v>530</v>
      </c>
      <c r="C107" s="789">
        <f>SUM(C103:C106)</f>
        <v>70639</v>
      </c>
      <c r="D107" s="710">
        <f t="shared" si="9"/>
        <v>41.257965224603268</v>
      </c>
      <c r="E107" s="974">
        <f t="shared" ref="E107:E118" si="11">SUM(C107/C102)*100-100</f>
        <v>22.231835406897261</v>
      </c>
      <c r="F107" s="709">
        <f>SUM(F103:F106)</f>
        <v>100574</v>
      </c>
      <c r="G107" s="710">
        <f t="shared" si="10"/>
        <v>58.742034775396725</v>
      </c>
      <c r="H107" s="721">
        <f t="shared" ref="H107:H118" si="12">SUM(F107/F102)*100-100</f>
        <v>-6.0056074766355039</v>
      </c>
    </row>
    <row r="108" spans="1:9" ht="12.75" customHeight="1">
      <c r="A108" s="458"/>
      <c r="B108" s="1032" t="s">
        <v>416</v>
      </c>
      <c r="C108" s="506">
        <v>36575</v>
      </c>
      <c r="D108" s="572">
        <f t="shared" si="9"/>
        <v>63.264317714008953</v>
      </c>
      <c r="E108" s="972">
        <f t="shared" si="11"/>
        <v>-12.432963033901558</v>
      </c>
      <c r="F108" s="675">
        <v>21238</v>
      </c>
      <c r="G108" s="706">
        <f t="shared" si="10"/>
        <v>36.735682285991039</v>
      </c>
      <c r="H108" s="736">
        <f t="shared" si="12"/>
        <v>-7.338568935427574</v>
      </c>
    </row>
    <row r="109" spans="1:9" ht="12.75" customHeight="1">
      <c r="A109" s="458"/>
      <c r="B109" s="1018" t="s">
        <v>211</v>
      </c>
      <c r="C109" s="507">
        <v>9951</v>
      </c>
      <c r="D109" s="704">
        <f t="shared" si="9"/>
        <v>38.358646210777891</v>
      </c>
      <c r="E109" s="973">
        <f t="shared" si="11"/>
        <v>63.211415450221409</v>
      </c>
      <c r="F109" s="676">
        <v>15991</v>
      </c>
      <c r="G109" s="704">
        <f t="shared" si="10"/>
        <v>61.641353789222109</v>
      </c>
      <c r="H109" s="720">
        <f t="shared" si="12"/>
        <v>-9.1007276034561215</v>
      </c>
    </row>
    <row r="110" spans="1:9" ht="12.75" customHeight="1">
      <c r="A110" s="458"/>
      <c r="B110" s="1038" t="s">
        <v>332</v>
      </c>
      <c r="C110" s="507">
        <v>12001</v>
      </c>
      <c r="D110" s="572">
        <f t="shared" si="9"/>
        <v>20.335163345533413</v>
      </c>
      <c r="E110" s="973">
        <f t="shared" si="11"/>
        <v>6.9036166043114235</v>
      </c>
      <c r="F110" s="676">
        <v>47015</v>
      </c>
      <c r="G110" s="704">
        <f t="shared" si="10"/>
        <v>79.664836654466583</v>
      </c>
      <c r="H110" s="720">
        <f t="shared" si="12"/>
        <v>13.193692066931504</v>
      </c>
    </row>
    <row r="111" spans="1:9" ht="12.75" customHeight="1">
      <c r="A111" s="458"/>
      <c r="B111" s="1023" t="s">
        <v>551</v>
      </c>
      <c r="C111" s="507">
        <v>12980</v>
      </c>
      <c r="D111" s="704">
        <f t="shared" si="9"/>
        <v>41.33231435485925</v>
      </c>
      <c r="E111" s="973">
        <f t="shared" si="11"/>
        <v>12.40041565639072</v>
      </c>
      <c r="F111" s="676">
        <v>18424</v>
      </c>
      <c r="G111" s="704">
        <f t="shared" si="10"/>
        <v>58.667685645140743</v>
      </c>
      <c r="H111" s="720">
        <f t="shared" si="12"/>
        <v>-0.55594537701733771</v>
      </c>
    </row>
    <row r="112" spans="1:9" ht="12.75" customHeight="1" thickBot="1">
      <c r="A112" s="458"/>
      <c r="B112" s="1039" t="s">
        <v>619</v>
      </c>
      <c r="C112" s="709">
        <f>SUM(C108:C111)</f>
        <v>71507</v>
      </c>
      <c r="D112" s="754">
        <f t="shared" si="9"/>
        <v>41.054686378642167</v>
      </c>
      <c r="E112" s="710">
        <f t="shared" si="11"/>
        <v>1.2287829669162846</v>
      </c>
      <c r="F112" s="709">
        <f>SUM(F108:F111)</f>
        <v>102668</v>
      </c>
      <c r="G112" s="710">
        <f t="shared" si="10"/>
        <v>58.945313621357833</v>
      </c>
      <c r="H112" s="721">
        <f t="shared" si="12"/>
        <v>2.0820490385189032</v>
      </c>
    </row>
    <row r="113" spans="1:12" ht="12.75" customHeight="1">
      <c r="A113" s="458"/>
      <c r="B113" s="1040" t="s">
        <v>603</v>
      </c>
      <c r="C113" s="675">
        <v>36798</v>
      </c>
      <c r="D113" s="722">
        <f t="shared" si="9"/>
        <v>61.512487044899864</v>
      </c>
      <c r="E113" s="722">
        <f t="shared" si="11"/>
        <v>0.60970608339030719</v>
      </c>
      <c r="F113" s="675">
        <v>23024</v>
      </c>
      <c r="G113" s="722">
        <f t="shared" si="10"/>
        <v>38.487512955100129</v>
      </c>
      <c r="H113" s="736">
        <f t="shared" si="12"/>
        <v>8.4094547509181723</v>
      </c>
    </row>
    <row r="114" spans="1:12" ht="12.75" customHeight="1">
      <c r="A114" s="458"/>
      <c r="B114" s="1305" t="s">
        <v>641</v>
      </c>
      <c r="C114" s="717">
        <v>10244</v>
      </c>
      <c r="D114" s="706">
        <f t="shared" si="9"/>
        <v>37.098468112845403</v>
      </c>
      <c r="E114" s="706">
        <f t="shared" si="11"/>
        <v>2.944427695708967</v>
      </c>
      <c r="F114" s="717">
        <v>17369</v>
      </c>
      <c r="G114" s="706">
        <f t="shared" si="10"/>
        <v>62.901531887154604</v>
      </c>
      <c r="H114" s="718">
        <f t="shared" si="12"/>
        <v>8.6173472578325345</v>
      </c>
    </row>
    <row r="115" spans="1:12" ht="12.75" customHeight="1">
      <c r="A115" s="458"/>
      <c r="B115" s="1304" t="s">
        <v>654</v>
      </c>
      <c r="C115" s="676">
        <v>13815</v>
      </c>
      <c r="D115" s="706">
        <f t="shared" si="9"/>
        <v>22.416758616213407</v>
      </c>
      <c r="E115" s="706">
        <f t="shared" si="11"/>
        <v>15.115407049412539</v>
      </c>
      <c r="F115" s="676">
        <v>47813</v>
      </c>
      <c r="G115" s="706">
        <f t="shared" si="10"/>
        <v>77.5832413837866</v>
      </c>
      <c r="H115" s="718">
        <f t="shared" si="12"/>
        <v>1.6973306391577125</v>
      </c>
    </row>
    <row r="116" spans="1:12" ht="12.75" customHeight="1">
      <c r="A116" s="458"/>
      <c r="B116" s="1335" t="s">
        <v>655</v>
      </c>
      <c r="C116" s="715">
        <v>12166</v>
      </c>
      <c r="D116" s="706">
        <f t="shared" si="9"/>
        <v>40.161093321889545</v>
      </c>
      <c r="E116" s="706">
        <f t="shared" si="11"/>
        <v>-6.2711864406779654</v>
      </c>
      <c r="F116" s="715">
        <v>18127</v>
      </c>
      <c r="G116" s="706">
        <f t="shared" si="10"/>
        <v>59.838906678110462</v>
      </c>
      <c r="H116" s="718">
        <f t="shared" si="12"/>
        <v>-1.6120277898393454</v>
      </c>
    </row>
    <row r="117" spans="1:12" ht="12.75" customHeight="1" thickBot="1">
      <c r="A117" s="458"/>
      <c r="B117" s="1770" t="s">
        <v>699</v>
      </c>
      <c r="C117" s="746">
        <f>SUM(C113:C116)</f>
        <v>73023</v>
      </c>
      <c r="D117" s="921">
        <f t="shared" si="9"/>
        <v>40.713998974107362</v>
      </c>
      <c r="E117" s="921">
        <f t="shared" si="11"/>
        <v>2.120072160767478</v>
      </c>
      <c r="F117" s="746">
        <f>SUM(F113:F116)</f>
        <v>106333</v>
      </c>
      <c r="G117" s="921">
        <f t="shared" si="10"/>
        <v>59.286001025892645</v>
      </c>
      <c r="H117" s="1771">
        <f t="shared" si="12"/>
        <v>3.5697588343008562</v>
      </c>
    </row>
    <row r="118" spans="1:12" ht="12.75" customHeight="1">
      <c r="A118" s="458"/>
      <c r="B118" s="1764" t="s">
        <v>705</v>
      </c>
      <c r="C118" s="675">
        <v>38456</v>
      </c>
      <c r="D118" s="1773">
        <f t="shared" si="9"/>
        <v>63.484936029715236</v>
      </c>
      <c r="E118" s="722">
        <f t="shared" si="11"/>
        <v>4.5056796565030766</v>
      </c>
      <c r="F118" s="675">
        <v>22119</v>
      </c>
      <c r="G118" s="1773">
        <f t="shared" si="10"/>
        <v>36.515063970284771</v>
      </c>
      <c r="H118" s="736">
        <f t="shared" si="12"/>
        <v>-3.9306810284920175</v>
      </c>
    </row>
    <row r="119" spans="1:12" ht="12.75" customHeight="1">
      <c r="A119" s="458"/>
      <c r="B119" s="1038" t="s">
        <v>723</v>
      </c>
      <c r="C119" s="676">
        <v>13318</v>
      </c>
      <c r="D119" s="704">
        <f t="shared" si="9"/>
        <v>46.968788573443838</v>
      </c>
      <c r="E119" s="706">
        <f>SUM(C119/C114)*100-100</f>
        <v>30.007809449433807</v>
      </c>
      <c r="F119" s="676">
        <v>15037</v>
      </c>
      <c r="G119" s="704">
        <f t="shared" si="10"/>
        <v>53.031211426556155</v>
      </c>
      <c r="H119" s="718">
        <f>SUM(F119/F114)*100-100</f>
        <v>-13.426219126029139</v>
      </c>
    </row>
    <row r="120" spans="1:12" ht="12.75" customHeight="1">
      <c r="A120" s="458"/>
      <c r="B120" s="1036" t="s">
        <v>724</v>
      </c>
      <c r="C120" s="746">
        <v>14595</v>
      </c>
      <c r="D120" s="706">
        <f t="shared" si="9"/>
        <v>24.433730098940284</v>
      </c>
      <c r="E120" s="706">
        <f>SUM(C120/C115)*100-100</f>
        <v>5.646036916395218</v>
      </c>
      <c r="F120" s="746">
        <v>45138</v>
      </c>
      <c r="G120" s="706">
        <f t="shared" si="10"/>
        <v>75.566269901059712</v>
      </c>
      <c r="H120" s="718">
        <f>SUM(F120/F115)*100-100</f>
        <v>-5.5947127350302281</v>
      </c>
    </row>
    <row r="121" spans="1:12" ht="12.75" customHeight="1">
      <c r="A121" s="458"/>
      <c r="B121" s="1335" t="s">
        <v>725</v>
      </c>
      <c r="C121" s="746">
        <v>13873</v>
      </c>
      <c r="D121" s="706">
        <f t="shared" si="9"/>
        <v>41.671923342645165</v>
      </c>
      <c r="E121" s="706">
        <f>SUM(C121/C116)*100-100</f>
        <v>14.030905803057706</v>
      </c>
      <c r="F121" s="746">
        <v>19418</v>
      </c>
      <c r="G121" s="706">
        <f t="shared" si="10"/>
        <v>58.328076657354842</v>
      </c>
      <c r="H121" s="718">
        <f>SUM(F121/F116)*100-100</f>
        <v>7.1219727478347323</v>
      </c>
      <c r="K121" s="242"/>
      <c r="L121" s="242"/>
    </row>
    <row r="122" spans="1:12" ht="12.75" customHeight="1">
      <c r="A122" s="458"/>
      <c r="B122" s="1770" t="s">
        <v>753</v>
      </c>
      <c r="C122" s="746">
        <f>SUM(C118:C121)</f>
        <v>80242</v>
      </c>
      <c r="D122" s="921">
        <f t="shared" si="9"/>
        <v>44.10015718258461</v>
      </c>
      <c r="E122" s="921">
        <f>SUM(C122/C117)*100-100</f>
        <v>9.8859263519712925</v>
      </c>
      <c r="F122" s="746">
        <f>SUM(F118:F121)</f>
        <v>101712</v>
      </c>
      <c r="G122" s="921">
        <f t="shared" si="10"/>
        <v>55.89984281741539</v>
      </c>
      <c r="H122" s="1771">
        <f>SUM(F122/F117)*100-100</f>
        <v>-4.3457816482183205</v>
      </c>
    </row>
    <row r="123" spans="1:12" ht="6" customHeight="1" thickBot="1">
      <c r="A123" s="458"/>
      <c r="B123" s="1772"/>
      <c r="C123" s="1737"/>
      <c r="D123" s="1736"/>
      <c r="E123" s="1736"/>
      <c r="F123" s="1737"/>
      <c r="G123" s="1736"/>
      <c r="H123" s="1762"/>
    </row>
    <row r="124" spans="1:12">
      <c r="A124" s="458"/>
      <c r="B124" s="50" t="s">
        <v>683</v>
      </c>
      <c r="C124" s="692"/>
      <c r="D124" s="692"/>
      <c r="E124" s="56"/>
      <c r="F124" s="20"/>
    </row>
    <row r="125" spans="1:12" s="20" customFormat="1">
      <c r="B125" s="56" t="s">
        <v>743</v>
      </c>
      <c r="C125" s="692"/>
      <c r="D125" s="692"/>
      <c r="E125" s="693"/>
      <c r="L125" s="692"/>
    </row>
    <row r="126" spans="1:12">
      <c r="B126" s="56"/>
      <c r="E126" s="23"/>
      <c r="F126" s="20"/>
      <c r="G126" s="20"/>
      <c r="H126" s="20"/>
    </row>
    <row r="127" spans="1:12">
      <c r="E127" s="23"/>
      <c r="F127" s="20"/>
      <c r="G127" s="20"/>
      <c r="H127" s="20"/>
    </row>
  </sheetData>
  <mergeCells count="11">
    <mergeCell ref="B98:H98"/>
    <mergeCell ref="C99:E99"/>
    <mergeCell ref="B99:B100"/>
    <mergeCell ref="B68:B69"/>
    <mergeCell ref="B3:B4"/>
    <mergeCell ref="F99:H99"/>
    <mergeCell ref="C3:E3"/>
    <mergeCell ref="G3:H3"/>
    <mergeCell ref="F68:H68"/>
    <mergeCell ref="C68:E68"/>
    <mergeCell ref="B67:H67"/>
  </mergeCells>
  <phoneticPr fontId="0" type="noConversion"/>
  <pageMargins left="0.39370078740157483" right="0.39370078740157483" top="0.78740157480314965" bottom="0.59055118110236227" header="0.51181102362204722" footer="0.51181102362204722"/>
  <pageSetup paperSize="9" scale="95"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tabColor rgb="FF0070C0"/>
  </sheetPr>
  <dimension ref="A1:BF113"/>
  <sheetViews>
    <sheetView topLeftCell="A34" zoomScale="120" zoomScaleNormal="120" workbookViewId="0">
      <selection activeCell="I58" sqref="I58"/>
    </sheetView>
  </sheetViews>
  <sheetFormatPr defaultColWidth="8.85546875" defaultRowHeight="12.75"/>
  <cols>
    <col min="1" max="1" width="6.28515625" style="1874" customWidth="1"/>
    <col min="2" max="2" width="4.140625" style="3" customWidth="1"/>
    <col min="3" max="3" width="6.85546875" style="3" customWidth="1"/>
    <col min="4" max="4" width="8.85546875" style="3" customWidth="1"/>
    <col min="5" max="6" width="9.28515625" style="3" customWidth="1"/>
    <col min="7" max="7" width="8.85546875" style="3" customWidth="1"/>
    <col min="8" max="9" width="9.85546875" style="3" customWidth="1"/>
    <col min="10" max="10" width="8.85546875" style="1874"/>
    <col min="11" max="11" width="9.28515625" style="1874" customWidth="1"/>
    <col min="12" max="12" width="8.7109375" style="3" customWidth="1"/>
    <col min="13" max="17" width="8.85546875" style="1874"/>
    <col min="18" max="18" width="3.28515625" style="1874" bestFit="1" customWidth="1"/>
    <col min="19" max="19" width="14.28515625" style="1874" bestFit="1" customWidth="1"/>
    <col min="20" max="20" width="13.85546875" style="1874" bestFit="1" customWidth="1"/>
    <col min="21" max="21" width="8" style="1874" bestFit="1" customWidth="1"/>
    <col min="22" max="22" width="8.85546875" style="1874"/>
    <col min="23" max="23" width="3.28515625" style="1874" bestFit="1" customWidth="1"/>
    <col min="24" max="24" width="14.28515625" style="1874" bestFit="1" customWidth="1"/>
    <col min="25" max="25" width="13.85546875" style="1874" bestFit="1" customWidth="1"/>
    <col min="26" max="26" width="8" style="1874" bestFit="1" customWidth="1"/>
    <col min="27" max="27" width="8.85546875" style="1874"/>
    <col min="28" max="28" width="7.7109375" style="1874" customWidth="1"/>
    <col min="29" max="29" width="11.42578125" style="1874" bestFit="1" customWidth="1"/>
    <col min="30" max="30" width="13.85546875" style="1874" bestFit="1" customWidth="1"/>
    <col min="31" max="31" width="8" style="1874" bestFit="1" customWidth="1"/>
    <col min="32" max="32" width="8.85546875" style="1874"/>
    <col min="33" max="33" width="9.42578125" style="1874" customWidth="1"/>
    <col min="34" max="34" width="11.42578125" style="1874" bestFit="1" customWidth="1"/>
    <col min="35" max="35" width="13.85546875" style="1874" bestFit="1" customWidth="1"/>
    <col min="36" max="36" width="8" style="1874" bestFit="1" customWidth="1"/>
    <col min="37" max="16384" width="8.85546875" style="1874"/>
  </cols>
  <sheetData>
    <row r="1" spans="1:58" ht="30.75" customHeight="1" thickBot="1">
      <c r="A1" s="3146" t="s">
        <v>905</v>
      </c>
      <c r="B1" s="3147"/>
      <c r="C1" s="5217" t="s">
        <v>406</v>
      </c>
      <c r="D1" s="5218"/>
      <c r="E1" s="5218"/>
      <c r="F1" s="5218"/>
      <c r="G1" s="5218"/>
      <c r="H1" s="5218"/>
      <c r="I1" s="5218"/>
      <c r="J1" s="5218"/>
      <c r="K1" s="5218"/>
      <c r="L1" s="5218"/>
    </row>
    <row r="2" spans="1:58" ht="34.5" customHeight="1" thickBot="1">
      <c r="C2" s="5220" t="s">
        <v>104</v>
      </c>
      <c r="D2" s="4843" t="s">
        <v>407</v>
      </c>
      <c r="E2" s="4844"/>
      <c r="F2" s="4845"/>
      <c r="G2" s="5222" t="s">
        <v>408</v>
      </c>
      <c r="H2" s="4676"/>
      <c r="I2" s="4677"/>
      <c r="J2" s="4843" t="s">
        <v>409</v>
      </c>
      <c r="K2" s="4844"/>
      <c r="L2" s="4845"/>
    </row>
    <row r="3" spans="1:58" ht="44.45" customHeight="1" thickBot="1">
      <c r="C3" s="5221"/>
      <c r="D3" s="3148" t="s">
        <v>410</v>
      </c>
      <c r="E3" s="3149" t="s">
        <v>284</v>
      </c>
      <c r="F3" s="3150" t="s">
        <v>411</v>
      </c>
      <c r="G3" s="3148" t="s">
        <v>410</v>
      </c>
      <c r="H3" s="3151" t="s">
        <v>284</v>
      </c>
      <c r="I3" s="3150" t="s">
        <v>411</v>
      </c>
      <c r="J3" s="3148" t="s">
        <v>410</v>
      </c>
      <c r="K3" s="3151" t="s">
        <v>285</v>
      </c>
      <c r="L3" s="3152" t="s">
        <v>411</v>
      </c>
    </row>
    <row r="4" spans="1:58" s="146" customFormat="1" ht="13.5" thickBot="1">
      <c r="B4" s="145"/>
      <c r="C4" s="3153">
        <v>2003</v>
      </c>
      <c r="D4" s="3154">
        <v>5753</v>
      </c>
      <c r="E4" s="3155">
        <v>-9.7993101285669582</v>
      </c>
      <c r="F4" s="3156"/>
      <c r="G4" s="3154">
        <v>10829</v>
      </c>
      <c r="H4" s="3155" t="s">
        <v>148</v>
      </c>
      <c r="I4" s="3156"/>
      <c r="J4" s="3154">
        <v>5214</v>
      </c>
      <c r="K4" s="3155" t="s">
        <v>148</v>
      </c>
      <c r="L4" s="3156"/>
    </row>
    <row r="5" spans="1:58" s="146" customFormat="1" ht="13.5" thickBot="1">
      <c r="B5" s="145"/>
      <c r="C5" s="3153">
        <v>2004</v>
      </c>
      <c r="D5" s="3154">
        <v>4443</v>
      </c>
      <c r="E5" s="3155">
        <v>-22.770728315661387</v>
      </c>
      <c r="F5" s="3156"/>
      <c r="G5" s="3154">
        <v>11293</v>
      </c>
      <c r="H5" s="3155">
        <v>4.2847908394126932</v>
      </c>
      <c r="I5" s="3156"/>
      <c r="J5" s="3154">
        <v>4502</v>
      </c>
      <c r="K5" s="3155">
        <v>-13.65554276946682</v>
      </c>
      <c r="L5" s="3156"/>
    </row>
    <row r="6" spans="1:58" s="146" customFormat="1" ht="13.5" thickBot="1">
      <c r="B6" s="145"/>
      <c r="C6" s="3153">
        <v>2005</v>
      </c>
      <c r="D6" s="3154">
        <v>5610</v>
      </c>
      <c r="E6" s="3155">
        <v>26.266036461850106</v>
      </c>
      <c r="F6" s="3156"/>
      <c r="G6" s="3154">
        <v>10781</v>
      </c>
      <c r="H6" s="3155">
        <v>-4.533781988842648</v>
      </c>
      <c r="I6" s="3156"/>
      <c r="J6" s="3154">
        <v>5501</v>
      </c>
      <c r="K6" s="3155">
        <v>327.76049766718512</v>
      </c>
      <c r="L6" s="3156"/>
    </row>
    <row r="7" spans="1:58" s="146" customFormat="1" ht="13.5" thickBot="1">
      <c r="B7" s="145"/>
      <c r="C7" s="3153">
        <v>2006</v>
      </c>
      <c r="D7" s="3154">
        <v>5921</v>
      </c>
      <c r="E7" s="3155">
        <v>5.5436720142602525</v>
      </c>
      <c r="F7" s="3156"/>
      <c r="G7" s="3154">
        <v>11149</v>
      </c>
      <c r="H7" s="3155">
        <v>3.4134124849271927</v>
      </c>
      <c r="I7" s="3156"/>
      <c r="J7" s="3154">
        <v>6409</v>
      </c>
      <c r="K7" s="3155">
        <v>16.506089801854216</v>
      </c>
      <c r="L7" s="3156"/>
      <c r="R7" s="145"/>
      <c r="S7" s="145" t="s">
        <v>971</v>
      </c>
      <c r="T7" s="145"/>
      <c r="U7" s="145"/>
      <c r="V7" s="145"/>
      <c r="W7" s="145"/>
      <c r="X7" s="145" t="s">
        <v>970</v>
      </c>
      <c r="Y7" s="145"/>
      <c r="Z7" s="145"/>
      <c r="AB7" s="5219" t="s">
        <v>727</v>
      </c>
      <c r="AC7" s="5219"/>
      <c r="AD7" s="5219"/>
      <c r="AE7" s="5219"/>
      <c r="AF7" s="5219"/>
    </row>
    <row r="8" spans="1:58">
      <c r="C8" s="3157" t="s">
        <v>425</v>
      </c>
      <c r="D8" s="1301">
        <v>2134</v>
      </c>
      <c r="E8" s="811">
        <v>59.134973900074556</v>
      </c>
      <c r="F8" s="298">
        <v>26.272189349112423</v>
      </c>
      <c r="G8" s="1301">
        <v>2716</v>
      </c>
      <c r="H8" s="811">
        <v>-5.101327742837185</v>
      </c>
      <c r="I8" s="298">
        <v>2.3746701846965692</v>
      </c>
      <c r="J8" s="1301">
        <v>2571</v>
      </c>
      <c r="K8" s="811">
        <v>65.231362467866319</v>
      </c>
      <c r="L8" s="298">
        <v>63.341804320203323</v>
      </c>
      <c r="M8" s="2212"/>
      <c r="R8" s="3"/>
      <c r="S8" s="3" t="s">
        <v>607</v>
      </c>
      <c r="T8" s="3" t="s">
        <v>977</v>
      </c>
      <c r="U8" s="3" t="s">
        <v>608</v>
      </c>
      <c r="V8" s="3"/>
      <c r="W8" s="3"/>
      <c r="X8" s="3" t="s">
        <v>607</v>
      </c>
      <c r="Y8" s="3" t="s">
        <v>977</v>
      </c>
      <c r="Z8" s="3" t="s">
        <v>608</v>
      </c>
      <c r="AB8" s="5219"/>
      <c r="AC8" s="5219"/>
      <c r="AD8" s="5219"/>
      <c r="AE8" s="5219"/>
      <c r="AF8" s="5219"/>
    </row>
    <row r="9" spans="1:58">
      <c r="C9" s="3157" t="s">
        <v>575</v>
      </c>
      <c r="D9" s="1301">
        <v>1961</v>
      </c>
      <c r="E9" s="811">
        <v>-8.106841611996245</v>
      </c>
      <c r="F9" s="298"/>
      <c r="G9" s="1301">
        <v>2598</v>
      </c>
      <c r="H9" s="811">
        <v>-4.3446244477172229</v>
      </c>
      <c r="I9" s="298">
        <v>-11.300785250938887</v>
      </c>
      <c r="J9" s="1301">
        <v>2220</v>
      </c>
      <c r="K9" s="811">
        <v>-13.652275379229877</v>
      </c>
      <c r="L9" s="298">
        <v>27.733026467203686</v>
      </c>
      <c r="M9" s="2212"/>
      <c r="R9" s="467" t="s">
        <v>617</v>
      </c>
      <c r="S9" s="467">
        <v>8985</v>
      </c>
      <c r="T9" s="467">
        <v>12712</v>
      </c>
      <c r="U9" s="467">
        <v>7218</v>
      </c>
      <c r="V9" s="3"/>
      <c r="W9" s="467" t="s">
        <v>617</v>
      </c>
      <c r="X9" s="467">
        <v>8932</v>
      </c>
      <c r="Y9" s="467">
        <v>12983</v>
      </c>
      <c r="Z9" s="467">
        <v>6829</v>
      </c>
    </row>
    <row r="10" spans="1:58">
      <c r="C10" s="3157" t="s">
        <v>426</v>
      </c>
      <c r="D10" s="1301">
        <v>1436</v>
      </c>
      <c r="E10" s="811">
        <v>-26.772055073941871</v>
      </c>
      <c r="F10" s="298">
        <v>13.607594936708864</v>
      </c>
      <c r="G10" s="1301">
        <v>2492</v>
      </c>
      <c r="H10" s="811">
        <v>-4.0800615858352529</v>
      </c>
      <c r="I10" s="298">
        <v>-7.8743068391867013</v>
      </c>
      <c r="J10" s="1301">
        <v>1667</v>
      </c>
      <c r="K10" s="811">
        <v>-24.909909909909913</v>
      </c>
      <c r="L10" s="298">
        <v>8.1765087605451043</v>
      </c>
      <c r="M10" s="2212"/>
      <c r="R10" s="467" t="s">
        <v>609</v>
      </c>
      <c r="S10" s="467">
        <v>10348</v>
      </c>
      <c r="T10" s="467">
        <v>15390</v>
      </c>
      <c r="U10" s="467">
        <v>8695</v>
      </c>
      <c r="V10" s="3"/>
      <c r="W10" s="467" t="s">
        <v>609</v>
      </c>
      <c r="X10" s="467">
        <v>10601</v>
      </c>
      <c r="Y10" s="467">
        <v>16100</v>
      </c>
      <c r="Z10" s="467">
        <v>8661</v>
      </c>
      <c r="AB10" s="3245" t="s">
        <v>971</v>
      </c>
      <c r="AC10" s="3245"/>
      <c r="AD10" s="3245"/>
      <c r="AE10" s="3245"/>
      <c r="AF10" s="296"/>
      <c r="AG10" s="3245" t="s">
        <v>970</v>
      </c>
      <c r="AH10" s="296"/>
      <c r="AI10" s="296"/>
      <c r="AJ10" s="296"/>
      <c r="AM10" s="3087"/>
      <c r="AN10" s="3087"/>
      <c r="AO10" s="2665"/>
      <c r="AP10" s="2665"/>
      <c r="AQ10" s="2665"/>
      <c r="AR10" s="3087"/>
      <c r="AS10" s="2665"/>
      <c r="AT10" s="2665"/>
      <c r="AU10" s="2665"/>
    </row>
    <row r="11" spans="1:58">
      <c r="C11" s="3158" t="s">
        <v>479</v>
      </c>
      <c r="D11" s="3159">
        <v>1339</v>
      </c>
      <c r="E11" s="3160">
        <v>-6.7548746518105816</v>
      </c>
      <c r="F11" s="3161">
        <v>-0.14914243102161606</v>
      </c>
      <c r="G11" s="3159">
        <v>3026</v>
      </c>
      <c r="H11" s="3160">
        <v>21.428571428571416</v>
      </c>
      <c r="I11" s="3161">
        <v>5.7302585604472398</v>
      </c>
      <c r="J11" s="3159">
        <v>1850</v>
      </c>
      <c r="K11" s="3160">
        <v>10.977804439112177</v>
      </c>
      <c r="L11" s="3161">
        <v>18.894601542416439</v>
      </c>
      <c r="M11" s="2212"/>
      <c r="R11" s="467" t="s">
        <v>616</v>
      </c>
      <c r="S11" s="467">
        <v>5859</v>
      </c>
      <c r="T11" s="467">
        <v>7211</v>
      </c>
      <c r="U11" s="467">
        <v>4685</v>
      </c>
      <c r="V11" s="3"/>
      <c r="W11" s="467" t="s">
        <v>616</v>
      </c>
      <c r="X11" s="467">
        <v>6063</v>
      </c>
      <c r="Y11" s="467">
        <v>7107</v>
      </c>
      <c r="Z11" s="467">
        <v>4364</v>
      </c>
      <c r="AB11" s="3245"/>
      <c r="AC11" s="296" t="s">
        <v>607</v>
      </c>
      <c r="AD11" s="296" t="s">
        <v>977</v>
      </c>
      <c r="AE11" s="296" t="s">
        <v>608</v>
      </c>
      <c r="AF11" s="296"/>
      <c r="AG11" s="296"/>
      <c r="AH11" s="296" t="s">
        <v>607</v>
      </c>
      <c r="AI11" s="296" t="s">
        <v>977</v>
      </c>
      <c r="AJ11" s="296" t="s">
        <v>608</v>
      </c>
      <c r="AM11" s="2665"/>
      <c r="AN11" s="2665"/>
      <c r="AP11" s="2665"/>
      <c r="AQ11" s="2665"/>
      <c r="AR11" s="2665"/>
      <c r="AS11" s="2665"/>
      <c r="AU11" s="2665"/>
    </row>
    <row r="12" spans="1:58" s="146" customFormat="1" ht="13.7" customHeight="1" thickBot="1">
      <c r="B12" s="145"/>
      <c r="C12" s="3153">
        <v>2007</v>
      </c>
      <c r="D12" s="3154">
        <v>6870</v>
      </c>
      <c r="E12" s="3162">
        <v>16.027698023982424</v>
      </c>
      <c r="F12" s="3161">
        <f>(D12/D7)*100-100</f>
        <v>16.027698023982424</v>
      </c>
      <c r="G12" s="3154">
        <v>10832</v>
      </c>
      <c r="H12" s="3155">
        <v>-2.8433043322271061</v>
      </c>
      <c r="I12" s="3161">
        <f>(G12/G7)*100-100</f>
        <v>-2.8433043322271061</v>
      </c>
      <c r="J12" s="3154">
        <v>8308</v>
      </c>
      <c r="K12" s="3155">
        <v>29.630207520674048</v>
      </c>
      <c r="L12" s="3161">
        <f>(J12/J7)*100-100</f>
        <v>29.630207520674048</v>
      </c>
      <c r="M12" s="3163"/>
      <c r="R12" s="467" t="s">
        <v>610</v>
      </c>
      <c r="S12" s="467">
        <v>2893</v>
      </c>
      <c r="T12" s="467">
        <v>4000</v>
      </c>
      <c r="U12" s="467">
        <v>2475</v>
      </c>
      <c r="V12" s="145"/>
      <c r="W12" s="467" t="s">
        <v>610</v>
      </c>
      <c r="X12" s="467">
        <v>2968</v>
      </c>
      <c r="Y12" s="467">
        <v>4154</v>
      </c>
      <c r="Z12" s="467">
        <v>2489</v>
      </c>
      <c r="AB12" s="3245" t="s">
        <v>740</v>
      </c>
      <c r="AC12" s="3245">
        <v>352</v>
      </c>
      <c r="AD12" s="3245">
        <v>769</v>
      </c>
      <c r="AE12" s="3245">
        <v>428</v>
      </c>
      <c r="AF12" s="3245"/>
      <c r="AG12" s="3245" t="s">
        <v>726</v>
      </c>
      <c r="AH12" s="3245">
        <v>329</v>
      </c>
      <c r="AI12" s="3245">
        <v>652</v>
      </c>
      <c r="AJ12" s="3245">
        <v>349</v>
      </c>
      <c r="AM12" s="2665"/>
      <c r="AN12" s="3087"/>
      <c r="AO12" s="3087"/>
      <c r="AP12" s="3087"/>
      <c r="AQ12" s="3087"/>
      <c r="AR12" s="3087"/>
      <c r="AS12" s="3087"/>
      <c r="AT12" s="3087"/>
      <c r="AU12" s="3087"/>
    </row>
    <row r="13" spans="1:58" s="146" customFormat="1" ht="12.75" customHeight="1">
      <c r="B13" s="145"/>
      <c r="C13" s="3157" t="s">
        <v>526</v>
      </c>
      <c r="D13" s="3164">
        <v>1869</v>
      </c>
      <c r="E13" s="3165">
        <f>SUM(D13/D11)*100-100</f>
        <v>39.581777445855124</v>
      </c>
      <c r="F13" s="3166">
        <f>SUM(D13/D8)*100-100</f>
        <v>-12.417994376757264</v>
      </c>
      <c r="G13" s="3164">
        <v>2830</v>
      </c>
      <c r="H13" s="3165">
        <f>SUM(G13/G11)*100-100</f>
        <v>-6.4771976206212827</v>
      </c>
      <c r="I13" s="3166">
        <f>SUM(G13/G8)*100-100</f>
        <v>4.1973490427098739</v>
      </c>
      <c r="J13" s="3164">
        <v>2115</v>
      </c>
      <c r="K13" s="3165">
        <f>SUM(J13/J11)*100-100</f>
        <v>14.324324324324337</v>
      </c>
      <c r="L13" s="3167">
        <f>SUM(J13/J8)*100-100</f>
        <v>-17.736289381563594</v>
      </c>
      <c r="M13" s="3163"/>
      <c r="R13" s="467" t="s">
        <v>611</v>
      </c>
      <c r="S13" s="467">
        <v>2873</v>
      </c>
      <c r="T13" s="467">
        <v>3798</v>
      </c>
      <c r="U13" s="467">
        <v>2416</v>
      </c>
      <c r="V13" s="145"/>
      <c r="W13" s="467" t="s">
        <v>611</v>
      </c>
      <c r="X13" s="467">
        <v>2957</v>
      </c>
      <c r="Y13" s="467">
        <v>3845</v>
      </c>
      <c r="Z13" s="467">
        <v>2321</v>
      </c>
      <c r="AB13" s="3245" t="s">
        <v>741</v>
      </c>
      <c r="AC13" s="3245">
        <v>395</v>
      </c>
      <c r="AD13" s="3245">
        <v>887</v>
      </c>
      <c r="AE13" s="3245">
        <v>498</v>
      </c>
      <c r="AF13" s="3245"/>
      <c r="AG13" s="3245" t="s">
        <v>981</v>
      </c>
      <c r="AH13" s="3245">
        <v>360</v>
      </c>
      <c r="AI13" s="3245">
        <v>783</v>
      </c>
      <c r="AJ13" s="3245">
        <v>388</v>
      </c>
      <c r="AM13" s="3087"/>
      <c r="AN13" s="3087"/>
      <c r="AO13" s="3087"/>
      <c r="AP13" s="3087"/>
      <c r="AQ13" s="3087"/>
      <c r="AR13" s="3087"/>
      <c r="AS13" s="3087"/>
      <c r="AT13" s="3087"/>
      <c r="AU13" s="3087"/>
    </row>
    <row r="14" spans="1:58" s="146" customFormat="1" ht="12.75" customHeight="1">
      <c r="B14" s="145"/>
      <c r="C14" s="3157" t="s">
        <v>484</v>
      </c>
      <c r="D14" s="1301">
        <v>1680</v>
      </c>
      <c r="E14" s="811">
        <f>SUM(D14/D13)*100-100</f>
        <v>-10.112359550561806</v>
      </c>
      <c r="F14" s="1302">
        <f>SUM(D14/D9)*100-100</f>
        <v>-14.329423763386032</v>
      </c>
      <c r="G14" s="1301">
        <v>2685</v>
      </c>
      <c r="H14" s="811">
        <f>SUM(G14/G13)*100-100</f>
        <v>-5.1236749116607854</v>
      </c>
      <c r="I14" s="1302">
        <f>SUM(G14/G9)*100-100</f>
        <v>3.3487297921477932</v>
      </c>
      <c r="J14" s="1301">
        <v>1866</v>
      </c>
      <c r="K14" s="811">
        <f>SUM(J14/J12)*100-100</f>
        <v>-77.539720751083294</v>
      </c>
      <c r="L14" s="298">
        <f>SUM(J14/J9)*100-100</f>
        <v>-15.945945945945951</v>
      </c>
      <c r="M14" s="3163"/>
      <c r="R14" s="467" t="s">
        <v>612</v>
      </c>
      <c r="S14" s="467">
        <v>1891</v>
      </c>
      <c r="T14" s="467">
        <v>2675</v>
      </c>
      <c r="U14" s="467">
        <v>1525</v>
      </c>
      <c r="V14" s="145"/>
      <c r="W14" s="467" t="s">
        <v>612</v>
      </c>
      <c r="X14" s="467">
        <v>2088</v>
      </c>
      <c r="Y14" s="467">
        <v>2683</v>
      </c>
      <c r="Z14" s="467">
        <v>1579</v>
      </c>
      <c r="AB14" s="3245" t="s">
        <v>742</v>
      </c>
      <c r="AC14" s="3245">
        <v>352</v>
      </c>
      <c r="AD14" s="3245">
        <v>778</v>
      </c>
      <c r="AE14" s="3245">
        <v>429</v>
      </c>
      <c r="AF14" s="3245"/>
      <c r="AG14" s="3245" t="s">
        <v>982</v>
      </c>
      <c r="AH14" s="3245">
        <v>361</v>
      </c>
      <c r="AI14" s="3245">
        <v>883</v>
      </c>
      <c r="AJ14" s="3245">
        <v>420</v>
      </c>
      <c r="AM14" s="3087"/>
      <c r="AN14" s="3087"/>
      <c r="AO14" s="3087"/>
      <c r="AP14" s="3087"/>
      <c r="AQ14" s="3087"/>
      <c r="AR14" s="3087"/>
      <c r="AS14" s="3087"/>
      <c r="AT14" s="3087"/>
      <c r="AU14" s="3087"/>
    </row>
    <row r="15" spans="1:58" s="146" customFormat="1" ht="12.75" customHeight="1">
      <c r="B15" s="145"/>
      <c r="C15" s="3157" t="s">
        <v>498</v>
      </c>
      <c r="D15" s="1301">
        <v>1571</v>
      </c>
      <c r="E15" s="811">
        <f>SUM(D15/D14)*100-100</f>
        <v>-6.4880952380952408</v>
      </c>
      <c r="F15" s="1302">
        <f>SUM(D15/D10)*100-100</f>
        <v>9.4011142061281276</v>
      </c>
      <c r="G15" s="1301">
        <v>2550</v>
      </c>
      <c r="H15" s="811">
        <f>SUM(G15/G14)*100-100</f>
        <v>-5.0279329608938497</v>
      </c>
      <c r="I15" s="1302">
        <f>SUM(G15/G10)*100-100</f>
        <v>2.3274478330658184</v>
      </c>
      <c r="J15" s="1301">
        <v>1726</v>
      </c>
      <c r="K15" s="811">
        <f>SUM(J15/J13)*100-100</f>
        <v>-18.392434988179673</v>
      </c>
      <c r="L15" s="298">
        <f>SUM(J15/J10)*100-100</f>
        <v>3.5392921415716927</v>
      </c>
      <c r="M15" s="3163"/>
      <c r="R15" s="467" t="s">
        <v>643</v>
      </c>
      <c r="S15" s="467">
        <v>7848</v>
      </c>
      <c r="T15" s="467">
        <v>9964</v>
      </c>
      <c r="U15" s="467">
        <v>5603</v>
      </c>
      <c r="V15" s="145"/>
      <c r="W15" s="467" t="s">
        <v>643</v>
      </c>
      <c r="X15" s="467">
        <v>8150</v>
      </c>
      <c r="Y15" s="467">
        <v>9813</v>
      </c>
      <c r="Z15" s="467">
        <v>5334</v>
      </c>
      <c r="AB15" s="3245"/>
      <c r="AC15" s="3245">
        <f t="shared" ref="AC15:AE15" si="0">SUM(AC12:AC14)</f>
        <v>1099</v>
      </c>
      <c r="AD15" s="3245">
        <f t="shared" si="0"/>
        <v>2434</v>
      </c>
      <c r="AE15" s="3245">
        <f t="shared" si="0"/>
        <v>1355</v>
      </c>
      <c r="AF15" s="3245"/>
      <c r="AG15" s="3245"/>
      <c r="AH15" s="3245">
        <f t="shared" ref="AH15:AJ15" si="1">SUM(AH12:AH14)</f>
        <v>1050</v>
      </c>
      <c r="AI15" s="3245">
        <f t="shared" si="1"/>
        <v>2318</v>
      </c>
      <c r="AJ15" s="3245">
        <f t="shared" si="1"/>
        <v>1157</v>
      </c>
      <c r="AM15" s="3087"/>
      <c r="AN15" s="3087"/>
      <c r="AO15" s="3087"/>
      <c r="AP15" s="3087"/>
      <c r="AQ15" s="3087"/>
      <c r="AR15" s="3087"/>
      <c r="AS15" s="3087"/>
      <c r="AT15" s="3087"/>
      <c r="AU15" s="3087"/>
    </row>
    <row r="16" spans="1:58" s="146" customFormat="1" ht="12.75" customHeight="1">
      <c r="B16" s="145"/>
      <c r="C16" s="3157" t="s">
        <v>428</v>
      </c>
      <c r="D16" s="3159">
        <v>1494</v>
      </c>
      <c r="E16" s="3160">
        <f>SUM(D16/D15)*100-100</f>
        <v>-4.9013367281986007</v>
      </c>
      <c r="F16" s="3168">
        <f>SUM(D16/D11)*100-100</f>
        <v>11.575802837938753</v>
      </c>
      <c r="G16" s="3159">
        <v>2718</v>
      </c>
      <c r="H16" s="3160">
        <f>SUM(G16/G15)*100-100</f>
        <v>6.5882352941176521</v>
      </c>
      <c r="I16" s="3168">
        <f>SUM(G16/G11)*100-100</f>
        <v>-10.178453403833444</v>
      </c>
      <c r="J16" s="3159">
        <v>1404</v>
      </c>
      <c r="K16" s="3160">
        <f>SUM(J16/J14)*100-100</f>
        <v>-24.758842443729904</v>
      </c>
      <c r="L16" s="3161">
        <f>SUM(J16/J11)*100-100</f>
        <v>-24.108108108108112</v>
      </c>
      <c r="M16" s="3163"/>
      <c r="R16" s="467" t="s">
        <v>613</v>
      </c>
      <c r="S16" s="467">
        <v>3141</v>
      </c>
      <c r="T16" s="467">
        <v>4948</v>
      </c>
      <c r="U16" s="467">
        <v>2926</v>
      </c>
      <c r="V16" s="145"/>
      <c r="W16" s="467" t="s">
        <v>613</v>
      </c>
      <c r="X16" s="467">
        <v>3313</v>
      </c>
      <c r="Y16" s="467">
        <v>5036</v>
      </c>
      <c r="Z16" s="467">
        <v>2845</v>
      </c>
      <c r="AB16" s="3087"/>
      <c r="AC16" s="3087"/>
      <c r="AD16" s="3087"/>
      <c r="AE16" s="3087"/>
      <c r="AF16" s="3087"/>
      <c r="AG16" s="3087"/>
      <c r="AH16" s="3087"/>
      <c r="AI16" s="3087"/>
      <c r="AJ16" s="3087"/>
      <c r="AM16" s="3087"/>
      <c r="AN16" s="3087"/>
      <c r="AO16" s="3087"/>
      <c r="AP16" s="3087"/>
      <c r="AQ16" s="3087"/>
      <c r="AR16" s="3087"/>
      <c r="AS16" s="3087"/>
      <c r="AT16" s="3087"/>
      <c r="AU16" s="3087"/>
      <c r="AX16" s="3087"/>
      <c r="AY16" s="3087"/>
      <c r="AZ16" s="3087"/>
      <c r="BA16" s="3087"/>
      <c r="BB16" s="3087"/>
      <c r="BC16" s="3087"/>
      <c r="BD16" s="3087"/>
      <c r="BE16" s="3087"/>
      <c r="BF16" s="3087"/>
    </row>
    <row r="17" spans="2:58" s="146" customFormat="1" ht="12.75" customHeight="1" thickBot="1">
      <c r="B17" s="145"/>
      <c r="C17" s="3153">
        <v>2008</v>
      </c>
      <c r="D17" s="3154">
        <f>SUM(D13:D16)</f>
        <v>6614</v>
      </c>
      <c r="E17" s="3155">
        <f>SUM(D17/D12)*100-100</f>
        <v>-3.7263464337700043</v>
      </c>
      <c r="F17" s="3168">
        <f>SUM(D17/D12)*100-100</f>
        <v>-3.7263464337700043</v>
      </c>
      <c r="G17" s="3154">
        <f>SUM(G13:G16)</f>
        <v>10783</v>
      </c>
      <c r="H17" s="3155">
        <f>SUM(G17/G12)*100-100</f>
        <v>-0.45236336779910857</v>
      </c>
      <c r="I17" s="3161">
        <f>(G17/G12)*100-100</f>
        <v>-0.45236336779910857</v>
      </c>
      <c r="J17" s="3154">
        <f>SUM(J13:J16)</f>
        <v>7111</v>
      </c>
      <c r="K17" s="3155">
        <f>SUM(J17/J12)*100-100</f>
        <v>-14.407799711121811</v>
      </c>
      <c r="L17" s="3169">
        <f t="shared" ref="L17:L18" si="2">SUM(J17/J12)*100-100</f>
        <v>-14.407799711121811</v>
      </c>
      <c r="M17" s="3163"/>
      <c r="R17" s="3" t="s">
        <v>614</v>
      </c>
      <c r="S17" s="467">
        <v>30311</v>
      </c>
      <c r="T17" s="467">
        <v>34272</v>
      </c>
      <c r="U17" s="467">
        <v>22356</v>
      </c>
      <c r="V17" s="145"/>
      <c r="W17" s="3" t="s">
        <v>614</v>
      </c>
      <c r="X17" s="467">
        <v>28769</v>
      </c>
      <c r="Y17" s="467">
        <v>33228</v>
      </c>
      <c r="Z17" s="467">
        <v>21400</v>
      </c>
      <c r="AB17" s="3087"/>
      <c r="AC17" s="3087"/>
      <c r="AD17" s="3087"/>
      <c r="AE17" s="3087"/>
      <c r="AF17" s="3087"/>
      <c r="AG17" s="3087"/>
      <c r="AH17" s="3087"/>
      <c r="AI17" s="3087"/>
      <c r="AJ17" s="3087"/>
      <c r="AM17" s="3087"/>
      <c r="AN17" s="3087"/>
      <c r="AO17" s="3087"/>
      <c r="AP17" s="3087"/>
      <c r="AQ17" s="3087"/>
      <c r="AR17" s="3087"/>
      <c r="AS17" s="3087"/>
      <c r="AT17" s="3087"/>
      <c r="AU17" s="3087"/>
      <c r="AX17" s="3087"/>
      <c r="AY17" s="3087"/>
      <c r="AZ17" s="3087"/>
      <c r="BA17" s="3087"/>
      <c r="BB17" s="3087"/>
      <c r="BC17" s="3087"/>
      <c r="BD17" s="3087"/>
      <c r="BE17" s="3087"/>
      <c r="BF17" s="3087"/>
    </row>
    <row r="18" spans="2:58" s="146" customFormat="1" ht="13.7" customHeight="1">
      <c r="B18" s="145"/>
      <c r="C18" s="3170" t="s">
        <v>416</v>
      </c>
      <c r="D18" s="3164">
        <v>1360</v>
      </c>
      <c r="E18" s="3165">
        <f>SUM(D18/D16)*100-100</f>
        <v>-8.9692101740294561</v>
      </c>
      <c r="F18" s="3166">
        <f t="shared" ref="F18:F23" si="3">SUM(D18/D13)*100-100</f>
        <v>-27.233814874264311</v>
      </c>
      <c r="G18" s="3164">
        <v>2685</v>
      </c>
      <c r="H18" s="3165">
        <f>SUM(G18/G16)*100-100</f>
        <v>-1.214128035320087</v>
      </c>
      <c r="I18" s="3166">
        <f t="shared" ref="I18:I23" si="4">SUM(G18/G13)*100-100</f>
        <v>-5.1236749116607854</v>
      </c>
      <c r="J18" s="3164">
        <v>1533</v>
      </c>
      <c r="K18" s="3165">
        <f>SUM(J18/J16)*100-100</f>
        <v>9.1880341880341803</v>
      </c>
      <c r="L18" s="3167">
        <f t="shared" si="2"/>
        <v>-27.517730496453893</v>
      </c>
      <c r="M18" s="3163"/>
      <c r="R18" s="467" t="s">
        <v>615</v>
      </c>
      <c r="S18" s="467">
        <v>4655</v>
      </c>
      <c r="T18" s="467">
        <v>6809</v>
      </c>
      <c r="U18" s="467">
        <v>3305</v>
      </c>
      <c r="V18" s="145"/>
      <c r="W18" s="467" t="s">
        <v>615</v>
      </c>
      <c r="X18" s="467">
        <v>4710</v>
      </c>
      <c r="Y18" s="467">
        <v>6996</v>
      </c>
      <c r="Z18" s="467">
        <v>3238</v>
      </c>
      <c r="AB18" s="3087"/>
      <c r="AC18" s="3087"/>
      <c r="AD18" s="3087"/>
      <c r="AE18" s="3087"/>
      <c r="AF18" s="3087"/>
      <c r="AG18" s="3087"/>
      <c r="AH18" s="3087"/>
      <c r="AI18" s="3087"/>
      <c r="AJ18" s="3087"/>
      <c r="AM18" s="3087"/>
      <c r="AN18" s="3087"/>
      <c r="AO18" s="3087"/>
      <c r="AP18" s="3087"/>
      <c r="AQ18" s="3087"/>
      <c r="AR18" s="3087"/>
      <c r="AS18" s="3087"/>
      <c r="AT18" s="3087"/>
      <c r="AU18" s="3087"/>
      <c r="AX18" s="3087"/>
      <c r="AY18" s="3087"/>
      <c r="AZ18" s="3087"/>
      <c r="BA18" s="3087"/>
      <c r="BB18" s="3087"/>
    </row>
    <row r="19" spans="2:58" s="146" customFormat="1" ht="13.7" customHeight="1">
      <c r="B19" s="145"/>
      <c r="C19" s="3157" t="s">
        <v>211</v>
      </c>
      <c r="D19" s="1301">
        <v>1570</v>
      </c>
      <c r="E19" s="811">
        <f>SUM(D19/D18)*100-100</f>
        <v>15.441176470588232</v>
      </c>
      <c r="F19" s="1302">
        <f t="shared" si="3"/>
        <v>-6.547619047619051</v>
      </c>
      <c r="G19" s="1301">
        <v>2568</v>
      </c>
      <c r="H19" s="811">
        <f>SUM(G19/G18)*100-100</f>
        <v>-4.357541899441344</v>
      </c>
      <c r="I19" s="1302">
        <f t="shared" si="4"/>
        <v>-4.357541899441344</v>
      </c>
      <c r="J19" s="1301">
        <v>1948</v>
      </c>
      <c r="K19" s="811">
        <f>SUM(J19/J18)*100-100</f>
        <v>27.071102413568155</v>
      </c>
      <c r="L19" s="298">
        <f t="shared" ref="L19:L25" si="5">SUM(J19/J14)*100-100</f>
        <v>4.3944265809217455</v>
      </c>
      <c r="M19" s="3163"/>
      <c r="R19" s="1873"/>
      <c r="S19" s="1873"/>
      <c r="T19" s="1873"/>
      <c r="U19" s="1873"/>
      <c r="W19" s="1873"/>
      <c r="X19" s="1873"/>
      <c r="Y19" s="1873"/>
      <c r="Z19" s="1873"/>
      <c r="AB19" s="2665"/>
      <c r="AC19" s="2665"/>
      <c r="AD19" s="1874"/>
      <c r="AE19" s="2665"/>
      <c r="AF19" s="3087"/>
      <c r="AG19" s="3087"/>
      <c r="AH19" s="2665"/>
      <c r="AI19" s="1874"/>
      <c r="AJ19" s="2665"/>
      <c r="AM19" s="2665"/>
      <c r="AN19" s="2665"/>
      <c r="AO19" s="1874"/>
      <c r="AP19" s="2665"/>
      <c r="AQ19" s="3087"/>
      <c r="AR19" s="3087"/>
      <c r="AS19" s="2665"/>
      <c r="AT19" s="1874"/>
      <c r="AU19" s="2665"/>
      <c r="AX19" s="2665"/>
      <c r="AY19" s="2665"/>
      <c r="AZ19" s="2665"/>
      <c r="BA19" s="2665"/>
      <c r="BB19" s="3087"/>
    </row>
    <row r="20" spans="2:58" s="146" customFormat="1" ht="13.7" customHeight="1">
      <c r="B20" s="145"/>
      <c r="C20" s="3157" t="s">
        <v>332</v>
      </c>
      <c r="D20" s="1301">
        <v>1329</v>
      </c>
      <c r="E20" s="811">
        <f>SUM(D20/D19)*100-100</f>
        <v>-15.350318471337573</v>
      </c>
      <c r="F20" s="1302">
        <f t="shared" si="3"/>
        <v>-15.404201145767033</v>
      </c>
      <c r="G20" s="1301">
        <v>2560</v>
      </c>
      <c r="H20" s="811">
        <f>SUM(G20/G19)*100-100</f>
        <v>-0.31152647975078196</v>
      </c>
      <c r="I20" s="298">
        <f t="shared" si="4"/>
        <v>0.39215686274509665</v>
      </c>
      <c r="J20" s="1301">
        <v>1625</v>
      </c>
      <c r="K20" s="811">
        <f>SUM(J20/J19)*100-100</f>
        <v>-16.581108829568791</v>
      </c>
      <c r="L20" s="298">
        <f t="shared" si="5"/>
        <v>-5.851680185399772</v>
      </c>
      <c r="M20" s="3163"/>
      <c r="N20" s="3051"/>
      <c r="R20" s="1874"/>
      <c r="S20" s="1873"/>
      <c r="T20" s="1873"/>
      <c r="U20" s="1873"/>
      <c r="W20" s="1874"/>
      <c r="X20" s="1873"/>
      <c r="Y20" s="1873"/>
      <c r="Z20" s="1873"/>
      <c r="AB20" s="3087"/>
      <c r="AC20" s="3087"/>
      <c r="AD20" s="3087"/>
      <c r="AE20" s="3087"/>
      <c r="AF20" s="3087"/>
      <c r="AG20" s="3087"/>
      <c r="AH20" s="3087"/>
      <c r="AI20" s="3087"/>
      <c r="AJ20" s="3087"/>
      <c r="AM20" s="3087"/>
      <c r="AN20" s="3087"/>
      <c r="AO20" s="3087"/>
      <c r="AP20" s="3087"/>
      <c r="AQ20" s="3087"/>
      <c r="AR20" s="3087"/>
      <c r="AS20" s="3087"/>
      <c r="AT20" s="3087"/>
      <c r="AU20" s="3087"/>
      <c r="AX20" s="3087"/>
      <c r="AY20" s="3087"/>
      <c r="AZ20" s="3087"/>
      <c r="BA20" s="3087"/>
      <c r="BB20" s="3087"/>
    </row>
    <row r="21" spans="2:58" s="146" customFormat="1" ht="13.7" customHeight="1">
      <c r="B21" s="145"/>
      <c r="C21" s="3158" t="s">
        <v>551</v>
      </c>
      <c r="D21" s="3159">
        <v>1401</v>
      </c>
      <c r="E21" s="3160">
        <f>SUM(D21/D20)*100-100</f>
        <v>5.4176072234763097</v>
      </c>
      <c r="F21" s="3168">
        <f t="shared" si="3"/>
        <v>-6.2248995983935771</v>
      </c>
      <c r="G21" s="3159">
        <v>2935</v>
      </c>
      <c r="H21" s="3160">
        <f>SUM(G21/G20)*100-100</f>
        <v>14.6484375</v>
      </c>
      <c r="I21" s="3161">
        <f t="shared" si="4"/>
        <v>7.983811626195731</v>
      </c>
      <c r="J21" s="3159">
        <v>1619</v>
      </c>
      <c r="K21" s="3160">
        <f>SUM(J21/J20)*100-100</f>
        <v>-0.36923076923076792</v>
      </c>
      <c r="L21" s="3161">
        <f t="shared" si="5"/>
        <v>15.313390313390315</v>
      </c>
      <c r="M21" s="3163"/>
      <c r="R21" s="1873"/>
      <c r="S21" s="1873"/>
      <c r="T21" s="1873"/>
      <c r="U21" s="1873"/>
      <c r="W21" s="1873"/>
      <c r="X21" s="1873"/>
      <c r="Y21" s="1873"/>
      <c r="Z21" s="1873"/>
      <c r="AB21" s="3087"/>
      <c r="AC21" s="3087"/>
      <c r="AD21" s="3087"/>
      <c r="AE21" s="3087"/>
      <c r="AF21" s="3087"/>
      <c r="AG21" s="3087"/>
      <c r="AH21" s="3087"/>
      <c r="AI21" s="3087"/>
      <c r="AJ21" s="3087"/>
      <c r="AM21" s="3087"/>
      <c r="AN21" s="3087"/>
      <c r="AO21" s="3087"/>
      <c r="AP21" s="3087"/>
      <c r="AQ21" s="3087"/>
      <c r="AR21" s="3087"/>
      <c r="AS21" s="3087"/>
      <c r="AT21" s="3087"/>
      <c r="AU21" s="3087"/>
      <c r="AX21" s="3087"/>
      <c r="AY21" s="3087"/>
      <c r="AZ21" s="3087"/>
      <c r="BA21" s="3087"/>
      <c r="BB21" s="3087"/>
    </row>
    <row r="22" spans="2:58" s="146" customFormat="1" ht="13.7" customHeight="1" thickBot="1">
      <c r="B22" s="145"/>
      <c r="C22" s="3153">
        <v>2009</v>
      </c>
      <c r="D22" s="3154">
        <f>SUM(D18:D21)</f>
        <v>5660</v>
      </c>
      <c r="E22" s="3171">
        <f>SUM(D22/D17)*100-100</f>
        <v>-14.42394919866949</v>
      </c>
      <c r="F22" s="1302">
        <f t="shared" si="3"/>
        <v>-14.42394919866949</v>
      </c>
      <c r="G22" s="3172">
        <f>SUM(G18:G21)</f>
        <v>10748</v>
      </c>
      <c r="H22" s="3171">
        <f>SUM(G22/G17)*100-100</f>
        <v>-0.3245849948993822</v>
      </c>
      <c r="I22" s="298">
        <f t="shared" si="4"/>
        <v>-0.3245849948993822</v>
      </c>
      <c r="J22" s="3172">
        <f>SUM(J18:J21)</f>
        <v>6725</v>
      </c>
      <c r="K22" s="3171">
        <f>SUM(J22/J17)*100-100</f>
        <v>-5.4282098157783736</v>
      </c>
      <c r="L22" s="298">
        <f t="shared" si="5"/>
        <v>-5.4282098157783736</v>
      </c>
      <c r="M22" s="3163"/>
      <c r="N22" s="3051"/>
      <c r="R22" s="1873"/>
      <c r="S22" s="1873"/>
      <c r="T22" s="1873"/>
      <c r="U22" s="1873"/>
      <c r="W22" s="1873"/>
      <c r="X22" s="1873"/>
      <c r="Y22" s="1873"/>
      <c r="Z22" s="1873"/>
      <c r="AB22" s="3087"/>
      <c r="AC22" s="3087"/>
      <c r="AD22" s="3087"/>
      <c r="AE22" s="3087"/>
      <c r="AF22" s="3087"/>
      <c r="AG22" s="3087"/>
      <c r="AH22" s="3087"/>
      <c r="AI22" s="3087"/>
      <c r="AJ22" s="3087"/>
      <c r="AM22" s="3087"/>
      <c r="AN22" s="3087"/>
      <c r="AO22" s="3087"/>
      <c r="AP22" s="3087"/>
      <c r="AQ22" s="3087"/>
      <c r="AR22" s="3087"/>
      <c r="AS22" s="3087"/>
      <c r="AT22" s="3087"/>
      <c r="AU22" s="3087"/>
      <c r="AX22" s="3087"/>
      <c r="AY22" s="3087"/>
      <c r="AZ22" s="3087"/>
      <c r="BA22" s="3087"/>
      <c r="BB22" s="3087"/>
    </row>
    <row r="23" spans="2:58" s="146" customFormat="1" ht="13.7" customHeight="1">
      <c r="B23" s="145"/>
      <c r="C23" s="3173" t="s">
        <v>603</v>
      </c>
      <c r="D23" s="3164">
        <v>1496</v>
      </c>
      <c r="E23" s="3165">
        <f>SUM(D23/D21)*100-100</f>
        <v>6.7808708065667247</v>
      </c>
      <c r="F23" s="3166">
        <f t="shared" si="3"/>
        <v>10.000000000000014</v>
      </c>
      <c r="G23" s="3164">
        <v>2505</v>
      </c>
      <c r="H23" s="3165">
        <f>SUM(G23/G21)*100-100</f>
        <v>-14.650766609880748</v>
      </c>
      <c r="I23" s="3166">
        <f t="shared" si="4"/>
        <v>-6.7039106145251424</v>
      </c>
      <c r="J23" s="3164">
        <v>1550</v>
      </c>
      <c r="K23" s="3174">
        <f>SUM(J23/J21)*100-100</f>
        <v>-4.2618900555898733</v>
      </c>
      <c r="L23" s="3167">
        <f t="shared" si="5"/>
        <v>1.1089367253750879</v>
      </c>
      <c r="M23" s="3163"/>
      <c r="N23" s="3051"/>
      <c r="R23" s="1873"/>
      <c r="S23" s="1873"/>
      <c r="T23" s="1873"/>
      <c r="U23" s="1873"/>
      <c r="W23" s="1873"/>
      <c r="X23" s="1873"/>
      <c r="Y23" s="1873"/>
      <c r="Z23" s="1873"/>
      <c r="AB23" s="3087"/>
      <c r="AC23" s="3087"/>
      <c r="AD23" s="3087"/>
      <c r="AE23" s="3087"/>
      <c r="AF23" s="3087"/>
      <c r="AG23" s="3087"/>
      <c r="AH23" s="3087"/>
      <c r="AI23" s="3087"/>
      <c r="AJ23" s="3087"/>
      <c r="AM23" s="3087"/>
      <c r="AN23" s="3087"/>
      <c r="AO23" s="3087"/>
      <c r="AP23" s="3087"/>
      <c r="AQ23" s="3087"/>
      <c r="AR23" s="3087"/>
      <c r="AS23" s="3087"/>
      <c r="AT23" s="3087"/>
      <c r="AU23" s="3087"/>
      <c r="AX23" s="3087"/>
      <c r="AY23" s="3087"/>
      <c r="AZ23" s="3087"/>
      <c r="BA23" s="3087"/>
      <c r="BB23" s="3087"/>
    </row>
    <row r="24" spans="2:58" s="146" customFormat="1" ht="13.7" customHeight="1">
      <c r="B24" s="145"/>
      <c r="C24" s="3175" t="s">
        <v>641</v>
      </c>
      <c r="D24" s="1301">
        <v>1402</v>
      </c>
      <c r="E24" s="811">
        <f>SUM(D24/D22)*100-100</f>
        <v>-75.229681978798595</v>
      </c>
      <c r="F24" s="298">
        <f t="shared" ref="F24:F29" si="6">SUM(D24/D19)*100-100</f>
        <v>-10.70063694267516</v>
      </c>
      <c r="G24" s="1301">
        <v>2654</v>
      </c>
      <c r="H24" s="811">
        <f>SUM(G24/G22)*100-100</f>
        <v>-75.307033866765906</v>
      </c>
      <c r="I24" s="298">
        <f t="shared" ref="I24:I29" si="7">SUM(G24/G19)*100-100</f>
        <v>3.3489096573208599</v>
      </c>
      <c r="J24" s="1301">
        <v>1328</v>
      </c>
      <c r="K24" s="3176">
        <f>SUM(J24/J22)*100-100</f>
        <v>-80.25278810408922</v>
      </c>
      <c r="L24" s="298">
        <f t="shared" si="5"/>
        <v>-31.827515400410675</v>
      </c>
      <c r="M24" s="3163"/>
      <c r="N24" s="3051"/>
      <c r="Q24" s="1874"/>
      <c r="R24" s="1874"/>
      <c r="S24" s="1873"/>
      <c r="T24" s="1873"/>
      <c r="U24" s="1873"/>
      <c r="W24" s="1874"/>
      <c r="X24" s="1873"/>
      <c r="Y24" s="1873"/>
      <c r="Z24" s="1873"/>
      <c r="AB24" s="3087"/>
      <c r="AC24" s="3087"/>
      <c r="AD24" s="3087"/>
      <c r="AE24" s="3087"/>
      <c r="AF24" s="3087"/>
      <c r="AG24" s="3087"/>
      <c r="AH24" s="3087"/>
      <c r="AI24" s="3087"/>
      <c r="AJ24" s="3087"/>
      <c r="AM24" s="3087"/>
      <c r="AN24" s="3087"/>
      <c r="AO24" s="3087"/>
      <c r="AP24" s="3087"/>
      <c r="AQ24" s="3087"/>
      <c r="AR24" s="3087"/>
      <c r="AS24" s="3087"/>
      <c r="AT24" s="3087"/>
      <c r="AU24" s="3087"/>
    </row>
    <row r="25" spans="2:58" s="146" customFormat="1" ht="13.7" customHeight="1">
      <c r="B25" s="145"/>
      <c r="C25" s="3175" t="s">
        <v>654</v>
      </c>
      <c r="D25" s="1301">
        <v>1108</v>
      </c>
      <c r="E25" s="811">
        <f>SUM(D25/D23)*100-100</f>
        <v>-25.935828877005349</v>
      </c>
      <c r="F25" s="298">
        <f t="shared" si="6"/>
        <v>-16.629044394281408</v>
      </c>
      <c r="G25" s="1301">
        <v>2496</v>
      </c>
      <c r="H25" s="811">
        <f>SUM(G25/G23)*100-100</f>
        <v>-0.35928143712574467</v>
      </c>
      <c r="I25" s="298">
        <f t="shared" si="7"/>
        <v>-2.5</v>
      </c>
      <c r="J25" s="1301">
        <v>1265</v>
      </c>
      <c r="K25" s="3176">
        <f>SUM(J25/J23)*100-100</f>
        <v>-18.387096774193552</v>
      </c>
      <c r="L25" s="298">
        <f t="shared" si="5"/>
        <v>-22.15384615384616</v>
      </c>
      <c r="M25" s="3163"/>
      <c r="N25" s="3051"/>
      <c r="Q25" s="1874"/>
      <c r="R25" s="1874"/>
      <c r="S25" s="1874"/>
      <c r="T25" s="1874"/>
      <c r="U25" s="1874"/>
      <c r="V25" s="1874"/>
      <c r="W25" s="1874"/>
      <c r="X25" s="1874"/>
      <c r="Y25" s="1874"/>
      <c r="Z25" s="1874"/>
    </row>
    <row r="26" spans="2:58" s="146" customFormat="1" ht="13.7" customHeight="1">
      <c r="B26" s="145"/>
      <c r="C26" s="3175" t="s">
        <v>655</v>
      </c>
      <c r="D26" s="1301">
        <v>1203</v>
      </c>
      <c r="E26" s="811">
        <f>SUM(D26/D24)*100-100</f>
        <v>-14.194008559201137</v>
      </c>
      <c r="F26" s="298">
        <f t="shared" si="6"/>
        <v>-14.13276231263383</v>
      </c>
      <c r="G26" s="1301">
        <v>3016</v>
      </c>
      <c r="H26" s="811">
        <f>SUM(G26/G24)*100-100</f>
        <v>13.639788997739259</v>
      </c>
      <c r="I26" s="298">
        <f t="shared" si="7"/>
        <v>2.759795570698472</v>
      </c>
      <c r="J26" s="1301">
        <v>1418</v>
      </c>
      <c r="K26" s="3176">
        <f>SUM(J26/J24)*100-100</f>
        <v>6.7771084337349379</v>
      </c>
      <c r="L26" s="298">
        <f t="shared" ref="L26:L32" si="8">SUM(J26/J21)*100-100</f>
        <v>-12.415071031500929</v>
      </c>
      <c r="M26" s="3163"/>
      <c r="N26" s="3051"/>
      <c r="Q26" s="1874"/>
    </row>
    <row r="27" spans="2:58" s="146" customFormat="1" ht="13.7" customHeight="1" thickBot="1">
      <c r="B27" s="145"/>
      <c r="C27" s="3177">
        <v>2010</v>
      </c>
      <c r="D27" s="3172">
        <f>SUM(D23:D26)</f>
        <v>5209</v>
      </c>
      <c r="E27" s="3171">
        <f>SUM(D27/D22)*100-100</f>
        <v>-7.9681978798586641</v>
      </c>
      <c r="F27" s="3178">
        <f t="shared" si="6"/>
        <v>-7.9681978798586641</v>
      </c>
      <c r="G27" s="3172">
        <f>SUM(G23:G26)</f>
        <v>10671</v>
      </c>
      <c r="H27" s="3171">
        <f>SUM(G27/G22)*100-100</f>
        <v>-0.71641235578712781</v>
      </c>
      <c r="I27" s="3179">
        <f t="shared" si="7"/>
        <v>-0.71641235578712781</v>
      </c>
      <c r="J27" s="3172">
        <f>SUM(J23:J26)</f>
        <v>5561</v>
      </c>
      <c r="K27" s="3171">
        <f>SUM(J27/J22)*100-100</f>
        <v>-17.3085501858736</v>
      </c>
      <c r="L27" s="3179">
        <f t="shared" si="8"/>
        <v>-17.3085501858736</v>
      </c>
      <c r="M27" s="3163"/>
      <c r="N27" s="3051"/>
      <c r="R27" s="1874"/>
      <c r="S27" s="1874"/>
      <c r="T27" s="1874"/>
      <c r="U27" s="1874"/>
      <c r="W27" s="1874"/>
      <c r="X27" s="1874"/>
      <c r="Y27" s="1874"/>
      <c r="Z27" s="1874"/>
    </row>
    <row r="28" spans="2:58" s="146" customFormat="1" ht="13.7" customHeight="1">
      <c r="B28" s="145"/>
      <c r="C28" s="3173" t="s">
        <v>705</v>
      </c>
      <c r="D28" s="3164">
        <v>1379</v>
      </c>
      <c r="E28" s="3165">
        <f>SUM(D28/D26)*100-100</f>
        <v>14.630091438071474</v>
      </c>
      <c r="F28" s="3166">
        <f t="shared" si="6"/>
        <v>-7.8208556149732686</v>
      </c>
      <c r="G28" s="3164">
        <v>2886</v>
      </c>
      <c r="H28" s="3165">
        <f>SUM(G28/G26)*100-100</f>
        <v>-4.3103448275862064</v>
      </c>
      <c r="I28" s="3166">
        <f t="shared" si="7"/>
        <v>15.209580838323362</v>
      </c>
      <c r="J28" s="3164">
        <v>1444</v>
      </c>
      <c r="K28" s="3174">
        <f>SUM(J28/J26)*100-100</f>
        <v>1.8335684062059272</v>
      </c>
      <c r="L28" s="3167">
        <f t="shared" si="8"/>
        <v>-6.8387096774193594</v>
      </c>
      <c r="M28" s="3163"/>
      <c r="N28" s="3051"/>
      <c r="R28" s="1873"/>
      <c r="S28" s="1873"/>
      <c r="T28" s="1873"/>
      <c r="U28" s="1873"/>
      <c r="W28" s="1873"/>
      <c r="X28" s="1873"/>
      <c r="Y28" s="1873"/>
      <c r="Z28" s="1873"/>
    </row>
    <row r="29" spans="2:58" s="146" customFormat="1" ht="13.7" customHeight="1">
      <c r="B29" s="145"/>
      <c r="C29" s="3175" t="s">
        <v>723</v>
      </c>
      <c r="D29" s="1301">
        <v>1382</v>
      </c>
      <c r="E29" s="811">
        <f>SUM(D29/D28)*100-100</f>
        <v>0.21754894851342499</v>
      </c>
      <c r="F29" s="298">
        <f t="shared" si="6"/>
        <v>-1.4265335235377989</v>
      </c>
      <c r="G29" s="1301">
        <v>2991</v>
      </c>
      <c r="H29" s="811">
        <f>SUM(G29/G28)*100-100</f>
        <v>3.6382536382536301</v>
      </c>
      <c r="I29" s="298">
        <f t="shared" si="7"/>
        <v>12.697814619442354</v>
      </c>
      <c r="J29" s="1301">
        <v>1547</v>
      </c>
      <c r="K29" s="3176">
        <f>SUM(J29/J28)*100-100</f>
        <v>7.1329639889196699</v>
      </c>
      <c r="L29" s="298">
        <f t="shared" si="8"/>
        <v>16.490963855421683</v>
      </c>
      <c r="M29" s="3163"/>
      <c r="N29" s="3051"/>
      <c r="R29" s="1873"/>
      <c r="S29" s="1873"/>
      <c r="T29" s="1873"/>
      <c r="U29" s="1873"/>
      <c r="W29" s="1873"/>
      <c r="X29" s="1873"/>
      <c r="Y29" s="1873"/>
      <c r="Z29" s="1873"/>
    </row>
    <row r="30" spans="2:58" s="146" customFormat="1" ht="13.7" customHeight="1">
      <c r="B30" s="145"/>
      <c r="C30" s="3175" t="s">
        <v>724</v>
      </c>
      <c r="D30" s="1301">
        <v>1047</v>
      </c>
      <c r="E30" s="811">
        <f>SUM(D30/D29)*100-100</f>
        <v>-24.240231548480466</v>
      </c>
      <c r="F30" s="298">
        <f t="shared" ref="F30:F35" si="9">SUM(D30/D25)*100-100</f>
        <v>-5.5054151624548808</v>
      </c>
      <c r="G30" s="1301">
        <v>2528</v>
      </c>
      <c r="H30" s="811">
        <f>SUM(G30/G29)*100-100</f>
        <v>-15.479772651287192</v>
      </c>
      <c r="I30" s="298">
        <f t="shared" ref="I30:I35" si="10">SUM(G30/G25)*100-100</f>
        <v>1.2820512820512704</v>
      </c>
      <c r="J30" s="1301">
        <v>1307</v>
      </c>
      <c r="K30" s="3176">
        <f>SUM(J30/J29)*100-100</f>
        <v>-15.513897866839045</v>
      </c>
      <c r="L30" s="298">
        <f t="shared" si="8"/>
        <v>3.320158102766797</v>
      </c>
      <c r="M30" s="3163"/>
      <c r="N30" s="3051"/>
      <c r="R30" s="1873"/>
      <c r="S30" s="1873"/>
      <c r="T30" s="1873"/>
      <c r="U30" s="1873"/>
      <c r="W30" s="1873"/>
      <c r="X30" s="1873"/>
      <c r="Y30" s="1873"/>
      <c r="Z30" s="1873"/>
    </row>
    <row r="31" spans="2:58" s="146" customFormat="1" ht="13.7" customHeight="1">
      <c r="B31" s="145"/>
      <c r="C31" s="3175" t="s">
        <v>725</v>
      </c>
      <c r="D31" s="1301">
        <v>1045</v>
      </c>
      <c r="E31" s="811">
        <f>SUM(D31/D30)*100-100</f>
        <v>-0.1910219675262681</v>
      </c>
      <c r="F31" s="298">
        <f t="shared" si="9"/>
        <v>-13.133832086450539</v>
      </c>
      <c r="G31" s="1301">
        <v>2793</v>
      </c>
      <c r="H31" s="811">
        <f>SUM(G31/G30)*100-100</f>
        <v>10.482594936708864</v>
      </c>
      <c r="I31" s="298">
        <f t="shared" si="10"/>
        <v>-7.3938992042440361</v>
      </c>
      <c r="J31" s="1301">
        <v>1437</v>
      </c>
      <c r="K31" s="3176">
        <f>SUM(J31/J30)*100-100</f>
        <v>9.9464422341239498</v>
      </c>
      <c r="L31" s="298">
        <f t="shared" si="8"/>
        <v>1.3399153737658764</v>
      </c>
      <c r="M31" s="3163"/>
      <c r="N31" s="3051"/>
      <c r="R31" s="1873"/>
      <c r="S31" s="1873"/>
      <c r="T31" s="1873"/>
      <c r="U31" s="1873"/>
      <c r="W31" s="1873"/>
      <c r="X31" s="1873"/>
      <c r="Y31" s="1873"/>
      <c r="Z31" s="1873"/>
    </row>
    <row r="32" spans="2:58" s="146" customFormat="1" ht="13.7" customHeight="1" thickBot="1">
      <c r="B32" s="145"/>
      <c r="C32" s="3177">
        <v>2011</v>
      </c>
      <c r="D32" s="3172">
        <f>SUM(D28:D31)</f>
        <v>4853</v>
      </c>
      <c r="E32" s="3171">
        <f>SUM(D32/D27)*100-100</f>
        <v>-6.8343252063735775</v>
      </c>
      <c r="F32" s="3178">
        <f t="shared" si="9"/>
        <v>-6.8343252063735775</v>
      </c>
      <c r="G32" s="3172">
        <f>SUM(G28:G31)</f>
        <v>11198</v>
      </c>
      <c r="H32" s="3171">
        <f>SUM(G32/G27)*100-100</f>
        <v>4.9386186861587476</v>
      </c>
      <c r="I32" s="3179">
        <f t="shared" si="10"/>
        <v>4.9386186861587476</v>
      </c>
      <c r="J32" s="3172">
        <f>SUM(J28:J31)</f>
        <v>5735</v>
      </c>
      <c r="K32" s="3171">
        <f>SUM(J32/J27)*100-100</f>
        <v>3.1289336450278711</v>
      </c>
      <c r="L32" s="3179">
        <f t="shared" si="8"/>
        <v>3.1289336450278711</v>
      </c>
      <c r="M32" s="3163"/>
      <c r="N32" s="3051"/>
      <c r="R32" s="1873"/>
      <c r="S32" s="1873"/>
      <c r="T32" s="1873"/>
      <c r="U32" s="1873"/>
      <c r="W32" s="1873"/>
      <c r="X32" s="1873"/>
      <c r="Y32" s="1873"/>
      <c r="Z32" s="1873"/>
    </row>
    <row r="33" spans="1:48" s="146" customFormat="1" ht="13.7" customHeight="1">
      <c r="B33" s="145"/>
      <c r="C33" s="3173" t="s">
        <v>746</v>
      </c>
      <c r="D33" s="3164">
        <v>1099</v>
      </c>
      <c r="E33" s="3165">
        <f>SUM(D33/D31)*100-100</f>
        <v>5.1674641148325264</v>
      </c>
      <c r="F33" s="3166">
        <f t="shared" si="9"/>
        <v>-20.304568527918789</v>
      </c>
      <c r="G33" s="3164">
        <v>2472</v>
      </c>
      <c r="H33" s="3165">
        <f>SUM(G33/G31)*100-100</f>
        <v>-11.493018259935553</v>
      </c>
      <c r="I33" s="3166">
        <f t="shared" si="10"/>
        <v>-14.345114345114339</v>
      </c>
      <c r="J33" s="3164">
        <v>1353</v>
      </c>
      <c r="K33" s="3174">
        <f>SUM(J33/J31)*100-100</f>
        <v>-5.8455114822546932</v>
      </c>
      <c r="L33" s="3167">
        <f>SUM(J33/J28)*100-100</f>
        <v>-6.3019390581717403</v>
      </c>
      <c r="M33" s="3163"/>
      <c r="N33" s="1873"/>
      <c r="O33" s="1874"/>
      <c r="P33" s="2212"/>
      <c r="R33" s="1873"/>
      <c r="S33" s="1873"/>
      <c r="T33" s="1873"/>
      <c r="U33" s="1873"/>
      <c r="W33" s="1873"/>
      <c r="X33" s="1873"/>
      <c r="Y33" s="1873"/>
      <c r="Z33" s="1873"/>
    </row>
    <row r="34" spans="1:48">
      <c r="C34" s="3175" t="s">
        <v>747</v>
      </c>
      <c r="D34" s="1301">
        <v>1162</v>
      </c>
      <c r="E34" s="811">
        <f>SUM(D34/D33*100-100)</f>
        <v>5.7324840764331242</v>
      </c>
      <c r="F34" s="298">
        <f t="shared" si="9"/>
        <v>-15.918958031837917</v>
      </c>
      <c r="G34" s="1301">
        <v>2283</v>
      </c>
      <c r="H34" s="811">
        <f>SUM(G34/G33)*100-100</f>
        <v>-7.6456310679611619</v>
      </c>
      <c r="I34" s="298">
        <f t="shared" si="10"/>
        <v>-23.671013039117355</v>
      </c>
      <c r="J34" s="1301">
        <v>1517</v>
      </c>
      <c r="K34" s="3176">
        <f>SUM(J34/J33)*100-100</f>
        <v>12.12121212121211</v>
      </c>
      <c r="L34" s="298">
        <f>SUM(J34/J29)*100-100</f>
        <v>-1.9392372333548877</v>
      </c>
      <c r="R34" s="1873"/>
      <c r="S34" s="1873"/>
      <c r="T34" s="1873"/>
      <c r="U34" s="1873"/>
      <c r="W34" s="1873"/>
      <c r="X34" s="1873"/>
      <c r="Y34" s="1873"/>
      <c r="Z34" s="1873"/>
    </row>
    <row r="35" spans="1:48">
      <c r="C35" s="3175" t="s">
        <v>748</v>
      </c>
      <c r="D35" s="1301">
        <v>796</v>
      </c>
      <c r="E35" s="811">
        <f>SUM(D35/D34*100-100)</f>
        <v>-31.497418244406191</v>
      </c>
      <c r="F35" s="298">
        <f t="shared" si="9"/>
        <v>-23.97325692454632</v>
      </c>
      <c r="G35" s="1301">
        <v>2351</v>
      </c>
      <c r="H35" s="811">
        <f>SUM(G35/G34)*100-100</f>
        <v>2.9785370127025885</v>
      </c>
      <c r="I35" s="298">
        <f t="shared" si="10"/>
        <v>-7.0015822784810098</v>
      </c>
      <c r="J35" s="1301">
        <v>1388</v>
      </c>
      <c r="K35" s="3176">
        <f>SUM(J35/J34)*100-100</f>
        <v>-8.5036255767963098</v>
      </c>
      <c r="L35" s="298">
        <f>SUM(J35/J30)*100-100</f>
        <v>6.1973986228003071</v>
      </c>
      <c r="R35" s="1873"/>
      <c r="S35" s="1873"/>
      <c r="T35" s="1873"/>
      <c r="U35" s="1873"/>
      <c r="W35" s="1873"/>
      <c r="X35" s="1873"/>
      <c r="Y35" s="1873"/>
      <c r="Z35" s="1873"/>
    </row>
    <row r="36" spans="1:48">
      <c r="C36" s="3175" t="s">
        <v>749</v>
      </c>
      <c r="D36" s="1301">
        <v>835</v>
      </c>
      <c r="E36" s="811">
        <f>SUM(D36/D35*100-100)</f>
        <v>4.8994974874371877</v>
      </c>
      <c r="F36" s="298">
        <f t="shared" ref="F36:F37" si="11">SUM(D36/D31)*100-100</f>
        <v>-20.095693779904309</v>
      </c>
      <c r="G36" s="1301">
        <v>2189</v>
      </c>
      <c r="H36" s="811">
        <f>SUM(G36/G35)*100-100</f>
        <v>-6.8906848149723459</v>
      </c>
      <c r="I36" s="298">
        <f t="shared" ref="I36:I37" si="12">SUM(G36/G31)*100-100</f>
        <v>-21.625492302184028</v>
      </c>
      <c r="J36" s="1301">
        <v>1261</v>
      </c>
      <c r="K36" s="3176">
        <f>SUM(J36/J35)*100-100</f>
        <v>-9.1498559077809745</v>
      </c>
      <c r="L36" s="298">
        <f>SUM(J36/J31)*100-100</f>
        <v>-12.247738343771744</v>
      </c>
      <c r="S36" s="1873"/>
      <c r="T36" s="1873"/>
      <c r="U36" s="1873"/>
      <c r="X36" s="1873"/>
      <c r="Y36" s="1873"/>
      <c r="Z36" s="1873"/>
    </row>
    <row r="37" spans="1:48" ht="13.5" thickBot="1">
      <c r="C37" s="3180">
        <v>2012</v>
      </c>
      <c r="D37" s="3154">
        <f>SUM(D33:D36)</f>
        <v>3892</v>
      </c>
      <c r="E37" s="3155">
        <f>SUM(D37/D32)*100-100</f>
        <v>-19.802184215948898</v>
      </c>
      <c r="F37" s="3181">
        <f t="shared" si="11"/>
        <v>-19.802184215948898</v>
      </c>
      <c r="G37" s="3154">
        <f>SUM(G33:G36)</f>
        <v>9295</v>
      </c>
      <c r="H37" s="3155">
        <f>SUM(G37/G32)*100-100</f>
        <v>-16.994106090373279</v>
      </c>
      <c r="I37" s="3169">
        <f t="shared" si="12"/>
        <v>-16.994106090373279</v>
      </c>
      <c r="J37" s="3154">
        <f>SUM(J33:J36)</f>
        <v>5519</v>
      </c>
      <c r="K37" s="3155">
        <f>SUM(J37/J32)*100-100</f>
        <v>-3.7663469921534443</v>
      </c>
      <c r="L37" s="3169">
        <f t="shared" ref="L37" si="13">SUM(J37/J32)*100-100</f>
        <v>-3.7663469921534443</v>
      </c>
      <c r="R37" s="1873"/>
      <c r="S37" s="1873"/>
      <c r="T37" s="1873"/>
      <c r="U37" s="1873"/>
      <c r="W37" s="1873"/>
      <c r="X37" s="1873"/>
      <c r="Y37" s="1873"/>
      <c r="Z37" s="1873"/>
    </row>
    <row r="38" spans="1:48">
      <c r="C38" s="3170" t="s">
        <v>810</v>
      </c>
      <c r="D38" s="3164">
        <v>731</v>
      </c>
      <c r="E38" s="3165">
        <f>SUM(D38/D36*100-100)</f>
        <v>-12.455089820359277</v>
      </c>
      <c r="F38" s="3166">
        <f>SUM(D38/D33)*100-100</f>
        <v>-33.484986351228386</v>
      </c>
      <c r="G38" s="3164">
        <v>2252</v>
      </c>
      <c r="H38" s="3165">
        <f>SUM(G38/G36*100-100)</f>
        <v>2.8780264961169451</v>
      </c>
      <c r="I38" s="3166">
        <f>SUM(G38/G33)*100-100</f>
        <v>-8.8996763754045247</v>
      </c>
      <c r="J38" s="3164">
        <v>1272</v>
      </c>
      <c r="K38" s="3174">
        <f>SUM(J38/J36*100-100)</f>
        <v>0.87232355273592077</v>
      </c>
      <c r="L38" s="3167">
        <f>SUM(J38/J33)*100-100</f>
        <v>-5.9866962305986675</v>
      </c>
      <c r="P38" s="2212"/>
      <c r="R38" s="1873"/>
      <c r="S38" s="1873"/>
      <c r="T38" s="1873"/>
      <c r="U38" s="1873"/>
      <c r="W38" s="1873"/>
      <c r="X38" s="1873"/>
      <c r="Y38" s="1873"/>
      <c r="Z38" s="1873"/>
    </row>
    <row r="39" spans="1:48">
      <c r="C39" s="3157" t="s">
        <v>818</v>
      </c>
      <c r="D39" s="1301">
        <v>845</v>
      </c>
      <c r="E39" s="811">
        <f>SUM(D39/D38*100-100)</f>
        <v>15.595075239398099</v>
      </c>
      <c r="F39" s="1302">
        <f>SUM(D39/D34)*100-100</f>
        <v>-27.280550774526674</v>
      </c>
      <c r="G39" s="1301">
        <v>2179</v>
      </c>
      <c r="H39" s="811">
        <f>SUM(G39/G38*100-100)</f>
        <v>-3.2415630550621728</v>
      </c>
      <c r="I39" s="298">
        <f>SUM(G39/G34)*100-100</f>
        <v>-4.5554095488392505</v>
      </c>
      <c r="J39" s="1301">
        <v>1345</v>
      </c>
      <c r="K39" s="3176">
        <f>SUM(J39/J38*100-100)</f>
        <v>5.7389937106918154</v>
      </c>
      <c r="L39" s="298">
        <f>SUM(J39/J34)*100-100</f>
        <v>-11.338167435728408</v>
      </c>
      <c r="R39" s="1873"/>
      <c r="S39" s="1873"/>
      <c r="T39" s="1873"/>
      <c r="U39" s="1873"/>
      <c r="W39" s="1873"/>
      <c r="X39" s="1873"/>
      <c r="Y39" s="1873"/>
      <c r="Z39" s="1873"/>
    </row>
    <row r="40" spans="1:48">
      <c r="C40" s="3157" t="s">
        <v>797</v>
      </c>
      <c r="D40" s="1301">
        <v>618</v>
      </c>
      <c r="E40" s="811">
        <f>SUM(D40/D39*100-100)</f>
        <v>-26.863905325443781</v>
      </c>
      <c r="F40" s="1302">
        <f>SUM(D40/D35)*100-100</f>
        <v>-22.361809045226138</v>
      </c>
      <c r="G40" s="1301">
        <v>1989</v>
      </c>
      <c r="H40" s="811">
        <f>SUM(G40/G39*100-100)</f>
        <v>-8.7195961450206454</v>
      </c>
      <c r="I40" s="298">
        <f>SUM(G40/G35)*100-100</f>
        <v>-15.39770310506168</v>
      </c>
      <c r="J40" s="1301">
        <v>1122</v>
      </c>
      <c r="K40" s="3176">
        <f>SUM(J40/J39*100-100)</f>
        <v>-16.579925650557627</v>
      </c>
      <c r="L40" s="298">
        <f>SUM(J40/J35)*100-100</f>
        <v>-19.164265129683002</v>
      </c>
      <c r="S40" s="1873"/>
      <c r="T40" s="1873"/>
      <c r="U40" s="1873"/>
      <c r="W40" s="3088"/>
      <c r="X40" s="693"/>
      <c r="Y40" s="693"/>
      <c r="Z40" s="693"/>
    </row>
    <row r="41" spans="1:48">
      <c r="C41" s="3157" t="s">
        <v>819</v>
      </c>
      <c r="D41" s="1301">
        <v>760</v>
      </c>
      <c r="E41" s="3182">
        <f>SUM(D41/D40*100-100)</f>
        <v>22.977346278317157</v>
      </c>
      <c r="F41" s="811">
        <f>SUM(D41/D36)*100-100</f>
        <v>-8.9820359281437163</v>
      </c>
      <c r="G41" s="1301">
        <v>2269</v>
      </c>
      <c r="H41" s="3182">
        <f>SUM(G41/G40*100-100)</f>
        <v>14.077425842131717</v>
      </c>
      <c r="I41" s="3161">
        <f>SUM(G41/G36)*100-100</f>
        <v>3.6546368204659672</v>
      </c>
      <c r="J41" s="692">
        <v>1192</v>
      </c>
      <c r="K41" s="3182">
        <f>SUM(J41/J40*100-100)</f>
        <v>6.2388591800356608</v>
      </c>
      <c r="L41" s="298">
        <f>SUM(J41/J36)*100-100</f>
        <v>-5.471847739888986</v>
      </c>
    </row>
    <row r="42" spans="1:48" ht="13.5" thickBot="1">
      <c r="C42" s="3153">
        <v>2013</v>
      </c>
      <c r="D42" s="3154">
        <f>SUM(D38:D41)</f>
        <v>2954</v>
      </c>
      <c r="E42" s="3155">
        <f>SUM(D42/D37)*100-100</f>
        <v>-24.100719424460422</v>
      </c>
      <c r="F42" s="3181">
        <f t="shared" ref="F42" si="14">SUM(D42/D37)*100-100</f>
        <v>-24.100719424460422</v>
      </c>
      <c r="G42" s="3154">
        <f>SUM(G38:G41)</f>
        <v>8689</v>
      </c>
      <c r="H42" s="3155">
        <f>SUM(G42/G37)*100-100</f>
        <v>-6.5196342119419057</v>
      </c>
      <c r="I42" s="3169">
        <f t="shared" ref="I42" si="15">SUM(G42/G37)*100-100</f>
        <v>-6.5196342119419057</v>
      </c>
      <c r="J42" s="3154">
        <f>SUM(J38:J41)</f>
        <v>4931</v>
      </c>
      <c r="K42" s="3155">
        <f>SUM(J42/J37)*100-100</f>
        <v>-10.654104004348625</v>
      </c>
      <c r="L42" s="3169">
        <f t="shared" ref="L42" si="16">SUM(J42/J37)*100-100</f>
        <v>-10.654104004348625</v>
      </c>
      <c r="N42" s="2212"/>
    </row>
    <row r="43" spans="1:48" ht="12.75" customHeight="1">
      <c r="C43" s="3173" t="s">
        <v>867</v>
      </c>
      <c r="D43" s="3164">
        <v>734</v>
      </c>
      <c r="E43" s="3183">
        <f>SUM(D43/D41*100-100)</f>
        <v>-3.4210526315789451</v>
      </c>
      <c r="F43" s="3167">
        <f>SUM(D43/D38)*100-100</f>
        <v>0.41039671682625567</v>
      </c>
      <c r="G43" s="3164">
        <v>2128</v>
      </c>
      <c r="H43" s="3174">
        <f>SUM(G43/G41*100-100)</f>
        <v>-6.2141912736888543</v>
      </c>
      <c r="I43" s="3167">
        <f>SUM(G43/G38)*100-100</f>
        <v>-5.5062166962699877</v>
      </c>
      <c r="J43" s="3164">
        <v>1209</v>
      </c>
      <c r="K43" s="3174">
        <f>SUM(J43/J41*100-100)</f>
        <v>1.4261744966443075</v>
      </c>
      <c r="L43" s="3167">
        <f>SUM(J43/J38)*100-100</f>
        <v>-4.9528301886792434</v>
      </c>
      <c r="N43" s="2212"/>
    </row>
    <row r="44" spans="1:48" ht="12.75" customHeight="1">
      <c r="C44" s="3175" t="s">
        <v>874</v>
      </c>
      <c r="D44" s="1301">
        <v>816</v>
      </c>
      <c r="E44" s="3184">
        <f>SUM(D44/D43*100-100)</f>
        <v>11.171662125340603</v>
      </c>
      <c r="F44" s="298">
        <f>SUM(D44/D39)*100-100</f>
        <v>-3.4319526627218977</v>
      </c>
      <c r="G44" s="1301">
        <v>2213</v>
      </c>
      <c r="H44" s="3176">
        <f>SUM(G44/G43*100-100)</f>
        <v>3.9943609022556501</v>
      </c>
      <c r="I44" s="298">
        <f>SUM(G44/G39)*100-100</f>
        <v>1.5603487838458108</v>
      </c>
      <c r="J44" s="1301">
        <v>1162</v>
      </c>
      <c r="K44" s="3184">
        <f>SUM(J44/J43*100-100)</f>
        <v>-3.8875103391232528</v>
      </c>
      <c r="L44" s="298">
        <f>SUM(J44/J39)*100-100</f>
        <v>-13.605947955390334</v>
      </c>
    </row>
    <row r="45" spans="1:48">
      <c r="A45" s="1873"/>
      <c r="C45" s="3185" t="s">
        <v>861</v>
      </c>
      <c r="D45" s="3186">
        <v>650</v>
      </c>
      <c r="E45" s="3184">
        <f>SUM(D45/D43*100-100)</f>
        <v>-11.444141689373296</v>
      </c>
      <c r="F45" s="298">
        <f>SUM(D45/D40)*100-100</f>
        <v>5.1779935275080931</v>
      </c>
      <c r="G45" s="1301">
        <v>2042</v>
      </c>
      <c r="H45" s="3184">
        <f>SUM(G45/G43*100-100)</f>
        <v>-4.0413533834586417</v>
      </c>
      <c r="I45" s="298">
        <f>SUM(G45/G40)*100-100</f>
        <v>2.664655605832067</v>
      </c>
      <c r="J45" s="1301">
        <v>966</v>
      </c>
      <c r="K45" s="3176">
        <f>SUM(J45/J43*100-100)</f>
        <v>-20.099255583126549</v>
      </c>
      <c r="L45" s="298">
        <f>SUM(J45/J40)*100-100</f>
        <v>-13.903743315508024</v>
      </c>
      <c r="N45" s="1873"/>
      <c r="AB45" s="1873"/>
      <c r="AC45" s="1873"/>
      <c r="AD45" s="1873"/>
      <c r="AK45" s="3191"/>
      <c r="AL45" s="3191"/>
      <c r="AM45" s="3191"/>
      <c r="AN45" s="3191"/>
      <c r="AO45" s="3191"/>
      <c r="AP45" s="3191"/>
      <c r="AQ45" s="3191"/>
      <c r="AR45" s="3191"/>
      <c r="AS45" s="3191"/>
      <c r="AT45" s="3191"/>
      <c r="AU45" s="3191"/>
      <c r="AV45" s="3163"/>
    </row>
    <row r="46" spans="1:48" ht="13.5" thickBot="1">
      <c r="A46" s="1873"/>
      <c r="C46" s="3187" t="s">
        <v>875</v>
      </c>
      <c r="D46" s="3188">
        <v>672</v>
      </c>
      <c r="E46" s="3189">
        <f>SUM(D46/D44*100-100)</f>
        <v>-17.64705882352942</v>
      </c>
      <c r="F46" s="300">
        <f>SUM(D46/D41)*100-100</f>
        <v>-11.578947368421055</v>
      </c>
      <c r="G46" s="3188">
        <v>2271</v>
      </c>
      <c r="H46" s="3189">
        <f>SUM(G46/G44*100-100)</f>
        <v>2.6208766380479034</v>
      </c>
      <c r="I46" s="300">
        <f>SUM(G46/G41)*100-100</f>
        <v>8.8144557073604801E-2</v>
      </c>
      <c r="J46" s="3188">
        <v>1145</v>
      </c>
      <c r="K46" s="3189">
        <f>SUM(J46/J44*100-100)</f>
        <v>-1.4629948364888179</v>
      </c>
      <c r="L46" s="300">
        <f>SUM(J46/J41)*100-100</f>
        <v>-3.942953020134226</v>
      </c>
      <c r="N46" s="1873"/>
      <c r="AB46" s="1873"/>
      <c r="AC46" s="1873"/>
      <c r="AD46" s="1873"/>
      <c r="AK46" s="3191"/>
      <c r="AL46" s="3191"/>
      <c r="AM46" s="3191"/>
      <c r="AN46" s="3191"/>
      <c r="AO46" s="3191"/>
      <c r="AP46" s="3191"/>
      <c r="AQ46" s="3191"/>
      <c r="AR46" s="3191"/>
      <c r="AS46" s="3191"/>
      <c r="AT46" s="3191"/>
      <c r="AU46" s="3191"/>
      <c r="AV46" s="3163"/>
    </row>
    <row r="47" spans="1:48" ht="13.5" thickBot="1">
      <c r="C47" s="3153">
        <v>2014</v>
      </c>
      <c r="D47" s="3154">
        <f>SUM(D43:D46)</f>
        <v>2872</v>
      </c>
      <c r="E47" s="3155">
        <f>SUM(D47/D42)*100-100</f>
        <v>-2.7758970886932985</v>
      </c>
      <c r="F47" s="3181">
        <f t="shared" ref="F47" si="17">SUM(D47/D42)*100-100</f>
        <v>-2.7758970886932985</v>
      </c>
      <c r="G47" s="3154">
        <f>SUM(G43:G46)</f>
        <v>8654</v>
      </c>
      <c r="H47" s="3155">
        <f>SUM(G47/G42)*100-100</f>
        <v>-0.40280814823340449</v>
      </c>
      <c r="I47" s="3169">
        <f t="shared" ref="I47" si="18">SUM(G47/G42)*100-100</f>
        <v>-0.40280814823340449</v>
      </c>
      <c r="J47" s="3154">
        <f>SUM(J43:J46)</f>
        <v>4482</v>
      </c>
      <c r="K47" s="3155">
        <f>SUM(J47/J42)*100-100</f>
        <v>-9.1056580815250499</v>
      </c>
      <c r="L47" s="3169">
        <f t="shared" ref="L47" si="19">SUM(J47/J42)*100-100</f>
        <v>-9.1056580815250499</v>
      </c>
      <c r="N47" s="3190"/>
      <c r="AB47" s="1873"/>
      <c r="AC47" s="1873"/>
      <c r="AD47" s="1873"/>
      <c r="AK47" s="2683"/>
      <c r="AL47" s="2683"/>
      <c r="AM47" s="2683"/>
      <c r="AN47" s="2683"/>
      <c r="AO47" s="2683"/>
      <c r="AP47" s="2683"/>
      <c r="AQ47" s="2683"/>
      <c r="AR47" s="2683"/>
      <c r="AS47" s="2683"/>
      <c r="AT47" s="2683"/>
      <c r="AU47" s="2683"/>
      <c r="AV47" s="2212"/>
    </row>
    <row r="48" spans="1:48">
      <c r="A48" s="1873"/>
      <c r="C48" s="3185" t="s">
        <v>914</v>
      </c>
      <c r="D48" s="3186">
        <v>801</v>
      </c>
      <c r="E48" s="3184">
        <f>SUM(D48/D46*100-100)</f>
        <v>19.196428571428584</v>
      </c>
      <c r="F48" s="298">
        <f>SUM(D48/D43)*100-100</f>
        <v>9.1280653950953621</v>
      </c>
      <c r="G48" s="1301">
        <v>2221</v>
      </c>
      <c r="H48" s="3184">
        <f>SUM(G48/G46*100-100)</f>
        <v>-2.2016732716864738</v>
      </c>
      <c r="I48" s="298">
        <f>SUM(G48/G43)*100-100</f>
        <v>4.3703007518796966</v>
      </c>
      <c r="J48" s="1301">
        <v>1137</v>
      </c>
      <c r="K48" s="3176">
        <f>SUM(J48/J46*100-100)</f>
        <v>-0.69868995633187581</v>
      </c>
      <c r="L48" s="298">
        <f>SUM(J48/J43)*100-100</f>
        <v>-5.9553349875930479</v>
      </c>
      <c r="N48" s="1873"/>
      <c r="AB48" s="1873"/>
      <c r="AC48" s="1873"/>
      <c r="AD48" s="1873"/>
      <c r="AK48" s="3191"/>
      <c r="AL48" s="3191"/>
      <c r="AM48" s="3191"/>
      <c r="AN48" s="3191"/>
      <c r="AO48" s="3191"/>
      <c r="AP48" s="3191"/>
      <c r="AQ48" s="3191"/>
      <c r="AR48" s="3191"/>
      <c r="AS48" s="3191"/>
      <c r="AT48" s="3191"/>
      <c r="AU48" s="3191"/>
      <c r="AV48" s="3163"/>
    </row>
    <row r="49" spans="1:48" ht="12.75" customHeight="1">
      <c r="C49" s="3175" t="s">
        <v>918</v>
      </c>
      <c r="D49" s="1301">
        <v>973</v>
      </c>
      <c r="E49" s="3184">
        <f>SUM(D49/D48*100-100)</f>
        <v>21.473158551810243</v>
      </c>
      <c r="F49" s="298">
        <f>SUM(D49/D44)*100-100</f>
        <v>19.240196078431367</v>
      </c>
      <c r="G49" s="1301">
        <v>2278</v>
      </c>
      <c r="H49" s="3176">
        <f>SUM(G49/G48*100-100)</f>
        <v>2.5664115263394933</v>
      </c>
      <c r="I49" s="298">
        <f>SUM(G49/G44)*100-100</f>
        <v>2.9371893357433407</v>
      </c>
      <c r="J49" s="1301">
        <v>1303</v>
      </c>
      <c r="K49" s="3184">
        <f>SUM(J49/J48*100-100)</f>
        <v>14.59982409850484</v>
      </c>
      <c r="L49" s="298">
        <f>SUM(J49/J44)*100-100</f>
        <v>12.134251290877799</v>
      </c>
      <c r="AB49" s="1873"/>
      <c r="AC49" s="1873"/>
      <c r="AD49" s="1873"/>
      <c r="AK49" s="2683"/>
      <c r="AL49" s="2683"/>
      <c r="AM49" s="2683"/>
      <c r="AN49" s="2683"/>
      <c r="AO49" s="2683"/>
      <c r="AP49" s="2683"/>
      <c r="AQ49" s="2683"/>
      <c r="AR49" s="2683"/>
      <c r="AS49" s="2683"/>
      <c r="AT49" s="2683"/>
      <c r="AU49" s="2683"/>
      <c r="AV49" s="2212"/>
    </row>
    <row r="50" spans="1:48">
      <c r="A50" s="1873"/>
      <c r="C50" s="3185" t="s">
        <v>936</v>
      </c>
      <c r="D50" s="1301">
        <v>753</v>
      </c>
      <c r="E50" s="3184">
        <f>SUM(D50/D49*100-100)</f>
        <v>-22.610483042137716</v>
      </c>
      <c r="F50" s="298">
        <f t="shared" ref="F50:F51" si="20">SUM(D50/D45)*100-100</f>
        <v>15.84615384615384</v>
      </c>
      <c r="G50" s="1301">
        <v>2141</v>
      </c>
      <c r="H50" s="3184">
        <f t="shared" ref="H50:H51" si="21">SUM(G50/G49*100-100)</f>
        <v>-6.0140474100087857</v>
      </c>
      <c r="I50" s="298">
        <f t="shared" ref="I50:I51" si="22">SUM(G50/G45)*100-100</f>
        <v>4.8481880509304602</v>
      </c>
      <c r="J50" s="1301">
        <v>1211</v>
      </c>
      <c r="K50" s="3176">
        <f t="shared" ref="K50:K51" si="23">SUM(J50/J49*100-100)</f>
        <v>-7.0606293169608705</v>
      </c>
      <c r="L50" s="298">
        <f t="shared" ref="L50:L51" si="24">SUM(J50/J45)*100-100</f>
        <v>25.362318840579718</v>
      </c>
      <c r="N50" s="1873"/>
      <c r="AB50" s="1873"/>
      <c r="AC50" s="1873"/>
      <c r="AD50" s="1873"/>
      <c r="AK50" s="3191"/>
      <c r="AL50" s="3191"/>
      <c r="AM50" s="3191"/>
      <c r="AN50" s="3191"/>
      <c r="AO50" s="3191"/>
      <c r="AP50" s="3191"/>
      <c r="AQ50" s="3191"/>
      <c r="AR50" s="3191"/>
      <c r="AS50" s="3191"/>
      <c r="AT50" s="3191"/>
      <c r="AU50" s="3191"/>
      <c r="AV50" s="3163"/>
    </row>
    <row r="51" spans="1:48" ht="13.5" thickBot="1">
      <c r="A51" s="1873"/>
      <c r="C51" s="3187" t="s">
        <v>937</v>
      </c>
      <c r="D51" s="3188">
        <v>768</v>
      </c>
      <c r="E51" s="3189">
        <f t="shared" ref="E51" si="25">SUM(D51/D50*100-100)</f>
        <v>1.9920318725099548</v>
      </c>
      <c r="F51" s="300">
        <f t="shared" si="20"/>
        <v>14.285714285714278</v>
      </c>
      <c r="G51" s="3188">
        <v>2312</v>
      </c>
      <c r="H51" s="3189">
        <f t="shared" si="21"/>
        <v>7.9869219990658564</v>
      </c>
      <c r="I51" s="300">
        <f t="shared" si="22"/>
        <v>1.8053720827829096</v>
      </c>
      <c r="J51" s="3188">
        <v>1439</v>
      </c>
      <c r="K51" s="3189">
        <f t="shared" si="23"/>
        <v>18.827415359207265</v>
      </c>
      <c r="L51" s="300">
        <f t="shared" si="24"/>
        <v>25.67685589519651</v>
      </c>
      <c r="N51" s="1873"/>
      <c r="AB51" s="1873"/>
      <c r="AC51" s="1873"/>
      <c r="AD51" s="1873"/>
      <c r="AK51" s="3191"/>
      <c r="AL51" s="3191"/>
      <c r="AM51" s="3191"/>
      <c r="AN51" s="3191"/>
      <c r="AO51" s="3191"/>
      <c r="AP51" s="3191"/>
      <c r="AQ51" s="3191"/>
      <c r="AR51" s="3191"/>
      <c r="AS51" s="3191"/>
      <c r="AT51" s="3191"/>
      <c r="AU51" s="3191"/>
      <c r="AV51" s="3163"/>
    </row>
    <row r="52" spans="1:48" ht="13.5" thickBot="1">
      <c r="C52" s="3153">
        <v>2015</v>
      </c>
      <c r="D52" s="3154">
        <f>SUM(D48:D51)</f>
        <v>3295</v>
      </c>
      <c r="E52" s="3155">
        <f>SUM(D52/D47)*100-100</f>
        <v>14.728412256267418</v>
      </c>
      <c r="F52" s="3181">
        <f>SUM(D52/D47)*100-100</f>
        <v>14.728412256267418</v>
      </c>
      <c r="G52" s="3154">
        <f>SUM(G48:G51)</f>
        <v>8952</v>
      </c>
      <c r="H52" s="3155">
        <f>SUM(G52/G47)*100-100</f>
        <v>3.443494337878434</v>
      </c>
      <c r="I52" s="3169">
        <f>SUM(G52/G47)*100-100</f>
        <v>3.443494337878434</v>
      </c>
      <c r="J52" s="3154">
        <f>SUM(J48:J51)</f>
        <v>5090</v>
      </c>
      <c r="K52" s="3155">
        <f>SUM(J52/J47)*100-100</f>
        <v>13.565372601517183</v>
      </c>
      <c r="L52" s="3169">
        <f t="shared" ref="L52" si="26">SUM(J52/J47)*100-100</f>
        <v>13.565372601517183</v>
      </c>
      <c r="N52" s="2212"/>
      <c r="AB52" s="1873"/>
      <c r="AC52" s="1873"/>
      <c r="AD52" s="1873"/>
      <c r="AK52" s="2683"/>
      <c r="AL52" s="2683"/>
      <c r="AM52" s="2683"/>
      <c r="AN52" s="2683"/>
      <c r="AO52" s="2683"/>
      <c r="AP52" s="2683"/>
      <c r="AQ52" s="2683"/>
      <c r="AR52" s="2683"/>
      <c r="AS52" s="2683"/>
      <c r="AT52" s="2683"/>
      <c r="AU52" s="2683"/>
      <c r="AV52" s="2212"/>
    </row>
    <row r="53" spans="1:48">
      <c r="C53" s="3530" t="s">
        <v>938</v>
      </c>
      <c r="D53" s="3164">
        <v>1050</v>
      </c>
      <c r="E53" s="3531">
        <f>SUM(D53/D51*100-100)</f>
        <v>36.71875</v>
      </c>
      <c r="F53" s="3166">
        <f>SUM(D53/D48)*100-100</f>
        <v>31.086142322097373</v>
      </c>
      <c r="G53" s="3164">
        <v>2318</v>
      </c>
      <c r="H53" s="3531">
        <f>SUM(G53/G51*100-100)</f>
        <v>0.25951557093426914</v>
      </c>
      <c r="I53" s="3166">
        <f>SUM(G53/G48)*100-100</f>
        <v>4.367402071139125</v>
      </c>
      <c r="J53" s="3164">
        <v>1157</v>
      </c>
      <c r="K53" s="3165">
        <f>SUM(J53/J51*100-100)</f>
        <v>-19.596942321056289</v>
      </c>
      <c r="L53" s="3167">
        <f t="shared" ref="L53" si="27">SUM(J53/J48)*100-100</f>
        <v>1.7590149516270941</v>
      </c>
      <c r="N53" s="2212"/>
      <c r="AB53" s="1873"/>
      <c r="AC53" s="1873"/>
      <c r="AD53" s="1873"/>
    </row>
    <row r="54" spans="1:48" ht="12.75" customHeight="1">
      <c r="C54" s="3175" t="s">
        <v>964</v>
      </c>
      <c r="D54" s="1301">
        <v>1099</v>
      </c>
      <c r="E54" s="3532">
        <f>SUM(D54/D52*100-100)</f>
        <v>-66.646433990895304</v>
      </c>
      <c r="F54" s="1302">
        <f>SUM(D54/D48*100-100)</f>
        <v>37.20349563046193</v>
      </c>
      <c r="G54" s="1301">
        <v>2434</v>
      </c>
      <c r="H54" s="811">
        <f>SUM(G54/G52*100-100)</f>
        <v>-72.810545129579992</v>
      </c>
      <c r="I54" s="1302">
        <f>SUM(G54/G48*100-100)</f>
        <v>9.5902746510580812</v>
      </c>
      <c r="J54" s="1301">
        <v>1355</v>
      </c>
      <c r="K54" s="3532">
        <f>SUM(J54/J52*100-100)</f>
        <v>-73.379174852652255</v>
      </c>
      <c r="L54" s="298">
        <f>SUM(J54/J48*100-100)</f>
        <v>19.173262972735273</v>
      </c>
      <c r="AB54" s="1873"/>
      <c r="AC54" s="1873"/>
      <c r="AD54" s="1873"/>
      <c r="AK54" s="2683"/>
      <c r="AL54" s="2683"/>
      <c r="AM54" s="2683"/>
      <c r="AN54" s="2683"/>
      <c r="AO54" s="2683"/>
      <c r="AP54" s="2683"/>
      <c r="AQ54" s="2683"/>
      <c r="AR54" s="2683"/>
      <c r="AS54" s="2683"/>
      <c r="AT54" s="2683"/>
      <c r="AU54" s="2683"/>
      <c r="AV54" s="2212"/>
    </row>
    <row r="55" spans="1:48" ht="14.25" customHeight="1">
      <c r="C55" s="3175" t="s">
        <v>983</v>
      </c>
      <c r="D55" s="1301">
        <v>813</v>
      </c>
      <c r="E55" s="3532">
        <f>SUM(D55/D54*100-100)</f>
        <v>-26.023657870791624</v>
      </c>
      <c r="F55" s="1302">
        <f>SUM(D55/D50*100-100)</f>
        <v>7.9681274900398336</v>
      </c>
      <c r="G55" s="1301">
        <v>2139</v>
      </c>
      <c r="H55" s="811">
        <f>SUM(G55/G54*100-100)</f>
        <v>-12.119967132292516</v>
      </c>
      <c r="I55" s="1302">
        <f>SUM(G55/G50*100-100)</f>
        <v>-9.3414292386739817E-2</v>
      </c>
      <c r="J55" s="1301">
        <v>1156</v>
      </c>
      <c r="K55" s="3532">
        <f>SUM(J55/J54*100-100)</f>
        <v>-14.686346863468628</v>
      </c>
      <c r="L55" s="298">
        <f>SUM(J55/J50*100-100)</f>
        <v>-4.5417010734929733</v>
      </c>
      <c r="N55" s="2212"/>
      <c r="P55" s="2212"/>
      <c r="AB55" s="1873"/>
      <c r="AC55" s="1873"/>
      <c r="AD55" s="1873"/>
    </row>
    <row r="56" spans="1:48" ht="14.25" customHeight="1">
      <c r="C56" s="3175" t="s">
        <v>1005</v>
      </c>
      <c r="D56" s="1301">
        <f>308+281+239</f>
        <v>828</v>
      </c>
      <c r="E56" s="3532">
        <f>SUM(D56/D55*100-100)</f>
        <v>1.8450184501844973</v>
      </c>
      <c r="F56" s="1302">
        <f>SUM(D56/D51*100-100)</f>
        <v>7.8125</v>
      </c>
      <c r="G56" s="1301">
        <f>811+812+746</f>
        <v>2369</v>
      </c>
      <c r="H56" s="811">
        <f>SUM(G56/G55*100-100)</f>
        <v>10.752688172043008</v>
      </c>
      <c r="I56" s="1302">
        <f>SUM(G56/G51*100-100)</f>
        <v>2.4653979238754289</v>
      </c>
      <c r="J56" s="1301">
        <f>408+383+439</f>
        <v>1230</v>
      </c>
      <c r="K56" s="3532">
        <f>SUM(J56/J55*100-100)</f>
        <v>6.4013840830449737</v>
      </c>
      <c r="L56" s="298">
        <f>SUM(J56/J51*100-100)</f>
        <v>-14.523974982626825</v>
      </c>
      <c r="N56" s="2212"/>
      <c r="AB56" s="1873"/>
      <c r="AC56" s="1873"/>
      <c r="AD56" s="1873"/>
    </row>
    <row r="57" spans="1:48" ht="14.25" customHeight="1" thickBot="1">
      <c r="C57" s="3153">
        <v>2016</v>
      </c>
      <c r="D57" s="3154">
        <f>SUM(D53:D56)</f>
        <v>3790</v>
      </c>
      <c r="E57" s="3155">
        <f>SUM(D57/D52)*100-100</f>
        <v>15.022761760242801</v>
      </c>
      <c r="F57" s="3181">
        <f>SUM(D57/D52)*100-100</f>
        <v>15.022761760242801</v>
      </c>
      <c r="G57" s="3154">
        <f>SUM(G53:G56)</f>
        <v>9260</v>
      </c>
      <c r="H57" s="3155">
        <f>SUM(G57/G52)*100-100</f>
        <v>3.4405719392314609</v>
      </c>
      <c r="I57" s="3169">
        <f>SUM(G57/G52)*100-100</f>
        <v>3.4405719392314609</v>
      </c>
      <c r="J57" s="3154">
        <f>SUM(J53:J56)</f>
        <v>4898</v>
      </c>
      <c r="K57" s="3155">
        <f>SUM(J57/J52)*100-100</f>
        <v>-3.772102161100193</v>
      </c>
      <c r="L57" s="3169">
        <f t="shared" ref="L57" si="28">SUM(J57/J52)*100-100</f>
        <v>-3.772102161100193</v>
      </c>
      <c r="N57" s="2212"/>
      <c r="AB57" s="1873"/>
      <c r="AC57" s="1873"/>
      <c r="AD57" s="1873"/>
    </row>
    <row r="58" spans="1:48" s="3404" customFormat="1" ht="13.5" thickBot="1">
      <c r="B58" s="3615"/>
      <c r="C58" s="3786" t="s">
        <v>1014</v>
      </c>
      <c r="D58" s="3787">
        <v>1050</v>
      </c>
      <c r="E58" s="3788">
        <f>SUM(D58/D56*100-100)</f>
        <v>26.811594202898561</v>
      </c>
      <c r="F58" s="3789">
        <f>SUM(D58/D53)*100-100</f>
        <v>0</v>
      </c>
      <c r="G58" s="3787">
        <v>2318</v>
      </c>
      <c r="H58" s="3788">
        <f>SUM(G58/G56*100-100)</f>
        <v>-2.1528070915998256</v>
      </c>
      <c r="I58" s="3789">
        <f>SUM(G58/G53)*100-100</f>
        <v>0</v>
      </c>
      <c r="J58" s="3787">
        <v>1157</v>
      </c>
      <c r="K58" s="3790">
        <f>SUM(J58/J56*100-100)</f>
        <v>-5.9349593495934982</v>
      </c>
      <c r="L58" s="3791">
        <f t="shared" ref="L58" si="29">SUM(J58/J53)*100-100</f>
        <v>0</v>
      </c>
      <c r="N58" s="3612"/>
      <c r="AB58" s="3610"/>
      <c r="AC58" s="3610"/>
      <c r="AD58" s="3610"/>
    </row>
    <row r="59" spans="1:48" ht="17.45" customHeight="1">
      <c r="B59" s="23"/>
      <c r="C59" s="3533" t="s">
        <v>579</v>
      </c>
      <c r="D59" s="3471"/>
      <c r="E59" s="3471"/>
      <c r="F59" s="3534"/>
      <c r="G59" s="3535"/>
      <c r="H59" s="3471"/>
      <c r="I59" s="3471"/>
      <c r="J59" s="3536"/>
      <c r="K59" s="3537"/>
      <c r="L59" s="3165"/>
      <c r="M59" s="2212"/>
      <c r="N59" s="2212"/>
      <c r="U59" s="1183"/>
      <c r="AK59" s="2212"/>
      <c r="AL59" s="2212"/>
      <c r="AM59" s="2212"/>
      <c r="AN59" s="2212"/>
      <c r="AO59" s="2212"/>
      <c r="AP59" s="2212"/>
      <c r="AQ59" s="2212"/>
      <c r="AR59" s="2212"/>
      <c r="AS59" s="2212"/>
      <c r="AT59" s="2212"/>
      <c r="AU59" s="2212"/>
      <c r="AV59" s="2212"/>
    </row>
    <row r="60" spans="1:48" ht="17.45" customHeight="1">
      <c r="C60" s="568"/>
      <c r="D60" s="23"/>
      <c r="E60" s="23"/>
      <c r="F60" s="23"/>
      <c r="G60" s="23"/>
      <c r="H60" s="23"/>
      <c r="I60" s="23"/>
      <c r="J60" s="2212"/>
      <c r="K60" s="2212"/>
      <c r="L60" s="24"/>
      <c r="M60" s="2212"/>
      <c r="U60" s="692"/>
      <c r="AK60" s="3190"/>
      <c r="AL60" s="2212"/>
      <c r="AM60" s="2212"/>
      <c r="AN60" s="2212"/>
      <c r="AO60" s="3190"/>
      <c r="AP60" s="2212"/>
      <c r="AQ60" s="2212"/>
      <c r="AR60" s="2212"/>
      <c r="AS60" s="3190"/>
      <c r="AT60" s="2212"/>
      <c r="AU60" s="2212"/>
      <c r="AV60" s="2212"/>
    </row>
    <row r="61" spans="1:48" ht="17.45" customHeight="1">
      <c r="D61" s="467"/>
      <c r="G61" s="467"/>
      <c r="H61" s="467"/>
      <c r="I61" s="467"/>
      <c r="J61" s="467"/>
      <c r="K61" s="2212"/>
      <c r="U61" s="692"/>
      <c r="AK61" s="3190"/>
      <c r="AL61" s="2212"/>
      <c r="AM61" s="2212"/>
      <c r="AN61" s="2212"/>
      <c r="AO61" s="3190"/>
      <c r="AP61" s="2212"/>
      <c r="AQ61" s="2212"/>
      <c r="AR61" s="2212"/>
      <c r="AS61" s="3190"/>
      <c r="AT61" s="2212"/>
      <c r="AU61" s="2212"/>
      <c r="AV61" s="2212"/>
    </row>
    <row r="62" spans="1:48" ht="17.45" customHeight="1">
      <c r="D62" s="467"/>
      <c r="G62" s="467"/>
      <c r="H62" s="467"/>
      <c r="I62" s="467"/>
      <c r="J62" s="3190"/>
      <c r="K62" s="2212"/>
      <c r="U62" s="692"/>
      <c r="AK62" s="3190"/>
      <c r="AL62" s="2212"/>
      <c r="AM62" s="2212"/>
      <c r="AN62" s="2212"/>
      <c r="AO62" s="3190"/>
      <c r="AP62" s="2212"/>
      <c r="AQ62" s="2212"/>
      <c r="AR62" s="2212"/>
      <c r="AS62" s="3190"/>
      <c r="AT62" s="2212"/>
      <c r="AU62" s="2212"/>
      <c r="AV62" s="2212"/>
    </row>
    <row r="63" spans="1:48" ht="17.45" customHeight="1">
      <c r="G63" s="467"/>
      <c r="H63" s="467"/>
      <c r="I63" s="467"/>
      <c r="J63" s="3190"/>
      <c r="K63" s="2212"/>
      <c r="U63" s="692"/>
      <c r="AK63" s="3190"/>
      <c r="AL63" s="2212"/>
      <c r="AM63" s="2212"/>
      <c r="AN63" s="2212"/>
      <c r="AO63" s="3190"/>
      <c r="AP63" s="2212"/>
      <c r="AQ63" s="2212"/>
      <c r="AR63" s="2212"/>
      <c r="AS63" s="3190"/>
      <c r="AT63" s="2212"/>
      <c r="AU63" s="2212"/>
      <c r="AV63" s="2212"/>
    </row>
    <row r="64" spans="1:48" ht="17.45" customHeight="1">
      <c r="G64" s="467"/>
      <c r="H64" s="467"/>
      <c r="I64" s="467"/>
      <c r="J64" s="3190"/>
      <c r="K64" s="2212"/>
      <c r="U64" s="692"/>
      <c r="AK64" s="3190"/>
      <c r="AL64" s="2212"/>
      <c r="AM64" s="2212"/>
      <c r="AN64" s="2212"/>
      <c r="AO64" s="3190"/>
      <c r="AP64" s="2212"/>
      <c r="AQ64" s="2212"/>
      <c r="AR64" s="2212"/>
      <c r="AS64" s="3190"/>
      <c r="AT64" s="2212"/>
      <c r="AU64" s="2212"/>
      <c r="AV64" s="2212"/>
    </row>
    <row r="65" spans="1:48" ht="17.45" customHeight="1">
      <c r="G65" s="467"/>
      <c r="H65" s="467"/>
      <c r="I65" s="467"/>
      <c r="J65" s="3190"/>
      <c r="K65" s="2212"/>
      <c r="U65" s="692"/>
      <c r="AK65" s="2742"/>
      <c r="AL65" s="2212"/>
      <c r="AM65" s="2212"/>
      <c r="AN65" s="2212"/>
      <c r="AO65" s="2742"/>
      <c r="AP65" s="2212"/>
      <c r="AQ65" s="2212"/>
      <c r="AR65" s="2212"/>
      <c r="AS65" s="2742"/>
      <c r="AT65" s="2212"/>
      <c r="AU65" s="2212"/>
      <c r="AV65" s="2212"/>
    </row>
    <row r="66" spans="1:48" ht="17.45" customHeight="1">
      <c r="G66" s="467"/>
      <c r="H66" s="467"/>
      <c r="I66" s="467"/>
      <c r="J66" s="3190"/>
      <c r="K66" s="2212"/>
      <c r="U66" s="692"/>
      <c r="AK66" s="3190"/>
      <c r="AL66" s="2212"/>
      <c r="AM66" s="2212"/>
      <c r="AN66" s="2212"/>
      <c r="AO66" s="3190"/>
      <c r="AP66" s="2212"/>
      <c r="AQ66" s="2212"/>
      <c r="AR66" s="2212"/>
      <c r="AS66" s="3190"/>
      <c r="AT66" s="2212"/>
      <c r="AU66" s="2212"/>
      <c r="AV66" s="2212"/>
    </row>
    <row r="67" spans="1:48" s="146" customFormat="1" ht="17.45" customHeight="1">
      <c r="B67" s="145"/>
      <c r="C67" s="145"/>
      <c r="D67" s="145"/>
      <c r="E67" s="145"/>
      <c r="F67" s="145"/>
      <c r="G67" s="145"/>
      <c r="H67" s="558"/>
      <c r="I67" s="558"/>
      <c r="J67" s="145"/>
      <c r="K67" s="3163"/>
      <c r="L67" s="145"/>
      <c r="U67" s="693"/>
      <c r="AK67" s="3244"/>
      <c r="AL67" s="3163"/>
      <c r="AM67" s="3163"/>
      <c r="AN67" s="3163"/>
      <c r="AO67" s="3244"/>
      <c r="AP67" s="3163"/>
      <c r="AQ67" s="3163"/>
      <c r="AR67" s="3163"/>
      <c r="AS67" s="3244"/>
      <c r="AT67" s="3191"/>
      <c r="AU67" s="3191"/>
      <c r="AV67" s="3191"/>
    </row>
    <row r="68" spans="1:48" ht="11.25" customHeight="1">
      <c r="G68" s="467"/>
      <c r="H68" s="467"/>
      <c r="I68" s="467"/>
      <c r="J68" s="3190"/>
      <c r="K68" s="2212"/>
      <c r="U68" s="692"/>
      <c r="AK68" s="3190"/>
      <c r="AL68" s="2212"/>
      <c r="AM68" s="2212"/>
      <c r="AN68" s="2212"/>
      <c r="AO68" s="3190"/>
      <c r="AP68" s="2212"/>
      <c r="AQ68" s="2212"/>
      <c r="AR68" s="2212"/>
      <c r="AS68" s="3190"/>
      <c r="AT68" s="2683"/>
      <c r="AU68" s="2683"/>
      <c r="AV68" s="2683"/>
    </row>
    <row r="69" spans="1:48" ht="18" customHeight="1">
      <c r="G69" s="467"/>
      <c r="H69" s="467"/>
      <c r="I69" s="467"/>
      <c r="J69" s="3190"/>
      <c r="K69" s="2212"/>
      <c r="U69" s="692"/>
      <c r="AK69" s="3190"/>
      <c r="AL69" s="2212"/>
      <c r="AM69" s="2212"/>
      <c r="AN69" s="2212"/>
      <c r="AO69" s="3190"/>
      <c r="AP69" s="2212"/>
      <c r="AQ69" s="2212"/>
      <c r="AR69" s="2212"/>
      <c r="AS69" s="3190"/>
      <c r="AT69" s="2212"/>
      <c r="AU69" s="2212"/>
      <c r="AV69" s="2212"/>
    </row>
    <row r="70" spans="1:48" s="3192" customFormat="1" ht="18" customHeight="1">
      <c r="A70" s="1874"/>
      <c r="B70" s="3"/>
      <c r="C70" s="3"/>
      <c r="D70" s="3"/>
      <c r="E70" s="3"/>
      <c r="F70" s="3"/>
      <c r="G70" s="467"/>
      <c r="H70" s="467"/>
      <c r="I70" s="467"/>
      <c r="J70" s="3190"/>
      <c r="K70" s="2212"/>
      <c r="L70" s="3"/>
      <c r="U70" s="692"/>
      <c r="AK70" s="3163"/>
      <c r="AL70" s="3163"/>
      <c r="AM70" s="3163"/>
      <c r="AN70" s="3163"/>
      <c r="AO70" s="3231"/>
      <c r="AP70" s="3231"/>
      <c r="AQ70" s="3231"/>
      <c r="AR70" s="3231"/>
      <c r="AS70" s="3231"/>
      <c r="AT70" s="3231"/>
      <c r="AU70" s="3231"/>
      <c r="AV70" s="3231"/>
    </row>
    <row r="71" spans="1:48" s="3" customFormat="1" ht="18" customHeight="1">
      <c r="A71" s="1874"/>
      <c r="G71" s="467"/>
      <c r="H71" s="467"/>
      <c r="I71" s="467"/>
      <c r="J71" s="3190"/>
      <c r="K71" s="2212"/>
      <c r="U71" s="692"/>
      <c r="AK71" s="2212"/>
      <c r="AL71" s="2212"/>
      <c r="AM71" s="2212"/>
      <c r="AN71" s="2212"/>
    </row>
    <row r="72" spans="1:48">
      <c r="G72" s="467"/>
      <c r="H72" s="467"/>
      <c r="I72" s="467"/>
      <c r="J72" s="3190"/>
      <c r="K72" s="2212"/>
      <c r="U72" s="692"/>
      <c r="AK72" s="3190"/>
      <c r="AL72" s="2212"/>
      <c r="AM72" s="2212"/>
      <c r="AN72" s="2212"/>
    </row>
    <row r="73" spans="1:48" s="146" customFormat="1">
      <c r="B73" s="145"/>
      <c r="C73" s="145"/>
      <c r="D73" s="145"/>
      <c r="E73" s="145"/>
      <c r="F73" s="145"/>
      <c r="G73" s="145"/>
      <c r="H73" s="145"/>
      <c r="I73" s="145"/>
      <c r="J73" s="145"/>
      <c r="L73" s="145"/>
      <c r="U73" s="693"/>
      <c r="AK73" s="625"/>
      <c r="AL73" s="3191"/>
      <c r="AM73" s="3191"/>
      <c r="AN73" s="3163"/>
    </row>
    <row r="74" spans="1:48">
      <c r="AK74" s="3190"/>
      <c r="AL74" s="2683"/>
      <c r="AM74" s="2683"/>
      <c r="AN74" s="2212"/>
    </row>
    <row r="75" spans="1:48">
      <c r="U75" s="1873"/>
      <c r="V75" s="1873"/>
      <c r="W75" s="1873"/>
      <c r="X75" s="1873"/>
      <c r="Y75" s="1873"/>
      <c r="AK75" s="3244"/>
      <c r="AL75" s="3163"/>
      <c r="AM75" s="3163"/>
      <c r="AN75" s="3163"/>
    </row>
    <row r="76" spans="1:48">
      <c r="W76" s="1873"/>
      <c r="X76" s="1873"/>
      <c r="Y76" s="1873"/>
      <c r="AK76" s="3190"/>
      <c r="AL76" s="2683"/>
      <c r="AM76" s="2683"/>
      <c r="AN76" s="2212"/>
    </row>
    <row r="77" spans="1:48">
      <c r="U77" s="692"/>
      <c r="V77" s="692"/>
      <c r="W77" s="1873"/>
      <c r="X77" s="1873"/>
      <c r="Y77" s="1873"/>
      <c r="AK77" s="3190"/>
      <c r="AL77" s="2212"/>
      <c r="AM77" s="2212"/>
      <c r="AN77" s="2212"/>
    </row>
    <row r="78" spans="1:48">
      <c r="U78" s="692"/>
      <c r="V78" s="692"/>
      <c r="W78" s="1873"/>
      <c r="X78" s="1873"/>
      <c r="Y78" s="1873"/>
    </row>
    <row r="79" spans="1:48">
      <c r="W79" s="1873"/>
      <c r="X79" s="1873"/>
      <c r="Y79" s="1873"/>
    </row>
    <row r="80" spans="1:48">
      <c r="W80" s="1873"/>
      <c r="X80" s="1873"/>
      <c r="Y80" s="1873"/>
    </row>
    <row r="81" spans="23:25">
      <c r="W81" s="1873"/>
      <c r="X81" s="1873"/>
      <c r="Y81" s="1873"/>
    </row>
    <row r="82" spans="23:25">
      <c r="W82" s="1873"/>
      <c r="X82" s="1873"/>
      <c r="Y82" s="1873"/>
    </row>
    <row r="83" spans="23:25">
      <c r="W83" s="1873"/>
      <c r="X83" s="1873"/>
      <c r="Y83" s="1873"/>
    </row>
    <row r="84" spans="23:25">
      <c r="W84" s="1873"/>
      <c r="X84" s="1873"/>
      <c r="Y84" s="1873"/>
    </row>
    <row r="85" spans="23:25">
      <c r="W85" s="1873"/>
      <c r="X85" s="1873"/>
      <c r="Y85" s="1873"/>
    </row>
    <row r="86" spans="23:25">
      <c r="W86" s="1873"/>
      <c r="X86" s="1873"/>
      <c r="Y86" s="1873"/>
    </row>
    <row r="87" spans="23:25">
      <c r="W87" s="1873"/>
      <c r="X87" s="1873"/>
      <c r="Y87" s="1873"/>
    </row>
    <row r="113" spans="5:5">
      <c r="E113" s="3">
        <v>748108</v>
      </c>
    </row>
  </sheetData>
  <mergeCells count="6">
    <mergeCell ref="C1:L1"/>
    <mergeCell ref="AB7:AF8"/>
    <mergeCell ref="C2:C3"/>
    <mergeCell ref="D2:F2"/>
    <mergeCell ref="G2:I2"/>
    <mergeCell ref="J2:L2"/>
  </mergeCells>
  <phoneticPr fontId="0" type="noConversion"/>
  <pageMargins left="0.2" right="0.17" top="0.81" bottom="0.76" header="0.3" footer="0.24"/>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sheetPr>
    <tabColor rgb="FF002060"/>
  </sheetPr>
  <dimension ref="A1:S96"/>
  <sheetViews>
    <sheetView zoomScale="110" zoomScaleNormal="110" workbookViewId="0">
      <selection activeCell="A92" sqref="A92:XFD92"/>
    </sheetView>
  </sheetViews>
  <sheetFormatPr defaultRowHeight="12.75"/>
  <cols>
    <col min="1" max="1" width="11.5703125" customWidth="1"/>
    <col min="2" max="2" width="5.5703125" customWidth="1"/>
    <col min="3" max="3" width="7.28515625" style="555" customWidth="1"/>
    <col min="4" max="4" width="5.5703125" customWidth="1"/>
    <col min="5" max="5" width="7.28515625" style="555" customWidth="1"/>
    <col min="6" max="6" width="5.42578125" customWidth="1"/>
    <col min="7" max="9" width="7.28515625" style="555" customWidth="1"/>
    <col min="10" max="10" width="5.5703125" customWidth="1"/>
    <col min="11" max="11" width="7.28515625" style="555" customWidth="1"/>
    <col min="12" max="12" width="5.5703125" customWidth="1"/>
    <col min="13" max="13" width="7.28515625" style="555" customWidth="1"/>
    <col min="14" max="14" width="6.5703125" customWidth="1"/>
    <col min="15" max="15" width="7.28515625" style="555" customWidth="1"/>
  </cols>
  <sheetData>
    <row r="1" spans="1:15" ht="12.75" customHeight="1">
      <c r="A1" s="3793" t="s">
        <v>910</v>
      </c>
      <c r="B1" s="3608"/>
      <c r="C1" s="5223" t="s">
        <v>768</v>
      </c>
      <c r="D1" s="5223"/>
      <c r="E1" s="5223"/>
      <c r="F1" s="5223"/>
      <c r="G1" s="5223"/>
      <c r="H1" s="5223"/>
      <c r="I1" s="5223"/>
      <c r="J1" s="5223"/>
      <c r="K1" s="5223"/>
      <c r="L1" s="5223"/>
      <c r="M1" s="5223"/>
      <c r="N1" s="5223"/>
      <c r="O1" s="5224"/>
    </row>
    <row r="2" spans="1:15" ht="13.5" customHeight="1" thickBot="1">
      <c r="A2" s="3793"/>
      <c r="B2" s="3609"/>
      <c r="C2" s="5225"/>
      <c r="D2" s="5225"/>
      <c r="E2" s="5225"/>
      <c r="F2" s="5225"/>
      <c r="G2" s="5225"/>
      <c r="H2" s="5225"/>
      <c r="I2" s="5225"/>
      <c r="J2" s="5225"/>
      <c r="K2" s="5225"/>
      <c r="L2" s="5225"/>
      <c r="M2" s="5225"/>
      <c r="N2" s="5225"/>
      <c r="O2" s="5226"/>
    </row>
    <row r="3" spans="1:15" ht="13.5" thickBot="1"/>
    <row r="4" spans="1:15" s="1874" customFormat="1" ht="24" customHeight="1">
      <c r="A4" s="5206" t="s">
        <v>808</v>
      </c>
      <c r="B4" s="5229"/>
      <c r="C4" s="5229"/>
      <c r="D4" s="5229"/>
      <c r="E4" s="5229"/>
      <c r="F4" s="5229"/>
      <c r="G4" s="5229"/>
      <c r="H4" s="5229"/>
      <c r="I4" s="5229"/>
      <c r="J4" s="5229"/>
      <c r="K4" s="5229"/>
      <c r="L4" s="5229"/>
      <c r="M4" s="5229"/>
      <c r="N4" s="5229"/>
      <c r="O4" s="5230"/>
    </row>
    <row r="5" spans="1:15" ht="30" customHeight="1">
      <c r="A5" s="76" t="s">
        <v>104</v>
      </c>
      <c r="B5" s="734" t="s">
        <v>769</v>
      </c>
      <c r="C5" s="2627" t="s">
        <v>775</v>
      </c>
      <c r="D5" s="734" t="s">
        <v>770</v>
      </c>
      <c r="E5" s="2627" t="s">
        <v>775</v>
      </c>
      <c r="F5" s="734" t="s">
        <v>771</v>
      </c>
      <c r="G5" s="2203" t="s">
        <v>775</v>
      </c>
      <c r="H5" s="734" t="s">
        <v>813</v>
      </c>
      <c r="I5" s="2627" t="s">
        <v>775</v>
      </c>
      <c r="J5" s="734" t="s">
        <v>772</v>
      </c>
      <c r="K5" s="2627" t="s">
        <v>775</v>
      </c>
      <c r="L5" s="734" t="s">
        <v>773</v>
      </c>
      <c r="M5" s="2627" t="s">
        <v>775</v>
      </c>
      <c r="N5" s="2862" t="s">
        <v>774</v>
      </c>
      <c r="O5" s="2628" t="s">
        <v>775</v>
      </c>
    </row>
    <row r="6" spans="1:15" s="221" customFormat="1" ht="14.45" customHeight="1">
      <c r="A6" s="2842" t="s">
        <v>705</v>
      </c>
      <c r="B6" s="2843">
        <v>13925</v>
      </c>
      <c r="C6" s="2844" t="s">
        <v>601</v>
      </c>
      <c r="D6" s="2845">
        <v>16669</v>
      </c>
      <c r="E6" s="2844" t="s">
        <v>601</v>
      </c>
      <c r="F6" s="2845">
        <v>57213</v>
      </c>
      <c r="G6" s="2846" t="s">
        <v>601</v>
      </c>
      <c r="H6" s="2845">
        <v>74012</v>
      </c>
      <c r="I6" s="2846" t="s">
        <v>601</v>
      </c>
      <c r="J6" s="2845">
        <v>16163</v>
      </c>
      <c r="K6" s="2844" t="s">
        <v>601</v>
      </c>
      <c r="L6" s="2843">
        <v>52347</v>
      </c>
      <c r="M6" s="2844" t="s">
        <v>601</v>
      </c>
      <c r="N6" s="2845">
        <v>13965</v>
      </c>
      <c r="O6" s="2847" t="s">
        <v>601</v>
      </c>
    </row>
    <row r="7" spans="1:15" s="221" customFormat="1" ht="14.45" customHeight="1">
      <c r="A7" s="2842" t="s">
        <v>723</v>
      </c>
      <c r="B7" s="2843">
        <v>13994</v>
      </c>
      <c r="C7" s="2848">
        <f>(B7-B6)/B6</f>
        <v>4.9551166965888689E-3</v>
      </c>
      <c r="D7" s="2845">
        <v>16719</v>
      </c>
      <c r="E7" s="2848">
        <f t="shared" ref="E7:E13" si="0">(D7-D6)/D6</f>
        <v>2.9995800587917692E-3</v>
      </c>
      <c r="F7" s="2845">
        <v>57457</v>
      </c>
      <c r="G7" s="2849">
        <f t="shared" ref="G7:G13" si="1">(F7-F6)/F6</f>
        <v>4.2647650009613198E-3</v>
      </c>
      <c r="H7" s="2845">
        <v>74310</v>
      </c>
      <c r="I7" s="2849">
        <f>(H7-H6)/H6</f>
        <v>4.0263741014970548E-3</v>
      </c>
      <c r="J7" s="2845">
        <v>16246</v>
      </c>
      <c r="K7" s="2848">
        <f t="shared" ref="K7:K13" si="2">(J7-J6)/J6</f>
        <v>5.1351852997587079E-3</v>
      </c>
      <c r="L7" s="2843">
        <v>52559</v>
      </c>
      <c r="M7" s="2848">
        <f t="shared" ref="M7:M13" si="3">(L7-L6)/L6</f>
        <v>4.0498977973904907E-3</v>
      </c>
      <c r="N7" s="2845">
        <v>14043</v>
      </c>
      <c r="O7" s="2850">
        <f t="shared" ref="O7:O11" si="4">(N7-N6)/N6</f>
        <v>5.5853920515574647E-3</v>
      </c>
    </row>
    <row r="8" spans="1:15" s="221" customFormat="1" ht="14.45" customHeight="1">
      <c r="A8" s="2842" t="s">
        <v>724</v>
      </c>
      <c r="B8" s="2843">
        <v>14000</v>
      </c>
      <c r="C8" s="2848">
        <f t="shared" ref="C8:C10" si="5">(B8-B7)/B7</f>
        <v>4.2875518079176791E-4</v>
      </c>
      <c r="D8" s="2845">
        <v>16657</v>
      </c>
      <c r="E8" s="2848">
        <f t="shared" si="0"/>
        <v>-3.70835576290448E-3</v>
      </c>
      <c r="F8" s="2845">
        <v>57755</v>
      </c>
      <c r="G8" s="2849">
        <f t="shared" si="1"/>
        <v>5.1864872861444207E-3</v>
      </c>
      <c r="H8" s="2845">
        <v>74381</v>
      </c>
      <c r="I8" s="2849">
        <f t="shared" ref="I8:I13" si="6">(H8-H7)/H7</f>
        <v>9.5545686986946577E-4</v>
      </c>
      <c r="J8" s="2845">
        <v>16260</v>
      </c>
      <c r="K8" s="2848">
        <f t="shared" si="2"/>
        <v>8.6175058475932537E-4</v>
      </c>
      <c r="L8" s="2843">
        <v>52684</v>
      </c>
      <c r="M8" s="2848">
        <f t="shared" si="3"/>
        <v>2.3782796476340875E-3</v>
      </c>
      <c r="N8" s="2845">
        <v>14057</v>
      </c>
      <c r="O8" s="2850">
        <f t="shared" si="4"/>
        <v>9.9693797621590828E-4</v>
      </c>
    </row>
    <row r="9" spans="1:15" s="221" customFormat="1" ht="14.45" customHeight="1">
      <c r="A9" s="2851" t="s">
        <v>725</v>
      </c>
      <c r="B9" s="2852">
        <v>13928</v>
      </c>
      <c r="C9" s="2853">
        <f t="shared" si="5"/>
        <v>-5.1428571428571426E-3</v>
      </c>
      <c r="D9" s="2854">
        <v>16612</v>
      </c>
      <c r="E9" s="2853">
        <f t="shared" si="0"/>
        <v>-2.701566908807108E-3</v>
      </c>
      <c r="F9" s="2854">
        <v>57712</v>
      </c>
      <c r="G9" s="2855">
        <f t="shared" si="1"/>
        <v>-7.4452428361180851E-4</v>
      </c>
      <c r="H9" s="2854">
        <v>74109</v>
      </c>
      <c r="I9" s="2855">
        <f t="shared" si="6"/>
        <v>-3.656847850929673E-3</v>
      </c>
      <c r="J9" s="2854">
        <v>16103</v>
      </c>
      <c r="K9" s="2853">
        <f t="shared" si="2"/>
        <v>-9.655596555965559E-3</v>
      </c>
      <c r="L9" s="2852">
        <v>52330</v>
      </c>
      <c r="M9" s="2853">
        <f t="shared" si="3"/>
        <v>-6.719307569660618E-3</v>
      </c>
      <c r="N9" s="2854">
        <v>13996</v>
      </c>
      <c r="O9" s="2856">
        <f t="shared" si="4"/>
        <v>-4.3394749946645801E-3</v>
      </c>
    </row>
    <row r="10" spans="1:15" ht="14.45" customHeight="1">
      <c r="A10" s="2842" t="s">
        <v>746</v>
      </c>
      <c r="B10" s="2843">
        <v>13819</v>
      </c>
      <c r="C10" s="2857">
        <f t="shared" si="5"/>
        <v>-7.8259620907524408E-3</v>
      </c>
      <c r="D10" s="2845">
        <v>16500</v>
      </c>
      <c r="E10" s="2857">
        <f t="shared" si="0"/>
        <v>-6.7421141343607027E-3</v>
      </c>
      <c r="F10" s="2845">
        <v>57621</v>
      </c>
      <c r="G10" s="2858">
        <f t="shared" si="1"/>
        <v>-1.5767951205988356E-3</v>
      </c>
      <c r="H10" s="2845">
        <v>73527</v>
      </c>
      <c r="I10" s="2858">
        <f t="shared" si="6"/>
        <v>-7.8532971703841638E-3</v>
      </c>
      <c r="J10" s="2845">
        <v>15889</v>
      </c>
      <c r="K10" s="2857">
        <f t="shared" si="2"/>
        <v>-1.3289449170961932E-2</v>
      </c>
      <c r="L10" s="2843">
        <v>51912</v>
      </c>
      <c r="M10" s="2857">
        <f t="shared" si="3"/>
        <v>-7.9877699216510598E-3</v>
      </c>
      <c r="N10" s="2845">
        <v>13923</v>
      </c>
      <c r="O10" s="2859">
        <f t="shared" si="4"/>
        <v>-5.2157759359817094E-3</v>
      </c>
    </row>
    <row r="11" spans="1:15" ht="14.45" customHeight="1">
      <c r="A11" s="2842" t="s">
        <v>747</v>
      </c>
      <c r="B11" s="2843">
        <v>13906</v>
      </c>
      <c r="C11" s="2848">
        <f t="shared" ref="C11:C16" si="7">(B11-B10)/B10</f>
        <v>6.2956798610608582E-3</v>
      </c>
      <c r="D11" s="2845">
        <v>16593</v>
      </c>
      <c r="E11" s="2848">
        <f t="shared" si="0"/>
        <v>5.6363636363636364E-3</v>
      </c>
      <c r="F11" s="2845">
        <v>57908</v>
      </c>
      <c r="G11" s="2849">
        <f t="shared" si="1"/>
        <v>4.9808229638499853E-3</v>
      </c>
      <c r="H11" s="2845">
        <v>73740</v>
      </c>
      <c r="I11" s="2849">
        <f t="shared" si="6"/>
        <v>2.8968950181565956E-3</v>
      </c>
      <c r="J11" s="2845">
        <v>15954</v>
      </c>
      <c r="K11" s="2848">
        <f t="shared" si="2"/>
        <v>4.0908804833532635E-3</v>
      </c>
      <c r="L11" s="2843">
        <v>52115</v>
      </c>
      <c r="M11" s="2848">
        <f t="shared" si="3"/>
        <v>3.9104638619201727E-3</v>
      </c>
      <c r="N11" s="2845">
        <v>13932</v>
      </c>
      <c r="O11" s="2850">
        <f t="shared" si="4"/>
        <v>6.4641241111829345E-4</v>
      </c>
    </row>
    <row r="12" spans="1:15" ht="14.45" customHeight="1">
      <c r="A12" s="2842" t="s">
        <v>748</v>
      </c>
      <c r="B12" s="2843">
        <v>13957</v>
      </c>
      <c r="C12" s="2848">
        <f t="shared" si="7"/>
        <v>3.667481662591687E-3</v>
      </c>
      <c r="D12" s="2845">
        <v>16618</v>
      </c>
      <c r="E12" s="2848">
        <f t="shared" si="0"/>
        <v>1.5066594347013802E-3</v>
      </c>
      <c r="F12" s="2845">
        <v>58086</v>
      </c>
      <c r="G12" s="2849">
        <f t="shared" si="1"/>
        <v>3.0738412654555502E-3</v>
      </c>
      <c r="H12" s="2845">
        <v>73400</v>
      </c>
      <c r="I12" s="2849">
        <f t="shared" si="6"/>
        <v>-4.6107946840249527E-3</v>
      </c>
      <c r="J12" s="2845">
        <v>15932</v>
      </c>
      <c r="K12" s="2848">
        <f t="shared" si="2"/>
        <v>-1.3789645230036355E-3</v>
      </c>
      <c r="L12" s="2843">
        <v>51941</v>
      </c>
      <c r="M12" s="2848">
        <f t="shared" si="3"/>
        <v>-3.3387700278230837E-3</v>
      </c>
      <c r="N12" s="2845">
        <v>13899</v>
      </c>
      <c r="O12" s="2850">
        <f t="shared" ref="O12:O17" si="8">(N12-N11)/N11</f>
        <v>-2.3686477174849267E-3</v>
      </c>
    </row>
    <row r="13" spans="1:15" ht="14.45" customHeight="1">
      <c r="A13" s="2851" t="s">
        <v>749</v>
      </c>
      <c r="B13" s="2852">
        <v>13896</v>
      </c>
      <c r="C13" s="2853">
        <f t="shared" si="7"/>
        <v>-4.3705667407035898E-3</v>
      </c>
      <c r="D13" s="2854">
        <v>16540</v>
      </c>
      <c r="E13" s="2853">
        <f t="shared" si="0"/>
        <v>-4.6937056204116017E-3</v>
      </c>
      <c r="F13" s="2854">
        <v>57885</v>
      </c>
      <c r="G13" s="2855">
        <f t="shared" si="1"/>
        <v>-3.4603863237268875E-3</v>
      </c>
      <c r="H13" s="2854">
        <v>72863</v>
      </c>
      <c r="I13" s="2855">
        <f t="shared" si="6"/>
        <v>-7.3160762942779288E-3</v>
      </c>
      <c r="J13" s="2854">
        <v>15688</v>
      </c>
      <c r="K13" s="2853">
        <f t="shared" si="2"/>
        <v>-1.5315089128797388E-2</v>
      </c>
      <c r="L13" s="2852">
        <v>51747</v>
      </c>
      <c r="M13" s="2853">
        <f t="shared" si="3"/>
        <v>-3.7350070272039429E-3</v>
      </c>
      <c r="N13" s="2854">
        <v>13837</v>
      </c>
      <c r="O13" s="2856">
        <f t="shared" si="8"/>
        <v>-4.4607525721274913E-3</v>
      </c>
    </row>
    <row r="14" spans="1:15" ht="14.45" customHeight="1">
      <c r="A14" s="2842" t="s">
        <v>810</v>
      </c>
      <c r="B14" s="2843">
        <v>13666</v>
      </c>
      <c r="C14" s="2848">
        <f t="shared" si="7"/>
        <v>-1.6551525618883133E-2</v>
      </c>
      <c r="D14" s="2845">
        <v>16420</v>
      </c>
      <c r="E14" s="2848">
        <f t="shared" ref="E14:E21" si="9">(D14-D13)/D13</f>
        <v>-7.2551390568319227E-3</v>
      </c>
      <c r="F14" s="2845">
        <v>57515</v>
      </c>
      <c r="G14" s="2849">
        <f t="shared" ref="G14:G21" si="10">(F14-F13)/F13</f>
        <v>-6.3919841064178978E-3</v>
      </c>
      <c r="H14" s="2845">
        <v>72196</v>
      </c>
      <c r="I14" s="2849">
        <f t="shared" ref="I14:I21" si="11">(H14-H13)/H13</f>
        <v>-9.1541660376322689E-3</v>
      </c>
      <c r="J14" s="2845">
        <v>15445</v>
      </c>
      <c r="K14" s="2848">
        <f t="shared" ref="K14:K21" si="12">(J14-J13)/J13</f>
        <v>-1.5489546149923509E-2</v>
      </c>
      <c r="L14" s="2843">
        <v>51499</v>
      </c>
      <c r="M14" s="2848">
        <f t="shared" ref="M14:M21" si="13">(L14-L13)/L13</f>
        <v>-4.792548360291418E-3</v>
      </c>
      <c r="N14" s="2845">
        <v>13665</v>
      </c>
      <c r="O14" s="2850">
        <f t="shared" si="8"/>
        <v>-1.2430440124304401E-2</v>
      </c>
    </row>
    <row r="15" spans="1:15" ht="14.45" customHeight="1">
      <c r="A15" s="2842" t="s">
        <v>818</v>
      </c>
      <c r="B15" s="2843">
        <v>13605</v>
      </c>
      <c r="C15" s="2848">
        <f t="shared" si="7"/>
        <v>-4.4636323723108448E-3</v>
      </c>
      <c r="D15" s="2845">
        <v>16384</v>
      </c>
      <c r="E15" s="2848">
        <f t="shared" si="9"/>
        <v>-2.1924482338611449E-3</v>
      </c>
      <c r="F15" s="2845">
        <v>57787</v>
      </c>
      <c r="G15" s="2849">
        <f t="shared" si="10"/>
        <v>4.7292010779796572E-3</v>
      </c>
      <c r="H15" s="2860">
        <v>72384</v>
      </c>
      <c r="I15" s="2848">
        <f t="shared" si="11"/>
        <v>2.6040223835115521E-3</v>
      </c>
      <c r="J15" s="2845">
        <v>15440</v>
      </c>
      <c r="K15" s="2848">
        <f t="shared" si="12"/>
        <v>-3.2372936225315638E-4</v>
      </c>
      <c r="L15" s="2843">
        <v>51875</v>
      </c>
      <c r="M15" s="2848">
        <f t="shared" si="13"/>
        <v>7.301112642963941E-3</v>
      </c>
      <c r="N15" s="2845">
        <v>13718</v>
      </c>
      <c r="O15" s="2850">
        <f t="shared" si="8"/>
        <v>3.8785217709476766E-3</v>
      </c>
    </row>
    <row r="16" spans="1:15" ht="14.45" customHeight="1">
      <c r="A16" s="2842" t="s">
        <v>797</v>
      </c>
      <c r="B16" s="2843">
        <v>13586</v>
      </c>
      <c r="C16" s="2848">
        <f t="shared" si="7"/>
        <v>-1.3965453877251011E-3</v>
      </c>
      <c r="D16" s="2845">
        <v>16391</v>
      </c>
      <c r="E16" s="2848">
        <f t="shared" si="9"/>
        <v>4.2724609375E-4</v>
      </c>
      <c r="F16" s="2845">
        <v>57965</v>
      </c>
      <c r="G16" s="2849">
        <f t="shared" si="10"/>
        <v>3.0802775710800008E-3</v>
      </c>
      <c r="H16" s="2860">
        <v>72334</v>
      </c>
      <c r="I16" s="2848">
        <f t="shared" si="11"/>
        <v>-6.9076038903625114E-4</v>
      </c>
      <c r="J16" s="2845">
        <v>15463</v>
      </c>
      <c r="K16" s="2848">
        <f t="shared" si="12"/>
        <v>1.4896373056994818E-3</v>
      </c>
      <c r="L16" s="2843">
        <v>51547</v>
      </c>
      <c r="M16" s="2848">
        <f t="shared" si="13"/>
        <v>-6.3228915662650606E-3</v>
      </c>
      <c r="N16" s="2845">
        <v>13736</v>
      </c>
      <c r="O16" s="2850">
        <f t="shared" si="8"/>
        <v>1.3121446274967196E-3</v>
      </c>
    </row>
    <row r="17" spans="1:19" ht="14.45" customHeight="1">
      <c r="A17" s="2851" t="s">
        <v>819</v>
      </c>
      <c r="B17" s="2852">
        <v>13544</v>
      </c>
      <c r="C17" s="2853">
        <f t="shared" ref="C17" si="14">(B17-B16)/B16</f>
        <v>-3.0914176358015602E-3</v>
      </c>
      <c r="D17" s="2854">
        <v>16311</v>
      </c>
      <c r="E17" s="2853">
        <f t="shared" si="9"/>
        <v>-4.8807272283570248E-3</v>
      </c>
      <c r="F17" s="2854">
        <v>57849</v>
      </c>
      <c r="G17" s="2855">
        <f t="shared" si="10"/>
        <v>-2.0012076252911241E-3</v>
      </c>
      <c r="H17" s="2861">
        <v>71845</v>
      </c>
      <c r="I17" s="2853">
        <f t="shared" si="11"/>
        <v>-6.7603063566234415E-3</v>
      </c>
      <c r="J17" s="2854">
        <v>15383</v>
      </c>
      <c r="K17" s="2853">
        <f t="shared" si="12"/>
        <v>-5.1736403026579579E-3</v>
      </c>
      <c r="L17" s="2852">
        <v>51517</v>
      </c>
      <c r="M17" s="2853">
        <f t="shared" si="13"/>
        <v>-5.8199313248103672E-4</v>
      </c>
      <c r="N17" s="2854">
        <v>13585</v>
      </c>
      <c r="O17" s="2856">
        <f t="shared" si="8"/>
        <v>-1.0993011065812464E-2</v>
      </c>
    </row>
    <row r="18" spans="1:19" ht="14.45" customHeight="1">
      <c r="A18" s="2842" t="s">
        <v>867</v>
      </c>
      <c r="B18" s="2843">
        <v>13399</v>
      </c>
      <c r="C18" s="2848">
        <f t="shared" ref="C18:C21" si="15">(B18-B17)/B17</f>
        <v>-1.070584760779681E-2</v>
      </c>
      <c r="D18" s="2845">
        <v>16211</v>
      </c>
      <c r="E18" s="2848">
        <f t="shared" si="9"/>
        <v>-6.1308319538961433E-3</v>
      </c>
      <c r="F18" s="2845">
        <v>57827</v>
      </c>
      <c r="G18" s="2849">
        <f t="shared" si="10"/>
        <v>-3.8030043734550294E-4</v>
      </c>
      <c r="H18" s="2860">
        <v>71101</v>
      </c>
      <c r="I18" s="2848">
        <f t="shared" si="11"/>
        <v>-1.0355626696360219E-2</v>
      </c>
      <c r="J18" s="2845">
        <v>15201</v>
      </c>
      <c r="K18" s="2848">
        <f t="shared" si="12"/>
        <v>-1.1831242280439446E-2</v>
      </c>
      <c r="L18" s="2843">
        <v>51377</v>
      </c>
      <c r="M18" s="2848">
        <f t="shared" si="13"/>
        <v>-2.7175495467515577E-3</v>
      </c>
      <c r="N18" s="2845">
        <v>13553</v>
      </c>
      <c r="O18" s="2850">
        <f t="shared" ref="O18:O21" si="16">(N18-N17)/N17</f>
        <v>-2.3555391976444609E-3</v>
      </c>
    </row>
    <row r="19" spans="1:19" ht="14.45" customHeight="1">
      <c r="A19" s="2842" t="s">
        <v>874</v>
      </c>
      <c r="B19" s="2843">
        <v>13444</v>
      </c>
      <c r="C19" s="2848">
        <f t="shared" si="15"/>
        <v>3.3584595865363085E-3</v>
      </c>
      <c r="D19" s="2845">
        <v>16258</v>
      </c>
      <c r="E19" s="2848">
        <f t="shared" si="9"/>
        <v>2.8992659305409909E-3</v>
      </c>
      <c r="F19" s="2845">
        <v>57850</v>
      </c>
      <c r="G19" s="2849">
        <f t="shared" si="10"/>
        <v>3.9773808082729523E-4</v>
      </c>
      <c r="H19" s="2860">
        <v>70685</v>
      </c>
      <c r="I19" s="2848">
        <f t="shared" si="11"/>
        <v>-5.8508319151629375E-3</v>
      </c>
      <c r="J19" s="2845">
        <v>15239</v>
      </c>
      <c r="K19" s="2848">
        <f t="shared" si="12"/>
        <v>2.4998355371357145E-3</v>
      </c>
      <c r="L19" s="2843">
        <v>51099</v>
      </c>
      <c r="M19" s="2848">
        <f t="shared" si="13"/>
        <v>-5.4109815676275375E-3</v>
      </c>
      <c r="N19" s="2845">
        <v>13556</v>
      </c>
      <c r="O19" s="2850">
        <f t="shared" si="16"/>
        <v>2.2135320593226593E-4</v>
      </c>
    </row>
    <row r="20" spans="1:19" ht="14.25" customHeight="1">
      <c r="A20" s="2842" t="s">
        <v>861</v>
      </c>
      <c r="B20" s="2843">
        <v>13436</v>
      </c>
      <c r="C20" s="2848">
        <f t="shared" si="15"/>
        <v>-5.9506099375185957E-4</v>
      </c>
      <c r="D20" s="2845">
        <v>16278</v>
      </c>
      <c r="E20" s="2848">
        <f t="shared" si="9"/>
        <v>1.2301636117603642E-3</v>
      </c>
      <c r="F20" s="2845">
        <v>58049</v>
      </c>
      <c r="G20" s="2849">
        <f t="shared" si="10"/>
        <v>3.4399308556611928E-3</v>
      </c>
      <c r="H20" s="2860">
        <v>70657</v>
      </c>
      <c r="I20" s="2848">
        <f t="shared" si="11"/>
        <v>-3.9612364716700858E-4</v>
      </c>
      <c r="J20" s="2845">
        <v>15221</v>
      </c>
      <c r="K20" s="2848">
        <f t="shared" si="12"/>
        <v>-1.1811798674453704E-3</v>
      </c>
      <c r="L20" s="2843">
        <v>51191</v>
      </c>
      <c r="M20" s="2848">
        <f t="shared" si="13"/>
        <v>1.8004266228301923E-3</v>
      </c>
      <c r="N20" s="2845">
        <v>13563</v>
      </c>
      <c r="O20" s="2850">
        <f t="shared" si="16"/>
        <v>5.1637651224550017E-4</v>
      </c>
    </row>
    <row r="21" spans="1:19" ht="14.45" customHeight="1">
      <c r="A21" s="2851" t="s">
        <v>875</v>
      </c>
      <c r="B21" s="2852">
        <v>13342</v>
      </c>
      <c r="C21" s="2853">
        <f t="shared" si="15"/>
        <v>-6.9961298005358739E-3</v>
      </c>
      <c r="D21" s="2854">
        <v>16213</v>
      </c>
      <c r="E21" s="2853">
        <f t="shared" si="9"/>
        <v>-3.9931195478560017E-3</v>
      </c>
      <c r="F21" s="2854">
        <v>57955</v>
      </c>
      <c r="G21" s="2855">
        <f t="shared" si="10"/>
        <v>-1.6193216076073663E-3</v>
      </c>
      <c r="H21" s="2861">
        <v>70070</v>
      </c>
      <c r="I21" s="2853">
        <f t="shared" si="11"/>
        <v>-8.3077402097456732E-3</v>
      </c>
      <c r="J21" s="2854">
        <v>15064</v>
      </c>
      <c r="K21" s="2853">
        <f t="shared" si="12"/>
        <v>-1.0314696800473032E-2</v>
      </c>
      <c r="L21" s="2852">
        <v>51106</v>
      </c>
      <c r="M21" s="2853">
        <f t="shared" si="13"/>
        <v>-1.6604481256470864E-3</v>
      </c>
      <c r="N21" s="2854">
        <v>13453</v>
      </c>
      <c r="O21" s="2856">
        <f t="shared" si="16"/>
        <v>-8.1103000811030002E-3</v>
      </c>
    </row>
    <row r="22" spans="1:19" ht="14.45" customHeight="1">
      <c r="A22" s="2842" t="s">
        <v>914</v>
      </c>
      <c r="B22" s="2843">
        <v>13224</v>
      </c>
      <c r="C22" s="2848">
        <f t="shared" ref="C22" si="17">(B22-B21)/B21</f>
        <v>-8.8442512366961479E-3</v>
      </c>
      <c r="D22" s="2845">
        <v>16070</v>
      </c>
      <c r="E22" s="2848">
        <f t="shared" ref="E22" si="18">(D22-D21)/D21</f>
        <v>-8.8200826497255285E-3</v>
      </c>
      <c r="F22" s="2845">
        <v>57830</v>
      </c>
      <c r="G22" s="2849">
        <f t="shared" ref="G22" si="19">(F22-F21)/F21</f>
        <v>-2.1568458286601675E-3</v>
      </c>
      <c r="H22" s="2860">
        <v>69660</v>
      </c>
      <c r="I22" s="2848">
        <f t="shared" ref="I22" si="20">(H22-H21)/H21</f>
        <v>-5.8512915655772801E-3</v>
      </c>
      <c r="J22" s="2845">
        <v>14953</v>
      </c>
      <c r="K22" s="2848">
        <f t="shared" ref="K22" si="21">(J22-J21)/J21</f>
        <v>-7.3685608072225177E-3</v>
      </c>
      <c r="L22" s="2843">
        <v>50856</v>
      </c>
      <c r="M22" s="2848">
        <f t="shared" ref="M22" si="22">(L22-L21)/L21</f>
        <v>-4.8917935271788051E-3</v>
      </c>
      <c r="N22" s="2845">
        <v>13304</v>
      </c>
      <c r="O22" s="2850">
        <f t="shared" ref="O22" si="23">(N22-N21)/N21</f>
        <v>-1.1075596521222033E-2</v>
      </c>
    </row>
    <row r="23" spans="1:19">
      <c r="A23" s="2842" t="s">
        <v>918</v>
      </c>
      <c r="B23" s="2843">
        <v>13255</v>
      </c>
      <c r="C23" s="2848">
        <f t="shared" ref="C23:C29" si="24">(B23-B22)/B22</f>
        <v>2.3442226255293405E-3</v>
      </c>
      <c r="D23" s="2845">
        <v>16127</v>
      </c>
      <c r="E23" s="2848">
        <f t="shared" ref="E23" si="25">(D23-D22)/D22</f>
        <v>3.5469819539514624E-3</v>
      </c>
      <c r="F23" s="2845">
        <v>58016</v>
      </c>
      <c r="G23" s="2849">
        <f t="shared" ref="G23" si="26">(F23-F22)/F22</f>
        <v>3.216323707418295E-3</v>
      </c>
      <c r="H23" s="2860">
        <v>69978</v>
      </c>
      <c r="I23" s="2848">
        <f t="shared" ref="I23" si="27">(H23-H22)/H22</f>
        <v>4.5650301464254953E-3</v>
      </c>
      <c r="J23" s="2845">
        <v>15014</v>
      </c>
      <c r="K23" s="2848">
        <f t="shared" ref="K23" si="28">(J23-J22)/J22</f>
        <v>4.0794489400120381E-3</v>
      </c>
      <c r="L23" s="2843">
        <v>51228</v>
      </c>
      <c r="M23" s="2848">
        <f t="shared" ref="M23" si="29">(L23-L22)/L22</f>
        <v>7.3147711184521E-3</v>
      </c>
      <c r="N23" s="2845">
        <v>13371</v>
      </c>
      <c r="O23" s="2850">
        <f t="shared" ref="O23" si="30">(N23-N22)/N22</f>
        <v>5.0360793746241734E-3</v>
      </c>
    </row>
    <row r="24" spans="1:19">
      <c r="A24" s="2842" t="s">
        <v>936</v>
      </c>
      <c r="B24" s="3033">
        <v>13144</v>
      </c>
      <c r="C24" s="2848">
        <f t="shared" si="24"/>
        <v>-8.3741984156921918E-3</v>
      </c>
      <c r="D24" s="2845">
        <v>16109</v>
      </c>
      <c r="E24" s="2848">
        <f t="shared" ref="E24:E29" si="31">(D24-D23)/D23</f>
        <v>-1.1161406337198488E-3</v>
      </c>
      <c r="F24" s="2845">
        <v>58176</v>
      </c>
      <c r="G24" s="2849">
        <f t="shared" ref="G24:G29" si="32">(F24-F23)/F23</f>
        <v>2.7578599007170436E-3</v>
      </c>
      <c r="H24" s="2860">
        <v>70068</v>
      </c>
      <c r="I24" s="2848">
        <f t="shared" ref="I24:I29" si="33">(H24-H23)/H23</f>
        <v>1.2861184943839493E-3</v>
      </c>
      <c r="J24" s="2845">
        <v>15028</v>
      </c>
      <c r="K24" s="2848">
        <f t="shared" ref="K24:K29" si="34">(J24-J23)/J23</f>
        <v>9.3246303450113222E-4</v>
      </c>
      <c r="L24" s="2843">
        <v>51479</v>
      </c>
      <c r="M24" s="2848">
        <f t="shared" ref="M24:M29" si="35">(L24-L23)/L23</f>
        <v>4.8996642461154056E-3</v>
      </c>
      <c r="N24" s="2845">
        <v>13385</v>
      </c>
      <c r="O24" s="2850">
        <f t="shared" ref="O24:O29" si="36">(N24-N23)/N23</f>
        <v>1.0470421060504076E-3</v>
      </c>
    </row>
    <row r="25" spans="1:19">
      <c r="A25" s="2851" t="s">
        <v>937</v>
      </c>
      <c r="B25" s="2852">
        <v>13012</v>
      </c>
      <c r="C25" s="3034">
        <f t="shared" si="24"/>
        <v>-1.004260499087036E-2</v>
      </c>
      <c r="D25" s="2854">
        <v>16011</v>
      </c>
      <c r="E25" s="3034">
        <f t="shared" si="31"/>
        <v>-6.0835557762741327E-3</v>
      </c>
      <c r="F25" s="2854">
        <v>58163</v>
      </c>
      <c r="G25" s="3034">
        <f t="shared" si="32"/>
        <v>-2.2345984598459847E-4</v>
      </c>
      <c r="H25" s="2861">
        <v>69758</v>
      </c>
      <c r="I25" s="3034">
        <f t="shared" si="33"/>
        <v>-4.4242735628246847E-3</v>
      </c>
      <c r="J25" s="2854">
        <v>15002</v>
      </c>
      <c r="K25" s="3034">
        <f t="shared" si="34"/>
        <v>-1.7301038062283738E-3</v>
      </c>
      <c r="L25" s="2852">
        <v>51529</v>
      </c>
      <c r="M25" s="3034">
        <f t="shared" si="35"/>
        <v>9.7126983818644492E-4</v>
      </c>
      <c r="N25" s="2854">
        <v>13338</v>
      </c>
      <c r="O25" s="3035">
        <f t="shared" si="36"/>
        <v>-3.5113933507657825E-3</v>
      </c>
      <c r="P25" s="2570"/>
    </row>
    <row r="26" spans="1:19">
      <c r="A26" s="3538" t="s">
        <v>938</v>
      </c>
      <c r="B26" s="3539">
        <v>12855</v>
      </c>
      <c r="C26" s="3246">
        <f t="shared" si="24"/>
        <v>-1.2065785428834921E-2</v>
      </c>
      <c r="D26" s="3540">
        <v>15913</v>
      </c>
      <c r="E26" s="3246">
        <f t="shared" si="31"/>
        <v>-6.1207919555305726E-3</v>
      </c>
      <c r="F26" s="3540">
        <v>58206</v>
      </c>
      <c r="G26" s="3246">
        <f t="shared" si="32"/>
        <v>7.3930161786702885E-4</v>
      </c>
      <c r="H26" s="3541">
        <v>69449</v>
      </c>
      <c r="I26" s="3246">
        <f t="shared" si="33"/>
        <v>-4.4295994724619396E-3</v>
      </c>
      <c r="J26" s="3540">
        <v>14969</v>
      </c>
      <c r="K26" s="3246">
        <f t="shared" si="34"/>
        <v>-2.1997067057725637E-3</v>
      </c>
      <c r="L26" s="3539">
        <v>51445</v>
      </c>
      <c r="M26" s="3246">
        <f t="shared" si="35"/>
        <v>-1.6301500126142561E-3</v>
      </c>
      <c r="N26" s="3540">
        <v>13275</v>
      </c>
      <c r="O26" s="3544">
        <f t="shared" si="36"/>
        <v>-4.7233468286099868E-3</v>
      </c>
      <c r="P26" s="2570"/>
      <c r="S26" s="20"/>
    </row>
    <row r="27" spans="1:19">
      <c r="A27" s="3542" t="s">
        <v>964</v>
      </c>
      <c r="B27" s="2843">
        <v>12922</v>
      </c>
      <c r="C27" s="2848">
        <f t="shared" si="24"/>
        <v>5.2119797744068453E-3</v>
      </c>
      <c r="D27" s="2845">
        <v>15978</v>
      </c>
      <c r="E27" s="2848">
        <f t="shared" si="31"/>
        <v>4.0847106139634262E-3</v>
      </c>
      <c r="F27" s="2845">
        <v>58336</v>
      </c>
      <c r="G27" s="2849">
        <f t="shared" si="32"/>
        <v>2.2334467237054598E-3</v>
      </c>
      <c r="H27" s="2860">
        <v>69863</v>
      </c>
      <c r="I27" s="2848">
        <f t="shared" si="33"/>
        <v>5.9612089446932281E-3</v>
      </c>
      <c r="J27" s="2845">
        <v>15054</v>
      </c>
      <c r="K27" s="2848">
        <f t="shared" si="34"/>
        <v>5.6784020308637854E-3</v>
      </c>
      <c r="L27" s="2843">
        <v>51812</v>
      </c>
      <c r="M27" s="2848">
        <f t="shared" si="35"/>
        <v>7.1338322480318786E-3</v>
      </c>
      <c r="N27" s="2845">
        <v>13289</v>
      </c>
      <c r="O27" s="2848">
        <f t="shared" si="36"/>
        <v>1.0546139359698683E-3</v>
      </c>
      <c r="P27" s="2570"/>
    </row>
    <row r="28" spans="1:19">
      <c r="A28" s="3543" t="s">
        <v>983</v>
      </c>
      <c r="B28" s="2843">
        <v>12974</v>
      </c>
      <c r="C28" s="3546">
        <f t="shared" si="24"/>
        <v>4.0241448692152921E-3</v>
      </c>
      <c r="D28" s="2845">
        <v>15918</v>
      </c>
      <c r="E28" s="3546">
        <f t="shared" si="31"/>
        <v>-3.7551633496057078E-3</v>
      </c>
      <c r="F28" s="2845">
        <v>58461</v>
      </c>
      <c r="G28" s="3546">
        <f t="shared" si="32"/>
        <v>2.1427591881513987E-3</v>
      </c>
      <c r="H28" s="2860">
        <v>69834</v>
      </c>
      <c r="I28" s="3546">
        <f t="shared" si="33"/>
        <v>-4.1509812060747461E-4</v>
      </c>
      <c r="J28" s="2845">
        <v>15095</v>
      </c>
      <c r="K28" s="3546">
        <f t="shared" si="34"/>
        <v>2.7235286302643817E-3</v>
      </c>
      <c r="L28" s="2843">
        <v>51854</v>
      </c>
      <c r="M28" s="3546">
        <f t="shared" si="35"/>
        <v>8.1062302169381613E-4</v>
      </c>
      <c r="N28" s="2845">
        <v>13300</v>
      </c>
      <c r="O28" s="3547">
        <f t="shared" si="36"/>
        <v>8.2775227631875982E-4</v>
      </c>
      <c r="P28" s="2570"/>
      <c r="Q28" s="20"/>
    </row>
    <row r="29" spans="1:19">
      <c r="A29" s="2851" t="s">
        <v>1005</v>
      </c>
      <c r="B29" s="2852">
        <v>12867</v>
      </c>
      <c r="C29" s="3034">
        <f t="shared" si="24"/>
        <v>-8.2472637582858017E-3</v>
      </c>
      <c r="D29" s="2854">
        <v>15897</v>
      </c>
      <c r="E29" s="3034">
        <f t="shared" si="31"/>
        <v>-1.3192612137203166E-3</v>
      </c>
      <c r="F29" s="2854">
        <v>58216</v>
      </c>
      <c r="G29" s="3034">
        <f t="shared" si="32"/>
        <v>-4.1908280734164654E-3</v>
      </c>
      <c r="H29" s="2861">
        <v>69470</v>
      </c>
      <c r="I29" s="3034">
        <f t="shared" si="33"/>
        <v>-5.2123607411862418E-3</v>
      </c>
      <c r="J29" s="2854">
        <v>15064</v>
      </c>
      <c r="K29" s="3034">
        <f t="shared" si="34"/>
        <v>-2.0536601523683338E-3</v>
      </c>
      <c r="L29" s="2852">
        <v>51749</v>
      </c>
      <c r="M29" s="3034">
        <f t="shared" si="35"/>
        <v>-2.0249161106182744E-3</v>
      </c>
      <c r="N29" s="2854">
        <v>13217</v>
      </c>
      <c r="O29" s="3035">
        <f t="shared" si="36"/>
        <v>-6.2406015037593989E-3</v>
      </c>
      <c r="P29" s="2570"/>
    </row>
    <row r="30" spans="1:19" s="1874" customFormat="1" ht="13.5" thickBot="1">
      <c r="A30" s="4399" t="s">
        <v>1014</v>
      </c>
      <c r="B30" s="4400">
        <v>12544</v>
      </c>
      <c r="C30" s="3546">
        <f t="shared" ref="C30" si="37">(B30-B29)/B29</f>
        <v>-2.5102976606823656E-2</v>
      </c>
      <c r="D30" s="4401">
        <v>15793</v>
      </c>
      <c r="E30" s="3546">
        <f t="shared" ref="E30" si="38">(D30-D29)/D29</f>
        <v>-6.5421148644398313E-3</v>
      </c>
      <c r="F30" s="4401">
        <v>58108</v>
      </c>
      <c r="G30" s="3546">
        <f t="shared" ref="G30" si="39">(F30-F29)/F29</f>
        <v>-1.8551600934451011E-3</v>
      </c>
      <c r="H30" s="4402">
        <v>68931</v>
      </c>
      <c r="I30" s="3546">
        <f t="shared" ref="I30" si="40">(H30-H29)/H29</f>
        <v>-7.7587447819202531E-3</v>
      </c>
      <c r="J30" s="4401">
        <v>14988</v>
      </c>
      <c r="K30" s="3546">
        <f t="shared" ref="K30" si="41">(J30-J29)/J29</f>
        <v>-5.0451407328730748E-3</v>
      </c>
      <c r="L30" s="4403">
        <v>51325</v>
      </c>
      <c r="M30" s="3546">
        <f t="shared" ref="M30" si="42">(L30-L29)/L29</f>
        <v>-8.1933950414500769E-3</v>
      </c>
      <c r="N30" s="4401">
        <v>13080</v>
      </c>
      <c r="O30" s="3547">
        <f t="shared" ref="O30" si="43">(N30-N29)/N29</f>
        <v>-1.0365438450480442E-2</v>
      </c>
      <c r="P30" s="4335"/>
      <c r="Q30" s="2212"/>
      <c r="S30" s="2212"/>
    </row>
    <row r="31" spans="1:19">
      <c r="A31" s="3474" t="s">
        <v>131</v>
      </c>
      <c r="B31" s="3452"/>
      <c r="C31" s="3545"/>
      <c r="D31" s="3452"/>
      <c r="E31" s="3545"/>
      <c r="F31" s="3452"/>
      <c r="G31" s="3545"/>
      <c r="H31" s="3545"/>
      <c r="I31" s="3545"/>
      <c r="J31" s="3452"/>
      <c r="K31" s="3545"/>
      <c r="L31" s="3452"/>
      <c r="M31" s="3545"/>
      <c r="N31" s="3452"/>
      <c r="O31" s="3545"/>
      <c r="P31" s="20"/>
      <c r="Q31" s="20"/>
    </row>
    <row r="32" spans="1:19">
      <c r="A32" s="20"/>
      <c r="B32" s="20"/>
      <c r="C32" s="3039"/>
      <c r="D32" s="20"/>
      <c r="E32" s="3039"/>
      <c r="F32" s="20"/>
      <c r="G32" s="3039"/>
      <c r="I32" s="3039"/>
      <c r="J32" s="20"/>
      <c r="K32" s="3039"/>
      <c r="N32" s="20"/>
    </row>
    <row r="34" spans="1:19" ht="13.5" thickBot="1"/>
    <row r="35" spans="1:19" s="1874" customFormat="1" ht="24" customHeight="1">
      <c r="A35" s="5206" t="s">
        <v>776</v>
      </c>
      <c r="B35" s="5229"/>
      <c r="C35" s="5229"/>
      <c r="D35" s="5229"/>
      <c r="E35" s="5229"/>
      <c r="F35" s="5229"/>
      <c r="G35" s="5229"/>
      <c r="H35" s="5229"/>
      <c r="I35" s="5229"/>
      <c r="J35" s="5229"/>
      <c r="K35" s="5229"/>
      <c r="L35" s="5229"/>
      <c r="M35" s="5229"/>
      <c r="N35" s="5229"/>
      <c r="O35" s="5230"/>
    </row>
    <row r="36" spans="1:19" ht="30" customHeight="1">
      <c r="A36" s="76" t="s">
        <v>104</v>
      </c>
      <c r="B36" s="734" t="s">
        <v>769</v>
      </c>
      <c r="C36" s="2627" t="s">
        <v>775</v>
      </c>
      <c r="D36" s="734" t="s">
        <v>770</v>
      </c>
      <c r="E36" s="2627" t="s">
        <v>775</v>
      </c>
      <c r="F36" s="734" t="s">
        <v>771</v>
      </c>
      <c r="G36" s="2203" t="s">
        <v>775</v>
      </c>
      <c r="H36" s="734" t="s">
        <v>813</v>
      </c>
      <c r="I36" s="2627" t="s">
        <v>775</v>
      </c>
      <c r="J36" s="734" t="s">
        <v>772</v>
      </c>
      <c r="K36" s="2627" t="s">
        <v>775</v>
      </c>
      <c r="L36" s="734" t="s">
        <v>773</v>
      </c>
      <c r="M36" s="2627" t="s">
        <v>775</v>
      </c>
      <c r="N36" s="2862" t="s">
        <v>774</v>
      </c>
      <c r="O36" s="2628" t="s">
        <v>775</v>
      </c>
    </row>
    <row r="37" spans="1:19" ht="14.45" customHeight="1">
      <c r="A37" s="2842" t="s">
        <v>705</v>
      </c>
      <c r="B37" s="2843">
        <v>12314</v>
      </c>
      <c r="C37" s="2844" t="s">
        <v>601</v>
      </c>
      <c r="D37" s="2845">
        <v>15238</v>
      </c>
      <c r="E37" s="2844" t="s">
        <v>601</v>
      </c>
      <c r="F37" s="2845">
        <v>53638</v>
      </c>
      <c r="G37" s="2846" t="s">
        <v>601</v>
      </c>
      <c r="H37" s="2845">
        <v>70255</v>
      </c>
      <c r="I37" s="2846" t="s">
        <v>601</v>
      </c>
      <c r="J37" s="2845">
        <v>15213</v>
      </c>
      <c r="K37" s="2844" t="s">
        <v>601</v>
      </c>
      <c r="L37" s="2843">
        <v>48139</v>
      </c>
      <c r="M37" s="2844" t="s">
        <v>601</v>
      </c>
      <c r="N37" s="2845">
        <v>12591</v>
      </c>
      <c r="O37" s="2847" t="s">
        <v>601</v>
      </c>
    </row>
    <row r="38" spans="1:19" ht="14.45" customHeight="1">
      <c r="A38" s="2842" t="s">
        <v>723</v>
      </c>
      <c r="B38" s="2843">
        <v>12360</v>
      </c>
      <c r="C38" s="2848">
        <f>(B38-B37)/B37</f>
        <v>3.7355855124248821E-3</v>
      </c>
      <c r="D38" s="2845">
        <v>15288</v>
      </c>
      <c r="E38" s="2848">
        <f>(D38-D37)/D37</f>
        <v>3.2812705079406745E-3</v>
      </c>
      <c r="F38" s="2845">
        <v>53828</v>
      </c>
      <c r="G38" s="2849">
        <f>(F38-F37)/F37</f>
        <v>3.5422648122599648E-3</v>
      </c>
      <c r="H38" s="2845">
        <v>70537</v>
      </c>
      <c r="I38" s="2849">
        <f>(H38-H37)/H37</f>
        <v>4.0139491851113804E-3</v>
      </c>
      <c r="J38" s="2845">
        <v>15268</v>
      </c>
      <c r="K38" s="2848">
        <f>(J38-J37)/J37</f>
        <v>3.6153289949385392E-3</v>
      </c>
      <c r="L38" s="2843">
        <v>48403</v>
      </c>
      <c r="M38" s="2848">
        <f>(L38-L37)/L37</f>
        <v>5.4841189056690004E-3</v>
      </c>
      <c r="N38" s="2845">
        <v>12658</v>
      </c>
      <c r="O38" s="2850">
        <f>(N38-N37)/N37</f>
        <v>5.3212612183305532E-3</v>
      </c>
    </row>
    <row r="39" spans="1:19" ht="14.45" customHeight="1">
      <c r="A39" s="2842" t="s">
        <v>724</v>
      </c>
      <c r="B39" s="2843">
        <v>12368</v>
      </c>
      <c r="C39" s="2848">
        <f t="shared" ref="C39:C45" si="44">(B39-B38)/B38</f>
        <v>6.4724919093851134E-4</v>
      </c>
      <c r="D39" s="2845">
        <v>15255</v>
      </c>
      <c r="E39" s="2848">
        <f t="shared" ref="E39:O45" si="45">(D39-D38)/D38</f>
        <v>-2.1585557299843012E-3</v>
      </c>
      <c r="F39" s="2845">
        <v>54096</v>
      </c>
      <c r="G39" s="2849">
        <f t="shared" ref="G39:G44" si="46">(F39-F38)/F38</f>
        <v>4.9788214312253849E-3</v>
      </c>
      <c r="H39" s="2845">
        <v>70600</v>
      </c>
      <c r="I39" s="2849">
        <f t="shared" ref="I39:I44" si="47">(H39-H38)/H38</f>
        <v>8.9314827679090407E-4</v>
      </c>
      <c r="J39" s="2845">
        <v>15305</v>
      </c>
      <c r="K39" s="2848">
        <f t="shared" ref="K39:K44" si="48">(J39-J38)/J38</f>
        <v>2.4233691380665446E-3</v>
      </c>
      <c r="L39" s="2843">
        <v>48412</v>
      </c>
      <c r="M39" s="2848">
        <f t="shared" ref="M39:M44" si="49">(L39-L38)/L38</f>
        <v>1.8593888808544925E-4</v>
      </c>
      <c r="N39" s="2845">
        <v>12638</v>
      </c>
      <c r="O39" s="2850">
        <f t="shared" ref="O39:O44" si="50">(N39-N38)/N38</f>
        <v>-1.5800284405119293E-3</v>
      </c>
    </row>
    <row r="40" spans="1:19" ht="14.45" customHeight="1">
      <c r="A40" s="2851" t="s">
        <v>725</v>
      </c>
      <c r="B40" s="2852">
        <v>12286</v>
      </c>
      <c r="C40" s="2853">
        <f t="shared" si="44"/>
        <v>-6.6300129366106079E-3</v>
      </c>
      <c r="D40" s="2854">
        <v>15213</v>
      </c>
      <c r="E40" s="2853">
        <f t="shared" si="45"/>
        <v>-2.7531956735496557E-3</v>
      </c>
      <c r="F40" s="2854">
        <v>53941</v>
      </c>
      <c r="G40" s="2855">
        <f t="shared" si="46"/>
        <v>-2.8652765454007692E-3</v>
      </c>
      <c r="H40" s="2854">
        <v>70323</v>
      </c>
      <c r="I40" s="2855">
        <f t="shared" si="47"/>
        <v>-3.9235127478753542E-3</v>
      </c>
      <c r="J40" s="2854">
        <v>15186</v>
      </c>
      <c r="K40" s="2853">
        <f t="shared" si="48"/>
        <v>-7.7752368507023849E-3</v>
      </c>
      <c r="L40" s="2852">
        <v>48151</v>
      </c>
      <c r="M40" s="2853">
        <f t="shared" si="49"/>
        <v>-5.391225316037346E-3</v>
      </c>
      <c r="N40" s="2854">
        <v>12603</v>
      </c>
      <c r="O40" s="2856">
        <f t="shared" si="50"/>
        <v>-2.7694255420161419E-3</v>
      </c>
    </row>
    <row r="41" spans="1:19" ht="14.45" customHeight="1">
      <c r="A41" s="2842" t="s">
        <v>746</v>
      </c>
      <c r="B41" s="2843">
        <v>12159</v>
      </c>
      <c r="C41" s="2857">
        <f>(B41-B40)/B40</f>
        <v>-1.0336968907699822E-2</v>
      </c>
      <c r="D41" s="2845">
        <v>15099</v>
      </c>
      <c r="E41" s="2857">
        <f t="shared" si="45"/>
        <v>-7.4935910076907907E-3</v>
      </c>
      <c r="F41" s="2845">
        <v>53963</v>
      </c>
      <c r="G41" s="2858">
        <f t="shared" si="46"/>
        <v>4.0785302460095291E-4</v>
      </c>
      <c r="H41" s="2845">
        <v>69698</v>
      </c>
      <c r="I41" s="2858">
        <f t="shared" si="47"/>
        <v>-8.8875616796780573E-3</v>
      </c>
      <c r="J41" s="2845">
        <v>15018</v>
      </c>
      <c r="K41" s="2857">
        <f t="shared" si="48"/>
        <v>-1.1062821019359936E-2</v>
      </c>
      <c r="L41" s="2843">
        <v>47754</v>
      </c>
      <c r="M41" s="2857">
        <f t="shared" si="49"/>
        <v>-8.2448962638366798E-3</v>
      </c>
      <c r="N41" s="2845">
        <v>12495</v>
      </c>
      <c r="O41" s="2859">
        <f t="shared" si="50"/>
        <v>-8.5693882408950251E-3</v>
      </c>
    </row>
    <row r="42" spans="1:19" ht="14.45" customHeight="1">
      <c r="A42" s="2842" t="s">
        <v>747</v>
      </c>
      <c r="B42" s="2843">
        <v>12247</v>
      </c>
      <c r="C42" s="2848">
        <f t="shared" si="44"/>
        <v>7.2374372892507607E-3</v>
      </c>
      <c r="D42" s="2845">
        <v>15175</v>
      </c>
      <c r="E42" s="2848">
        <f t="shared" si="45"/>
        <v>5.0334459235710973E-3</v>
      </c>
      <c r="F42" s="2845">
        <v>54165</v>
      </c>
      <c r="G42" s="2849">
        <f t="shared" si="46"/>
        <v>3.7433055982803031E-3</v>
      </c>
      <c r="H42" s="2845">
        <v>69886</v>
      </c>
      <c r="I42" s="2849">
        <f t="shared" si="47"/>
        <v>2.697351430457115E-3</v>
      </c>
      <c r="J42" s="2845">
        <v>15057</v>
      </c>
      <c r="K42" s="2848">
        <f t="shared" si="48"/>
        <v>2.5968837395125848E-3</v>
      </c>
      <c r="L42" s="2843">
        <v>47933</v>
      </c>
      <c r="M42" s="2848">
        <f t="shared" si="49"/>
        <v>3.7483770993005823E-3</v>
      </c>
      <c r="N42" s="2845">
        <v>12516</v>
      </c>
      <c r="O42" s="2850">
        <f t="shared" si="50"/>
        <v>1.6806722689075631E-3</v>
      </c>
    </row>
    <row r="43" spans="1:19" ht="14.45" customHeight="1">
      <c r="A43" s="2842" t="s">
        <v>748</v>
      </c>
      <c r="B43" s="2843">
        <v>12282</v>
      </c>
      <c r="C43" s="2848">
        <f t="shared" si="44"/>
        <v>2.8578427369968153E-3</v>
      </c>
      <c r="D43" s="2845">
        <v>15190</v>
      </c>
      <c r="E43" s="2848">
        <f t="shared" si="45"/>
        <v>9.8846787479406925E-4</v>
      </c>
      <c r="F43" s="2845">
        <v>54327</v>
      </c>
      <c r="G43" s="2849">
        <f t="shared" si="46"/>
        <v>2.9908612572694545E-3</v>
      </c>
      <c r="H43" s="2845">
        <v>69573</v>
      </c>
      <c r="I43" s="2849">
        <f t="shared" si="47"/>
        <v>-4.4787224909137741E-3</v>
      </c>
      <c r="J43" s="2845">
        <v>15028</v>
      </c>
      <c r="K43" s="2848">
        <f t="shared" si="48"/>
        <v>-1.9260144783157336E-3</v>
      </c>
      <c r="L43" s="2843">
        <v>47856</v>
      </c>
      <c r="M43" s="2848">
        <f t="shared" si="49"/>
        <v>-1.6064089458202075E-3</v>
      </c>
      <c r="N43" s="2845">
        <v>12486</v>
      </c>
      <c r="O43" s="2850">
        <f t="shared" si="50"/>
        <v>-2.3969319271332696E-3</v>
      </c>
    </row>
    <row r="44" spans="1:19" ht="14.45" customHeight="1">
      <c r="A44" s="2851" t="s">
        <v>749</v>
      </c>
      <c r="B44" s="2852">
        <v>12211</v>
      </c>
      <c r="C44" s="2853">
        <f t="shared" si="44"/>
        <v>-5.7808174564403193E-3</v>
      </c>
      <c r="D44" s="2854">
        <v>15095</v>
      </c>
      <c r="E44" s="2853">
        <f t="shared" si="45"/>
        <v>-6.2541145490454244E-3</v>
      </c>
      <c r="F44" s="2854">
        <v>54160</v>
      </c>
      <c r="G44" s="2855">
        <f t="shared" si="46"/>
        <v>-3.0739779483498078E-3</v>
      </c>
      <c r="H44" s="2854">
        <v>68960</v>
      </c>
      <c r="I44" s="2855">
        <f t="shared" si="47"/>
        <v>-8.8108892817616025E-3</v>
      </c>
      <c r="J44" s="2854">
        <v>14803</v>
      </c>
      <c r="K44" s="2853">
        <f t="shared" si="48"/>
        <v>-1.4972052169284003E-2</v>
      </c>
      <c r="L44" s="2852">
        <v>47662</v>
      </c>
      <c r="M44" s="2853">
        <f t="shared" si="49"/>
        <v>-4.0538281511200269E-3</v>
      </c>
      <c r="N44" s="2854">
        <v>12409</v>
      </c>
      <c r="O44" s="2856">
        <f t="shared" si="50"/>
        <v>-6.16690693576806E-3</v>
      </c>
    </row>
    <row r="45" spans="1:19" ht="14.45" customHeight="1">
      <c r="A45" s="2842" t="s">
        <v>810</v>
      </c>
      <c r="B45" s="2843">
        <v>11993</v>
      </c>
      <c r="C45" s="2857">
        <f t="shared" si="44"/>
        <v>-1.7852755712062893E-2</v>
      </c>
      <c r="D45" s="2845">
        <v>15006</v>
      </c>
      <c r="E45" s="2857">
        <f t="shared" si="45"/>
        <v>-5.8959920503477972E-3</v>
      </c>
      <c r="F45" s="2845">
        <v>53897</v>
      </c>
      <c r="G45" s="2858">
        <f t="shared" si="45"/>
        <v>-4.8559822747415065E-3</v>
      </c>
      <c r="H45" s="2845">
        <v>68243</v>
      </c>
      <c r="I45" s="2858">
        <f t="shared" ref="I45:I52" si="51">(H45-H44)/H44</f>
        <v>-1.0397331786542924E-2</v>
      </c>
      <c r="J45" s="2845">
        <v>14599</v>
      </c>
      <c r="K45" s="2857">
        <f t="shared" si="45"/>
        <v>-1.3780990339795988E-2</v>
      </c>
      <c r="L45" s="2843">
        <v>47417</v>
      </c>
      <c r="M45" s="2857">
        <f t="shared" si="45"/>
        <v>-5.1403633922202175E-3</v>
      </c>
      <c r="N45" s="2845">
        <v>12252</v>
      </c>
      <c r="O45" s="2859">
        <f t="shared" si="45"/>
        <v>-1.2652107341445725E-2</v>
      </c>
      <c r="S45" s="20"/>
    </row>
    <row r="46" spans="1:19" ht="14.45" customHeight="1">
      <c r="A46" s="2842" t="s">
        <v>818</v>
      </c>
      <c r="B46" s="2843">
        <v>11940</v>
      </c>
      <c r="C46" s="2848">
        <f t="shared" ref="C46" si="52">(B46-B45)/B45</f>
        <v>-4.4192445593262738E-3</v>
      </c>
      <c r="D46" s="2845">
        <v>14965</v>
      </c>
      <c r="E46" s="2848">
        <f t="shared" ref="E46" si="53">(D46-D45)/D45</f>
        <v>-2.7322404371584699E-3</v>
      </c>
      <c r="F46" s="2845">
        <v>54090</v>
      </c>
      <c r="G46" s="2849">
        <f t="shared" ref="G46" si="54">(F46-F45)/F45</f>
        <v>3.5809043174944801E-3</v>
      </c>
      <c r="H46" s="2845">
        <v>68382</v>
      </c>
      <c r="I46" s="2849">
        <f t="shared" si="51"/>
        <v>2.0368389431883122E-3</v>
      </c>
      <c r="J46" s="2845">
        <v>14575</v>
      </c>
      <c r="K46" s="2848">
        <f t="shared" ref="K46" si="55">(J46-J45)/J45</f>
        <v>-1.6439482156312077E-3</v>
      </c>
      <c r="L46" s="2843">
        <v>47718</v>
      </c>
      <c r="M46" s="2848">
        <f t="shared" ref="M46" si="56">(L46-L45)/L45</f>
        <v>6.3479342851719845E-3</v>
      </c>
      <c r="N46" s="2845">
        <v>12287</v>
      </c>
      <c r="O46" s="2850">
        <f t="shared" ref="O46" si="57">(N46-N45)/N45</f>
        <v>2.8566764609859615E-3</v>
      </c>
    </row>
    <row r="47" spans="1:19" ht="14.45" customHeight="1">
      <c r="A47" s="2842" t="s">
        <v>797</v>
      </c>
      <c r="B47" s="2843">
        <v>11926</v>
      </c>
      <c r="C47" s="2848">
        <f t="shared" ref="C47" si="58">(B47-B46)/B46</f>
        <v>-1.1725293132328308E-3</v>
      </c>
      <c r="D47" s="2845">
        <v>14934</v>
      </c>
      <c r="E47" s="2848">
        <f t="shared" ref="E47" si="59">(D47-D46)/D46</f>
        <v>-2.071500167056465E-3</v>
      </c>
      <c r="F47" s="2845">
        <v>54264</v>
      </c>
      <c r="G47" s="2849">
        <f t="shared" ref="G47" si="60">(F47-F46)/F46</f>
        <v>3.2168607875762618E-3</v>
      </c>
      <c r="H47" s="2845">
        <v>68270</v>
      </c>
      <c r="I47" s="2849">
        <f t="shared" si="51"/>
        <v>-1.6378579158258021E-3</v>
      </c>
      <c r="J47" s="2845">
        <v>14578</v>
      </c>
      <c r="K47" s="2848">
        <f t="shared" ref="K47" si="61">(J47-J46)/J46</f>
        <v>2.0583190394511149E-4</v>
      </c>
      <c r="L47" s="2843">
        <v>47487</v>
      </c>
      <c r="M47" s="2848">
        <f t="shared" ref="M47" si="62">(L47-L46)/L46</f>
        <v>-4.8409405255878286E-3</v>
      </c>
      <c r="N47" s="2845">
        <v>12296</v>
      </c>
      <c r="O47" s="2850">
        <f t="shared" ref="O47" si="63">(N47-N46)/N46</f>
        <v>7.3248148449580859E-4</v>
      </c>
    </row>
    <row r="48" spans="1:19" ht="14.45" customHeight="1">
      <c r="A48" s="2851" t="s">
        <v>819</v>
      </c>
      <c r="B48" s="2852">
        <v>11860</v>
      </c>
      <c r="C48" s="2853">
        <f t="shared" ref="C48" si="64">(B48-B47)/B47</f>
        <v>-5.5341271172228744E-3</v>
      </c>
      <c r="D48" s="2854">
        <v>14859</v>
      </c>
      <c r="E48" s="2853">
        <f t="shared" ref="E48" si="65">(D48-D47)/D47</f>
        <v>-5.0220972278023305E-3</v>
      </c>
      <c r="F48" s="2854">
        <v>54157</v>
      </c>
      <c r="G48" s="2855">
        <f t="shared" ref="G48" si="66">(F48-F47)/F47</f>
        <v>-1.9718413681261977E-3</v>
      </c>
      <c r="H48" s="2854">
        <v>67799</v>
      </c>
      <c r="I48" s="2855">
        <f t="shared" si="51"/>
        <v>-6.8990771934964116E-3</v>
      </c>
      <c r="J48" s="2854">
        <v>14493</v>
      </c>
      <c r="K48" s="2853">
        <f t="shared" ref="K48" si="67">(J48-J47)/J47</f>
        <v>-5.8307038002469473E-3</v>
      </c>
      <c r="L48" s="2852">
        <v>47408</v>
      </c>
      <c r="M48" s="2853">
        <f t="shared" ref="M48" si="68">(L48-L47)/L47</f>
        <v>-1.6636131994019416E-3</v>
      </c>
      <c r="N48" s="2854">
        <v>12184</v>
      </c>
      <c r="O48" s="2856">
        <f t="shared" ref="O48:O52" si="69">(N48-N47)/N47</f>
        <v>-9.108653220559532E-3</v>
      </c>
    </row>
    <row r="49" spans="1:18" ht="14.45" customHeight="1">
      <c r="A49" s="2842" t="s">
        <v>867</v>
      </c>
      <c r="B49" s="2843">
        <v>11734</v>
      </c>
      <c r="C49" s="2848">
        <f t="shared" ref="C49:C58" si="70">(B49-B48)/B48</f>
        <v>-1.0623946037099494E-2</v>
      </c>
      <c r="D49" s="2845">
        <v>14758</v>
      </c>
      <c r="E49" s="2848">
        <f t="shared" ref="E49:E58" si="71">(D49-D48)/D48</f>
        <v>-6.7972272696682143E-3</v>
      </c>
      <c r="F49" s="2845">
        <v>54148</v>
      </c>
      <c r="G49" s="2849">
        <f t="shared" ref="G49:G58" si="72">(F49-F48)/F48</f>
        <v>-1.6618350351755082E-4</v>
      </c>
      <c r="H49" s="2860">
        <v>66999</v>
      </c>
      <c r="I49" s="2848">
        <f t="shared" si="51"/>
        <v>-1.1799584064661721E-2</v>
      </c>
      <c r="J49" s="2845">
        <v>14337</v>
      </c>
      <c r="K49" s="2848">
        <f t="shared" ref="K49:K58" si="73">(J49-J48)/J48</f>
        <v>-1.0763817015110743E-2</v>
      </c>
      <c r="L49" s="2843">
        <v>47226</v>
      </c>
      <c r="M49" s="2848">
        <f t="shared" ref="M49:M58" si="74">(L49-L48)/L48</f>
        <v>-3.8390145123185959E-3</v>
      </c>
      <c r="N49" s="2845">
        <v>12136</v>
      </c>
      <c r="O49" s="2850">
        <f t="shared" si="69"/>
        <v>-3.939592908732764E-3</v>
      </c>
    </row>
    <row r="50" spans="1:18" ht="14.45" customHeight="1">
      <c r="A50" s="2842" t="s">
        <v>874</v>
      </c>
      <c r="B50" s="2843">
        <v>11741</v>
      </c>
      <c r="C50" s="2848">
        <f t="shared" si="70"/>
        <v>5.9655701380603374E-4</v>
      </c>
      <c r="D50" s="2845">
        <v>14810</v>
      </c>
      <c r="E50" s="2848">
        <f t="shared" si="71"/>
        <v>3.5235126710936441E-3</v>
      </c>
      <c r="F50" s="2845">
        <v>54128</v>
      </c>
      <c r="G50" s="2849">
        <f t="shared" si="72"/>
        <v>-3.6935805569919479E-4</v>
      </c>
      <c r="H50" s="2860">
        <v>66554</v>
      </c>
      <c r="I50" s="2848">
        <f t="shared" si="51"/>
        <v>-6.6418901774653351E-3</v>
      </c>
      <c r="J50" s="2845">
        <v>14355</v>
      </c>
      <c r="K50" s="2848">
        <f t="shared" si="73"/>
        <v>1.2554927809165098E-3</v>
      </c>
      <c r="L50" s="2843">
        <v>46917</v>
      </c>
      <c r="M50" s="2848">
        <f t="shared" si="74"/>
        <v>-6.5430059712870033E-3</v>
      </c>
      <c r="N50" s="2845">
        <v>12158</v>
      </c>
      <c r="O50" s="2850">
        <f t="shared" si="69"/>
        <v>1.8127883981542518E-3</v>
      </c>
    </row>
    <row r="51" spans="1:18" ht="14.45" customHeight="1">
      <c r="A51" s="2842" t="s">
        <v>861</v>
      </c>
      <c r="B51" s="2843">
        <v>11752</v>
      </c>
      <c r="C51" s="2848">
        <f t="shared" si="70"/>
        <v>9.3688782897538537E-4</v>
      </c>
      <c r="D51" s="2845">
        <v>14834</v>
      </c>
      <c r="E51" s="2848">
        <f t="shared" si="71"/>
        <v>1.6205266711681297E-3</v>
      </c>
      <c r="F51" s="2845">
        <v>54299</v>
      </c>
      <c r="G51" s="2849">
        <f t="shared" si="72"/>
        <v>3.1591782441619865E-3</v>
      </c>
      <c r="H51" s="2860">
        <v>66382</v>
      </c>
      <c r="I51" s="2848">
        <f t="shared" si="51"/>
        <v>-2.5843675812122486E-3</v>
      </c>
      <c r="J51" s="2845">
        <v>14316</v>
      </c>
      <c r="K51" s="2848">
        <f t="shared" si="73"/>
        <v>-2.7168234064785788E-3</v>
      </c>
      <c r="L51" s="2843">
        <v>47020</v>
      </c>
      <c r="M51" s="2848">
        <f t="shared" si="74"/>
        <v>2.1953662851418461E-3</v>
      </c>
      <c r="N51" s="2845">
        <v>12143</v>
      </c>
      <c r="O51" s="2850">
        <f t="shared" si="69"/>
        <v>-1.2337555518999836E-3</v>
      </c>
    </row>
    <row r="52" spans="1:18" ht="14.45" customHeight="1">
      <c r="A52" s="2851" t="s">
        <v>875</v>
      </c>
      <c r="B52" s="2852">
        <v>11650</v>
      </c>
      <c r="C52" s="2853">
        <f t="shared" si="70"/>
        <v>-8.6793737236215106E-3</v>
      </c>
      <c r="D52" s="2854">
        <v>14756</v>
      </c>
      <c r="E52" s="2853">
        <f t="shared" si="71"/>
        <v>-5.2581906431171631E-3</v>
      </c>
      <c r="F52" s="2854">
        <v>54277</v>
      </c>
      <c r="G52" s="2855">
        <f t="shared" si="72"/>
        <v>-4.0516399933700437E-4</v>
      </c>
      <c r="H52" s="2854">
        <v>65773</v>
      </c>
      <c r="I52" s="2855">
        <f t="shared" si="51"/>
        <v>-9.1741737217920522E-3</v>
      </c>
      <c r="J52" s="2854">
        <v>14193</v>
      </c>
      <c r="K52" s="2853">
        <f t="shared" si="73"/>
        <v>-8.5917854149203682E-3</v>
      </c>
      <c r="L52" s="2852">
        <v>46803</v>
      </c>
      <c r="M52" s="2853">
        <f t="shared" si="74"/>
        <v>-4.6150574223734579E-3</v>
      </c>
      <c r="N52" s="2854">
        <v>11972</v>
      </c>
      <c r="O52" s="2856">
        <f t="shared" si="69"/>
        <v>-1.4082187268385078E-2</v>
      </c>
    </row>
    <row r="53" spans="1:18" ht="14.45" customHeight="1">
      <c r="A53" s="2842" t="s">
        <v>914</v>
      </c>
      <c r="B53" s="2843">
        <v>11519</v>
      </c>
      <c r="C53" s="2848">
        <f t="shared" si="70"/>
        <v>-1.1244635193133047E-2</v>
      </c>
      <c r="D53" s="2845">
        <v>14620</v>
      </c>
      <c r="E53" s="2848">
        <f t="shared" si="71"/>
        <v>-9.2165898617511521E-3</v>
      </c>
      <c r="F53" s="2845">
        <v>54218</v>
      </c>
      <c r="G53" s="2849">
        <f t="shared" si="72"/>
        <v>-1.0870166000331632E-3</v>
      </c>
      <c r="H53" s="2860">
        <v>65336</v>
      </c>
      <c r="I53" s="2848">
        <f t="shared" ref="I53" si="75">(H53-H52)/H52</f>
        <v>-6.6440636735438556E-3</v>
      </c>
      <c r="J53" s="2845">
        <v>14066</v>
      </c>
      <c r="K53" s="2848">
        <f t="shared" si="73"/>
        <v>-8.9480729937293033E-3</v>
      </c>
      <c r="L53" s="2843">
        <v>46595</v>
      </c>
      <c r="M53" s="2848">
        <f t="shared" si="74"/>
        <v>-4.4441595624212125E-3</v>
      </c>
      <c r="N53" s="2845">
        <v>11857</v>
      </c>
      <c r="O53" s="2850">
        <f t="shared" ref="O53" si="76">(N53-N52)/N52</f>
        <v>-9.6057467423989306E-3</v>
      </c>
    </row>
    <row r="54" spans="1:18" ht="15" customHeight="1">
      <c r="A54" s="2666" t="s">
        <v>918</v>
      </c>
      <c r="B54" s="2843">
        <v>11552</v>
      </c>
      <c r="C54" s="2848">
        <f t="shared" si="70"/>
        <v>2.8648320166681134E-3</v>
      </c>
      <c r="D54" s="2845">
        <v>14663</v>
      </c>
      <c r="E54" s="3037">
        <f t="shared" si="71"/>
        <v>2.9411764705882353E-3</v>
      </c>
      <c r="F54" s="2845">
        <v>54375</v>
      </c>
      <c r="G54" s="2849">
        <f t="shared" si="72"/>
        <v>2.8957172894610644E-3</v>
      </c>
      <c r="H54" s="2860">
        <v>65553</v>
      </c>
      <c r="I54" s="2848">
        <f>(H54-H53)/H53</f>
        <v>3.3212930084486349E-3</v>
      </c>
      <c r="J54" s="2845">
        <v>14107</v>
      </c>
      <c r="K54" s="2848">
        <f t="shared" si="73"/>
        <v>2.9148300867339683E-3</v>
      </c>
      <c r="L54" s="2843">
        <v>46839</v>
      </c>
      <c r="M54" s="2848">
        <f t="shared" si="74"/>
        <v>5.2366133705333186E-3</v>
      </c>
      <c r="N54" s="2845">
        <v>11924</v>
      </c>
      <c r="O54" s="2850">
        <f>(N54-N53)/N53</f>
        <v>5.6506704900059039E-3</v>
      </c>
    </row>
    <row r="55" spans="1:18" ht="15" customHeight="1">
      <c r="A55" s="2666" t="s">
        <v>936</v>
      </c>
      <c r="B55" s="2843">
        <v>11473</v>
      </c>
      <c r="C55" s="2848">
        <f t="shared" si="70"/>
        <v>-6.8386426592797782E-3</v>
      </c>
      <c r="D55" s="2845">
        <v>14658</v>
      </c>
      <c r="E55" s="3037">
        <f t="shared" si="71"/>
        <v>-3.4099433949396442E-4</v>
      </c>
      <c r="F55" s="2845">
        <v>54510</v>
      </c>
      <c r="G55" s="2849">
        <f t="shared" si="72"/>
        <v>2.4827586206896553E-3</v>
      </c>
      <c r="H55" s="2860">
        <v>65591</v>
      </c>
      <c r="I55" s="2848">
        <f t="shared" ref="I55:I58" si="77">(H55-H54)/H54</f>
        <v>5.7968361478498312E-4</v>
      </c>
      <c r="J55" s="2845">
        <v>14115</v>
      </c>
      <c r="K55" s="2848">
        <f t="shared" si="73"/>
        <v>5.6709435032253495E-4</v>
      </c>
      <c r="L55" s="2843">
        <v>49955</v>
      </c>
      <c r="M55" s="2848">
        <f t="shared" si="74"/>
        <v>6.652575844915562E-2</v>
      </c>
      <c r="N55" s="2845">
        <v>11927</v>
      </c>
      <c r="O55" s="2850">
        <f t="shared" ref="O55:O58" si="78">(N55-N54)/N54</f>
        <v>2.5159342502515932E-4</v>
      </c>
    </row>
    <row r="56" spans="1:18" ht="15" customHeight="1">
      <c r="A56" s="3036" t="s">
        <v>937</v>
      </c>
      <c r="B56" s="2852">
        <v>11357</v>
      </c>
      <c r="C56" s="2853">
        <f t="shared" si="70"/>
        <v>-1.0110694674453065E-2</v>
      </c>
      <c r="D56" s="2854">
        <v>14549</v>
      </c>
      <c r="E56" s="3038">
        <f t="shared" si="71"/>
        <v>-7.4362123072724794E-3</v>
      </c>
      <c r="F56" s="2854">
        <v>54466</v>
      </c>
      <c r="G56" s="2855">
        <f t="shared" si="72"/>
        <v>-8.0719134103834163E-4</v>
      </c>
      <c r="H56" s="2861">
        <v>65321</v>
      </c>
      <c r="I56" s="2853">
        <f t="shared" si="77"/>
        <v>-4.1164184110624932E-3</v>
      </c>
      <c r="J56" s="2854">
        <v>14077</v>
      </c>
      <c r="K56" s="2853">
        <f t="shared" si="73"/>
        <v>-2.6921714488133191E-3</v>
      </c>
      <c r="L56" s="2852">
        <v>46911</v>
      </c>
      <c r="M56" s="2853">
        <f t="shared" si="74"/>
        <v>-6.0934841357221499E-2</v>
      </c>
      <c r="N56" s="2854">
        <v>11865</v>
      </c>
      <c r="O56" s="2856">
        <f t="shared" si="78"/>
        <v>-5.1982895950364715E-3</v>
      </c>
    </row>
    <row r="57" spans="1:18" ht="15" customHeight="1">
      <c r="A57" s="2666" t="s">
        <v>938</v>
      </c>
      <c r="B57" s="3539">
        <v>11270</v>
      </c>
      <c r="C57" s="3548">
        <f t="shared" si="70"/>
        <v>-7.6604737166505238E-3</v>
      </c>
      <c r="D57" s="3540">
        <v>14454</v>
      </c>
      <c r="E57" s="3544">
        <f t="shared" si="71"/>
        <v>-6.5296583957660317E-3</v>
      </c>
      <c r="F57" s="3540">
        <v>54541</v>
      </c>
      <c r="G57" s="3549">
        <f t="shared" si="72"/>
        <v>1.3770058385047552E-3</v>
      </c>
      <c r="H57" s="3541">
        <v>65022</v>
      </c>
      <c r="I57" s="3548">
        <f t="shared" si="77"/>
        <v>-4.5773947122671119E-3</v>
      </c>
      <c r="J57" s="3540">
        <v>14049</v>
      </c>
      <c r="K57" s="3548">
        <f t="shared" si="73"/>
        <v>-1.9890601690701142E-3</v>
      </c>
      <c r="L57" s="3539">
        <v>46857</v>
      </c>
      <c r="M57" s="3548">
        <f t="shared" si="74"/>
        <v>-1.1511159429558099E-3</v>
      </c>
      <c r="N57" s="3540">
        <v>11796</v>
      </c>
      <c r="O57" s="3548">
        <f t="shared" si="78"/>
        <v>-5.8154235145385586E-3</v>
      </c>
      <c r="P57" s="2570"/>
      <c r="Q57" s="20"/>
    </row>
    <row r="58" spans="1:18" ht="15" customHeight="1">
      <c r="A58" s="2666" t="s">
        <v>964</v>
      </c>
      <c r="B58" s="2843">
        <v>11304</v>
      </c>
      <c r="C58" s="2848">
        <f t="shared" si="70"/>
        <v>3.0168589174800354E-3</v>
      </c>
      <c r="D58" s="2845">
        <v>14497</v>
      </c>
      <c r="E58" s="3037">
        <f t="shared" si="71"/>
        <v>2.9749550297495501E-3</v>
      </c>
      <c r="F58" s="2845">
        <v>54662</v>
      </c>
      <c r="G58" s="2849">
        <f t="shared" si="72"/>
        <v>2.2185145120184814E-3</v>
      </c>
      <c r="H58" s="2860">
        <v>65402</v>
      </c>
      <c r="I58" s="2848">
        <f t="shared" si="77"/>
        <v>5.8441758174156439E-3</v>
      </c>
      <c r="J58" s="2845">
        <v>14102</v>
      </c>
      <c r="K58" s="2848">
        <f t="shared" si="73"/>
        <v>3.772510498967898E-3</v>
      </c>
      <c r="L58" s="2843">
        <v>47222</v>
      </c>
      <c r="M58" s="2848">
        <f t="shared" si="74"/>
        <v>7.7896578952984614E-3</v>
      </c>
      <c r="N58" s="2845">
        <v>11862</v>
      </c>
      <c r="O58" s="2848">
        <f t="shared" si="78"/>
        <v>5.5951169888097656E-3</v>
      </c>
      <c r="P58" s="2570"/>
      <c r="R58" s="20"/>
    </row>
    <row r="59" spans="1:18" ht="15" customHeight="1">
      <c r="A59" s="2666" t="s">
        <v>983</v>
      </c>
      <c r="B59" s="2843">
        <v>11357</v>
      </c>
      <c r="C59" s="3546">
        <f t="shared" ref="C59:C60" si="79">(B59-B58)/B58</f>
        <v>4.6886058032554849E-3</v>
      </c>
      <c r="D59" s="2845">
        <v>14489</v>
      </c>
      <c r="E59" s="3546">
        <f t="shared" ref="E59:E60" si="80">(D59-D58)/D58</f>
        <v>-5.5183831137476714E-4</v>
      </c>
      <c r="F59" s="2845">
        <v>54790</v>
      </c>
      <c r="G59" s="3546">
        <f t="shared" ref="G59:G60" si="81">(F59-F58)/F58</f>
        <v>2.3416633127218175E-3</v>
      </c>
      <c r="H59" s="2845">
        <v>65340</v>
      </c>
      <c r="I59" s="3546">
        <f t="shared" ref="I59:I60" si="82">(H59-H58)/H58</f>
        <v>-9.4798324210268795E-4</v>
      </c>
      <c r="J59" s="2845">
        <v>14134</v>
      </c>
      <c r="K59" s="3546">
        <f t="shared" ref="K59:K60" si="83">(J59-J58)/J58</f>
        <v>2.2691816763579634E-3</v>
      </c>
      <c r="L59" s="2843">
        <v>47250</v>
      </c>
      <c r="M59" s="2848">
        <f t="shared" ref="M59:M60" si="84">(L59-L58)/L58</f>
        <v>5.9294396679513783E-4</v>
      </c>
      <c r="N59" s="2845">
        <v>11867</v>
      </c>
      <c r="O59" s="3037">
        <f t="shared" ref="O59:O60" si="85">(N59-N58)/N58</f>
        <v>4.2151407857022422E-4</v>
      </c>
      <c r="P59" s="2570"/>
      <c r="Q59" s="20"/>
    </row>
    <row r="60" spans="1:18" ht="15" customHeight="1">
      <c r="A60" s="3036" t="s">
        <v>1005</v>
      </c>
      <c r="B60" s="2852">
        <v>11285</v>
      </c>
      <c r="C60" s="2853">
        <f t="shared" si="79"/>
        <v>-6.3397023861935372E-3</v>
      </c>
      <c r="D60" s="2854">
        <v>14430</v>
      </c>
      <c r="E60" s="3038">
        <f t="shared" si="80"/>
        <v>-4.0720546621574984E-3</v>
      </c>
      <c r="F60" s="2854">
        <v>54541</v>
      </c>
      <c r="G60" s="2855">
        <f t="shared" si="81"/>
        <v>-4.5446249315568531E-3</v>
      </c>
      <c r="H60" s="2861">
        <v>64959</v>
      </c>
      <c r="I60" s="2853">
        <f t="shared" si="82"/>
        <v>-5.8310376492194671E-3</v>
      </c>
      <c r="J60" s="2854">
        <v>14098</v>
      </c>
      <c r="K60" s="2853">
        <f t="shared" si="83"/>
        <v>-2.5470496674685158E-3</v>
      </c>
      <c r="L60" s="2852">
        <v>47035</v>
      </c>
      <c r="M60" s="2853">
        <f t="shared" si="84"/>
        <v>-4.5502645502645501E-3</v>
      </c>
      <c r="N60" s="2854">
        <v>11790</v>
      </c>
      <c r="O60" s="2856">
        <f t="shared" si="85"/>
        <v>-6.4885817814106343E-3</v>
      </c>
    </row>
    <row r="61" spans="1:18" s="1874" customFormat="1" ht="15" customHeight="1" thickBot="1">
      <c r="A61" s="2666" t="s">
        <v>1014</v>
      </c>
      <c r="B61" s="4404">
        <v>11112</v>
      </c>
      <c r="C61" s="3546">
        <f t="shared" ref="C61" si="86">(B61-B60)/B60</f>
        <v>-1.5330084182543198E-2</v>
      </c>
      <c r="D61" s="2845">
        <v>14347</v>
      </c>
      <c r="E61" s="3546">
        <f t="shared" ref="E61" si="87">(D61-D60)/D60</f>
        <v>-5.7519057519057519E-3</v>
      </c>
      <c r="F61" s="2845">
        <v>54493</v>
      </c>
      <c r="G61" s="3546">
        <f t="shared" ref="G61" si="88">(F61-F60)/F60</f>
        <v>-8.8007187253625718E-4</v>
      </c>
      <c r="H61" s="2845">
        <v>64467</v>
      </c>
      <c r="I61" s="3546">
        <f t="shared" ref="I61" si="89">(H61-H60)/H60</f>
        <v>-7.5740082205698975E-3</v>
      </c>
      <c r="J61" s="2845">
        <v>14050</v>
      </c>
      <c r="K61" s="3546">
        <f t="shared" ref="K61" si="90">(J61-J60)/J60</f>
        <v>-3.404738260746205E-3</v>
      </c>
      <c r="L61" s="2843">
        <v>46703</v>
      </c>
      <c r="M61" s="2848">
        <f t="shared" ref="M61" si="91">(L61-L60)/L60</f>
        <v>-7.0585734027851597E-3</v>
      </c>
      <c r="N61" s="2845">
        <v>11707</v>
      </c>
      <c r="O61" s="3037">
        <f t="shared" ref="O61" si="92">(N61-N60)/N60</f>
        <v>-7.0398642917726883E-3</v>
      </c>
      <c r="P61" s="4335"/>
      <c r="Q61" s="2212"/>
      <c r="R61" s="2212"/>
    </row>
    <row r="62" spans="1:18">
      <c r="A62" s="3474" t="s">
        <v>131</v>
      </c>
      <c r="B62" s="3550"/>
      <c r="C62" s="3545"/>
      <c r="D62" s="3550"/>
      <c r="E62" s="3545"/>
      <c r="F62" s="3550"/>
      <c r="G62" s="3545"/>
      <c r="H62" s="3550"/>
      <c r="I62" s="3545"/>
      <c r="J62" s="3550"/>
      <c r="K62" s="3545"/>
      <c r="L62" s="3550"/>
      <c r="M62" s="3545"/>
      <c r="N62" s="3550"/>
      <c r="O62" s="3545"/>
      <c r="P62" s="20"/>
    </row>
    <row r="63" spans="1:18">
      <c r="A63" s="50"/>
      <c r="B63" s="3551"/>
      <c r="C63" s="3039"/>
      <c r="D63" s="3551"/>
      <c r="E63" s="3039"/>
      <c r="F63" s="3551"/>
      <c r="G63" s="3039"/>
      <c r="H63" s="3551"/>
      <c r="I63" s="3039"/>
      <c r="J63" s="3551"/>
      <c r="K63" s="3039"/>
      <c r="L63" s="3551"/>
      <c r="M63" s="3039"/>
      <c r="N63" s="3551"/>
    </row>
    <row r="64" spans="1:18" ht="13.5" thickBot="1">
      <c r="A64" s="56"/>
      <c r="B64" s="2213"/>
      <c r="D64" s="2213"/>
      <c r="F64" s="2213"/>
      <c r="H64" s="2213"/>
      <c r="J64" s="2213"/>
      <c r="L64" s="2213"/>
      <c r="N64" s="2213"/>
    </row>
    <row r="65" spans="1:15" s="1874" customFormat="1" ht="24" customHeight="1">
      <c r="A65" s="5206" t="s">
        <v>815</v>
      </c>
      <c r="B65" s="5229"/>
      <c r="C65" s="5229"/>
      <c r="D65" s="5229"/>
      <c r="E65" s="5229"/>
      <c r="F65" s="5229"/>
      <c r="G65" s="5229"/>
      <c r="H65" s="5229"/>
      <c r="I65" s="5229"/>
      <c r="J65" s="5229"/>
      <c r="K65" s="5229"/>
      <c r="L65" s="5229"/>
      <c r="M65" s="5229"/>
      <c r="N65" s="5229"/>
      <c r="O65" s="5230"/>
    </row>
    <row r="66" spans="1:15" s="3" customFormat="1" ht="27" customHeight="1">
      <c r="A66" s="5227" t="s">
        <v>104</v>
      </c>
      <c r="B66" s="5233" t="s">
        <v>769</v>
      </c>
      <c r="C66" s="5233"/>
      <c r="D66" s="5231" t="s">
        <v>770</v>
      </c>
      <c r="E66" s="5231"/>
      <c r="F66" s="5231" t="s">
        <v>771</v>
      </c>
      <c r="G66" s="5231"/>
      <c r="H66" s="5234" t="s">
        <v>813</v>
      </c>
      <c r="I66" s="5235"/>
      <c r="J66" s="5231" t="s">
        <v>772</v>
      </c>
      <c r="K66" s="5231"/>
      <c r="L66" s="5233" t="s">
        <v>773</v>
      </c>
      <c r="M66" s="5233"/>
      <c r="N66" s="5231" t="s">
        <v>774</v>
      </c>
      <c r="O66" s="5232"/>
    </row>
    <row r="67" spans="1:15" s="3" customFormat="1" ht="12" customHeight="1">
      <c r="A67" s="5228"/>
      <c r="B67" s="2863" t="s">
        <v>620</v>
      </c>
      <c r="C67" s="2864" t="s">
        <v>160</v>
      </c>
      <c r="D67" s="2863" t="s">
        <v>620</v>
      </c>
      <c r="E67" s="2864" t="s">
        <v>160</v>
      </c>
      <c r="F67" s="2863" t="s">
        <v>620</v>
      </c>
      <c r="G67" s="2864" t="s">
        <v>160</v>
      </c>
      <c r="H67" s="2863" t="s">
        <v>620</v>
      </c>
      <c r="I67" s="2864" t="s">
        <v>160</v>
      </c>
      <c r="J67" s="2863" t="s">
        <v>620</v>
      </c>
      <c r="K67" s="2864" t="s">
        <v>160</v>
      </c>
      <c r="L67" s="2863" t="s">
        <v>620</v>
      </c>
      <c r="M67" s="2864" t="s">
        <v>160</v>
      </c>
      <c r="N67" s="2863" t="s">
        <v>620</v>
      </c>
      <c r="O67" s="2865" t="s">
        <v>160</v>
      </c>
    </row>
    <row r="68" spans="1:15" ht="14.45" customHeight="1">
      <c r="A68" s="51" t="s">
        <v>705</v>
      </c>
      <c r="B68" s="2843">
        <v>260</v>
      </c>
      <c r="C68" s="2844">
        <v>348</v>
      </c>
      <c r="D68" s="2845">
        <v>360</v>
      </c>
      <c r="E68" s="2844">
        <v>427</v>
      </c>
      <c r="F68" s="2845">
        <v>969</v>
      </c>
      <c r="G68" s="2866">
        <v>1017</v>
      </c>
      <c r="H68" s="2867">
        <v>1600</v>
      </c>
      <c r="I68" s="2844">
        <v>1920</v>
      </c>
      <c r="J68" s="2845">
        <v>262</v>
      </c>
      <c r="K68" s="2844">
        <v>432</v>
      </c>
      <c r="L68" s="2843">
        <v>732</v>
      </c>
      <c r="M68" s="2844">
        <v>1144</v>
      </c>
      <c r="N68" s="2845">
        <v>320</v>
      </c>
      <c r="O68" s="2868">
        <v>361</v>
      </c>
    </row>
    <row r="69" spans="1:15" ht="14.45" customHeight="1">
      <c r="A69" s="51" t="s">
        <v>723</v>
      </c>
      <c r="B69" s="2843">
        <v>239</v>
      </c>
      <c r="C69" s="2844">
        <v>163</v>
      </c>
      <c r="D69" s="2845">
        <v>224</v>
      </c>
      <c r="E69" s="2844">
        <v>179</v>
      </c>
      <c r="F69" s="2845">
        <v>723</v>
      </c>
      <c r="G69" s="2869">
        <v>432</v>
      </c>
      <c r="H69" s="2846">
        <v>1030</v>
      </c>
      <c r="I69" s="2844">
        <v>710</v>
      </c>
      <c r="J69" s="2845">
        <v>231</v>
      </c>
      <c r="K69" s="2844">
        <v>150</v>
      </c>
      <c r="L69" s="2843">
        <v>793</v>
      </c>
      <c r="M69" s="2844">
        <v>401</v>
      </c>
      <c r="N69" s="2845">
        <v>227</v>
      </c>
      <c r="O69" s="2868">
        <v>132</v>
      </c>
    </row>
    <row r="70" spans="1:15" ht="14.45" customHeight="1">
      <c r="A70" s="51" t="s">
        <v>724</v>
      </c>
      <c r="B70" s="2843">
        <v>138</v>
      </c>
      <c r="C70" s="2844">
        <v>107</v>
      </c>
      <c r="D70" s="2845">
        <v>152</v>
      </c>
      <c r="E70" s="2844">
        <v>137</v>
      </c>
      <c r="F70" s="2845">
        <v>649</v>
      </c>
      <c r="G70" s="2869">
        <v>339</v>
      </c>
      <c r="H70" s="2846">
        <v>729</v>
      </c>
      <c r="I70" s="2844">
        <v>576</v>
      </c>
      <c r="J70" s="2845">
        <v>145</v>
      </c>
      <c r="K70" s="2844">
        <v>134</v>
      </c>
      <c r="L70" s="2843">
        <v>590</v>
      </c>
      <c r="M70" s="2844">
        <v>399</v>
      </c>
      <c r="N70" s="2845">
        <v>157</v>
      </c>
      <c r="O70" s="2868">
        <v>126</v>
      </c>
    </row>
    <row r="71" spans="1:15" ht="14.45" customHeight="1">
      <c r="A71" s="52" t="s">
        <v>725</v>
      </c>
      <c r="B71" s="2852">
        <v>162</v>
      </c>
      <c r="C71" s="2870">
        <v>226</v>
      </c>
      <c r="D71" s="2854">
        <v>176</v>
      </c>
      <c r="E71" s="2870">
        <v>210</v>
      </c>
      <c r="F71" s="2854">
        <v>688</v>
      </c>
      <c r="G71" s="2871">
        <v>694</v>
      </c>
      <c r="H71" s="2872">
        <v>742</v>
      </c>
      <c r="I71" s="2870">
        <v>1000</v>
      </c>
      <c r="J71" s="2854">
        <v>173</v>
      </c>
      <c r="K71" s="2870">
        <v>236</v>
      </c>
      <c r="L71" s="2852">
        <v>555</v>
      </c>
      <c r="M71" s="2870">
        <v>643</v>
      </c>
      <c r="N71" s="2854">
        <v>185</v>
      </c>
      <c r="O71" s="2873">
        <v>217</v>
      </c>
    </row>
    <row r="72" spans="1:15" ht="14.45" customHeight="1">
      <c r="A72" s="51" t="s">
        <v>746</v>
      </c>
      <c r="B72" s="2843">
        <v>247</v>
      </c>
      <c r="C72" s="2844">
        <v>360</v>
      </c>
      <c r="D72" s="2845">
        <v>342</v>
      </c>
      <c r="E72" s="2844">
        <v>455</v>
      </c>
      <c r="F72" s="2845">
        <v>1133</v>
      </c>
      <c r="G72" s="2869">
        <v>1161</v>
      </c>
      <c r="H72" s="2846">
        <v>1491</v>
      </c>
      <c r="I72" s="2844">
        <v>2007</v>
      </c>
      <c r="J72" s="2845">
        <v>271</v>
      </c>
      <c r="K72" s="2844">
        <v>427</v>
      </c>
      <c r="L72" s="2843">
        <v>844</v>
      </c>
      <c r="M72" s="2844">
        <v>1262</v>
      </c>
      <c r="N72" s="2845">
        <v>328</v>
      </c>
      <c r="O72" s="2868">
        <v>399</v>
      </c>
    </row>
    <row r="73" spans="1:15" ht="14.45" customHeight="1">
      <c r="A73" s="51" t="s">
        <v>747</v>
      </c>
      <c r="B73" s="2843">
        <v>246</v>
      </c>
      <c r="C73" s="2844">
        <v>159</v>
      </c>
      <c r="D73" s="2845">
        <v>251</v>
      </c>
      <c r="E73" s="2844">
        <v>158</v>
      </c>
      <c r="F73" s="2845">
        <v>774</v>
      </c>
      <c r="G73" s="2869">
        <v>432</v>
      </c>
      <c r="H73" s="2846">
        <v>968</v>
      </c>
      <c r="I73" s="2844">
        <v>731</v>
      </c>
      <c r="J73" s="2845">
        <v>220</v>
      </c>
      <c r="K73" s="2844">
        <v>155</v>
      </c>
      <c r="L73" s="2843">
        <v>736</v>
      </c>
      <c r="M73" s="2844">
        <v>455</v>
      </c>
      <c r="N73" s="2845">
        <v>229</v>
      </c>
      <c r="O73" s="2868">
        <v>144</v>
      </c>
    </row>
    <row r="74" spans="1:15" ht="14.45" customHeight="1">
      <c r="A74" s="51" t="s">
        <v>748</v>
      </c>
      <c r="B74" s="2843">
        <v>194</v>
      </c>
      <c r="C74" s="2844">
        <v>143</v>
      </c>
      <c r="D74" s="2845">
        <v>171</v>
      </c>
      <c r="E74" s="2844">
        <v>146</v>
      </c>
      <c r="F74" s="2845">
        <v>555</v>
      </c>
      <c r="G74" s="2869">
        <v>383</v>
      </c>
      <c r="H74" s="2846">
        <v>627</v>
      </c>
      <c r="I74" s="2844">
        <v>643</v>
      </c>
      <c r="J74" s="2845">
        <v>139</v>
      </c>
      <c r="K74" s="2844">
        <v>161</v>
      </c>
      <c r="L74" s="2843">
        <v>483</v>
      </c>
      <c r="M74" s="2844">
        <v>661</v>
      </c>
      <c r="N74" s="2845">
        <v>152</v>
      </c>
      <c r="O74" s="2868">
        <v>186</v>
      </c>
    </row>
    <row r="75" spans="1:15" ht="14.45" customHeight="1">
      <c r="A75" s="52" t="s">
        <v>749</v>
      </c>
      <c r="B75" s="2852">
        <v>166</v>
      </c>
      <c r="C75" s="2870">
        <v>194</v>
      </c>
      <c r="D75" s="2854">
        <v>203</v>
      </c>
      <c r="E75" s="2870">
        <v>280</v>
      </c>
      <c r="F75" s="2854">
        <v>611</v>
      </c>
      <c r="G75" s="2871">
        <v>817</v>
      </c>
      <c r="H75" s="2872">
        <v>724</v>
      </c>
      <c r="I75" s="2870">
        <v>1123</v>
      </c>
      <c r="J75" s="2854">
        <v>142</v>
      </c>
      <c r="K75" s="2870">
        <v>239</v>
      </c>
      <c r="L75" s="2852">
        <v>584</v>
      </c>
      <c r="M75" s="2870">
        <v>661</v>
      </c>
      <c r="N75" s="2854">
        <v>192</v>
      </c>
      <c r="O75" s="2873">
        <v>254</v>
      </c>
    </row>
    <row r="76" spans="1:15" ht="14.45" customHeight="1">
      <c r="A76" s="51" t="s">
        <v>810</v>
      </c>
      <c r="B76" s="2843">
        <v>232</v>
      </c>
      <c r="C76" s="2844">
        <v>409</v>
      </c>
      <c r="D76" s="2845">
        <v>339</v>
      </c>
      <c r="E76" s="2844">
        <v>419</v>
      </c>
      <c r="F76" s="2845">
        <v>948</v>
      </c>
      <c r="G76" s="2869">
        <v>1175</v>
      </c>
      <c r="H76" s="2846">
        <v>1301</v>
      </c>
      <c r="I76" s="2844">
        <v>1899</v>
      </c>
      <c r="J76" s="2845">
        <v>239</v>
      </c>
      <c r="K76" s="2844">
        <v>425</v>
      </c>
      <c r="L76" s="2843">
        <v>904</v>
      </c>
      <c r="M76" s="2844">
        <v>1137</v>
      </c>
      <c r="N76" s="2845">
        <v>271</v>
      </c>
      <c r="O76" s="2868">
        <v>417</v>
      </c>
    </row>
    <row r="77" spans="1:15" ht="14.45" customHeight="1">
      <c r="A77" s="51" t="s">
        <v>818</v>
      </c>
      <c r="B77" s="2843">
        <v>207</v>
      </c>
      <c r="C77" s="2844">
        <v>241</v>
      </c>
      <c r="D77" s="2845">
        <v>225</v>
      </c>
      <c r="E77" s="2844">
        <v>260</v>
      </c>
      <c r="F77" s="2845">
        <v>915</v>
      </c>
      <c r="G77" s="2869">
        <v>628</v>
      </c>
      <c r="H77" s="2846">
        <v>952</v>
      </c>
      <c r="I77" s="2844">
        <v>767</v>
      </c>
      <c r="J77" s="2845">
        <v>195</v>
      </c>
      <c r="K77" s="2844">
        <v>202</v>
      </c>
      <c r="L77" s="2843">
        <v>843</v>
      </c>
      <c r="M77" s="2844">
        <v>350</v>
      </c>
      <c r="N77" s="2845">
        <v>227</v>
      </c>
      <c r="O77" s="2868">
        <v>172</v>
      </c>
    </row>
    <row r="78" spans="1:15" ht="14.45" customHeight="1">
      <c r="A78" s="51" t="s">
        <v>797</v>
      </c>
      <c r="B78" s="2843">
        <v>160</v>
      </c>
      <c r="C78" s="2844">
        <v>119</v>
      </c>
      <c r="D78" s="2845">
        <v>163</v>
      </c>
      <c r="E78" s="2844">
        <v>160</v>
      </c>
      <c r="F78" s="2845">
        <v>612</v>
      </c>
      <c r="G78" s="2869">
        <v>428</v>
      </c>
      <c r="H78" s="2846">
        <v>739</v>
      </c>
      <c r="I78" s="2844">
        <v>746</v>
      </c>
      <c r="J78" s="2845">
        <v>168</v>
      </c>
      <c r="K78" s="2844">
        <v>144</v>
      </c>
      <c r="L78" s="2843">
        <v>640</v>
      </c>
      <c r="M78" s="2844">
        <v>838</v>
      </c>
      <c r="N78" s="2845">
        <v>166</v>
      </c>
      <c r="O78" s="2868">
        <v>146</v>
      </c>
    </row>
    <row r="79" spans="1:15" ht="14.45" customHeight="1">
      <c r="A79" s="52" t="s">
        <v>819</v>
      </c>
      <c r="B79" s="2852">
        <v>180</v>
      </c>
      <c r="C79" s="2870">
        <v>223</v>
      </c>
      <c r="D79" s="2854">
        <v>197</v>
      </c>
      <c r="E79" s="2870">
        <v>279</v>
      </c>
      <c r="F79" s="2854">
        <v>660</v>
      </c>
      <c r="G79" s="2871">
        <v>773</v>
      </c>
      <c r="H79" s="2872">
        <v>715</v>
      </c>
      <c r="I79" s="2870">
        <v>1045</v>
      </c>
      <c r="J79" s="2854">
        <v>161</v>
      </c>
      <c r="K79" s="2870">
        <v>237</v>
      </c>
      <c r="L79" s="2852">
        <v>725</v>
      </c>
      <c r="M79" s="2870">
        <v>749</v>
      </c>
      <c r="N79" s="2854">
        <v>186</v>
      </c>
      <c r="O79" s="2873">
        <v>231</v>
      </c>
    </row>
    <row r="80" spans="1:15" ht="14.45" customHeight="1">
      <c r="A80" s="51" t="s">
        <v>867</v>
      </c>
      <c r="B80" s="2843">
        <v>209</v>
      </c>
      <c r="C80" s="2844">
        <v>355</v>
      </c>
      <c r="D80" s="2845">
        <v>266</v>
      </c>
      <c r="E80" s="2844">
        <v>366</v>
      </c>
      <c r="F80" s="2845">
        <v>1063</v>
      </c>
      <c r="G80" s="2869">
        <v>1082</v>
      </c>
      <c r="H80" s="2846">
        <v>1316</v>
      </c>
      <c r="I80" s="2844">
        <v>2061</v>
      </c>
      <c r="J80" s="2845">
        <v>217</v>
      </c>
      <c r="K80" s="2844">
        <v>400</v>
      </c>
      <c r="L80" s="2843">
        <v>924</v>
      </c>
      <c r="M80" s="2844">
        <v>1082</v>
      </c>
      <c r="N80" s="2845">
        <v>290</v>
      </c>
      <c r="O80" s="2868">
        <v>323</v>
      </c>
    </row>
    <row r="81" spans="1:17" ht="14.45" customHeight="1">
      <c r="A81" s="51" t="s">
        <v>874</v>
      </c>
      <c r="B81" s="2843">
        <v>235</v>
      </c>
      <c r="C81" s="2844">
        <v>156</v>
      </c>
      <c r="D81" s="2845">
        <v>217</v>
      </c>
      <c r="E81" s="2844">
        <v>144</v>
      </c>
      <c r="F81" s="2845">
        <v>718</v>
      </c>
      <c r="G81" s="2869">
        <v>459</v>
      </c>
      <c r="H81" s="2846">
        <v>845</v>
      </c>
      <c r="I81" s="2844">
        <v>1120</v>
      </c>
      <c r="J81" s="2845">
        <v>177</v>
      </c>
      <c r="K81" s="2844">
        <v>121</v>
      </c>
      <c r="L81" s="2843">
        <v>681</v>
      </c>
      <c r="M81" s="2844">
        <v>729</v>
      </c>
      <c r="N81" s="2845">
        <v>178</v>
      </c>
      <c r="O81" s="2868">
        <v>127</v>
      </c>
    </row>
    <row r="82" spans="1:17" ht="14.45" customHeight="1">
      <c r="A82" s="51" t="s">
        <v>861</v>
      </c>
      <c r="B82" s="2843">
        <v>145</v>
      </c>
      <c r="C82" s="2844">
        <v>155</v>
      </c>
      <c r="D82" s="2845">
        <v>160</v>
      </c>
      <c r="E82" s="2844">
        <v>143</v>
      </c>
      <c r="F82" s="2845">
        <v>619</v>
      </c>
      <c r="G82" s="2869">
        <v>425</v>
      </c>
      <c r="H82" s="2846">
        <v>672</v>
      </c>
      <c r="I82" s="2844">
        <v>707</v>
      </c>
      <c r="J82" s="2845">
        <v>127</v>
      </c>
      <c r="K82" s="2844">
        <v>144</v>
      </c>
      <c r="L82" s="2843">
        <v>511</v>
      </c>
      <c r="M82" s="2844">
        <v>422</v>
      </c>
      <c r="N82" s="2845">
        <v>128</v>
      </c>
      <c r="O82" s="2868">
        <v>134</v>
      </c>
    </row>
    <row r="83" spans="1:17" ht="14.45" customHeight="1">
      <c r="A83" s="52" t="s">
        <v>875</v>
      </c>
      <c r="B83" s="2852">
        <v>164</v>
      </c>
      <c r="C83" s="2870">
        <v>258</v>
      </c>
      <c r="D83" s="2854">
        <v>164</v>
      </c>
      <c r="E83" s="2870">
        <v>231</v>
      </c>
      <c r="F83" s="2854">
        <v>757</v>
      </c>
      <c r="G83" s="2871">
        <v>855</v>
      </c>
      <c r="H83" s="2872">
        <v>798</v>
      </c>
      <c r="I83" s="2870">
        <v>1390</v>
      </c>
      <c r="J83" s="2854">
        <v>159</v>
      </c>
      <c r="K83" s="2870">
        <v>316</v>
      </c>
      <c r="L83" s="2852">
        <v>609</v>
      </c>
      <c r="M83" s="2870">
        <v>699</v>
      </c>
      <c r="N83" s="2854">
        <v>193</v>
      </c>
      <c r="O83" s="2873">
        <v>304</v>
      </c>
    </row>
    <row r="84" spans="1:17" ht="14.45" customHeight="1">
      <c r="A84" s="51" t="s">
        <v>914</v>
      </c>
      <c r="B84" s="2843">
        <v>219</v>
      </c>
      <c r="C84" s="2844">
        <v>317</v>
      </c>
      <c r="D84" s="2845">
        <v>263</v>
      </c>
      <c r="E84" s="2844">
        <v>364</v>
      </c>
      <c r="F84" s="2845">
        <v>955</v>
      </c>
      <c r="G84" s="2869">
        <v>1031</v>
      </c>
      <c r="H84" s="2846">
        <v>1229</v>
      </c>
      <c r="I84" s="2844">
        <v>1604</v>
      </c>
      <c r="J84" s="2845">
        <v>228</v>
      </c>
      <c r="K84" s="2844">
        <v>335</v>
      </c>
      <c r="L84" s="2843">
        <v>795</v>
      </c>
      <c r="M84" s="2844">
        <v>1033</v>
      </c>
      <c r="N84" s="2845">
        <v>251</v>
      </c>
      <c r="O84" s="2868">
        <v>343</v>
      </c>
    </row>
    <row r="85" spans="1:17">
      <c r="A85" s="92" t="s">
        <v>918</v>
      </c>
      <c r="B85" s="2843">
        <v>211</v>
      </c>
      <c r="C85" s="2844">
        <v>115</v>
      </c>
      <c r="D85" s="2845">
        <v>224</v>
      </c>
      <c r="E85" s="2844">
        <v>165</v>
      </c>
      <c r="F85" s="2845">
        <v>667</v>
      </c>
      <c r="G85" s="2869">
        <v>398</v>
      </c>
      <c r="H85" s="2846">
        <v>984</v>
      </c>
      <c r="I85" s="2844">
        <v>631</v>
      </c>
      <c r="J85" s="2845">
        <v>181</v>
      </c>
      <c r="K85" s="2844">
        <v>122</v>
      </c>
      <c r="L85" s="2843">
        <v>799</v>
      </c>
      <c r="M85" s="2844">
        <v>397</v>
      </c>
      <c r="N85" s="2845">
        <v>197</v>
      </c>
      <c r="O85" s="2868">
        <v>133</v>
      </c>
    </row>
    <row r="86" spans="1:17">
      <c r="A86" s="92" t="s">
        <v>936</v>
      </c>
      <c r="B86" s="2843">
        <v>168</v>
      </c>
      <c r="C86" s="2844">
        <v>135</v>
      </c>
      <c r="D86" s="2845">
        <v>159</v>
      </c>
      <c r="E86" s="2844">
        <v>134</v>
      </c>
      <c r="F86" s="2845">
        <v>603</v>
      </c>
      <c r="G86" s="2869">
        <v>436</v>
      </c>
      <c r="H86" s="2846">
        <v>675</v>
      </c>
      <c r="I86" s="2844">
        <v>547</v>
      </c>
      <c r="J86" s="2845">
        <v>114</v>
      </c>
      <c r="K86" s="2844">
        <v>102</v>
      </c>
      <c r="L86" s="2843">
        <v>657</v>
      </c>
      <c r="M86" s="2844">
        <v>377</v>
      </c>
      <c r="N86" s="2845">
        <v>130</v>
      </c>
      <c r="O86" s="2868">
        <v>116</v>
      </c>
    </row>
    <row r="87" spans="1:17">
      <c r="A87" s="91" t="s">
        <v>937</v>
      </c>
      <c r="B87" s="2852">
        <v>158</v>
      </c>
      <c r="C87" s="2870">
        <v>207</v>
      </c>
      <c r="D87" s="2854">
        <v>152</v>
      </c>
      <c r="E87" s="2870">
        <v>234</v>
      </c>
      <c r="F87" s="2854">
        <v>740</v>
      </c>
      <c r="G87" s="2871">
        <v>701</v>
      </c>
      <c r="H87" s="2872">
        <v>723</v>
      </c>
      <c r="I87" s="2870">
        <v>958</v>
      </c>
      <c r="J87" s="2854">
        <v>162</v>
      </c>
      <c r="K87" s="2870">
        <v>188</v>
      </c>
      <c r="L87" s="2852">
        <v>611</v>
      </c>
      <c r="M87" s="2870">
        <v>561</v>
      </c>
      <c r="N87" s="2854">
        <v>156</v>
      </c>
      <c r="O87" s="2873">
        <v>204</v>
      </c>
    </row>
    <row r="88" spans="1:17">
      <c r="A88" s="92" t="s">
        <v>938</v>
      </c>
      <c r="B88" s="2843">
        <v>207</v>
      </c>
      <c r="C88" s="2844">
        <v>293</v>
      </c>
      <c r="D88" s="2845">
        <v>293</v>
      </c>
      <c r="E88" s="2844">
        <v>390</v>
      </c>
      <c r="F88" s="2845">
        <v>1079</v>
      </c>
      <c r="G88" s="2869">
        <v>1030</v>
      </c>
      <c r="H88" s="2846">
        <v>1436</v>
      </c>
      <c r="I88" s="2844">
        <v>1688</v>
      </c>
      <c r="J88" s="2845">
        <v>305</v>
      </c>
      <c r="K88" s="2844">
        <v>339</v>
      </c>
      <c r="L88" s="2843">
        <v>1087</v>
      </c>
      <c r="M88" s="2844">
        <v>1067</v>
      </c>
      <c r="N88" s="2845">
        <v>240</v>
      </c>
      <c r="O88" s="2868">
        <v>305</v>
      </c>
    </row>
    <row r="89" spans="1:17">
      <c r="A89" s="92" t="s">
        <v>964</v>
      </c>
      <c r="B89" s="2843">
        <v>214</v>
      </c>
      <c r="C89" s="2844">
        <v>146</v>
      </c>
      <c r="D89" s="2845">
        <v>219</v>
      </c>
      <c r="E89" s="2844">
        <v>142</v>
      </c>
      <c r="F89" s="2845">
        <v>709</v>
      </c>
      <c r="G89" s="2869">
        <v>469</v>
      </c>
      <c r="H89" s="2846">
        <v>1340</v>
      </c>
      <c r="I89" s="2844">
        <v>870</v>
      </c>
      <c r="J89" s="2845">
        <v>221</v>
      </c>
      <c r="K89" s="2844">
        <v>140</v>
      </c>
      <c r="L89" s="2843">
        <v>807</v>
      </c>
      <c r="M89" s="2844">
        <v>365</v>
      </c>
      <c r="N89" s="2845">
        <v>206</v>
      </c>
      <c r="O89" s="2868">
        <v>130</v>
      </c>
    </row>
    <row r="90" spans="1:17">
      <c r="A90" s="92" t="s">
        <v>983</v>
      </c>
      <c r="B90" s="2843">
        <v>140</v>
      </c>
      <c r="C90" s="2869">
        <v>83</v>
      </c>
      <c r="D90" s="2845">
        <v>135</v>
      </c>
      <c r="E90" s="2869">
        <v>120</v>
      </c>
      <c r="F90" s="2845">
        <v>532</v>
      </c>
      <c r="G90" s="2869">
        <v>397</v>
      </c>
      <c r="H90" s="2846">
        <v>635</v>
      </c>
      <c r="I90" s="2844">
        <v>572</v>
      </c>
      <c r="J90" s="2845">
        <v>158</v>
      </c>
      <c r="K90" s="2844">
        <v>118</v>
      </c>
      <c r="L90" s="2843">
        <v>520</v>
      </c>
      <c r="M90" s="2844">
        <v>427</v>
      </c>
      <c r="N90" s="2845">
        <v>145</v>
      </c>
      <c r="O90" s="2868">
        <v>136</v>
      </c>
      <c r="Q90" s="555"/>
    </row>
    <row r="91" spans="1:17">
      <c r="A91" s="91" t="s">
        <v>1005</v>
      </c>
      <c r="B91" s="2852">
        <v>148</v>
      </c>
      <c r="C91" s="2870">
        <v>225</v>
      </c>
      <c r="D91" s="2854">
        <v>172</v>
      </c>
      <c r="E91" s="2870">
        <v>193</v>
      </c>
      <c r="F91" s="2854">
        <v>643</v>
      </c>
      <c r="G91" s="2871">
        <v>788</v>
      </c>
      <c r="H91" s="2872">
        <v>700</v>
      </c>
      <c r="I91" s="2870">
        <v>1013</v>
      </c>
      <c r="J91" s="2854">
        <v>175</v>
      </c>
      <c r="K91" s="2870">
        <v>204</v>
      </c>
      <c r="L91" s="2852">
        <v>597</v>
      </c>
      <c r="M91" s="2870">
        <v>699</v>
      </c>
      <c r="N91" s="2854">
        <v>166</v>
      </c>
      <c r="O91" s="2873">
        <v>253</v>
      </c>
    </row>
    <row r="92" spans="1:17" s="1874" customFormat="1" ht="13.5" thickBot="1">
      <c r="A92" s="92" t="s">
        <v>1014</v>
      </c>
      <c r="B92" s="4403">
        <v>191</v>
      </c>
      <c r="C92" s="4405">
        <v>490</v>
      </c>
      <c r="D92" s="4401">
        <v>298</v>
      </c>
      <c r="E92" s="4405">
        <v>402</v>
      </c>
      <c r="F92" s="4402">
        <v>1070</v>
      </c>
      <c r="G92" s="4405">
        <v>1176</v>
      </c>
      <c r="H92" s="4406">
        <v>1340</v>
      </c>
      <c r="I92" s="4406">
        <v>1822</v>
      </c>
      <c r="J92" s="4401">
        <v>278</v>
      </c>
      <c r="K92" s="4406">
        <v>355</v>
      </c>
      <c r="L92" s="4403">
        <v>956</v>
      </c>
      <c r="M92" s="4406">
        <v>1171</v>
      </c>
      <c r="N92" s="4401">
        <v>246</v>
      </c>
      <c r="O92" s="4407">
        <v>304</v>
      </c>
      <c r="P92" s="4335"/>
      <c r="Q92" s="4408"/>
    </row>
    <row r="93" spans="1:17">
      <c r="A93" s="3474" t="s">
        <v>131</v>
      </c>
      <c r="B93" s="3452"/>
      <c r="C93" s="3545"/>
      <c r="D93" s="3452"/>
      <c r="E93" s="3545"/>
      <c r="F93" s="3452"/>
      <c r="G93" s="3545"/>
      <c r="H93" s="3545"/>
      <c r="I93" s="3545"/>
      <c r="J93" s="3452"/>
      <c r="K93" s="3545"/>
      <c r="L93" s="3452"/>
      <c r="M93" s="3545"/>
      <c r="N93" s="3452"/>
      <c r="O93" s="3545"/>
      <c r="P93" s="20"/>
    </row>
    <row r="94" spans="1:17">
      <c r="A94" s="50" t="s">
        <v>814</v>
      </c>
      <c r="B94" s="20"/>
      <c r="C94" s="3039"/>
      <c r="D94" s="20"/>
      <c r="F94" s="20"/>
      <c r="G94" s="3039"/>
      <c r="H94" s="3039"/>
      <c r="I94" s="3039"/>
      <c r="J94" s="20"/>
      <c r="K94" s="3039"/>
    </row>
    <row r="96" spans="1:17">
      <c r="B96" s="555"/>
      <c r="C96" s="3039"/>
      <c r="D96" s="555"/>
      <c r="F96" s="555"/>
      <c r="J96" s="555"/>
      <c r="L96" s="555"/>
      <c r="N96" s="555"/>
    </row>
  </sheetData>
  <mergeCells count="12">
    <mergeCell ref="C1:O2"/>
    <mergeCell ref="A66:A67"/>
    <mergeCell ref="A4:O4"/>
    <mergeCell ref="A35:O35"/>
    <mergeCell ref="A65:O65"/>
    <mergeCell ref="N66:O66"/>
    <mergeCell ref="L66:M66"/>
    <mergeCell ref="J66:K66"/>
    <mergeCell ref="F66:G66"/>
    <mergeCell ref="D66:E66"/>
    <mergeCell ref="B66:C66"/>
    <mergeCell ref="H66:I66"/>
  </mergeCells>
  <pageMargins left="0.26" right="0.1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sheetPr>
    <tabColor rgb="FF7030A0"/>
  </sheetPr>
  <dimension ref="A1:AO178"/>
  <sheetViews>
    <sheetView zoomScaleNormal="100" workbookViewId="0">
      <selection activeCell="G25" sqref="G25"/>
    </sheetView>
  </sheetViews>
  <sheetFormatPr defaultRowHeight="12.75"/>
  <cols>
    <col min="1" max="1" width="16" style="1968" customWidth="1"/>
    <col min="2" max="2" width="34.7109375" style="1968" customWidth="1"/>
    <col min="3" max="9" width="10.28515625" customWidth="1"/>
    <col min="11" max="11" width="9.140625" style="3277"/>
    <col min="12" max="12" width="15.7109375" customWidth="1"/>
    <col min="21" max="21" width="9.140625" style="3277"/>
    <col min="22" max="22" width="15.5703125" customWidth="1"/>
    <col min="32" max="32" width="16" customWidth="1"/>
  </cols>
  <sheetData>
    <row r="1" spans="1:21" ht="13.15" customHeight="1">
      <c r="A1" s="2824" t="s">
        <v>909</v>
      </c>
      <c r="B1" s="2876" t="s">
        <v>785</v>
      </c>
      <c r="C1" s="2837"/>
      <c r="D1" s="2837"/>
      <c r="E1" s="2837"/>
      <c r="F1" s="2837"/>
      <c r="G1" s="2837"/>
      <c r="H1" s="2837"/>
      <c r="I1" s="2838"/>
    </row>
    <row r="2" spans="1:21" ht="13.5" thickBot="1">
      <c r="A2" s="2824"/>
      <c r="B2" s="2839"/>
      <c r="C2" s="2840"/>
      <c r="D2" s="2840"/>
      <c r="E2" s="2840"/>
      <c r="F2" s="2840"/>
      <c r="G2" s="2840"/>
      <c r="H2" s="2840"/>
      <c r="I2" s="2841"/>
    </row>
    <row r="3" spans="1:21" s="1874" customFormat="1" ht="15.75" thickBot="1">
      <c r="A3" s="3278" t="s">
        <v>1022</v>
      </c>
      <c r="B3" s="2830"/>
      <c r="C3" s="1974" t="s">
        <v>769</v>
      </c>
      <c r="D3" s="2205" t="s">
        <v>770</v>
      </c>
      <c r="E3" s="1975" t="s">
        <v>771</v>
      </c>
      <c r="F3" s="2204" t="s">
        <v>813</v>
      </c>
      <c r="G3" s="2205" t="s">
        <v>772</v>
      </c>
      <c r="H3" s="1975" t="s">
        <v>773</v>
      </c>
      <c r="I3" s="1976" t="s">
        <v>777</v>
      </c>
      <c r="K3" s="4409"/>
      <c r="U3" s="4409"/>
    </row>
    <row r="4" spans="1:21" s="1874" customFormat="1">
      <c r="A4" s="2831" t="s">
        <v>437</v>
      </c>
      <c r="B4" s="2832"/>
      <c r="C4" s="2154">
        <v>1436</v>
      </c>
      <c r="D4" s="2155">
        <v>1925</v>
      </c>
      <c r="E4" s="2155">
        <v>16716</v>
      </c>
      <c r="F4" s="2155">
        <v>20268</v>
      </c>
      <c r="G4" s="2155">
        <v>2398</v>
      </c>
      <c r="H4" s="2155">
        <v>11833</v>
      </c>
      <c r="I4" s="2156">
        <v>667</v>
      </c>
      <c r="K4" s="4409"/>
      <c r="U4" s="4409"/>
    </row>
    <row r="5" spans="1:21" s="1874" customFormat="1">
      <c r="A5" s="2825" t="s">
        <v>438</v>
      </c>
      <c r="B5" s="2826"/>
      <c r="C5" s="2157">
        <v>12</v>
      </c>
      <c r="D5" s="2153">
        <v>21</v>
      </c>
      <c r="E5" s="2153">
        <v>24</v>
      </c>
      <c r="F5" s="2153">
        <v>51</v>
      </c>
      <c r="G5" s="2153">
        <v>26</v>
      </c>
      <c r="H5" s="2153">
        <v>76</v>
      </c>
      <c r="I5" s="2158">
        <v>26</v>
      </c>
      <c r="K5" s="4409"/>
      <c r="U5" s="4409"/>
    </row>
    <row r="6" spans="1:21" s="1874" customFormat="1">
      <c r="A6" s="2825" t="s">
        <v>439</v>
      </c>
      <c r="B6" s="2826"/>
      <c r="C6" s="2157">
        <v>786</v>
      </c>
      <c r="D6" s="2153">
        <v>1721</v>
      </c>
      <c r="E6" s="2153">
        <v>3791</v>
      </c>
      <c r="F6" s="2153">
        <v>5409</v>
      </c>
      <c r="G6" s="2153">
        <v>1229</v>
      </c>
      <c r="H6" s="2153">
        <v>3678</v>
      </c>
      <c r="I6" s="2158">
        <v>1339</v>
      </c>
      <c r="K6" s="4409"/>
      <c r="U6" s="4409"/>
    </row>
    <row r="7" spans="1:21" s="1874" customFormat="1">
      <c r="A7" s="2825" t="s">
        <v>440</v>
      </c>
      <c r="B7" s="2826"/>
      <c r="C7" s="2157">
        <v>74</v>
      </c>
      <c r="D7" s="2153">
        <v>44</v>
      </c>
      <c r="E7" s="2153">
        <v>1156</v>
      </c>
      <c r="F7" s="2153">
        <v>365</v>
      </c>
      <c r="G7" s="2153">
        <v>70</v>
      </c>
      <c r="H7" s="2153">
        <v>253</v>
      </c>
      <c r="I7" s="2158">
        <v>71</v>
      </c>
      <c r="K7" s="4409"/>
      <c r="U7" s="4409"/>
    </row>
    <row r="8" spans="1:21" s="1874" customFormat="1">
      <c r="A8" s="2825" t="s">
        <v>441</v>
      </c>
      <c r="B8" s="2826"/>
      <c r="C8" s="2157">
        <v>22</v>
      </c>
      <c r="D8" s="2153">
        <v>31</v>
      </c>
      <c r="E8" s="2153">
        <v>73</v>
      </c>
      <c r="F8" s="2153">
        <v>109</v>
      </c>
      <c r="G8" s="2153">
        <v>25</v>
      </c>
      <c r="H8" s="2153">
        <v>85</v>
      </c>
      <c r="I8" s="2158">
        <v>33</v>
      </c>
      <c r="K8" s="4409"/>
      <c r="U8" s="4409"/>
    </row>
    <row r="9" spans="1:21" s="1874" customFormat="1">
      <c r="A9" s="2825" t="s">
        <v>442</v>
      </c>
      <c r="B9" s="2826"/>
      <c r="C9" s="2157">
        <v>2378</v>
      </c>
      <c r="D9" s="2153">
        <v>2380</v>
      </c>
      <c r="E9" s="2153">
        <v>6370</v>
      </c>
      <c r="F9" s="2153">
        <v>8893</v>
      </c>
      <c r="G9" s="2153">
        <v>2270</v>
      </c>
      <c r="H9" s="2153">
        <v>6978</v>
      </c>
      <c r="I9" s="2158">
        <v>2113</v>
      </c>
      <c r="K9" s="4409"/>
      <c r="U9" s="4409"/>
    </row>
    <row r="10" spans="1:21" s="1874" customFormat="1">
      <c r="A10" s="2825" t="s">
        <v>443</v>
      </c>
      <c r="B10" s="2826"/>
      <c r="C10" s="2157">
        <v>2018</v>
      </c>
      <c r="D10" s="2153">
        <v>3267</v>
      </c>
      <c r="E10" s="2153">
        <v>8071</v>
      </c>
      <c r="F10" s="2153">
        <v>11980</v>
      </c>
      <c r="G10" s="2153">
        <v>2971</v>
      </c>
      <c r="H10" s="2153">
        <v>8281</v>
      </c>
      <c r="I10" s="2158">
        <v>3054</v>
      </c>
      <c r="K10" s="4409"/>
      <c r="U10" s="4409"/>
    </row>
    <row r="11" spans="1:21" s="1874" customFormat="1">
      <c r="A11" s="2825" t="s">
        <v>778</v>
      </c>
      <c r="B11" s="2826"/>
      <c r="C11" s="2157">
        <v>223</v>
      </c>
      <c r="D11" s="2153">
        <v>348</v>
      </c>
      <c r="E11" s="2153">
        <v>1395</v>
      </c>
      <c r="F11" s="2153">
        <v>1225</v>
      </c>
      <c r="G11" s="2153">
        <v>448</v>
      </c>
      <c r="H11" s="2153">
        <v>1187</v>
      </c>
      <c r="I11" s="2158">
        <v>280</v>
      </c>
      <c r="K11" s="4409"/>
      <c r="U11" s="4409"/>
    </row>
    <row r="12" spans="1:21" s="1874" customFormat="1">
      <c r="A12" s="2825" t="s">
        <v>779</v>
      </c>
      <c r="B12" s="2826"/>
      <c r="C12" s="2157">
        <v>1697</v>
      </c>
      <c r="D12" s="2153">
        <v>1763</v>
      </c>
      <c r="E12" s="2153">
        <v>7101</v>
      </c>
      <c r="F12" s="2153">
        <v>3447</v>
      </c>
      <c r="G12" s="2153">
        <v>1765</v>
      </c>
      <c r="H12" s="2153">
        <v>4611</v>
      </c>
      <c r="I12" s="2158">
        <v>1452</v>
      </c>
      <c r="K12" s="4409"/>
      <c r="U12" s="4409"/>
    </row>
    <row r="13" spans="1:21" s="1874" customFormat="1">
      <c r="A13" s="2825" t="s">
        <v>446</v>
      </c>
      <c r="B13" s="2826"/>
      <c r="C13" s="2157">
        <v>230</v>
      </c>
      <c r="D13" s="2153">
        <v>217</v>
      </c>
      <c r="E13" s="2153">
        <v>1018</v>
      </c>
      <c r="F13" s="2153">
        <v>741</v>
      </c>
      <c r="G13" s="2153">
        <v>196</v>
      </c>
      <c r="H13" s="2153">
        <v>1110</v>
      </c>
      <c r="I13" s="2158">
        <v>199</v>
      </c>
      <c r="K13" s="4409"/>
      <c r="U13" s="4409"/>
    </row>
    <row r="14" spans="1:21" s="1874" customFormat="1">
      <c r="A14" s="2825" t="s">
        <v>447</v>
      </c>
      <c r="B14" s="2826"/>
      <c r="C14" s="2157">
        <v>214</v>
      </c>
      <c r="D14" s="2153">
        <v>309</v>
      </c>
      <c r="E14" s="2153">
        <v>657</v>
      </c>
      <c r="F14" s="2153">
        <v>1188</v>
      </c>
      <c r="G14" s="2153">
        <v>316</v>
      </c>
      <c r="H14" s="2153">
        <v>916</v>
      </c>
      <c r="I14" s="2158">
        <v>272</v>
      </c>
      <c r="K14" s="4409"/>
      <c r="U14" s="4409"/>
    </row>
    <row r="15" spans="1:21" s="1874" customFormat="1">
      <c r="A15" s="2825" t="s">
        <v>780</v>
      </c>
      <c r="B15" s="2826"/>
      <c r="C15" s="2157">
        <v>536</v>
      </c>
      <c r="D15" s="2153">
        <v>585</v>
      </c>
      <c r="E15" s="2153">
        <v>2099</v>
      </c>
      <c r="F15" s="2153">
        <v>3985</v>
      </c>
      <c r="G15" s="2153">
        <v>688</v>
      </c>
      <c r="H15" s="2153">
        <v>2142</v>
      </c>
      <c r="I15" s="2158">
        <v>605</v>
      </c>
      <c r="K15" s="4409"/>
      <c r="U15" s="4409"/>
    </row>
    <row r="16" spans="1:21" s="1874" customFormat="1">
      <c r="A16" s="2825" t="s">
        <v>449</v>
      </c>
      <c r="B16" s="2826"/>
      <c r="C16" s="2157">
        <v>318</v>
      </c>
      <c r="D16" s="2153">
        <v>432</v>
      </c>
      <c r="E16" s="2153">
        <v>2150</v>
      </c>
      <c r="F16" s="2153">
        <v>1696</v>
      </c>
      <c r="G16" s="2153">
        <v>289</v>
      </c>
      <c r="H16" s="2153">
        <v>1565</v>
      </c>
      <c r="I16" s="2158">
        <v>314</v>
      </c>
      <c r="K16" s="4409"/>
      <c r="U16" s="4409"/>
    </row>
    <row r="17" spans="1:39" s="1874" customFormat="1">
      <c r="A17" s="2825" t="s">
        <v>781</v>
      </c>
      <c r="B17" s="2826"/>
      <c r="C17" s="2157">
        <v>404</v>
      </c>
      <c r="D17" s="2153">
        <v>369</v>
      </c>
      <c r="E17" s="2153">
        <v>1244</v>
      </c>
      <c r="F17" s="2153">
        <v>1436</v>
      </c>
      <c r="G17" s="2153">
        <v>315</v>
      </c>
      <c r="H17" s="2153">
        <v>1232</v>
      </c>
      <c r="I17" s="2158">
        <v>377</v>
      </c>
      <c r="K17" s="4409"/>
      <c r="U17" s="4409"/>
    </row>
    <row r="18" spans="1:39" s="1874" customFormat="1">
      <c r="A18" s="2825" t="s">
        <v>782</v>
      </c>
      <c r="B18" s="2826"/>
      <c r="C18" s="2157">
        <v>1</v>
      </c>
      <c r="D18" s="2153">
        <v>0</v>
      </c>
      <c r="E18" s="2153">
        <v>0</v>
      </c>
      <c r="F18" s="2153">
        <v>0</v>
      </c>
      <c r="G18" s="2153">
        <v>1</v>
      </c>
      <c r="H18" s="2153">
        <v>0</v>
      </c>
      <c r="I18" s="2158">
        <v>0</v>
      </c>
      <c r="K18" s="4409"/>
      <c r="U18" s="4409"/>
    </row>
    <row r="19" spans="1:39" s="1874" customFormat="1">
      <c r="A19" s="2825" t="s">
        <v>451</v>
      </c>
      <c r="B19" s="2826"/>
      <c r="C19" s="2157">
        <v>53</v>
      </c>
      <c r="D19" s="2153">
        <v>55</v>
      </c>
      <c r="E19" s="2153">
        <v>215</v>
      </c>
      <c r="F19" s="2153">
        <v>251</v>
      </c>
      <c r="G19" s="2153">
        <v>63</v>
      </c>
      <c r="H19" s="2153">
        <v>389</v>
      </c>
      <c r="I19" s="2158">
        <v>43</v>
      </c>
      <c r="K19" s="4409"/>
      <c r="U19" s="4409"/>
    </row>
    <row r="20" spans="1:39" s="1874" customFormat="1">
      <c r="A20" s="2825" t="s">
        <v>783</v>
      </c>
      <c r="B20" s="2826"/>
      <c r="C20" s="2157">
        <v>60</v>
      </c>
      <c r="D20" s="2153">
        <v>69</v>
      </c>
      <c r="E20" s="2153">
        <v>157</v>
      </c>
      <c r="F20" s="2153">
        <v>345</v>
      </c>
      <c r="G20" s="2153">
        <v>95</v>
      </c>
      <c r="H20" s="2153">
        <v>189</v>
      </c>
      <c r="I20" s="2158">
        <v>61</v>
      </c>
      <c r="K20" s="4409"/>
      <c r="U20" s="4409"/>
    </row>
    <row r="21" spans="1:39" s="1874" customFormat="1">
      <c r="A21" s="2825" t="s">
        <v>784</v>
      </c>
      <c r="B21" s="2826"/>
      <c r="C21" s="2157">
        <v>147</v>
      </c>
      <c r="D21" s="2153">
        <v>151</v>
      </c>
      <c r="E21" s="2153">
        <v>486</v>
      </c>
      <c r="F21" s="2153">
        <v>506</v>
      </c>
      <c r="G21" s="2153">
        <v>175</v>
      </c>
      <c r="H21" s="2153">
        <v>394</v>
      </c>
      <c r="I21" s="2158">
        <v>141</v>
      </c>
      <c r="K21" s="4409"/>
      <c r="U21" s="4409"/>
    </row>
    <row r="22" spans="1:39" s="1874" customFormat="1">
      <c r="A22" s="2825" t="s">
        <v>453</v>
      </c>
      <c r="B22" s="2826"/>
      <c r="C22" s="2157">
        <v>502</v>
      </c>
      <c r="D22" s="2153">
        <v>651</v>
      </c>
      <c r="E22" s="2153">
        <v>1756</v>
      </c>
      <c r="F22" s="2153">
        <v>2561</v>
      </c>
      <c r="G22" s="2153">
        <v>704</v>
      </c>
      <c r="H22" s="2153">
        <v>1774</v>
      </c>
      <c r="I22" s="2158">
        <v>657</v>
      </c>
      <c r="K22" s="4409"/>
      <c r="U22" s="4409"/>
    </row>
    <row r="23" spans="1:39" s="1874" customFormat="1">
      <c r="A23" s="2825" t="s">
        <v>863</v>
      </c>
      <c r="B23" s="2826"/>
      <c r="C23" s="2351">
        <v>0</v>
      </c>
      <c r="D23" s="2153">
        <v>0</v>
      </c>
      <c r="E23" s="2352">
        <v>0</v>
      </c>
      <c r="F23" s="2352">
        <v>0</v>
      </c>
      <c r="G23" s="2352">
        <v>0</v>
      </c>
      <c r="H23" s="2352">
        <v>0</v>
      </c>
      <c r="I23" s="2353">
        <v>0</v>
      </c>
      <c r="K23" s="4409"/>
      <c r="U23" s="4409"/>
    </row>
    <row r="24" spans="1:39" s="1874" customFormat="1" ht="13.5" thickBot="1">
      <c r="A24" s="2825" t="s">
        <v>454</v>
      </c>
      <c r="B24" s="2826"/>
      <c r="C24" s="2159">
        <v>1</v>
      </c>
      <c r="D24" s="2160">
        <v>9</v>
      </c>
      <c r="E24" s="2160">
        <v>14</v>
      </c>
      <c r="F24" s="2160">
        <v>11</v>
      </c>
      <c r="G24" s="2160">
        <v>6</v>
      </c>
      <c r="H24" s="2160">
        <v>10</v>
      </c>
      <c r="I24" s="2161">
        <v>3</v>
      </c>
      <c r="K24" s="4409"/>
      <c r="U24" s="4409"/>
    </row>
    <row r="25" spans="1:39" s="1874" customFormat="1" ht="13.5" thickBot="1">
      <c r="A25" s="2827" t="s">
        <v>105</v>
      </c>
      <c r="B25" s="2828"/>
      <c r="C25" s="2151">
        <f t="shared" ref="C25:I25" si="0">SUM(C4:C24)</f>
        <v>11112</v>
      </c>
      <c r="D25" s="2151">
        <f t="shared" si="0"/>
        <v>14347</v>
      </c>
      <c r="E25" s="2151">
        <f t="shared" si="0"/>
        <v>54493</v>
      </c>
      <c r="F25" s="2151">
        <f t="shared" si="0"/>
        <v>64467</v>
      </c>
      <c r="G25" s="2151">
        <f t="shared" si="0"/>
        <v>14050</v>
      </c>
      <c r="H25" s="2151">
        <f t="shared" si="0"/>
        <v>46703</v>
      </c>
      <c r="I25" s="2152">
        <f t="shared" si="0"/>
        <v>11707</v>
      </c>
      <c r="K25" s="4409"/>
      <c r="U25" s="4409"/>
    </row>
    <row r="26" spans="1:39">
      <c r="A26" s="56" t="s">
        <v>1021</v>
      </c>
      <c r="B26" s="853"/>
      <c r="C26" s="3248"/>
      <c r="D26" s="3248"/>
      <c r="E26" s="3248"/>
      <c r="F26" s="3248"/>
      <c r="G26" s="3248"/>
      <c r="H26" s="3248"/>
      <c r="I26" s="3248"/>
      <c r="J26" s="20"/>
    </row>
    <row r="27" spans="1:39" ht="13.5" thickBot="1">
      <c r="A27" s="3247"/>
      <c r="B27" s="418"/>
      <c r="C27" s="3040"/>
      <c r="D27" s="3040"/>
      <c r="E27" s="3040"/>
      <c r="F27" s="3040"/>
      <c r="G27" s="3040"/>
      <c r="H27" s="3040"/>
      <c r="I27" s="3040"/>
    </row>
    <row r="28" spans="1:39" ht="30.75" thickBot="1">
      <c r="A28" s="2829" t="s">
        <v>947</v>
      </c>
      <c r="B28" s="2830"/>
      <c r="C28" s="1974" t="s">
        <v>769</v>
      </c>
      <c r="D28" s="2205" t="s">
        <v>770</v>
      </c>
      <c r="E28" s="1975" t="s">
        <v>771</v>
      </c>
      <c r="F28" s="2204" t="s">
        <v>813</v>
      </c>
      <c r="G28" s="2205" t="s">
        <v>772</v>
      </c>
      <c r="H28" s="1975" t="s">
        <v>773</v>
      </c>
      <c r="I28" s="1976" t="s">
        <v>777</v>
      </c>
      <c r="K28" s="3278" t="s">
        <v>974</v>
      </c>
      <c r="L28" s="2830"/>
      <c r="M28" s="1974" t="s">
        <v>769</v>
      </c>
      <c r="N28" s="2205" t="s">
        <v>770</v>
      </c>
      <c r="O28" s="1975" t="s">
        <v>771</v>
      </c>
      <c r="P28" s="2204" t="s">
        <v>813</v>
      </c>
      <c r="Q28" s="2205" t="s">
        <v>772</v>
      </c>
      <c r="R28" s="1975" t="s">
        <v>773</v>
      </c>
      <c r="S28" s="1976" t="s">
        <v>777</v>
      </c>
      <c r="U28" s="3278" t="s">
        <v>974</v>
      </c>
      <c r="V28" s="2830"/>
      <c r="W28" s="1974" t="s">
        <v>769</v>
      </c>
      <c r="X28" s="2205" t="s">
        <v>770</v>
      </c>
      <c r="Y28" s="1975" t="s">
        <v>771</v>
      </c>
      <c r="Z28" s="2204" t="s">
        <v>813</v>
      </c>
      <c r="AA28" s="2205" t="s">
        <v>772</v>
      </c>
      <c r="AB28" s="1975" t="s">
        <v>773</v>
      </c>
      <c r="AC28" s="1976" t="s">
        <v>777</v>
      </c>
      <c r="AE28" s="3278" t="s">
        <v>1007</v>
      </c>
      <c r="AF28" s="2830"/>
      <c r="AG28" s="1974" t="s">
        <v>769</v>
      </c>
      <c r="AH28" s="2205" t="s">
        <v>770</v>
      </c>
      <c r="AI28" s="1975" t="s">
        <v>771</v>
      </c>
      <c r="AJ28" s="2204" t="s">
        <v>813</v>
      </c>
      <c r="AK28" s="2205" t="s">
        <v>772</v>
      </c>
      <c r="AL28" s="1975" t="s">
        <v>773</v>
      </c>
      <c r="AM28" s="1976" t="s">
        <v>777</v>
      </c>
    </row>
    <row r="29" spans="1:39">
      <c r="A29" s="2831" t="s">
        <v>437</v>
      </c>
      <c r="B29" s="2832"/>
      <c r="C29" s="2154">
        <v>1451</v>
      </c>
      <c r="D29" s="2155">
        <v>1926</v>
      </c>
      <c r="E29" s="2155">
        <v>16738</v>
      </c>
      <c r="F29" s="2155">
        <v>20453</v>
      </c>
      <c r="G29" s="2155">
        <v>2426</v>
      </c>
      <c r="H29" s="2155">
        <v>11890</v>
      </c>
      <c r="I29" s="2156">
        <v>653</v>
      </c>
      <c r="K29" s="2831" t="s">
        <v>437</v>
      </c>
      <c r="L29" s="2832"/>
      <c r="M29" s="2154">
        <v>1456</v>
      </c>
      <c r="N29" s="2155">
        <v>1940</v>
      </c>
      <c r="O29" s="2155">
        <v>16738</v>
      </c>
      <c r="P29" s="2155">
        <v>20698</v>
      </c>
      <c r="Q29" s="2155">
        <v>2447</v>
      </c>
      <c r="R29" s="2155">
        <v>11941</v>
      </c>
      <c r="S29" s="2156">
        <v>672</v>
      </c>
      <c r="U29" s="2831" t="s">
        <v>437</v>
      </c>
      <c r="V29" s="2832"/>
      <c r="W29" s="2154">
        <v>1456</v>
      </c>
      <c r="X29" s="2155">
        <v>1940</v>
      </c>
      <c r="Y29" s="2155">
        <v>16738</v>
      </c>
      <c r="Z29" s="2155">
        <v>20698</v>
      </c>
      <c r="AA29" s="2155">
        <v>2447</v>
      </c>
      <c r="AB29" s="2155">
        <v>11941</v>
      </c>
      <c r="AC29" s="2156">
        <v>672</v>
      </c>
      <c r="AE29" s="2831" t="s">
        <v>437</v>
      </c>
      <c r="AF29" s="2832"/>
      <c r="AG29" s="2154">
        <v>1454</v>
      </c>
      <c r="AH29" s="2155">
        <v>1929</v>
      </c>
      <c r="AI29" s="2155">
        <v>16713</v>
      </c>
      <c r="AJ29" s="2155">
        <v>20538</v>
      </c>
      <c r="AK29" s="2155">
        <v>2446</v>
      </c>
      <c r="AL29" s="2155">
        <v>11868</v>
      </c>
      <c r="AM29" s="2156">
        <v>675</v>
      </c>
    </row>
    <row r="30" spans="1:39">
      <c r="A30" s="2825" t="s">
        <v>438</v>
      </c>
      <c r="B30" s="2826"/>
      <c r="C30" s="2157">
        <v>12</v>
      </c>
      <c r="D30" s="2153">
        <v>22</v>
      </c>
      <c r="E30" s="2153">
        <v>27</v>
      </c>
      <c r="F30" s="2153">
        <v>51</v>
      </c>
      <c r="G30" s="2153">
        <v>26</v>
      </c>
      <c r="H30" s="2153">
        <v>79</v>
      </c>
      <c r="I30" s="2158">
        <v>27</v>
      </c>
      <c r="K30" s="2825" t="s">
        <v>438</v>
      </c>
      <c r="L30" s="2826"/>
      <c r="M30" s="2157">
        <v>13</v>
      </c>
      <c r="N30" s="2153">
        <v>23</v>
      </c>
      <c r="O30" s="2153">
        <v>26</v>
      </c>
      <c r="P30" s="2153">
        <v>51</v>
      </c>
      <c r="Q30" s="2153">
        <v>26</v>
      </c>
      <c r="R30" s="2153">
        <v>78</v>
      </c>
      <c r="S30" s="2158">
        <v>26</v>
      </c>
      <c r="U30" s="2825" t="s">
        <v>438</v>
      </c>
      <c r="V30" s="2826"/>
      <c r="W30" s="2157">
        <v>13</v>
      </c>
      <c r="X30" s="2153">
        <v>23</v>
      </c>
      <c r="Y30" s="2153">
        <v>26</v>
      </c>
      <c r="Z30" s="2153">
        <v>51</v>
      </c>
      <c r="AA30" s="2153">
        <v>26</v>
      </c>
      <c r="AB30" s="2153">
        <v>78</v>
      </c>
      <c r="AC30" s="2158">
        <v>26</v>
      </c>
      <c r="AE30" s="2825" t="s">
        <v>438</v>
      </c>
      <c r="AF30" s="2826"/>
      <c r="AG30" s="2157">
        <v>12</v>
      </c>
      <c r="AH30" s="2153">
        <v>21</v>
      </c>
      <c r="AI30" s="2153">
        <v>26</v>
      </c>
      <c r="AJ30" s="2153">
        <v>52</v>
      </c>
      <c r="AK30" s="2153">
        <v>26</v>
      </c>
      <c r="AL30" s="2153">
        <v>76</v>
      </c>
      <c r="AM30" s="2158">
        <v>26</v>
      </c>
    </row>
    <row r="31" spans="1:39">
      <c r="A31" s="2825" t="s">
        <v>439</v>
      </c>
      <c r="B31" s="2826"/>
      <c r="C31" s="2157">
        <v>795</v>
      </c>
      <c r="D31" s="2153">
        <v>1744</v>
      </c>
      <c r="E31" s="2153">
        <v>3853</v>
      </c>
      <c r="F31" s="2153">
        <v>5495</v>
      </c>
      <c r="G31" s="2153">
        <v>1246</v>
      </c>
      <c r="H31" s="2153">
        <v>3720</v>
      </c>
      <c r="I31" s="2158">
        <v>1374</v>
      </c>
      <c r="K31" s="2825" t="s">
        <v>439</v>
      </c>
      <c r="L31" s="2826"/>
      <c r="M31" s="2157">
        <v>805</v>
      </c>
      <c r="N31" s="2153">
        <v>1742</v>
      </c>
      <c r="O31" s="2153">
        <v>3839</v>
      </c>
      <c r="P31" s="2153">
        <v>5498</v>
      </c>
      <c r="Q31" s="2153">
        <v>1240</v>
      </c>
      <c r="R31" s="2153">
        <v>3744</v>
      </c>
      <c r="S31" s="2158">
        <v>1372</v>
      </c>
      <c r="U31" s="2825" t="s">
        <v>439</v>
      </c>
      <c r="V31" s="2826"/>
      <c r="W31" s="2157">
        <v>805</v>
      </c>
      <c r="X31" s="2153">
        <v>1742</v>
      </c>
      <c r="Y31" s="2153">
        <v>3839</v>
      </c>
      <c r="Z31" s="2153">
        <v>5498</v>
      </c>
      <c r="AA31" s="2153">
        <v>1240</v>
      </c>
      <c r="AB31" s="2153">
        <v>3744</v>
      </c>
      <c r="AC31" s="2158">
        <v>1372</v>
      </c>
      <c r="AE31" s="2825" t="s">
        <v>439</v>
      </c>
      <c r="AF31" s="2826"/>
      <c r="AG31" s="2157">
        <v>800</v>
      </c>
      <c r="AH31" s="2153">
        <v>1717</v>
      </c>
      <c r="AI31" s="2153">
        <v>3808</v>
      </c>
      <c r="AJ31" s="2153">
        <v>5436</v>
      </c>
      <c r="AK31" s="2153">
        <v>1241</v>
      </c>
      <c r="AL31" s="2153">
        <v>3730</v>
      </c>
      <c r="AM31" s="2158">
        <v>1356</v>
      </c>
    </row>
    <row r="32" spans="1:39">
      <c r="A32" s="2825" t="s">
        <v>440</v>
      </c>
      <c r="B32" s="2826"/>
      <c r="C32" s="2157">
        <v>66</v>
      </c>
      <c r="D32" s="2153">
        <v>44</v>
      </c>
      <c r="E32" s="2153">
        <v>1132</v>
      </c>
      <c r="F32" s="2153">
        <v>344</v>
      </c>
      <c r="G32" s="2153">
        <v>68</v>
      </c>
      <c r="H32" s="2153">
        <v>224</v>
      </c>
      <c r="I32" s="2158">
        <v>64</v>
      </c>
      <c r="K32" s="2825" t="s">
        <v>440</v>
      </c>
      <c r="L32" s="2826"/>
      <c r="M32" s="2157">
        <v>68</v>
      </c>
      <c r="N32" s="2153">
        <v>44</v>
      </c>
      <c r="O32" s="2153">
        <v>1139</v>
      </c>
      <c r="P32" s="2153">
        <v>349</v>
      </c>
      <c r="Q32" s="2153">
        <v>69</v>
      </c>
      <c r="R32" s="2153">
        <v>223</v>
      </c>
      <c r="S32" s="2158">
        <v>69</v>
      </c>
      <c r="U32" s="2825" t="s">
        <v>440</v>
      </c>
      <c r="V32" s="2826"/>
      <c r="W32" s="2157">
        <v>68</v>
      </c>
      <c r="X32" s="2153">
        <v>44</v>
      </c>
      <c r="Y32" s="2153">
        <v>1139</v>
      </c>
      <c r="Z32" s="2153">
        <v>349</v>
      </c>
      <c r="AA32" s="2153">
        <v>69</v>
      </c>
      <c r="AB32" s="2153">
        <v>223</v>
      </c>
      <c r="AC32" s="2158">
        <v>69</v>
      </c>
      <c r="AE32" s="2825" t="s">
        <v>440</v>
      </c>
      <c r="AF32" s="2826"/>
      <c r="AG32" s="2157">
        <v>70</v>
      </c>
      <c r="AH32" s="2153">
        <v>44</v>
      </c>
      <c r="AI32" s="2153">
        <v>1160</v>
      </c>
      <c r="AJ32" s="2153">
        <v>361</v>
      </c>
      <c r="AK32" s="2153">
        <v>68</v>
      </c>
      <c r="AL32" s="2153">
        <v>243</v>
      </c>
      <c r="AM32" s="2158">
        <v>72</v>
      </c>
    </row>
    <row r="33" spans="1:39">
      <c r="A33" s="2825" t="s">
        <v>441</v>
      </c>
      <c r="B33" s="2826"/>
      <c r="C33" s="2157">
        <v>23</v>
      </c>
      <c r="D33" s="2153">
        <v>30</v>
      </c>
      <c r="E33" s="2153">
        <v>73</v>
      </c>
      <c r="F33" s="2153">
        <v>113</v>
      </c>
      <c r="G33" s="2153">
        <v>26</v>
      </c>
      <c r="H33" s="2153">
        <v>85</v>
      </c>
      <c r="I33" s="2158">
        <v>35</v>
      </c>
      <c r="K33" s="2825" t="s">
        <v>441</v>
      </c>
      <c r="L33" s="2826"/>
      <c r="M33" s="2157">
        <v>23</v>
      </c>
      <c r="N33" s="2153">
        <v>31</v>
      </c>
      <c r="O33" s="2153">
        <v>73</v>
      </c>
      <c r="P33" s="2153">
        <v>112</v>
      </c>
      <c r="Q33" s="2153">
        <v>26</v>
      </c>
      <c r="R33" s="2153">
        <v>84</v>
      </c>
      <c r="S33" s="2158">
        <v>35</v>
      </c>
      <c r="U33" s="2825" t="s">
        <v>441</v>
      </c>
      <c r="V33" s="2826"/>
      <c r="W33" s="2157">
        <v>23</v>
      </c>
      <c r="X33" s="2153">
        <v>31</v>
      </c>
      <c r="Y33" s="2153">
        <v>73</v>
      </c>
      <c r="Z33" s="2153">
        <v>112</v>
      </c>
      <c r="AA33" s="2153">
        <v>26</v>
      </c>
      <c r="AB33" s="2153">
        <v>84</v>
      </c>
      <c r="AC33" s="2158">
        <v>35</v>
      </c>
      <c r="AE33" s="2825" t="s">
        <v>441</v>
      </c>
      <c r="AF33" s="2826"/>
      <c r="AG33" s="2157">
        <v>23</v>
      </c>
      <c r="AH33" s="2153">
        <v>31</v>
      </c>
      <c r="AI33" s="2153">
        <v>73</v>
      </c>
      <c r="AJ33" s="2153">
        <v>112</v>
      </c>
      <c r="AK33" s="2153">
        <v>25</v>
      </c>
      <c r="AL33" s="2153">
        <v>85</v>
      </c>
      <c r="AM33" s="2158">
        <v>34</v>
      </c>
    </row>
    <row r="34" spans="1:39">
      <c r="A34" s="2825" t="s">
        <v>442</v>
      </c>
      <c r="B34" s="2826"/>
      <c r="C34" s="2157">
        <v>2420</v>
      </c>
      <c r="D34" s="2153">
        <v>2438</v>
      </c>
      <c r="E34" s="2153">
        <v>6386</v>
      </c>
      <c r="F34" s="2153">
        <v>9205</v>
      </c>
      <c r="G34" s="2153">
        <v>2311</v>
      </c>
      <c r="H34" s="2153">
        <v>7156</v>
      </c>
      <c r="I34" s="2158">
        <v>2154</v>
      </c>
      <c r="K34" s="2825" t="s">
        <v>442</v>
      </c>
      <c r="L34" s="2826"/>
      <c r="M34" s="2157">
        <v>2437</v>
      </c>
      <c r="N34" s="2153">
        <v>2448</v>
      </c>
      <c r="O34" s="2153">
        <v>6390</v>
      </c>
      <c r="P34" s="2153">
        <v>9186</v>
      </c>
      <c r="Q34" s="2153">
        <v>2301</v>
      </c>
      <c r="R34" s="2153">
        <v>7168</v>
      </c>
      <c r="S34" s="2158">
        <v>2153</v>
      </c>
      <c r="U34" s="2825" t="s">
        <v>442</v>
      </c>
      <c r="V34" s="2826"/>
      <c r="W34" s="2157">
        <v>2437</v>
      </c>
      <c r="X34" s="2153">
        <v>2448</v>
      </c>
      <c r="Y34" s="2153">
        <v>6390</v>
      </c>
      <c r="Z34" s="2153">
        <v>9186</v>
      </c>
      <c r="AA34" s="2153">
        <v>2301</v>
      </c>
      <c r="AB34" s="2153">
        <v>7168</v>
      </c>
      <c r="AC34" s="2158">
        <v>2153</v>
      </c>
      <c r="AE34" s="2825" t="s">
        <v>442</v>
      </c>
      <c r="AF34" s="2826"/>
      <c r="AG34" s="2157">
        <v>2414</v>
      </c>
      <c r="AH34" s="2153">
        <v>2418</v>
      </c>
      <c r="AI34" s="2153">
        <v>6332</v>
      </c>
      <c r="AJ34" s="2153">
        <v>9028</v>
      </c>
      <c r="AK34" s="2153">
        <v>2279</v>
      </c>
      <c r="AL34" s="2153">
        <v>7094</v>
      </c>
      <c r="AM34" s="2158">
        <v>2130</v>
      </c>
    </row>
    <row r="35" spans="1:39">
      <c r="A35" s="2825" t="s">
        <v>443</v>
      </c>
      <c r="B35" s="2826"/>
      <c r="C35" s="2157">
        <v>2090</v>
      </c>
      <c r="D35" s="2153">
        <v>3332</v>
      </c>
      <c r="E35" s="2153">
        <v>8169</v>
      </c>
      <c r="F35" s="2153">
        <v>12089</v>
      </c>
      <c r="G35" s="2153">
        <v>2996</v>
      </c>
      <c r="H35" s="2153">
        <v>8382</v>
      </c>
      <c r="I35" s="2158">
        <v>3043</v>
      </c>
      <c r="K35" s="2825" t="s">
        <v>443</v>
      </c>
      <c r="L35" s="2826"/>
      <c r="M35" s="2157">
        <v>2087</v>
      </c>
      <c r="N35" s="2153">
        <v>3327</v>
      </c>
      <c r="O35" s="2153">
        <v>8169</v>
      </c>
      <c r="P35" s="2153">
        <v>12120</v>
      </c>
      <c r="Q35" s="2153">
        <v>3003</v>
      </c>
      <c r="R35" s="2153">
        <v>8454</v>
      </c>
      <c r="S35" s="2158">
        <v>3073</v>
      </c>
      <c r="U35" s="2825" t="s">
        <v>443</v>
      </c>
      <c r="V35" s="2826"/>
      <c r="W35" s="2157">
        <v>2087</v>
      </c>
      <c r="X35" s="2153">
        <v>3327</v>
      </c>
      <c r="Y35" s="2153">
        <v>8169</v>
      </c>
      <c r="Z35" s="2153">
        <v>12120</v>
      </c>
      <c r="AA35" s="2153">
        <v>3003</v>
      </c>
      <c r="AB35" s="2153">
        <v>8454</v>
      </c>
      <c r="AC35" s="2158">
        <v>3073</v>
      </c>
      <c r="AE35" s="2825" t="s">
        <v>443</v>
      </c>
      <c r="AF35" s="2826"/>
      <c r="AG35" s="2157">
        <v>2072</v>
      </c>
      <c r="AH35" s="3794">
        <v>3294</v>
      </c>
      <c r="AI35" s="2153">
        <v>8157</v>
      </c>
      <c r="AJ35" s="2153">
        <v>12067</v>
      </c>
      <c r="AK35" s="2153">
        <v>2978</v>
      </c>
      <c r="AL35" s="2153">
        <v>8376</v>
      </c>
      <c r="AM35" s="2158">
        <v>3084</v>
      </c>
    </row>
    <row r="36" spans="1:39">
      <c r="A36" s="2825" t="s">
        <v>778</v>
      </c>
      <c r="B36" s="2826"/>
      <c r="C36" s="2157">
        <v>230</v>
      </c>
      <c r="D36" s="2153">
        <v>352</v>
      </c>
      <c r="E36" s="2153">
        <v>1403</v>
      </c>
      <c r="F36" s="2153">
        <v>1259</v>
      </c>
      <c r="G36" s="2153">
        <v>455</v>
      </c>
      <c r="H36" s="2153">
        <v>1189</v>
      </c>
      <c r="I36" s="2158">
        <v>275</v>
      </c>
      <c r="K36" s="2825" t="s">
        <v>778</v>
      </c>
      <c r="L36" s="2826"/>
      <c r="M36" s="2157">
        <v>230</v>
      </c>
      <c r="N36" s="2153">
        <v>348</v>
      </c>
      <c r="O36" s="2153">
        <v>1402</v>
      </c>
      <c r="P36" s="2153">
        <v>1251</v>
      </c>
      <c r="Q36" s="2153">
        <v>452</v>
      </c>
      <c r="R36" s="2153">
        <v>1194</v>
      </c>
      <c r="S36" s="2158">
        <v>278</v>
      </c>
      <c r="U36" s="2825" t="s">
        <v>778</v>
      </c>
      <c r="V36" s="2826"/>
      <c r="W36" s="2157">
        <v>230</v>
      </c>
      <c r="X36" s="2153">
        <v>348</v>
      </c>
      <c r="Y36" s="2153">
        <v>1402</v>
      </c>
      <c r="Z36" s="2153">
        <v>1251</v>
      </c>
      <c r="AA36" s="2153">
        <v>452</v>
      </c>
      <c r="AB36" s="2153">
        <v>1194</v>
      </c>
      <c r="AC36" s="2158">
        <v>278</v>
      </c>
      <c r="AE36" s="2825" t="s">
        <v>778</v>
      </c>
      <c r="AF36" s="2826"/>
      <c r="AG36" s="2157">
        <v>230</v>
      </c>
      <c r="AH36" s="2153">
        <v>352</v>
      </c>
      <c r="AI36" s="2153">
        <v>1402</v>
      </c>
      <c r="AJ36" s="2153">
        <v>1238</v>
      </c>
      <c r="AK36" s="2153">
        <v>452</v>
      </c>
      <c r="AL36" s="2153">
        <v>1200</v>
      </c>
      <c r="AM36" s="2158">
        <v>278</v>
      </c>
    </row>
    <row r="37" spans="1:39">
      <c r="A37" s="2825" t="s">
        <v>779</v>
      </c>
      <c r="B37" s="2826"/>
      <c r="C37" s="2157">
        <v>1682</v>
      </c>
      <c r="D37" s="2153">
        <v>1760</v>
      </c>
      <c r="E37" s="2153">
        <v>7072</v>
      </c>
      <c r="F37" s="2153">
        <v>3419</v>
      </c>
      <c r="G37" s="2153">
        <v>1684</v>
      </c>
      <c r="H37" s="2153">
        <v>4577</v>
      </c>
      <c r="I37" s="2158">
        <v>1464</v>
      </c>
      <c r="K37" s="2825" t="s">
        <v>779</v>
      </c>
      <c r="L37" s="2826"/>
      <c r="M37" s="2157">
        <v>1676</v>
      </c>
      <c r="N37" s="2153">
        <v>1760</v>
      </c>
      <c r="O37" s="2153">
        <v>7136</v>
      </c>
      <c r="P37" s="2153">
        <v>3459</v>
      </c>
      <c r="Q37" s="2153">
        <v>1696</v>
      </c>
      <c r="R37" s="2153">
        <v>4621</v>
      </c>
      <c r="S37" s="2158">
        <v>1477</v>
      </c>
      <c r="U37" s="2825" t="s">
        <v>779</v>
      </c>
      <c r="V37" s="2826"/>
      <c r="W37" s="2157">
        <v>1676</v>
      </c>
      <c r="X37" s="2153">
        <v>1760</v>
      </c>
      <c r="Y37" s="2153">
        <v>7136</v>
      </c>
      <c r="Z37" s="2153">
        <v>3459</v>
      </c>
      <c r="AA37" s="2153">
        <v>1696</v>
      </c>
      <c r="AB37" s="2153">
        <v>4621</v>
      </c>
      <c r="AC37" s="2158">
        <v>1477</v>
      </c>
      <c r="AE37" s="2825" t="s">
        <v>779</v>
      </c>
      <c r="AF37" s="2826"/>
      <c r="AG37" s="2157">
        <v>1711</v>
      </c>
      <c r="AH37" s="2153">
        <v>1772</v>
      </c>
      <c r="AI37" s="2153">
        <v>7114</v>
      </c>
      <c r="AJ37" s="2153">
        <v>3482</v>
      </c>
      <c r="AK37" s="2153">
        <v>1748</v>
      </c>
      <c r="AL37" s="2153">
        <v>4645</v>
      </c>
      <c r="AM37" s="2158">
        <v>1462</v>
      </c>
    </row>
    <row r="38" spans="1:39">
      <c r="A38" s="2825" t="s">
        <v>446</v>
      </c>
      <c r="B38" s="2826"/>
      <c r="C38" s="2157">
        <v>237</v>
      </c>
      <c r="D38" s="2153">
        <v>218</v>
      </c>
      <c r="E38" s="2153">
        <v>1016</v>
      </c>
      <c r="F38" s="2153">
        <v>750</v>
      </c>
      <c r="G38" s="2153">
        <v>188</v>
      </c>
      <c r="H38" s="2153">
        <v>1072</v>
      </c>
      <c r="I38" s="2158">
        <v>201</v>
      </c>
      <c r="K38" s="2825" t="s">
        <v>446</v>
      </c>
      <c r="L38" s="2826"/>
      <c r="M38" s="2157">
        <v>234</v>
      </c>
      <c r="N38" s="2153">
        <v>220</v>
      </c>
      <c r="O38" s="2153">
        <v>1032</v>
      </c>
      <c r="P38" s="2153">
        <v>754</v>
      </c>
      <c r="Q38" s="2153">
        <v>190</v>
      </c>
      <c r="R38" s="2153">
        <v>1088</v>
      </c>
      <c r="S38" s="2158">
        <v>201</v>
      </c>
      <c r="U38" s="2825" t="s">
        <v>446</v>
      </c>
      <c r="V38" s="2826"/>
      <c r="W38" s="2157">
        <v>234</v>
      </c>
      <c r="X38" s="2153">
        <v>220</v>
      </c>
      <c r="Y38" s="2153">
        <v>1032</v>
      </c>
      <c r="Z38" s="2153">
        <v>754</v>
      </c>
      <c r="AA38" s="2153">
        <v>190</v>
      </c>
      <c r="AB38" s="2153">
        <v>1088</v>
      </c>
      <c r="AC38" s="2158">
        <v>201</v>
      </c>
      <c r="AE38" s="2825" t="s">
        <v>446</v>
      </c>
      <c r="AF38" s="2826"/>
      <c r="AG38" s="2157">
        <v>237</v>
      </c>
      <c r="AH38" s="2153">
        <v>217</v>
      </c>
      <c r="AI38" s="2153">
        <v>1016</v>
      </c>
      <c r="AJ38" s="2153">
        <v>751</v>
      </c>
      <c r="AK38" s="2153">
        <v>189</v>
      </c>
      <c r="AL38" s="2153">
        <v>1094</v>
      </c>
      <c r="AM38" s="2158">
        <v>199</v>
      </c>
    </row>
    <row r="39" spans="1:39">
      <c r="A39" s="2825" t="s">
        <v>447</v>
      </c>
      <c r="B39" s="2826"/>
      <c r="C39" s="2157">
        <v>219</v>
      </c>
      <c r="D39" s="2153">
        <v>306</v>
      </c>
      <c r="E39" s="2153">
        <v>634</v>
      </c>
      <c r="F39" s="2153">
        <v>1181</v>
      </c>
      <c r="G39" s="2153">
        <v>326</v>
      </c>
      <c r="H39" s="2153">
        <v>913</v>
      </c>
      <c r="I39" s="2158">
        <v>272</v>
      </c>
      <c r="K39" s="2825" t="s">
        <v>447</v>
      </c>
      <c r="L39" s="2826"/>
      <c r="M39" s="2157">
        <v>219</v>
      </c>
      <c r="N39" s="2153">
        <v>314</v>
      </c>
      <c r="O39" s="2153">
        <v>633</v>
      </c>
      <c r="P39" s="2153">
        <v>1181</v>
      </c>
      <c r="Q39" s="2153">
        <v>330</v>
      </c>
      <c r="R39" s="2153">
        <v>918</v>
      </c>
      <c r="S39" s="2158">
        <v>272</v>
      </c>
      <c r="U39" s="2825" t="s">
        <v>447</v>
      </c>
      <c r="V39" s="2826"/>
      <c r="W39" s="2157">
        <v>219</v>
      </c>
      <c r="X39" s="2153">
        <v>314</v>
      </c>
      <c r="Y39" s="2153">
        <v>633</v>
      </c>
      <c r="Z39" s="2153">
        <v>1181</v>
      </c>
      <c r="AA39" s="2153">
        <v>330</v>
      </c>
      <c r="AB39" s="2153">
        <v>918</v>
      </c>
      <c r="AC39" s="2158">
        <v>272</v>
      </c>
      <c r="AE39" s="2825" t="s">
        <v>447</v>
      </c>
      <c r="AF39" s="2826"/>
      <c r="AG39" s="2157">
        <v>217</v>
      </c>
      <c r="AH39" s="2153">
        <v>319</v>
      </c>
      <c r="AI39" s="2153">
        <v>655</v>
      </c>
      <c r="AJ39" s="2153">
        <v>1193</v>
      </c>
      <c r="AK39" s="2153">
        <v>318</v>
      </c>
      <c r="AL39" s="2153">
        <v>939</v>
      </c>
      <c r="AM39" s="2158">
        <v>269</v>
      </c>
    </row>
    <row r="40" spans="1:39">
      <c r="A40" s="2825" t="s">
        <v>780</v>
      </c>
      <c r="B40" s="2826"/>
      <c r="C40" s="2157">
        <v>557</v>
      </c>
      <c r="D40" s="2153">
        <v>591</v>
      </c>
      <c r="E40" s="2153">
        <v>2131</v>
      </c>
      <c r="F40" s="2153">
        <v>4002</v>
      </c>
      <c r="G40" s="2153">
        <v>697</v>
      </c>
      <c r="H40" s="2153">
        <v>2156</v>
      </c>
      <c r="I40" s="2158">
        <v>629</v>
      </c>
      <c r="K40" s="2825" t="s">
        <v>780</v>
      </c>
      <c r="L40" s="2826"/>
      <c r="M40" s="2157">
        <v>556</v>
      </c>
      <c r="N40" s="2153">
        <v>592</v>
      </c>
      <c r="O40" s="2153">
        <v>2138</v>
      </c>
      <c r="P40" s="2153">
        <v>4017</v>
      </c>
      <c r="Q40" s="2153">
        <v>701</v>
      </c>
      <c r="R40" s="2153">
        <v>2205</v>
      </c>
      <c r="S40" s="2158">
        <v>622</v>
      </c>
      <c r="U40" s="2825" t="s">
        <v>780</v>
      </c>
      <c r="V40" s="2826"/>
      <c r="W40" s="2157">
        <v>556</v>
      </c>
      <c r="X40" s="2153">
        <v>592</v>
      </c>
      <c r="Y40" s="2153">
        <v>2138</v>
      </c>
      <c r="Z40" s="2153">
        <v>4017</v>
      </c>
      <c r="AA40" s="2153">
        <v>701</v>
      </c>
      <c r="AB40" s="2153">
        <v>2205</v>
      </c>
      <c r="AC40" s="2158">
        <v>622</v>
      </c>
      <c r="AE40" s="2825" t="s">
        <v>780</v>
      </c>
      <c r="AF40" s="2826"/>
      <c r="AG40" s="2157">
        <v>542</v>
      </c>
      <c r="AH40" s="2153">
        <v>584</v>
      </c>
      <c r="AI40" s="2153">
        <v>2091</v>
      </c>
      <c r="AJ40" s="2153">
        <v>3974</v>
      </c>
      <c r="AK40" s="2153">
        <v>692</v>
      </c>
      <c r="AL40" s="2153">
        <v>2150</v>
      </c>
      <c r="AM40" s="2158">
        <v>609</v>
      </c>
    </row>
    <row r="41" spans="1:39">
      <c r="A41" s="2825" t="s">
        <v>449</v>
      </c>
      <c r="B41" s="2826"/>
      <c r="C41" s="2157">
        <v>321</v>
      </c>
      <c r="D41" s="2153">
        <v>431</v>
      </c>
      <c r="E41" s="2153">
        <v>2094</v>
      </c>
      <c r="F41" s="2153">
        <v>1665</v>
      </c>
      <c r="G41" s="2153">
        <v>285</v>
      </c>
      <c r="H41" s="2153">
        <v>1513</v>
      </c>
      <c r="I41" s="2158">
        <v>321</v>
      </c>
      <c r="K41" s="2825" t="s">
        <v>449</v>
      </c>
      <c r="L41" s="2826"/>
      <c r="M41" s="2157">
        <v>326</v>
      </c>
      <c r="N41" s="2153">
        <v>430</v>
      </c>
      <c r="O41" s="2153">
        <v>2121</v>
      </c>
      <c r="P41" s="2153">
        <v>1671</v>
      </c>
      <c r="Q41" s="2153">
        <v>289</v>
      </c>
      <c r="R41" s="2153">
        <v>1551</v>
      </c>
      <c r="S41" s="2158">
        <v>321</v>
      </c>
      <c r="U41" s="2825" t="s">
        <v>449</v>
      </c>
      <c r="V41" s="2826"/>
      <c r="W41" s="2157">
        <v>326</v>
      </c>
      <c r="X41" s="2153">
        <v>430</v>
      </c>
      <c r="Y41" s="2153">
        <v>2121</v>
      </c>
      <c r="Z41" s="2153">
        <v>1671</v>
      </c>
      <c r="AA41" s="2153">
        <v>289</v>
      </c>
      <c r="AB41" s="2153">
        <v>1551</v>
      </c>
      <c r="AC41" s="2158">
        <v>321</v>
      </c>
      <c r="AE41" s="2825" t="s">
        <v>449</v>
      </c>
      <c r="AF41" s="2826"/>
      <c r="AG41" s="2157">
        <v>320</v>
      </c>
      <c r="AH41" s="2153">
        <v>430</v>
      </c>
      <c r="AI41" s="2153">
        <v>2145</v>
      </c>
      <c r="AJ41" s="2153">
        <v>1676</v>
      </c>
      <c r="AK41" s="2153">
        <v>284</v>
      </c>
      <c r="AL41" s="2153">
        <v>1560</v>
      </c>
      <c r="AM41" s="2158">
        <v>315</v>
      </c>
    </row>
    <row r="42" spans="1:39">
      <c r="A42" s="2825" t="s">
        <v>781</v>
      </c>
      <c r="B42" s="2826"/>
      <c r="C42" s="2157">
        <v>400</v>
      </c>
      <c r="D42" s="2153">
        <v>341</v>
      </c>
      <c r="E42" s="2153">
        <v>1245</v>
      </c>
      <c r="F42" s="2153">
        <v>1388</v>
      </c>
      <c r="G42" s="2153">
        <v>309</v>
      </c>
      <c r="H42" s="2153">
        <v>1192</v>
      </c>
      <c r="I42" s="2158">
        <v>372</v>
      </c>
      <c r="K42" s="2825" t="s">
        <v>781</v>
      </c>
      <c r="L42" s="2826"/>
      <c r="M42" s="2157">
        <v>403</v>
      </c>
      <c r="N42" s="2153">
        <v>350</v>
      </c>
      <c r="O42" s="2153">
        <v>1255</v>
      </c>
      <c r="P42" s="2153">
        <v>1415</v>
      </c>
      <c r="Q42" s="2153">
        <v>310</v>
      </c>
      <c r="R42" s="2153">
        <v>1208</v>
      </c>
      <c r="S42" s="2158">
        <v>377</v>
      </c>
      <c r="U42" s="2825" t="s">
        <v>781</v>
      </c>
      <c r="V42" s="2826"/>
      <c r="W42" s="2157">
        <v>403</v>
      </c>
      <c r="X42" s="2153">
        <v>350</v>
      </c>
      <c r="Y42" s="2153">
        <v>1255</v>
      </c>
      <c r="Z42" s="2153">
        <v>1415</v>
      </c>
      <c r="AA42" s="2153">
        <v>310</v>
      </c>
      <c r="AB42" s="2153">
        <v>1208</v>
      </c>
      <c r="AC42" s="2158">
        <v>377</v>
      </c>
      <c r="AE42" s="2825" t="s">
        <v>781</v>
      </c>
      <c r="AF42" s="2826"/>
      <c r="AG42" s="2157">
        <v>404</v>
      </c>
      <c r="AH42" s="2153">
        <v>365</v>
      </c>
      <c r="AI42" s="2153">
        <v>1248</v>
      </c>
      <c r="AJ42" s="2153">
        <v>1402</v>
      </c>
      <c r="AK42" s="2153">
        <v>313</v>
      </c>
      <c r="AL42" s="2153">
        <v>1213</v>
      </c>
      <c r="AM42" s="2158">
        <v>374</v>
      </c>
    </row>
    <row r="43" spans="1:39">
      <c r="A43" s="2825" t="s">
        <v>782</v>
      </c>
      <c r="B43" s="2826"/>
      <c r="C43" s="2157">
        <v>1</v>
      </c>
      <c r="D43" s="3041">
        <v>0</v>
      </c>
      <c r="E43" s="2153">
        <v>0</v>
      </c>
      <c r="F43" s="2153">
        <v>0</v>
      </c>
      <c r="G43" s="2153">
        <v>1</v>
      </c>
      <c r="H43" s="2153">
        <v>0</v>
      </c>
      <c r="I43" s="2490">
        <v>0</v>
      </c>
      <c r="K43" s="2825" t="s">
        <v>782</v>
      </c>
      <c r="L43" s="2826"/>
      <c r="M43" s="2157">
        <v>1</v>
      </c>
      <c r="N43" s="3041">
        <v>0</v>
      </c>
      <c r="O43" s="2153">
        <v>0</v>
      </c>
      <c r="P43" s="2153">
        <v>0</v>
      </c>
      <c r="Q43" s="2153">
        <v>1</v>
      </c>
      <c r="R43" s="2153">
        <v>0</v>
      </c>
      <c r="S43" s="2490">
        <v>0</v>
      </c>
      <c r="U43" s="2825" t="s">
        <v>782</v>
      </c>
      <c r="V43" s="2826"/>
      <c r="W43" s="2157">
        <v>1</v>
      </c>
      <c r="X43" s="3041">
        <v>0</v>
      </c>
      <c r="Y43" s="2153">
        <v>0</v>
      </c>
      <c r="Z43" s="2153">
        <v>0</v>
      </c>
      <c r="AA43" s="2153">
        <v>1</v>
      </c>
      <c r="AB43" s="2153">
        <v>0</v>
      </c>
      <c r="AC43" s="2490">
        <v>0</v>
      </c>
      <c r="AE43" s="2825" t="s">
        <v>782</v>
      </c>
      <c r="AF43" s="2826"/>
      <c r="AG43" s="2157">
        <v>1</v>
      </c>
      <c r="AH43" s="3041">
        <v>0</v>
      </c>
      <c r="AI43" s="2153">
        <v>0</v>
      </c>
      <c r="AJ43" s="2153">
        <v>0</v>
      </c>
      <c r="AK43" s="2153">
        <v>1</v>
      </c>
      <c r="AL43" s="2153">
        <v>0</v>
      </c>
      <c r="AM43" s="2490">
        <v>0</v>
      </c>
    </row>
    <row r="44" spans="1:39">
      <c r="A44" s="2825" t="s">
        <v>451</v>
      </c>
      <c r="B44" s="2826"/>
      <c r="C44" s="2157">
        <v>49</v>
      </c>
      <c r="D44" s="2153">
        <v>56</v>
      </c>
      <c r="E44" s="2153">
        <v>198</v>
      </c>
      <c r="F44" s="2153">
        <v>237</v>
      </c>
      <c r="G44" s="2153">
        <v>54</v>
      </c>
      <c r="H44" s="2153">
        <v>381</v>
      </c>
      <c r="I44" s="2158">
        <v>47</v>
      </c>
      <c r="K44" s="2825" t="s">
        <v>451</v>
      </c>
      <c r="L44" s="2826"/>
      <c r="M44" s="2157">
        <v>48</v>
      </c>
      <c r="N44" s="2153">
        <v>55</v>
      </c>
      <c r="O44" s="2153">
        <v>201</v>
      </c>
      <c r="P44" s="2153">
        <v>237</v>
      </c>
      <c r="Q44" s="2153">
        <v>54</v>
      </c>
      <c r="R44" s="2153">
        <v>390</v>
      </c>
      <c r="S44" s="2158">
        <v>45</v>
      </c>
      <c r="U44" s="2825" t="s">
        <v>451</v>
      </c>
      <c r="V44" s="2826"/>
      <c r="W44" s="2157">
        <v>48</v>
      </c>
      <c r="X44" s="2153">
        <v>55</v>
      </c>
      <c r="Y44" s="2153">
        <v>201</v>
      </c>
      <c r="Z44" s="2153">
        <v>237</v>
      </c>
      <c r="AA44" s="2153">
        <v>54</v>
      </c>
      <c r="AB44" s="2153">
        <v>390</v>
      </c>
      <c r="AC44" s="2158">
        <v>45</v>
      </c>
      <c r="AE44" s="2825" t="s">
        <v>451</v>
      </c>
      <c r="AF44" s="2826"/>
      <c r="AG44" s="2157">
        <v>54</v>
      </c>
      <c r="AH44" s="2153">
        <v>56</v>
      </c>
      <c r="AI44" s="2153">
        <v>207</v>
      </c>
      <c r="AJ44" s="2153">
        <v>248</v>
      </c>
      <c r="AK44" s="2153">
        <v>59</v>
      </c>
      <c r="AL44" s="2153">
        <v>390</v>
      </c>
      <c r="AM44" s="2158">
        <v>44</v>
      </c>
    </row>
    <row r="45" spans="1:39">
      <c r="A45" s="2825" t="s">
        <v>783</v>
      </c>
      <c r="B45" s="2826"/>
      <c r="C45" s="2157">
        <v>57</v>
      </c>
      <c r="D45" s="2153">
        <v>63</v>
      </c>
      <c r="E45" s="2153">
        <v>146</v>
      </c>
      <c r="F45" s="2153">
        <v>328</v>
      </c>
      <c r="G45" s="2153">
        <v>95</v>
      </c>
      <c r="H45" s="2153">
        <v>181</v>
      </c>
      <c r="I45" s="2158">
        <v>59</v>
      </c>
      <c r="K45" s="2825" t="s">
        <v>783</v>
      </c>
      <c r="L45" s="2826"/>
      <c r="M45" s="2157">
        <v>57</v>
      </c>
      <c r="N45" s="2153">
        <v>65</v>
      </c>
      <c r="O45" s="2153">
        <v>150</v>
      </c>
      <c r="P45" s="2153">
        <v>330</v>
      </c>
      <c r="Q45" s="2153">
        <v>94</v>
      </c>
      <c r="R45" s="2153">
        <v>186</v>
      </c>
      <c r="S45" s="2158">
        <v>59</v>
      </c>
      <c r="U45" s="2825" t="s">
        <v>783</v>
      </c>
      <c r="V45" s="2826"/>
      <c r="W45" s="2157">
        <v>57</v>
      </c>
      <c r="X45" s="2153">
        <v>65</v>
      </c>
      <c r="Y45" s="2153">
        <v>150</v>
      </c>
      <c r="Z45" s="2153">
        <v>330</v>
      </c>
      <c r="AA45" s="2153">
        <v>94</v>
      </c>
      <c r="AB45" s="2153">
        <v>186</v>
      </c>
      <c r="AC45" s="2158">
        <v>59</v>
      </c>
      <c r="AE45" s="2825" t="s">
        <v>783</v>
      </c>
      <c r="AF45" s="2826"/>
      <c r="AG45" s="2157">
        <v>60</v>
      </c>
      <c r="AH45" s="2153">
        <v>69</v>
      </c>
      <c r="AI45" s="2153">
        <v>156</v>
      </c>
      <c r="AJ45" s="2153">
        <v>338</v>
      </c>
      <c r="AK45" s="2153">
        <v>94</v>
      </c>
      <c r="AL45" s="2153">
        <v>193</v>
      </c>
      <c r="AM45" s="2158">
        <v>61</v>
      </c>
    </row>
    <row r="46" spans="1:39">
      <c r="A46" s="2825" t="s">
        <v>784</v>
      </c>
      <c r="B46" s="2826"/>
      <c r="C46" s="2157">
        <v>146</v>
      </c>
      <c r="D46" s="2153">
        <v>146</v>
      </c>
      <c r="E46" s="2153">
        <v>483</v>
      </c>
      <c r="F46" s="2153">
        <v>468</v>
      </c>
      <c r="G46" s="2153">
        <v>164</v>
      </c>
      <c r="H46" s="2153">
        <v>393</v>
      </c>
      <c r="I46" s="2158">
        <v>138</v>
      </c>
      <c r="K46" s="2825" t="s">
        <v>784</v>
      </c>
      <c r="L46" s="2826"/>
      <c r="M46" s="2157">
        <v>154</v>
      </c>
      <c r="N46" s="2153">
        <v>149</v>
      </c>
      <c r="O46" s="2153">
        <v>481</v>
      </c>
      <c r="P46" s="2153">
        <v>485</v>
      </c>
      <c r="Q46" s="2153">
        <v>167</v>
      </c>
      <c r="R46" s="2153">
        <v>399</v>
      </c>
      <c r="S46" s="2158">
        <v>137</v>
      </c>
      <c r="U46" s="2825" t="s">
        <v>784</v>
      </c>
      <c r="V46" s="2826"/>
      <c r="W46" s="2157">
        <v>154</v>
      </c>
      <c r="X46" s="2153">
        <v>149</v>
      </c>
      <c r="Y46" s="2153">
        <v>481</v>
      </c>
      <c r="Z46" s="2153">
        <v>485</v>
      </c>
      <c r="AA46" s="2153">
        <v>167</v>
      </c>
      <c r="AB46" s="2153">
        <v>399</v>
      </c>
      <c r="AC46" s="2158">
        <v>137</v>
      </c>
      <c r="AE46" s="2825" t="s">
        <v>784</v>
      </c>
      <c r="AF46" s="2826"/>
      <c r="AG46" s="2157">
        <v>154</v>
      </c>
      <c r="AH46" s="2153">
        <v>151</v>
      </c>
      <c r="AI46" s="2153">
        <v>487</v>
      </c>
      <c r="AJ46" s="2153">
        <v>492</v>
      </c>
      <c r="AK46" s="2153">
        <v>174</v>
      </c>
      <c r="AL46" s="2153">
        <v>394</v>
      </c>
      <c r="AM46" s="2158">
        <v>138</v>
      </c>
    </row>
    <row r="47" spans="1:39">
      <c r="A47" s="2825" t="s">
        <v>453</v>
      </c>
      <c r="B47" s="2826"/>
      <c r="C47" s="2157">
        <v>511</v>
      </c>
      <c r="D47" s="2153">
        <v>648</v>
      </c>
      <c r="E47" s="2153">
        <v>1723</v>
      </c>
      <c r="F47" s="2153">
        <v>2556</v>
      </c>
      <c r="G47" s="2153">
        <v>690</v>
      </c>
      <c r="H47" s="2153">
        <v>1743</v>
      </c>
      <c r="I47" s="2158">
        <v>664</v>
      </c>
      <c r="K47" s="2825" t="s">
        <v>453</v>
      </c>
      <c r="L47" s="2826"/>
      <c r="M47" s="2157">
        <v>510</v>
      </c>
      <c r="N47" s="2153">
        <v>654</v>
      </c>
      <c r="O47" s="2153">
        <v>1731</v>
      </c>
      <c r="P47" s="2153">
        <v>2573</v>
      </c>
      <c r="Q47" s="2153">
        <v>700</v>
      </c>
      <c r="R47" s="2153">
        <v>1761</v>
      </c>
      <c r="S47" s="2158">
        <v>668</v>
      </c>
      <c r="U47" s="2825" t="s">
        <v>453</v>
      </c>
      <c r="V47" s="2826"/>
      <c r="W47" s="2157">
        <v>510</v>
      </c>
      <c r="X47" s="2153">
        <v>654</v>
      </c>
      <c r="Y47" s="2153">
        <v>1731</v>
      </c>
      <c r="Z47" s="2153">
        <v>2573</v>
      </c>
      <c r="AA47" s="2153">
        <v>700</v>
      </c>
      <c r="AB47" s="2153">
        <v>1761</v>
      </c>
      <c r="AC47" s="2158">
        <v>668</v>
      </c>
      <c r="AE47" s="2825" t="s">
        <v>453</v>
      </c>
      <c r="AF47" s="2826"/>
      <c r="AG47" s="2157">
        <v>508</v>
      </c>
      <c r="AH47" s="2153">
        <v>661</v>
      </c>
      <c r="AI47" s="2153">
        <v>1748</v>
      </c>
      <c r="AJ47" s="2153">
        <v>2566</v>
      </c>
      <c r="AK47" s="2153">
        <v>707</v>
      </c>
      <c r="AL47" s="2153">
        <v>1781</v>
      </c>
      <c r="AM47" s="2158">
        <v>661</v>
      </c>
    </row>
    <row r="48" spans="1:39">
      <c r="A48" s="2825" t="s">
        <v>863</v>
      </c>
      <c r="B48" s="2826"/>
      <c r="C48" s="2351">
        <v>0</v>
      </c>
      <c r="D48" s="2153">
        <v>0</v>
      </c>
      <c r="E48" s="2352">
        <v>0</v>
      </c>
      <c r="F48" s="2352">
        <v>0</v>
      </c>
      <c r="G48" s="2352">
        <v>0</v>
      </c>
      <c r="H48" s="2352">
        <v>0</v>
      </c>
      <c r="I48" s="2353">
        <v>0</v>
      </c>
      <c r="K48" s="2825" t="s">
        <v>863</v>
      </c>
      <c r="L48" s="2826"/>
      <c r="M48" s="2351">
        <v>0</v>
      </c>
      <c r="N48" s="2153">
        <v>0</v>
      </c>
      <c r="O48" s="2352">
        <v>0</v>
      </c>
      <c r="P48" s="2352">
        <v>0</v>
      </c>
      <c r="Q48" s="2352">
        <v>0</v>
      </c>
      <c r="R48" s="2352">
        <v>0</v>
      </c>
      <c r="S48" s="2353">
        <v>0</v>
      </c>
      <c r="U48" s="2825" t="s">
        <v>863</v>
      </c>
      <c r="V48" s="2826"/>
      <c r="W48" s="2351">
        <v>0</v>
      </c>
      <c r="X48" s="2153">
        <v>0</v>
      </c>
      <c r="Y48" s="2352">
        <v>0</v>
      </c>
      <c r="Z48" s="2352">
        <v>0</v>
      </c>
      <c r="AA48" s="2352">
        <v>0</v>
      </c>
      <c r="AB48" s="2352">
        <v>0</v>
      </c>
      <c r="AC48" s="2353">
        <v>0</v>
      </c>
      <c r="AE48" s="2825" t="s">
        <v>863</v>
      </c>
      <c r="AF48" s="2826"/>
      <c r="AG48" s="2351">
        <v>0</v>
      </c>
      <c r="AH48" s="2153">
        <v>0</v>
      </c>
      <c r="AI48" s="2352">
        <v>0</v>
      </c>
      <c r="AJ48" s="2352">
        <v>0</v>
      </c>
      <c r="AK48" s="2352">
        <v>0</v>
      </c>
      <c r="AL48" s="2352">
        <v>0</v>
      </c>
      <c r="AM48" s="2353">
        <v>0</v>
      </c>
    </row>
    <row r="49" spans="1:39" ht="13.5" thickBot="1">
      <c r="A49" s="2825" t="s">
        <v>454</v>
      </c>
      <c r="B49" s="2826"/>
      <c r="C49" s="2159">
        <v>3</v>
      </c>
      <c r="D49" s="2160">
        <v>6</v>
      </c>
      <c r="E49" s="2160">
        <v>18</v>
      </c>
      <c r="F49" s="2160">
        <v>19</v>
      </c>
      <c r="G49" s="2160">
        <v>2</v>
      </c>
      <c r="H49" s="2160">
        <v>11</v>
      </c>
      <c r="I49" s="2161">
        <v>4</v>
      </c>
      <c r="K49" s="2825" t="s">
        <v>454</v>
      </c>
      <c r="L49" s="2826"/>
      <c r="M49" s="2159">
        <v>1</v>
      </c>
      <c r="N49" s="2160">
        <v>5</v>
      </c>
      <c r="O49" s="2160">
        <v>8</v>
      </c>
      <c r="P49" s="2160">
        <v>15</v>
      </c>
      <c r="Q49" s="2160">
        <v>6</v>
      </c>
      <c r="R49" s="2160">
        <v>9</v>
      </c>
      <c r="S49" s="2161">
        <v>5</v>
      </c>
      <c r="U49" s="2825" t="s">
        <v>454</v>
      </c>
      <c r="V49" s="2826"/>
      <c r="W49" s="2159">
        <v>1</v>
      </c>
      <c r="X49" s="2160">
        <v>5</v>
      </c>
      <c r="Y49" s="2160">
        <v>8</v>
      </c>
      <c r="Z49" s="2160">
        <v>15</v>
      </c>
      <c r="AA49" s="2160">
        <v>6</v>
      </c>
      <c r="AB49" s="2160">
        <v>9</v>
      </c>
      <c r="AC49" s="2161">
        <v>5</v>
      </c>
      <c r="AE49" s="2825" t="s">
        <v>454</v>
      </c>
      <c r="AF49" s="2826"/>
      <c r="AG49" s="2159">
        <v>2</v>
      </c>
      <c r="AH49" s="2160">
        <v>0</v>
      </c>
      <c r="AI49" s="2160">
        <v>3</v>
      </c>
      <c r="AJ49" s="2160">
        <v>5</v>
      </c>
      <c r="AK49" s="2160">
        <v>4</v>
      </c>
      <c r="AL49" s="2160">
        <v>4</v>
      </c>
      <c r="AM49" s="2161">
        <v>3</v>
      </c>
    </row>
    <row r="50" spans="1:39" ht="13.5" thickBot="1">
      <c r="A50" s="2827" t="s">
        <v>105</v>
      </c>
      <c r="B50" s="2828"/>
      <c r="C50" s="2151">
        <f t="shared" ref="C50:I50" si="1">SUM(C29:C49)</f>
        <v>11270</v>
      </c>
      <c r="D50" s="2151">
        <f t="shared" si="1"/>
        <v>14454</v>
      </c>
      <c r="E50" s="2151">
        <f t="shared" si="1"/>
        <v>54541</v>
      </c>
      <c r="F50" s="2151">
        <f t="shared" si="1"/>
        <v>65022</v>
      </c>
      <c r="G50" s="2151">
        <f t="shared" si="1"/>
        <v>14049</v>
      </c>
      <c r="H50" s="2151">
        <f t="shared" si="1"/>
        <v>46857</v>
      </c>
      <c r="I50" s="2152">
        <f t="shared" si="1"/>
        <v>11796</v>
      </c>
      <c r="K50" s="2827" t="s">
        <v>105</v>
      </c>
      <c r="L50" s="2828"/>
      <c r="M50" s="2151">
        <f t="shared" ref="M50" si="2">SUM(M29:M49)</f>
        <v>11304</v>
      </c>
      <c r="N50" s="2151">
        <f t="shared" ref="N50" si="3">SUM(N29:N49)</f>
        <v>14497</v>
      </c>
      <c r="O50" s="2151">
        <f t="shared" ref="O50" si="4">SUM(O29:O49)</f>
        <v>54662</v>
      </c>
      <c r="P50" s="2151">
        <f t="shared" ref="P50" si="5">SUM(P29:P49)</f>
        <v>65402</v>
      </c>
      <c r="Q50" s="2151">
        <f t="shared" ref="Q50" si="6">SUM(Q29:Q49)</f>
        <v>14102</v>
      </c>
      <c r="R50" s="2151">
        <f t="shared" ref="R50" si="7">SUM(R29:R49)</f>
        <v>47222</v>
      </c>
      <c r="S50" s="2152">
        <f t="shared" ref="S50" si="8">SUM(S29:S49)</f>
        <v>11862</v>
      </c>
      <c r="U50" s="2827" t="s">
        <v>105</v>
      </c>
      <c r="V50" s="2828"/>
      <c r="W50" s="2151">
        <f t="shared" ref="W50:AC50" si="9">SUM(W29:W49)</f>
        <v>11304</v>
      </c>
      <c r="X50" s="2151">
        <f t="shared" si="9"/>
        <v>14497</v>
      </c>
      <c r="Y50" s="2151">
        <f t="shared" si="9"/>
        <v>54662</v>
      </c>
      <c r="Z50" s="2151">
        <f t="shared" si="9"/>
        <v>65402</v>
      </c>
      <c r="AA50" s="2151">
        <f t="shared" si="9"/>
        <v>14102</v>
      </c>
      <c r="AB50" s="2151">
        <f t="shared" si="9"/>
        <v>47222</v>
      </c>
      <c r="AC50" s="2152">
        <f t="shared" si="9"/>
        <v>11862</v>
      </c>
      <c r="AE50" s="2827" t="s">
        <v>105</v>
      </c>
      <c r="AF50" s="2828"/>
      <c r="AG50" s="2151">
        <v>11285</v>
      </c>
      <c r="AH50" s="2151">
        <v>14430</v>
      </c>
      <c r="AI50" s="2151">
        <v>54541</v>
      </c>
      <c r="AJ50" s="2151">
        <v>64959</v>
      </c>
      <c r="AK50" s="2151">
        <v>14098</v>
      </c>
      <c r="AL50" s="2151">
        <v>47035</v>
      </c>
      <c r="AM50" s="2152">
        <v>11790</v>
      </c>
    </row>
    <row r="51" spans="1:39">
      <c r="B51" s="418"/>
      <c r="C51" s="418"/>
      <c r="D51" s="418"/>
      <c r="E51" s="418"/>
      <c r="F51" s="418"/>
      <c r="G51" s="418"/>
      <c r="H51" s="418"/>
      <c r="I51" s="418"/>
    </row>
    <row r="52" spans="1:39">
      <c r="A52" s="3029"/>
      <c r="B52" s="418"/>
      <c r="C52" s="418"/>
      <c r="D52" s="418"/>
      <c r="E52" s="418"/>
      <c r="F52" s="418"/>
      <c r="G52" s="418"/>
      <c r="H52" s="418"/>
      <c r="I52" s="418"/>
    </row>
    <row r="53" spans="1:39" ht="13.5" thickBot="1">
      <c r="A53" s="3029"/>
      <c r="B53" s="418"/>
      <c r="C53" s="3040"/>
      <c r="D53" s="3040"/>
      <c r="E53" s="3040"/>
      <c r="F53" s="3040"/>
      <c r="G53" s="3040"/>
      <c r="H53" s="3040"/>
      <c r="I53" s="3040"/>
    </row>
    <row r="54" spans="1:39" ht="19.149999999999999" customHeight="1" thickBot="1">
      <c r="A54" s="2829" t="s">
        <v>933</v>
      </c>
      <c r="B54" s="2830"/>
      <c r="C54" s="1974" t="s">
        <v>769</v>
      </c>
      <c r="D54" s="2205" t="s">
        <v>770</v>
      </c>
      <c r="E54" s="1975" t="s">
        <v>771</v>
      </c>
      <c r="F54" s="2204" t="s">
        <v>813</v>
      </c>
      <c r="G54" s="2205" t="s">
        <v>772</v>
      </c>
      <c r="H54" s="1975" t="s">
        <v>773</v>
      </c>
      <c r="I54" s="1976" t="s">
        <v>777</v>
      </c>
      <c r="K54" s="3278" t="s">
        <v>935</v>
      </c>
      <c r="L54" s="2830"/>
      <c r="M54" s="1974" t="s">
        <v>769</v>
      </c>
      <c r="N54" s="2205" t="s">
        <v>770</v>
      </c>
      <c r="O54" s="1975" t="s">
        <v>771</v>
      </c>
      <c r="P54" s="2204" t="s">
        <v>813</v>
      </c>
      <c r="Q54" s="2205" t="s">
        <v>772</v>
      </c>
      <c r="R54" s="1975" t="s">
        <v>773</v>
      </c>
      <c r="S54" s="1976" t="s">
        <v>777</v>
      </c>
      <c r="U54" s="3278" t="s">
        <v>941</v>
      </c>
      <c r="V54" s="2830"/>
      <c r="W54" s="1974" t="s">
        <v>769</v>
      </c>
      <c r="X54" s="2205" t="s">
        <v>770</v>
      </c>
      <c r="Y54" s="1975" t="s">
        <v>771</v>
      </c>
      <c r="Z54" s="2204" t="s">
        <v>813</v>
      </c>
      <c r="AA54" s="2205" t="s">
        <v>772</v>
      </c>
      <c r="AB54" s="1975" t="s">
        <v>773</v>
      </c>
      <c r="AC54" s="1976" t="s">
        <v>777</v>
      </c>
      <c r="AE54" s="2829" t="s">
        <v>946</v>
      </c>
      <c r="AF54" s="2830"/>
      <c r="AG54" s="1974" t="s">
        <v>769</v>
      </c>
      <c r="AH54" s="2205" t="s">
        <v>770</v>
      </c>
      <c r="AI54" s="1975" t="s">
        <v>771</v>
      </c>
      <c r="AJ54" s="2204" t="s">
        <v>813</v>
      </c>
      <c r="AK54" s="2205" t="s">
        <v>772</v>
      </c>
      <c r="AL54" s="1975" t="s">
        <v>773</v>
      </c>
      <c r="AM54" s="1976" t="s">
        <v>777</v>
      </c>
    </row>
    <row r="55" spans="1:39">
      <c r="A55" s="2831" t="s">
        <v>437</v>
      </c>
      <c r="B55" s="2832"/>
      <c r="C55" s="2154">
        <v>1484</v>
      </c>
      <c r="D55" s="2155">
        <v>1891</v>
      </c>
      <c r="E55" s="2155">
        <v>16784</v>
      </c>
      <c r="F55" s="2155">
        <v>20550</v>
      </c>
      <c r="G55" s="2155">
        <v>2446</v>
      </c>
      <c r="H55" s="2155">
        <v>11651</v>
      </c>
      <c r="I55" s="2156">
        <v>657</v>
      </c>
      <c r="K55" s="2831" t="s">
        <v>437</v>
      </c>
      <c r="L55" s="2832"/>
      <c r="M55" s="2154">
        <v>1487</v>
      </c>
      <c r="N55" s="2155">
        <v>1918</v>
      </c>
      <c r="O55" s="2155">
        <v>16788</v>
      </c>
      <c r="P55" s="2155">
        <v>20591</v>
      </c>
      <c r="Q55" s="2155">
        <v>2450</v>
      </c>
      <c r="R55" s="2155">
        <v>11749</v>
      </c>
      <c r="S55" s="2156">
        <v>657</v>
      </c>
      <c r="U55" s="2831" t="s">
        <v>437</v>
      </c>
      <c r="V55" s="2832"/>
      <c r="W55" s="2154">
        <v>1462</v>
      </c>
      <c r="X55" s="2155">
        <v>1916</v>
      </c>
      <c r="Y55" s="2155">
        <v>16797</v>
      </c>
      <c r="Z55" s="2155">
        <v>20580</v>
      </c>
      <c r="AA55" s="2155">
        <v>2447</v>
      </c>
      <c r="AB55" s="2155">
        <v>11851</v>
      </c>
      <c r="AC55" s="2156">
        <v>657</v>
      </c>
      <c r="AE55" s="2831" t="s">
        <v>437</v>
      </c>
      <c r="AF55" s="2832"/>
      <c r="AG55" s="2154">
        <v>1464</v>
      </c>
      <c r="AH55" s="2155">
        <v>1908</v>
      </c>
      <c r="AI55" s="2155">
        <v>16746</v>
      </c>
      <c r="AJ55" s="2155">
        <v>20471</v>
      </c>
      <c r="AK55" s="2155">
        <v>2445</v>
      </c>
      <c r="AL55" s="2155">
        <v>11832</v>
      </c>
      <c r="AM55" s="2156">
        <v>657</v>
      </c>
    </row>
    <row r="56" spans="1:39">
      <c r="A56" s="2825" t="s">
        <v>438</v>
      </c>
      <c r="B56" s="2826"/>
      <c r="C56" s="2157">
        <v>13</v>
      </c>
      <c r="D56" s="2153">
        <v>21</v>
      </c>
      <c r="E56" s="2153">
        <v>28</v>
      </c>
      <c r="F56" s="2153">
        <v>56</v>
      </c>
      <c r="G56" s="2153">
        <v>27</v>
      </c>
      <c r="H56" s="2153">
        <v>79</v>
      </c>
      <c r="I56" s="2158">
        <v>29</v>
      </c>
      <c r="K56" s="2825" t="s">
        <v>438</v>
      </c>
      <c r="L56" s="2826"/>
      <c r="M56" s="2157">
        <v>12</v>
      </c>
      <c r="N56" s="2153">
        <v>21</v>
      </c>
      <c r="O56" s="2153">
        <v>28</v>
      </c>
      <c r="P56" s="2153">
        <v>54</v>
      </c>
      <c r="Q56" s="2153">
        <v>26</v>
      </c>
      <c r="R56" s="2153">
        <v>78</v>
      </c>
      <c r="S56" s="2158">
        <v>29</v>
      </c>
      <c r="U56" s="2825" t="s">
        <v>438</v>
      </c>
      <c r="V56" s="2826"/>
      <c r="W56" s="2157">
        <v>12</v>
      </c>
      <c r="X56" s="2153">
        <v>22</v>
      </c>
      <c r="Y56" s="2153">
        <v>29</v>
      </c>
      <c r="Z56" s="2153">
        <v>53</v>
      </c>
      <c r="AA56" s="2153">
        <v>26</v>
      </c>
      <c r="AB56" s="2153">
        <v>79</v>
      </c>
      <c r="AC56" s="2158">
        <v>29</v>
      </c>
      <c r="AE56" s="2825" t="s">
        <v>438</v>
      </c>
      <c r="AF56" s="2826"/>
      <c r="AG56" s="2157">
        <v>12</v>
      </c>
      <c r="AH56" s="2153">
        <v>22</v>
      </c>
      <c r="AI56" s="2153">
        <v>27</v>
      </c>
      <c r="AJ56" s="2153">
        <v>52</v>
      </c>
      <c r="AK56" s="2153">
        <v>26</v>
      </c>
      <c r="AL56" s="2153">
        <v>79</v>
      </c>
      <c r="AM56" s="2158">
        <v>28</v>
      </c>
    </row>
    <row r="57" spans="1:39">
      <c r="A57" s="2825" t="s">
        <v>439</v>
      </c>
      <c r="B57" s="2826"/>
      <c r="C57" s="2157">
        <v>809</v>
      </c>
      <c r="D57" s="2153">
        <v>1784</v>
      </c>
      <c r="E57" s="2153">
        <v>3835</v>
      </c>
      <c r="F57" s="2153">
        <v>5618</v>
      </c>
      <c r="G57" s="2153">
        <v>1278</v>
      </c>
      <c r="H57" s="2153">
        <v>3739</v>
      </c>
      <c r="I57" s="2158">
        <v>1387</v>
      </c>
      <c r="K57" s="2825" t="s">
        <v>439</v>
      </c>
      <c r="L57" s="2826"/>
      <c r="M57" s="2157">
        <v>799</v>
      </c>
      <c r="N57" s="2153">
        <v>1779</v>
      </c>
      <c r="O57" s="2153">
        <v>3878</v>
      </c>
      <c r="P57" s="2153">
        <v>5615</v>
      </c>
      <c r="Q57" s="2153">
        <v>1272</v>
      </c>
      <c r="R57" s="2153">
        <v>3758</v>
      </c>
      <c r="S57" s="2158">
        <v>1388</v>
      </c>
      <c r="U57" s="2825" t="s">
        <v>439</v>
      </c>
      <c r="V57" s="2826"/>
      <c r="W57" s="2157">
        <v>807</v>
      </c>
      <c r="X57" s="2153">
        <v>1770</v>
      </c>
      <c r="Y57" s="2153">
        <v>3879</v>
      </c>
      <c r="Z57" s="2153">
        <v>5606</v>
      </c>
      <c r="AA57" s="2153">
        <v>1273</v>
      </c>
      <c r="AB57" s="2153">
        <v>3763</v>
      </c>
      <c r="AC57" s="2158">
        <v>1383</v>
      </c>
      <c r="AE57" s="2825" t="s">
        <v>439</v>
      </c>
      <c r="AF57" s="2826"/>
      <c r="AG57" s="2157">
        <v>803</v>
      </c>
      <c r="AH57" s="2153">
        <v>1756</v>
      </c>
      <c r="AI57" s="2153">
        <v>3870</v>
      </c>
      <c r="AJ57" s="2153">
        <v>5573</v>
      </c>
      <c r="AK57" s="2153">
        <v>1259</v>
      </c>
      <c r="AL57" s="2153">
        <v>3750</v>
      </c>
      <c r="AM57" s="2158">
        <v>1383</v>
      </c>
    </row>
    <row r="58" spans="1:39">
      <c r="A58" s="2825" t="s">
        <v>440</v>
      </c>
      <c r="B58" s="2826"/>
      <c r="C58" s="2157">
        <v>61</v>
      </c>
      <c r="D58" s="2153">
        <v>44</v>
      </c>
      <c r="E58" s="2153">
        <v>942</v>
      </c>
      <c r="F58" s="2153">
        <v>337</v>
      </c>
      <c r="G58" s="2153">
        <v>67</v>
      </c>
      <c r="H58" s="2153">
        <v>171</v>
      </c>
      <c r="I58" s="2158">
        <v>58</v>
      </c>
      <c r="K58" s="2825" t="s">
        <v>440</v>
      </c>
      <c r="L58" s="2826"/>
      <c r="M58" s="2157">
        <v>66</v>
      </c>
      <c r="N58" s="2153">
        <v>45</v>
      </c>
      <c r="O58" s="2153">
        <v>974</v>
      </c>
      <c r="P58" s="2153">
        <v>340</v>
      </c>
      <c r="Q58" s="2153">
        <v>68</v>
      </c>
      <c r="R58" s="2153">
        <v>188</v>
      </c>
      <c r="S58" s="2158">
        <v>60</v>
      </c>
      <c r="U58" s="2825" t="s">
        <v>440</v>
      </c>
      <c r="V58" s="2826"/>
      <c r="W58" s="2157">
        <v>69</v>
      </c>
      <c r="X58" s="2153">
        <v>44</v>
      </c>
      <c r="Y58" s="2153">
        <v>993</v>
      </c>
      <c r="Z58" s="2153">
        <v>342</v>
      </c>
      <c r="AA58" s="2153">
        <v>68</v>
      </c>
      <c r="AB58" s="2153">
        <v>199</v>
      </c>
      <c r="AC58" s="2158">
        <v>60</v>
      </c>
      <c r="AE58" s="2825" t="s">
        <v>440</v>
      </c>
      <c r="AF58" s="2826"/>
      <c r="AG58" s="2157">
        <v>67</v>
      </c>
      <c r="AH58" s="2153">
        <v>43</v>
      </c>
      <c r="AI58" s="2153">
        <v>1068</v>
      </c>
      <c r="AJ58" s="2153">
        <v>344</v>
      </c>
      <c r="AK58" s="2153">
        <v>68</v>
      </c>
      <c r="AL58" s="2153">
        <v>213</v>
      </c>
      <c r="AM58" s="2158">
        <v>59</v>
      </c>
    </row>
    <row r="59" spans="1:39">
      <c r="A59" s="2825" t="s">
        <v>441</v>
      </c>
      <c r="B59" s="2826"/>
      <c r="C59" s="2157">
        <v>22</v>
      </c>
      <c r="D59" s="2153">
        <v>32</v>
      </c>
      <c r="E59" s="2153">
        <v>74</v>
      </c>
      <c r="F59" s="2153">
        <v>115</v>
      </c>
      <c r="G59" s="2153">
        <v>26</v>
      </c>
      <c r="H59" s="2153">
        <v>88</v>
      </c>
      <c r="I59" s="2158">
        <v>35</v>
      </c>
      <c r="K59" s="2825" t="s">
        <v>441</v>
      </c>
      <c r="L59" s="2826"/>
      <c r="M59" s="2157">
        <v>22</v>
      </c>
      <c r="N59" s="2153">
        <v>32</v>
      </c>
      <c r="O59" s="2153">
        <v>74</v>
      </c>
      <c r="P59" s="2153">
        <v>116</v>
      </c>
      <c r="Q59" s="2153">
        <v>26</v>
      </c>
      <c r="R59" s="2153">
        <v>86</v>
      </c>
      <c r="S59" s="2158">
        <v>35</v>
      </c>
      <c r="U59" s="2825" t="s">
        <v>441</v>
      </c>
      <c r="V59" s="2826"/>
      <c r="W59" s="2157">
        <v>23</v>
      </c>
      <c r="X59" s="2153">
        <v>34</v>
      </c>
      <c r="Y59" s="2153">
        <v>72</v>
      </c>
      <c r="Z59" s="2153">
        <v>115</v>
      </c>
      <c r="AA59" s="2153">
        <v>26</v>
      </c>
      <c r="AB59" s="2153">
        <v>89</v>
      </c>
      <c r="AC59" s="2158">
        <v>35</v>
      </c>
      <c r="AE59" s="2825" t="s">
        <v>441</v>
      </c>
      <c r="AF59" s="2826"/>
      <c r="AG59" s="2157">
        <v>23</v>
      </c>
      <c r="AH59" s="2153">
        <v>32</v>
      </c>
      <c r="AI59" s="2153">
        <v>73</v>
      </c>
      <c r="AJ59" s="2153">
        <v>115</v>
      </c>
      <c r="AK59" s="2153">
        <v>25</v>
      </c>
      <c r="AL59" s="2153">
        <v>86</v>
      </c>
      <c r="AM59" s="2158">
        <v>35</v>
      </c>
    </row>
    <row r="60" spans="1:39">
      <c r="A60" s="2825" t="s">
        <v>442</v>
      </c>
      <c r="B60" s="2826"/>
      <c r="C60" s="2157">
        <v>2513</v>
      </c>
      <c r="D60" s="2153">
        <v>2519</v>
      </c>
      <c r="E60" s="2153">
        <v>6427</v>
      </c>
      <c r="F60" s="2153">
        <v>9481</v>
      </c>
      <c r="G60" s="2153">
        <v>2374</v>
      </c>
      <c r="H60" s="2153">
        <v>7306</v>
      </c>
      <c r="I60" s="2158">
        <v>2202</v>
      </c>
      <c r="K60" s="2825" t="s">
        <v>442</v>
      </c>
      <c r="L60" s="2826"/>
      <c r="M60" s="2157">
        <v>2514</v>
      </c>
      <c r="N60" s="2153">
        <v>2522</v>
      </c>
      <c r="O60" s="2153">
        <v>6452</v>
      </c>
      <c r="P60" s="2153">
        <v>9499</v>
      </c>
      <c r="Q60" s="2153">
        <v>2375</v>
      </c>
      <c r="R60" s="2153">
        <v>7340</v>
      </c>
      <c r="S60" s="2158">
        <v>2199</v>
      </c>
      <c r="U60" s="2825" t="s">
        <v>442</v>
      </c>
      <c r="V60" s="2826"/>
      <c r="W60" s="2157">
        <v>2512</v>
      </c>
      <c r="X60" s="2153">
        <v>2507</v>
      </c>
      <c r="Y60" s="2153">
        <v>6474</v>
      </c>
      <c r="Z60" s="2153">
        <v>9482</v>
      </c>
      <c r="AA60" s="2153">
        <v>2375</v>
      </c>
      <c r="AB60" s="2153">
        <v>7307</v>
      </c>
      <c r="AC60" s="2158">
        <v>2203</v>
      </c>
      <c r="AE60" s="2825" t="s">
        <v>442</v>
      </c>
      <c r="AF60" s="2826"/>
      <c r="AG60" s="2157">
        <v>2466</v>
      </c>
      <c r="AH60" s="2153">
        <v>2470</v>
      </c>
      <c r="AI60" s="2153">
        <v>6436</v>
      </c>
      <c r="AJ60" s="2153">
        <v>9374</v>
      </c>
      <c r="AK60" s="2153">
        <v>2353</v>
      </c>
      <c r="AL60" s="2153">
        <v>7219</v>
      </c>
      <c r="AM60" s="2158">
        <v>2186</v>
      </c>
    </row>
    <row r="61" spans="1:39">
      <c r="A61" s="2825" t="s">
        <v>443</v>
      </c>
      <c r="B61" s="2826"/>
      <c r="C61" s="2157">
        <v>2181</v>
      </c>
      <c r="D61" s="2153">
        <v>3409</v>
      </c>
      <c r="E61" s="2153">
        <v>8186</v>
      </c>
      <c r="F61" s="2153">
        <v>12203</v>
      </c>
      <c r="G61" s="2153">
        <v>2988</v>
      </c>
      <c r="H61" s="2153">
        <v>8453</v>
      </c>
      <c r="I61" s="2158">
        <v>3076</v>
      </c>
      <c r="K61" s="2825" t="s">
        <v>443</v>
      </c>
      <c r="L61" s="2826"/>
      <c r="M61" s="2157">
        <v>2188</v>
      </c>
      <c r="N61" s="2153">
        <v>3413</v>
      </c>
      <c r="O61" s="2153">
        <v>8174</v>
      </c>
      <c r="P61" s="2153">
        <v>12201</v>
      </c>
      <c r="Q61" s="2153">
        <v>3013</v>
      </c>
      <c r="R61" s="2153">
        <v>8474</v>
      </c>
      <c r="S61" s="2158">
        <v>3098</v>
      </c>
      <c r="U61" s="2825" t="s">
        <v>443</v>
      </c>
      <c r="V61" s="2826"/>
      <c r="W61" s="2157">
        <v>2128</v>
      </c>
      <c r="X61" s="2153">
        <v>3412</v>
      </c>
      <c r="Y61" s="2153">
        <v>8183</v>
      </c>
      <c r="Z61" s="2153">
        <v>12181</v>
      </c>
      <c r="AA61" s="2153">
        <v>3018</v>
      </c>
      <c r="AB61" s="2153">
        <v>8415</v>
      </c>
      <c r="AC61" s="2158">
        <v>3096</v>
      </c>
      <c r="AE61" s="2825" t="s">
        <v>443</v>
      </c>
      <c r="AF61" s="2826"/>
      <c r="AG61" s="2157">
        <v>2104</v>
      </c>
      <c r="AH61" s="2153">
        <v>3380</v>
      </c>
      <c r="AI61" s="2153">
        <v>8149</v>
      </c>
      <c r="AJ61" s="2153">
        <v>12154</v>
      </c>
      <c r="AK61" s="2153">
        <v>3021</v>
      </c>
      <c r="AL61" s="2153">
        <v>8431</v>
      </c>
      <c r="AM61" s="2158">
        <v>3070</v>
      </c>
    </row>
    <row r="62" spans="1:39">
      <c r="A62" s="2825" t="s">
        <v>778</v>
      </c>
      <c r="B62" s="2826"/>
      <c r="C62" s="2157">
        <v>242</v>
      </c>
      <c r="D62" s="2153">
        <v>363</v>
      </c>
      <c r="E62" s="2153">
        <v>1435</v>
      </c>
      <c r="F62" s="2153">
        <v>1274</v>
      </c>
      <c r="G62" s="2153">
        <v>467</v>
      </c>
      <c r="H62" s="2153">
        <v>1203</v>
      </c>
      <c r="I62" s="2158">
        <v>279</v>
      </c>
      <c r="K62" s="2825" t="s">
        <v>778</v>
      </c>
      <c r="L62" s="2826"/>
      <c r="M62" s="2157">
        <v>241</v>
      </c>
      <c r="N62" s="2153">
        <v>365</v>
      </c>
      <c r="O62" s="2153">
        <v>1427</v>
      </c>
      <c r="P62" s="2153">
        <v>1276</v>
      </c>
      <c r="Q62" s="2153">
        <v>466</v>
      </c>
      <c r="R62" s="2153">
        <v>1212</v>
      </c>
      <c r="S62" s="2158">
        <v>279</v>
      </c>
      <c r="U62" s="2825" t="s">
        <v>778</v>
      </c>
      <c r="V62" s="2826"/>
      <c r="W62" s="2157">
        <v>238</v>
      </c>
      <c r="X62" s="2153">
        <v>360</v>
      </c>
      <c r="Y62" s="2153">
        <v>1420</v>
      </c>
      <c r="Z62" s="2153">
        <v>1273</v>
      </c>
      <c r="AA62" s="2153">
        <v>466</v>
      </c>
      <c r="AB62" s="2153">
        <v>1206</v>
      </c>
      <c r="AC62" s="2158">
        <v>280</v>
      </c>
      <c r="AE62" s="2825" t="s">
        <v>778</v>
      </c>
      <c r="AF62" s="2826"/>
      <c r="AG62" s="2157">
        <v>230</v>
      </c>
      <c r="AH62" s="2153">
        <v>356</v>
      </c>
      <c r="AI62" s="2153">
        <v>1413</v>
      </c>
      <c r="AJ62" s="2153">
        <v>1271</v>
      </c>
      <c r="AK62" s="2153">
        <v>460</v>
      </c>
      <c r="AL62" s="2153">
        <v>1198</v>
      </c>
      <c r="AM62" s="2158">
        <v>278</v>
      </c>
    </row>
    <row r="63" spans="1:39">
      <c r="A63" s="2825" t="s">
        <v>779</v>
      </c>
      <c r="B63" s="2826"/>
      <c r="C63" s="2157">
        <v>1697</v>
      </c>
      <c r="D63" s="2153">
        <v>1790</v>
      </c>
      <c r="E63" s="2153">
        <v>7054</v>
      </c>
      <c r="F63" s="2153">
        <v>3366</v>
      </c>
      <c r="G63" s="2153">
        <v>1653</v>
      </c>
      <c r="H63" s="2153">
        <v>4529</v>
      </c>
      <c r="I63" s="2158">
        <v>1450</v>
      </c>
      <c r="K63" s="2825" t="s">
        <v>779</v>
      </c>
      <c r="L63" s="2826"/>
      <c r="M63" s="2157">
        <v>1703</v>
      </c>
      <c r="N63" s="2153">
        <v>1794</v>
      </c>
      <c r="O63" s="2153">
        <v>7087</v>
      </c>
      <c r="P63" s="2153">
        <v>3400</v>
      </c>
      <c r="Q63" s="2153">
        <v>1665</v>
      </c>
      <c r="R63" s="2153">
        <v>4538</v>
      </c>
      <c r="S63" s="2158">
        <v>1479</v>
      </c>
      <c r="U63" s="2825" t="s">
        <v>779</v>
      </c>
      <c r="V63" s="2826"/>
      <c r="W63" s="2157">
        <v>1702</v>
      </c>
      <c r="X63" s="2153">
        <v>1796</v>
      </c>
      <c r="Y63" s="2153">
        <v>7110</v>
      </c>
      <c r="Z63" s="2153">
        <v>3427</v>
      </c>
      <c r="AA63" s="2153">
        <v>1664</v>
      </c>
      <c r="AB63" s="2153">
        <v>4580</v>
      </c>
      <c r="AC63" s="2158">
        <v>1479</v>
      </c>
      <c r="AE63" s="2825" t="s">
        <v>779</v>
      </c>
      <c r="AF63" s="2826"/>
      <c r="AG63" s="2157">
        <v>1684</v>
      </c>
      <c r="AH63" s="2153">
        <v>1777</v>
      </c>
      <c r="AI63" s="2153">
        <v>7087</v>
      </c>
      <c r="AJ63" s="2153">
        <v>3426</v>
      </c>
      <c r="AK63" s="2153">
        <v>1653</v>
      </c>
      <c r="AL63" s="2153">
        <v>4613</v>
      </c>
      <c r="AM63" s="2158">
        <v>1467</v>
      </c>
    </row>
    <row r="64" spans="1:39">
      <c r="A64" s="2825" t="s">
        <v>446</v>
      </c>
      <c r="B64" s="2826"/>
      <c r="C64" s="2157">
        <v>239</v>
      </c>
      <c r="D64" s="2153">
        <v>228</v>
      </c>
      <c r="E64" s="2153">
        <v>972</v>
      </c>
      <c r="F64" s="2153">
        <v>737</v>
      </c>
      <c r="G64" s="2153">
        <v>180</v>
      </c>
      <c r="H64" s="2153">
        <v>1031</v>
      </c>
      <c r="I64" s="2158">
        <v>199</v>
      </c>
      <c r="K64" s="2825" t="s">
        <v>446</v>
      </c>
      <c r="L64" s="2826"/>
      <c r="M64" s="2157">
        <v>241</v>
      </c>
      <c r="N64" s="2153">
        <v>223</v>
      </c>
      <c r="O64" s="2153">
        <v>973</v>
      </c>
      <c r="P64" s="2153">
        <v>739</v>
      </c>
      <c r="Q64" s="2153">
        <v>180</v>
      </c>
      <c r="R64" s="2153">
        <v>1046</v>
      </c>
      <c r="S64" s="2158">
        <v>202</v>
      </c>
      <c r="U64" s="2825" t="s">
        <v>446</v>
      </c>
      <c r="V64" s="2826"/>
      <c r="W64" s="2157">
        <v>242</v>
      </c>
      <c r="X64" s="2153">
        <v>226</v>
      </c>
      <c r="Y64" s="2153">
        <v>985</v>
      </c>
      <c r="Z64" s="2153">
        <v>747</v>
      </c>
      <c r="AA64" s="2153">
        <v>180</v>
      </c>
      <c r="AB64" s="2153">
        <v>1053</v>
      </c>
      <c r="AC64" s="2158">
        <v>202</v>
      </c>
      <c r="AE64" s="2825" t="s">
        <v>446</v>
      </c>
      <c r="AF64" s="2826"/>
      <c r="AG64" s="2157">
        <v>237</v>
      </c>
      <c r="AH64" s="2153">
        <v>221</v>
      </c>
      <c r="AI64" s="2153">
        <v>1004</v>
      </c>
      <c r="AJ64" s="2153">
        <v>754</v>
      </c>
      <c r="AK64" s="2153">
        <v>182</v>
      </c>
      <c r="AL64" s="2153">
        <v>1055</v>
      </c>
      <c r="AM64" s="2158">
        <v>198</v>
      </c>
    </row>
    <row r="65" spans="1:41">
      <c r="A65" s="2825" t="s">
        <v>447</v>
      </c>
      <c r="B65" s="2826"/>
      <c r="C65" s="2157">
        <v>220</v>
      </c>
      <c r="D65" s="2153">
        <v>306</v>
      </c>
      <c r="E65" s="2153">
        <v>636</v>
      </c>
      <c r="F65" s="2153">
        <v>1160</v>
      </c>
      <c r="G65" s="2153">
        <v>303</v>
      </c>
      <c r="H65" s="2153">
        <v>894</v>
      </c>
      <c r="I65" s="2158">
        <v>275</v>
      </c>
      <c r="K65" s="2825" t="s">
        <v>447</v>
      </c>
      <c r="L65" s="2826"/>
      <c r="M65" s="2157">
        <v>226</v>
      </c>
      <c r="N65" s="2153">
        <v>306</v>
      </c>
      <c r="O65" s="2153">
        <v>639</v>
      </c>
      <c r="P65" s="2153">
        <v>1173</v>
      </c>
      <c r="Q65" s="2153">
        <v>304</v>
      </c>
      <c r="R65" s="2153">
        <v>896</v>
      </c>
      <c r="S65" s="2158">
        <v>280</v>
      </c>
      <c r="U65" s="2825" t="s">
        <v>447</v>
      </c>
      <c r="V65" s="2826"/>
      <c r="W65" s="2157">
        <v>222</v>
      </c>
      <c r="X65" s="2153">
        <v>312</v>
      </c>
      <c r="Y65" s="2153">
        <v>644</v>
      </c>
      <c r="Z65" s="2153">
        <v>1191</v>
      </c>
      <c r="AA65" s="2153">
        <v>306</v>
      </c>
      <c r="AB65" s="2153">
        <v>910</v>
      </c>
      <c r="AC65" s="2158">
        <v>275</v>
      </c>
      <c r="AE65" s="2825" t="s">
        <v>447</v>
      </c>
      <c r="AF65" s="2826"/>
      <c r="AG65" s="2157">
        <v>219</v>
      </c>
      <c r="AH65" s="2153">
        <v>314</v>
      </c>
      <c r="AI65" s="2153">
        <v>649</v>
      </c>
      <c r="AJ65" s="2153">
        <v>1184</v>
      </c>
      <c r="AK65" s="2153">
        <v>313</v>
      </c>
      <c r="AL65" s="2153">
        <v>901</v>
      </c>
      <c r="AM65" s="2158">
        <v>275</v>
      </c>
    </row>
    <row r="66" spans="1:41">
      <c r="A66" s="2825" t="s">
        <v>780</v>
      </c>
      <c r="B66" s="2826"/>
      <c r="C66" s="2157">
        <v>559</v>
      </c>
      <c r="D66" s="2153">
        <v>589</v>
      </c>
      <c r="E66" s="2153">
        <v>2055</v>
      </c>
      <c r="F66" s="2153">
        <v>4002</v>
      </c>
      <c r="G66" s="2153">
        <v>689</v>
      </c>
      <c r="H66" s="2153">
        <v>2134</v>
      </c>
      <c r="I66" s="2158">
        <v>621</v>
      </c>
      <c r="K66" s="2825" t="s">
        <v>780</v>
      </c>
      <c r="L66" s="2826"/>
      <c r="M66" s="2157">
        <v>566</v>
      </c>
      <c r="N66" s="2153">
        <v>593</v>
      </c>
      <c r="O66" s="2153">
        <v>2068</v>
      </c>
      <c r="P66" s="2153">
        <v>4007</v>
      </c>
      <c r="Q66" s="2153">
        <v>687</v>
      </c>
      <c r="R66" s="2153">
        <v>2136</v>
      </c>
      <c r="S66" s="2158">
        <v>620</v>
      </c>
      <c r="U66" s="2825" t="s">
        <v>780</v>
      </c>
      <c r="V66" s="2826"/>
      <c r="W66" s="2157">
        <v>567</v>
      </c>
      <c r="X66" s="2153">
        <v>594</v>
      </c>
      <c r="Y66" s="2153">
        <v>2088</v>
      </c>
      <c r="Z66" s="2153">
        <v>4010</v>
      </c>
      <c r="AA66" s="2153">
        <v>685</v>
      </c>
      <c r="AB66" s="2153">
        <v>2142</v>
      </c>
      <c r="AC66" s="2158">
        <v>632</v>
      </c>
      <c r="AE66" s="2825" t="s">
        <v>780</v>
      </c>
      <c r="AF66" s="2826"/>
      <c r="AG66" s="2157">
        <v>568</v>
      </c>
      <c r="AH66" s="2153">
        <v>595</v>
      </c>
      <c r="AI66" s="2153">
        <v>2095</v>
      </c>
      <c r="AJ66" s="2153">
        <v>3985</v>
      </c>
      <c r="AK66" s="2153">
        <v>690</v>
      </c>
      <c r="AL66" s="2153">
        <v>2142</v>
      </c>
      <c r="AM66" s="2158">
        <v>631</v>
      </c>
    </row>
    <row r="67" spans="1:41">
      <c r="A67" s="2825" t="s">
        <v>449</v>
      </c>
      <c r="B67" s="2826"/>
      <c r="C67" s="2157">
        <v>325</v>
      </c>
      <c r="D67" s="2153">
        <v>405</v>
      </c>
      <c r="E67" s="2153">
        <v>2001</v>
      </c>
      <c r="F67" s="2153">
        <v>1604</v>
      </c>
      <c r="G67" s="2153">
        <v>270</v>
      </c>
      <c r="H67" s="2153">
        <v>1479</v>
      </c>
      <c r="I67" s="2158">
        <v>319</v>
      </c>
      <c r="K67" s="2825" t="s">
        <v>449</v>
      </c>
      <c r="L67" s="2826"/>
      <c r="M67" s="2157">
        <v>328</v>
      </c>
      <c r="N67" s="2153">
        <v>411</v>
      </c>
      <c r="O67" s="2153">
        <v>2017</v>
      </c>
      <c r="P67" s="2153">
        <v>1634</v>
      </c>
      <c r="Q67" s="2153">
        <v>270</v>
      </c>
      <c r="R67" s="2153">
        <v>1496</v>
      </c>
      <c r="S67" s="2158">
        <v>320</v>
      </c>
      <c r="U67" s="2825" t="s">
        <v>449</v>
      </c>
      <c r="V67" s="2826"/>
      <c r="W67" s="2157">
        <v>335</v>
      </c>
      <c r="X67" s="2153">
        <v>416</v>
      </c>
      <c r="Y67" s="2153">
        <v>2039</v>
      </c>
      <c r="Z67" s="2153">
        <v>1646</v>
      </c>
      <c r="AA67" s="2153">
        <v>271</v>
      </c>
      <c r="AB67" s="2153">
        <v>1503</v>
      </c>
      <c r="AC67" s="2158">
        <v>320</v>
      </c>
      <c r="AE67" s="2825" t="s">
        <v>449</v>
      </c>
      <c r="AF67" s="2826"/>
      <c r="AG67" s="2157">
        <v>327</v>
      </c>
      <c r="AH67" s="2153">
        <v>420</v>
      </c>
      <c r="AI67" s="2153">
        <v>2048</v>
      </c>
      <c r="AJ67" s="2153">
        <v>1656</v>
      </c>
      <c r="AK67" s="2153">
        <v>273</v>
      </c>
      <c r="AL67" s="2153">
        <v>1509</v>
      </c>
      <c r="AM67" s="2158">
        <v>319</v>
      </c>
    </row>
    <row r="68" spans="1:41">
      <c r="A68" s="2825" t="s">
        <v>781</v>
      </c>
      <c r="B68" s="2826"/>
      <c r="C68" s="2157">
        <v>395</v>
      </c>
      <c r="D68" s="2153">
        <v>333</v>
      </c>
      <c r="E68" s="2153">
        <v>1213</v>
      </c>
      <c r="F68" s="2153">
        <v>1330</v>
      </c>
      <c r="G68" s="2153">
        <v>299</v>
      </c>
      <c r="H68" s="2153">
        <v>1154</v>
      </c>
      <c r="I68" s="2158">
        <v>347</v>
      </c>
      <c r="K68" s="2825" t="s">
        <v>781</v>
      </c>
      <c r="L68" s="2826"/>
      <c r="M68" s="2157">
        <v>396</v>
      </c>
      <c r="N68" s="2153">
        <v>337</v>
      </c>
      <c r="O68" s="2153">
        <v>1217</v>
      </c>
      <c r="P68" s="2153">
        <v>1373</v>
      </c>
      <c r="Q68" s="2153">
        <v>302</v>
      </c>
      <c r="R68" s="2153">
        <v>1157</v>
      </c>
      <c r="S68" s="2158">
        <v>355</v>
      </c>
      <c r="U68" s="2825" t="s">
        <v>781</v>
      </c>
      <c r="V68" s="2826"/>
      <c r="W68" s="2157">
        <v>393</v>
      </c>
      <c r="X68" s="2153">
        <v>337</v>
      </c>
      <c r="Y68" s="2153">
        <v>1214</v>
      </c>
      <c r="Z68" s="2153">
        <v>1375</v>
      </c>
      <c r="AA68" s="2153">
        <v>307</v>
      </c>
      <c r="AB68" s="2153">
        <v>1160</v>
      </c>
      <c r="AC68" s="2158">
        <v>361</v>
      </c>
      <c r="AE68" s="2825" t="s">
        <v>781</v>
      </c>
      <c r="AF68" s="2826"/>
      <c r="AG68" s="2157">
        <v>390</v>
      </c>
      <c r="AH68" s="2153">
        <v>340</v>
      </c>
      <c r="AI68" s="2153">
        <v>1216</v>
      </c>
      <c r="AJ68" s="2153">
        <v>1377</v>
      </c>
      <c r="AK68" s="2153">
        <v>306</v>
      </c>
      <c r="AL68" s="2153">
        <v>1180</v>
      </c>
      <c r="AM68" s="2158">
        <v>365</v>
      </c>
    </row>
    <row r="69" spans="1:41">
      <c r="A69" s="2825" t="s">
        <v>782</v>
      </c>
      <c r="B69" s="2826"/>
      <c r="C69" s="2157">
        <v>0</v>
      </c>
      <c r="D69" s="2153">
        <v>0</v>
      </c>
      <c r="E69" s="2153">
        <v>0</v>
      </c>
      <c r="F69" s="2153">
        <v>0</v>
      </c>
      <c r="G69" s="2153">
        <v>1</v>
      </c>
      <c r="H69" s="2153">
        <v>0</v>
      </c>
      <c r="I69" s="2490"/>
      <c r="K69" s="2825" t="s">
        <v>782</v>
      </c>
      <c r="L69" s="2826"/>
      <c r="M69" s="2157">
        <v>0</v>
      </c>
      <c r="N69" s="2153">
        <v>0</v>
      </c>
      <c r="O69" s="2153">
        <v>0</v>
      </c>
      <c r="P69" s="2153">
        <v>0</v>
      </c>
      <c r="Q69" s="2153">
        <v>1</v>
      </c>
      <c r="R69" s="2153">
        <v>0</v>
      </c>
      <c r="S69" s="2490">
        <v>0</v>
      </c>
      <c r="U69" s="2825" t="s">
        <v>782</v>
      </c>
      <c r="V69" s="2826"/>
      <c r="W69" s="2157">
        <v>1</v>
      </c>
      <c r="X69" s="2153">
        <v>0</v>
      </c>
      <c r="Y69" s="2153">
        <v>0</v>
      </c>
      <c r="Z69" s="2153">
        <v>0</v>
      </c>
      <c r="AA69" s="2153">
        <v>1</v>
      </c>
      <c r="AB69" s="2153">
        <v>0</v>
      </c>
      <c r="AC69" s="2490">
        <v>0</v>
      </c>
      <c r="AE69" s="2825" t="s">
        <v>782</v>
      </c>
      <c r="AF69" s="2826"/>
      <c r="AG69" s="2157">
        <v>1</v>
      </c>
      <c r="AH69" s="2153">
        <v>0</v>
      </c>
      <c r="AI69" s="2153">
        <v>0</v>
      </c>
      <c r="AJ69" s="2153">
        <v>0</v>
      </c>
      <c r="AK69" s="2153">
        <v>1</v>
      </c>
      <c r="AL69" s="2153">
        <v>0</v>
      </c>
      <c r="AM69" s="2490">
        <v>0</v>
      </c>
    </row>
    <row r="70" spans="1:41">
      <c r="A70" s="2825" t="s">
        <v>451</v>
      </c>
      <c r="B70" s="2826"/>
      <c r="C70" s="2157">
        <v>50</v>
      </c>
      <c r="D70" s="2153">
        <v>47</v>
      </c>
      <c r="E70" s="2153">
        <v>202</v>
      </c>
      <c r="F70" s="2153">
        <v>223</v>
      </c>
      <c r="G70" s="2153">
        <v>42</v>
      </c>
      <c r="H70" s="2153">
        <v>372</v>
      </c>
      <c r="I70" s="2158">
        <v>45</v>
      </c>
      <c r="K70" s="2825" t="s">
        <v>451</v>
      </c>
      <c r="L70" s="2826"/>
      <c r="M70" s="2157">
        <v>49</v>
      </c>
      <c r="N70" s="2153">
        <v>49</v>
      </c>
      <c r="O70" s="2153">
        <v>202</v>
      </c>
      <c r="P70" s="2153">
        <v>225</v>
      </c>
      <c r="Q70" s="2153">
        <v>42</v>
      </c>
      <c r="R70" s="2153">
        <v>371</v>
      </c>
      <c r="S70" s="2158">
        <v>46</v>
      </c>
      <c r="U70" s="2825" t="s">
        <v>451</v>
      </c>
      <c r="V70" s="2826"/>
      <c r="W70" s="2157">
        <v>48</v>
      </c>
      <c r="X70" s="2153">
        <v>52</v>
      </c>
      <c r="Y70" s="2153">
        <v>205</v>
      </c>
      <c r="Z70" s="2153">
        <v>229</v>
      </c>
      <c r="AA70" s="2153">
        <v>45</v>
      </c>
      <c r="AB70" s="2153">
        <v>373</v>
      </c>
      <c r="AC70" s="2158">
        <v>45</v>
      </c>
      <c r="AE70" s="2825" t="s">
        <v>451</v>
      </c>
      <c r="AF70" s="2826"/>
      <c r="AG70" s="2157">
        <v>49</v>
      </c>
      <c r="AH70" s="2153">
        <v>50</v>
      </c>
      <c r="AI70" s="2153">
        <v>200</v>
      </c>
      <c r="AJ70" s="2153">
        <v>235</v>
      </c>
      <c r="AK70" s="2153">
        <v>47</v>
      </c>
      <c r="AL70" s="2153">
        <v>380</v>
      </c>
      <c r="AM70" s="2158">
        <v>46</v>
      </c>
    </row>
    <row r="71" spans="1:41">
      <c r="A71" s="2825" t="s">
        <v>783</v>
      </c>
      <c r="B71" s="2826"/>
      <c r="C71" s="2157">
        <v>53</v>
      </c>
      <c r="D71" s="2153">
        <v>54</v>
      </c>
      <c r="E71" s="2153">
        <v>141</v>
      </c>
      <c r="F71" s="2153">
        <v>312</v>
      </c>
      <c r="G71" s="2153">
        <v>91</v>
      </c>
      <c r="H71" s="2153">
        <v>173</v>
      </c>
      <c r="I71" s="2158">
        <v>57</v>
      </c>
      <c r="K71" s="2825" t="s">
        <v>783</v>
      </c>
      <c r="L71" s="2826"/>
      <c r="M71" s="2157">
        <v>54</v>
      </c>
      <c r="N71" s="2153">
        <v>58</v>
      </c>
      <c r="O71" s="2153">
        <v>143</v>
      </c>
      <c r="P71" s="2153">
        <v>314</v>
      </c>
      <c r="Q71" s="2153">
        <v>92</v>
      </c>
      <c r="R71" s="2153">
        <v>176</v>
      </c>
      <c r="S71" s="2158">
        <v>56</v>
      </c>
      <c r="U71" s="2825" t="s">
        <v>783</v>
      </c>
      <c r="V71" s="2826"/>
      <c r="W71" s="2157">
        <v>53</v>
      </c>
      <c r="X71" s="2153">
        <v>59</v>
      </c>
      <c r="Y71" s="2153">
        <v>143</v>
      </c>
      <c r="Z71" s="2153">
        <v>324</v>
      </c>
      <c r="AA71" s="2153">
        <v>93</v>
      </c>
      <c r="AB71" s="2153">
        <v>176</v>
      </c>
      <c r="AC71" s="2158">
        <v>56</v>
      </c>
      <c r="AE71" s="2825" t="s">
        <v>783</v>
      </c>
      <c r="AF71" s="2826"/>
      <c r="AG71" s="2157">
        <v>56</v>
      </c>
      <c r="AH71" s="2153">
        <v>61</v>
      </c>
      <c r="AI71" s="2153">
        <v>146</v>
      </c>
      <c r="AJ71" s="2153">
        <v>327</v>
      </c>
      <c r="AK71" s="2153">
        <v>94</v>
      </c>
      <c r="AL71" s="2153">
        <v>176</v>
      </c>
      <c r="AM71" s="2158">
        <v>57</v>
      </c>
    </row>
    <row r="72" spans="1:41">
      <c r="A72" s="2825" t="s">
        <v>784</v>
      </c>
      <c r="B72" s="2826"/>
      <c r="C72" s="2157">
        <v>153</v>
      </c>
      <c r="D72" s="2153">
        <v>147</v>
      </c>
      <c r="E72" s="2153">
        <v>482</v>
      </c>
      <c r="F72" s="2153">
        <v>460</v>
      </c>
      <c r="G72" s="2153">
        <v>164</v>
      </c>
      <c r="H72" s="2153">
        <v>391</v>
      </c>
      <c r="I72" s="2158">
        <v>150</v>
      </c>
      <c r="K72" s="2825" t="s">
        <v>784</v>
      </c>
      <c r="L72" s="2826"/>
      <c r="M72" s="2157">
        <v>149</v>
      </c>
      <c r="N72" s="2153">
        <v>142</v>
      </c>
      <c r="O72" s="2153">
        <v>488</v>
      </c>
      <c r="P72" s="2153">
        <v>464</v>
      </c>
      <c r="Q72" s="2153">
        <v>165</v>
      </c>
      <c r="R72" s="2153">
        <v>398</v>
      </c>
      <c r="S72" s="2158">
        <v>145</v>
      </c>
      <c r="U72" s="2825" t="s">
        <v>784</v>
      </c>
      <c r="V72" s="2826"/>
      <c r="W72" s="2157">
        <v>150</v>
      </c>
      <c r="X72" s="2153">
        <v>145</v>
      </c>
      <c r="Y72" s="2153">
        <v>491</v>
      </c>
      <c r="Z72" s="2153">
        <v>469</v>
      </c>
      <c r="AA72" s="2153">
        <v>161</v>
      </c>
      <c r="AB72" s="2153">
        <v>398</v>
      </c>
      <c r="AC72" s="2158">
        <v>141</v>
      </c>
      <c r="AE72" s="2825" t="s">
        <v>784</v>
      </c>
      <c r="AF72" s="2826"/>
      <c r="AG72" s="2157">
        <v>149</v>
      </c>
      <c r="AH72" s="2153">
        <v>149</v>
      </c>
      <c r="AI72" s="2153">
        <v>484</v>
      </c>
      <c r="AJ72" s="2153">
        <v>462</v>
      </c>
      <c r="AK72" s="2153">
        <v>161</v>
      </c>
      <c r="AL72" s="2153">
        <v>392</v>
      </c>
      <c r="AM72" s="2158">
        <v>142</v>
      </c>
    </row>
    <row r="73" spans="1:41">
      <c r="A73" s="2825" t="s">
        <v>453</v>
      </c>
      <c r="B73" s="2826"/>
      <c r="C73" s="2157">
        <v>497</v>
      </c>
      <c r="D73" s="2153">
        <v>652</v>
      </c>
      <c r="E73" s="2153">
        <v>1726</v>
      </c>
      <c r="F73" s="2153">
        <v>2480</v>
      </c>
      <c r="G73" s="2153">
        <v>696</v>
      </c>
      <c r="H73" s="2153">
        <v>1718</v>
      </c>
      <c r="I73" s="2158">
        <v>665</v>
      </c>
      <c r="K73" s="2825" t="s">
        <v>453</v>
      </c>
      <c r="L73" s="2826"/>
      <c r="M73" s="2157">
        <v>500</v>
      </c>
      <c r="N73" s="2153">
        <v>655</v>
      </c>
      <c r="O73" s="2153">
        <v>1727</v>
      </c>
      <c r="P73" s="2153">
        <v>2514</v>
      </c>
      <c r="Q73" s="2153">
        <v>699</v>
      </c>
      <c r="R73" s="2153">
        <v>1730</v>
      </c>
      <c r="S73" s="2158">
        <v>671</v>
      </c>
      <c r="U73" s="2825" t="s">
        <v>453</v>
      </c>
      <c r="V73" s="2826"/>
      <c r="W73" s="2157">
        <v>509</v>
      </c>
      <c r="X73" s="2153">
        <v>652</v>
      </c>
      <c r="Y73" s="2153">
        <v>1733</v>
      </c>
      <c r="Z73" s="2153">
        <v>2527</v>
      </c>
      <c r="AA73" s="2153">
        <v>700</v>
      </c>
      <c r="AB73" s="2153">
        <v>1740</v>
      </c>
      <c r="AC73" s="2158">
        <v>672</v>
      </c>
      <c r="AE73" s="2825" t="s">
        <v>453</v>
      </c>
      <c r="AF73" s="2826"/>
      <c r="AG73" s="2157">
        <v>508</v>
      </c>
      <c r="AH73" s="2153">
        <v>654</v>
      </c>
      <c r="AI73" s="2153">
        <v>1734</v>
      </c>
      <c r="AJ73" s="2153">
        <v>2552</v>
      </c>
      <c r="AK73" s="2153">
        <v>699</v>
      </c>
      <c r="AL73" s="2153">
        <v>1750</v>
      </c>
      <c r="AM73" s="2158">
        <v>668</v>
      </c>
    </row>
    <row r="74" spans="1:41">
      <c r="A74" s="2825" t="s">
        <v>863</v>
      </c>
      <c r="B74" s="2826"/>
      <c r="C74" s="2351">
        <v>0</v>
      </c>
      <c r="D74" s="2352">
        <v>0</v>
      </c>
      <c r="E74" s="2352">
        <v>0</v>
      </c>
      <c r="F74" s="2352">
        <v>0</v>
      </c>
      <c r="G74" s="2352">
        <v>0</v>
      </c>
      <c r="H74" s="2352">
        <v>0</v>
      </c>
      <c r="I74" s="2353">
        <v>0</v>
      </c>
      <c r="K74" s="2825" t="s">
        <v>863</v>
      </c>
      <c r="L74" s="2826"/>
      <c r="M74" s="2351">
        <v>0</v>
      </c>
      <c r="N74" s="2352">
        <v>0</v>
      </c>
      <c r="O74" s="2352">
        <v>0</v>
      </c>
      <c r="P74" s="2352">
        <v>0</v>
      </c>
      <c r="Q74" s="2352">
        <v>0</v>
      </c>
      <c r="R74" s="2352">
        <v>0</v>
      </c>
      <c r="S74" s="2353">
        <v>0</v>
      </c>
      <c r="U74" s="2825" t="s">
        <v>863</v>
      </c>
      <c r="V74" s="2826"/>
      <c r="W74" s="2351">
        <v>0</v>
      </c>
      <c r="X74" s="2352">
        <v>0</v>
      </c>
      <c r="Y74" s="2352">
        <v>0</v>
      </c>
      <c r="Z74" s="2352">
        <v>0</v>
      </c>
      <c r="AA74" s="2352">
        <v>0</v>
      </c>
      <c r="AB74" s="2352">
        <v>0</v>
      </c>
      <c r="AC74" s="2353">
        <v>0</v>
      </c>
      <c r="AE74" s="2825" t="s">
        <v>863</v>
      </c>
      <c r="AF74" s="2826"/>
      <c r="AG74" s="2351">
        <v>0</v>
      </c>
      <c r="AH74" s="2352">
        <v>0</v>
      </c>
      <c r="AI74" s="2352">
        <v>0</v>
      </c>
      <c r="AJ74" s="2352">
        <v>0</v>
      </c>
      <c r="AK74" s="2352">
        <v>0</v>
      </c>
      <c r="AL74" s="2352">
        <v>0</v>
      </c>
      <c r="AM74" s="2353">
        <v>0</v>
      </c>
    </row>
    <row r="75" spans="1:41" ht="13.5" thickBot="1">
      <c r="A75" s="2825" t="s">
        <v>454</v>
      </c>
      <c r="B75" s="2826"/>
      <c r="C75" s="2159">
        <v>6</v>
      </c>
      <c r="D75" s="2160">
        <v>6</v>
      </c>
      <c r="E75" s="2160">
        <v>25</v>
      </c>
      <c r="F75" s="2160">
        <v>28</v>
      </c>
      <c r="G75" s="2160">
        <v>5</v>
      </c>
      <c r="H75" s="2160">
        <v>30</v>
      </c>
      <c r="I75" s="2161">
        <v>6</v>
      </c>
      <c r="K75" s="2825" t="s">
        <v>454</v>
      </c>
      <c r="L75" s="2826"/>
      <c r="M75" s="2159">
        <v>11</v>
      </c>
      <c r="N75" s="2160">
        <v>0</v>
      </c>
      <c r="O75" s="2160">
        <v>19</v>
      </c>
      <c r="P75" s="2160">
        <v>18</v>
      </c>
      <c r="Q75" s="2160">
        <v>4</v>
      </c>
      <c r="R75" s="2160">
        <v>7</v>
      </c>
      <c r="S75" s="2161">
        <v>5</v>
      </c>
      <c r="U75" s="2825" t="s">
        <v>454</v>
      </c>
      <c r="V75" s="2826"/>
      <c r="W75" s="2159">
        <v>0</v>
      </c>
      <c r="X75" s="2160">
        <v>4</v>
      </c>
      <c r="Y75" s="2160">
        <v>11</v>
      </c>
      <c r="Z75" s="2160">
        <v>14</v>
      </c>
      <c r="AA75" s="2160">
        <v>3</v>
      </c>
      <c r="AB75" s="2160">
        <v>11</v>
      </c>
      <c r="AC75" s="2161">
        <v>1</v>
      </c>
      <c r="AE75" s="2825" t="s">
        <v>454</v>
      </c>
      <c r="AF75" s="2826"/>
      <c r="AG75" s="2159">
        <v>0</v>
      </c>
      <c r="AH75" s="2160">
        <v>1</v>
      </c>
      <c r="AI75" s="2160">
        <v>21</v>
      </c>
      <c r="AJ75" s="2160">
        <v>9</v>
      </c>
      <c r="AK75" s="2160">
        <v>1</v>
      </c>
      <c r="AL75" s="2160">
        <v>5</v>
      </c>
      <c r="AM75" s="2161">
        <v>1</v>
      </c>
    </row>
    <row r="76" spans="1:41" ht="13.5" thickBot="1">
      <c r="A76" s="2827" t="s">
        <v>105</v>
      </c>
      <c r="B76" s="2828"/>
      <c r="C76" s="2151">
        <v>11519</v>
      </c>
      <c r="D76" s="2151">
        <v>14620</v>
      </c>
      <c r="E76" s="2151">
        <v>54218</v>
      </c>
      <c r="F76" s="2151">
        <v>65336</v>
      </c>
      <c r="G76" s="2151">
        <v>14066</v>
      </c>
      <c r="H76" s="2151">
        <v>46595</v>
      </c>
      <c r="I76" s="2152">
        <v>11857</v>
      </c>
      <c r="K76" s="2827" t="s">
        <v>105</v>
      </c>
      <c r="L76" s="2828"/>
      <c r="M76" s="2151">
        <f>SUM(M55:M75)</f>
        <v>11552</v>
      </c>
      <c r="N76" s="2151">
        <f t="shared" ref="N76:S76" si="10">SUM(N55:N75)</f>
        <v>14663</v>
      </c>
      <c r="O76" s="2151">
        <f t="shared" si="10"/>
        <v>54375</v>
      </c>
      <c r="P76" s="2151">
        <f t="shared" si="10"/>
        <v>65553</v>
      </c>
      <c r="Q76" s="2151">
        <f t="shared" si="10"/>
        <v>14107</v>
      </c>
      <c r="R76" s="2151">
        <f t="shared" si="10"/>
        <v>46836</v>
      </c>
      <c r="S76" s="2151">
        <f t="shared" si="10"/>
        <v>11924</v>
      </c>
      <c r="U76" s="2827" t="s">
        <v>105</v>
      </c>
      <c r="V76" s="2828"/>
      <c r="W76" s="2151">
        <f t="shared" ref="W76:AC76" si="11">SUM(W55:W75)</f>
        <v>11473</v>
      </c>
      <c r="X76" s="2151">
        <f t="shared" si="11"/>
        <v>14658</v>
      </c>
      <c r="Y76" s="2151">
        <f t="shared" si="11"/>
        <v>54510</v>
      </c>
      <c r="Z76" s="2151">
        <f t="shared" si="11"/>
        <v>65591</v>
      </c>
      <c r="AA76" s="2151">
        <f t="shared" si="11"/>
        <v>14115</v>
      </c>
      <c r="AB76" s="2151">
        <f t="shared" si="11"/>
        <v>46955</v>
      </c>
      <c r="AC76" s="2151">
        <f t="shared" si="11"/>
        <v>11927</v>
      </c>
      <c r="AE76" s="2827" t="s">
        <v>105</v>
      </c>
      <c r="AF76" s="2828"/>
      <c r="AG76" s="2151">
        <f t="shared" ref="AG76:AM76" si="12">SUM(AG55:AG75)</f>
        <v>11357</v>
      </c>
      <c r="AH76" s="2151">
        <f t="shared" si="12"/>
        <v>14549</v>
      </c>
      <c r="AI76" s="2151">
        <f t="shared" si="12"/>
        <v>54466</v>
      </c>
      <c r="AJ76" s="2151">
        <f t="shared" si="12"/>
        <v>65321</v>
      </c>
      <c r="AK76" s="2151">
        <f t="shared" si="12"/>
        <v>14077</v>
      </c>
      <c r="AL76" s="2151">
        <f t="shared" si="12"/>
        <v>46911</v>
      </c>
      <c r="AM76" s="2151">
        <f t="shared" si="12"/>
        <v>11865</v>
      </c>
      <c r="AO76" s="242"/>
    </row>
    <row r="77" spans="1:41">
      <c r="C77" s="2425"/>
      <c r="D77" s="2425"/>
      <c r="E77" s="2425"/>
      <c r="F77" s="2425"/>
      <c r="G77" s="2425"/>
      <c r="H77" s="2425"/>
      <c r="I77" s="2425"/>
    </row>
    <row r="78" spans="1:41">
      <c r="A78" s="56"/>
      <c r="C78" s="2425"/>
      <c r="D78" s="2425"/>
      <c r="E78" s="2425"/>
      <c r="F78" s="2425"/>
      <c r="G78" s="2425"/>
      <c r="H78" s="2425"/>
      <c r="I78" s="2425"/>
    </row>
    <row r="79" spans="1:41" ht="13.5" thickBot="1"/>
    <row r="80" spans="1:41" ht="30.75" thickBot="1">
      <c r="A80" s="2829" t="s">
        <v>877</v>
      </c>
      <c r="B80" s="2830"/>
      <c r="C80" s="1974" t="s">
        <v>769</v>
      </c>
      <c r="D80" s="2205" t="s">
        <v>770</v>
      </c>
      <c r="E80" s="1975" t="s">
        <v>771</v>
      </c>
      <c r="F80" s="2204" t="s">
        <v>813</v>
      </c>
      <c r="G80" s="2205" t="s">
        <v>772</v>
      </c>
      <c r="H80" s="1975" t="s">
        <v>773</v>
      </c>
      <c r="I80" s="1976" t="s">
        <v>777</v>
      </c>
      <c r="K80" s="3278" t="s">
        <v>878</v>
      </c>
      <c r="L80" s="2830"/>
      <c r="M80" s="1974" t="s">
        <v>769</v>
      </c>
      <c r="N80" s="2205" t="s">
        <v>770</v>
      </c>
      <c r="O80" s="1975" t="s">
        <v>771</v>
      </c>
      <c r="P80" s="2204" t="s">
        <v>813</v>
      </c>
      <c r="Q80" s="2205" t="s">
        <v>772</v>
      </c>
      <c r="R80" s="1975" t="s">
        <v>773</v>
      </c>
      <c r="S80" s="1976" t="s">
        <v>777</v>
      </c>
      <c r="U80" s="3278" t="s">
        <v>886</v>
      </c>
      <c r="V80" s="2830"/>
      <c r="W80" s="1974" t="s">
        <v>769</v>
      </c>
      <c r="X80" s="2205" t="s">
        <v>770</v>
      </c>
      <c r="Y80" s="1975" t="s">
        <v>771</v>
      </c>
      <c r="Z80" s="2204" t="s">
        <v>813</v>
      </c>
      <c r="AA80" s="2205" t="s">
        <v>772</v>
      </c>
      <c r="AB80" s="1975" t="s">
        <v>773</v>
      </c>
      <c r="AC80" s="1976" t="s">
        <v>777</v>
      </c>
      <c r="AE80" s="2829" t="s">
        <v>911</v>
      </c>
      <c r="AF80" s="2830"/>
      <c r="AG80" s="1974" t="s">
        <v>769</v>
      </c>
      <c r="AH80" s="2205" t="s">
        <v>770</v>
      </c>
      <c r="AI80" s="1975" t="s">
        <v>771</v>
      </c>
      <c r="AJ80" s="2204" t="s">
        <v>813</v>
      </c>
      <c r="AK80" s="2205" t="s">
        <v>772</v>
      </c>
      <c r="AL80" s="1975" t="s">
        <v>773</v>
      </c>
      <c r="AM80" s="1976" t="s">
        <v>777</v>
      </c>
    </row>
    <row r="81" spans="1:39">
      <c r="A81" s="2831" t="s">
        <v>437</v>
      </c>
      <c r="B81" s="2832"/>
      <c r="C81" s="2154">
        <v>1495</v>
      </c>
      <c r="D81" s="2155">
        <v>1896</v>
      </c>
      <c r="E81" s="2155">
        <v>16856</v>
      </c>
      <c r="F81" s="2155">
        <v>21073</v>
      </c>
      <c r="G81" s="2155">
        <v>2545</v>
      </c>
      <c r="H81" s="2155">
        <v>11903</v>
      </c>
      <c r="I81" s="2156">
        <v>677</v>
      </c>
      <c r="K81" s="2831" t="s">
        <v>437</v>
      </c>
      <c r="L81" s="2832"/>
      <c r="M81" s="2154">
        <v>1492</v>
      </c>
      <c r="N81" s="2155">
        <v>1924</v>
      </c>
      <c r="O81" s="2155">
        <v>16864</v>
      </c>
      <c r="P81" s="2155">
        <v>20937</v>
      </c>
      <c r="Q81" s="2155">
        <v>2553</v>
      </c>
      <c r="R81" s="2155">
        <v>11896</v>
      </c>
      <c r="S81" s="2156">
        <v>681</v>
      </c>
      <c r="U81" s="2831" t="s">
        <v>437</v>
      </c>
      <c r="V81" s="2832"/>
      <c r="W81" s="2154">
        <v>1496</v>
      </c>
      <c r="X81" s="2155">
        <v>1922</v>
      </c>
      <c r="Y81" s="2155">
        <v>16869</v>
      </c>
      <c r="Z81" s="2155">
        <v>20893</v>
      </c>
      <c r="AA81" s="2155">
        <v>2539</v>
      </c>
      <c r="AB81" s="2155">
        <v>11877</v>
      </c>
      <c r="AC81" s="2156">
        <v>683</v>
      </c>
      <c r="AE81" s="2831" t="s">
        <v>437</v>
      </c>
      <c r="AF81" s="2832"/>
      <c r="AG81" s="2154">
        <v>1489</v>
      </c>
      <c r="AH81" s="2155">
        <v>1913</v>
      </c>
      <c r="AI81" s="2155">
        <v>16832</v>
      </c>
      <c r="AJ81" s="2155">
        <v>20706</v>
      </c>
      <c r="AK81" s="2155">
        <v>2515</v>
      </c>
      <c r="AL81" s="2155">
        <v>11784</v>
      </c>
      <c r="AM81" s="2156">
        <v>680</v>
      </c>
    </row>
    <row r="82" spans="1:39">
      <c r="A82" s="2825" t="s">
        <v>438</v>
      </c>
      <c r="B82" s="2826"/>
      <c r="C82" s="2157">
        <v>14</v>
      </c>
      <c r="D82" s="2153">
        <v>19</v>
      </c>
      <c r="E82" s="2153">
        <v>29</v>
      </c>
      <c r="F82" s="2153">
        <v>60</v>
      </c>
      <c r="G82" s="2153">
        <v>25</v>
      </c>
      <c r="H82" s="2153">
        <v>81</v>
      </c>
      <c r="I82" s="2158">
        <v>33</v>
      </c>
      <c r="K82" s="2825" t="s">
        <v>438</v>
      </c>
      <c r="L82" s="2826"/>
      <c r="M82" s="2157">
        <v>14</v>
      </c>
      <c r="N82" s="2153">
        <v>20</v>
      </c>
      <c r="O82" s="2153">
        <v>29</v>
      </c>
      <c r="P82" s="2153">
        <v>61</v>
      </c>
      <c r="Q82" s="2153">
        <v>26</v>
      </c>
      <c r="R82" s="2153">
        <v>82</v>
      </c>
      <c r="S82" s="2158">
        <v>32</v>
      </c>
      <c r="U82" s="2825" t="s">
        <v>438</v>
      </c>
      <c r="V82" s="2826"/>
      <c r="W82" s="2157">
        <v>13</v>
      </c>
      <c r="X82" s="2153">
        <v>21</v>
      </c>
      <c r="Y82" s="2153">
        <v>29</v>
      </c>
      <c r="Z82" s="2153">
        <v>59</v>
      </c>
      <c r="AA82" s="2153">
        <v>27</v>
      </c>
      <c r="AB82" s="2153">
        <v>83</v>
      </c>
      <c r="AC82" s="2158">
        <v>32</v>
      </c>
      <c r="AE82" s="2825" t="s">
        <v>438</v>
      </c>
      <c r="AF82" s="2826"/>
      <c r="AG82" s="2157">
        <v>13</v>
      </c>
      <c r="AH82" s="2153">
        <v>21</v>
      </c>
      <c r="AI82" s="2153">
        <v>29</v>
      </c>
      <c r="AJ82" s="2153">
        <v>58</v>
      </c>
      <c r="AK82" s="2153">
        <v>27</v>
      </c>
      <c r="AL82" s="2153">
        <v>81</v>
      </c>
      <c r="AM82" s="2158">
        <v>32</v>
      </c>
    </row>
    <row r="83" spans="1:39">
      <c r="A83" s="2825" t="s">
        <v>439</v>
      </c>
      <c r="B83" s="2826"/>
      <c r="C83" s="2157">
        <v>842</v>
      </c>
      <c r="D83" s="2153">
        <v>1816</v>
      </c>
      <c r="E83" s="2153">
        <v>3852</v>
      </c>
      <c r="F83" s="2153">
        <v>5720</v>
      </c>
      <c r="G83" s="2153">
        <v>1312</v>
      </c>
      <c r="H83" s="2153">
        <v>3772</v>
      </c>
      <c r="I83" s="2158">
        <v>1459</v>
      </c>
      <c r="K83" s="2825" t="s">
        <v>439</v>
      </c>
      <c r="L83" s="2826"/>
      <c r="M83" s="2157">
        <v>842</v>
      </c>
      <c r="N83" s="2153">
        <v>1814</v>
      </c>
      <c r="O83" s="2153">
        <v>3850</v>
      </c>
      <c r="P83" s="2153">
        <v>5717</v>
      </c>
      <c r="Q83" s="2153">
        <v>1310</v>
      </c>
      <c r="R83" s="2153">
        <v>3757</v>
      </c>
      <c r="S83" s="2158">
        <v>1455</v>
      </c>
      <c r="U83" s="2825" t="s">
        <v>439</v>
      </c>
      <c r="V83" s="2826"/>
      <c r="W83" s="2157">
        <v>842</v>
      </c>
      <c r="X83" s="2153">
        <v>1806</v>
      </c>
      <c r="Y83" s="2153">
        <v>3856</v>
      </c>
      <c r="Z83" s="2153">
        <v>5700</v>
      </c>
      <c r="AA83" s="2153">
        <v>1302</v>
      </c>
      <c r="AB83" s="2153">
        <v>3749</v>
      </c>
      <c r="AC83" s="2158">
        <v>1444</v>
      </c>
      <c r="AE83" s="2825" t="s">
        <v>439</v>
      </c>
      <c r="AF83" s="2826"/>
      <c r="AG83" s="2157">
        <v>833</v>
      </c>
      <c r="AH83" s="2153">
        <v>1801</v>
      </c>
      <c r="AI83" s="2153">
        <v>3863</v>
      </c>
      <c r="AJ83" s="2153">
        <v>5622</v>
      </c>
      <c r="AK83" s="2153">
        <v>1290</v>
      </c>
      <c r="AL83" s="2153">
        <v>3740</v>
      </c>
      <c r="AM83" s="2158">
        <v>1404</v>
      </c>
    </row>
    <row r="84" spans="1:39">
      <c r="A84" s="2825" t="s">
        <v>440</v>
      </c>
      <c r="B84" s="2826"/>
      <c r="C84" s="2157">
        <v>51</v>
      </c>
      <c r="D84" s="2153">
        <v>36</v>
      </c>
      <c r="E84" s="2153">
        <v>723</v>
      </c>
      <c r="F84" s="2153">
        <v>320</v>
      </c>
      <c r="G84" s="2153">
        <v>67</v>
      </c>
      <c r="H84" s="2153">
        <v>142</v>
      </c>
      <c r="I84" s="2158">
        <v>50</v>
      </c>
      <c r="K84" s="2825" t="s">
        <v>440</v>
      </c>
      <c r="L84" s="2826"/>
      <c r="M84" s="2157">
        <v>55</v>
      </c>
      <c r="N84" s="2153">
        <v>40</v>
      </c>
      <c r="O84" s="2153">
        <v>776</v>
      </c>
      <c r="P84" s="2153">
        <v>320</v>
      </c>
      <c r="Q84" s="2153">
        <v>68</v>
      </c>
      <c r="R84" s="2153">
        <v>152</v>
      </c>
      <c r="S84" s="2158">
        <v>52</v>
      </c>
      <c r="U84" s="2825" t="s">
        <v>440</v>
      </c>
      <c r="V84" s="2826"/>
      <c r="W84" s="2157">
        <v>56</v>
      </c>
      <c r="X84" s="2153">
        <v>41</v>
      </c>
      <c r="Y84" s="2153">
        <v>814</v>
      </c>
      <c r="Z84" s="2153">
        <v>321</v>
      </c>
      <c r="AA84" s="2153">
        <v>68</v>
      </c>
      <c r="AB84" s="2153">
        <v>153</v>
      </c>
      <c r="AC84" s="2158">
        <v>54</v>
      </c>
      <c r="AE84" s="2825" t="s">
        <v>440</v>
      </c>
      <c r="AF84" s="2826"/>
      <c r="AG84" s="2157">
        <v>57</v>
      </c>
      <c r="AH84" s="2153">
        <v>44</v>
      </c>
      <c r="AI84" s="2153">
        <v>880</v>
      </c>
      <c r="AJ84" s="2153">
        <v>328</v>
      </c>
      <c r="AK84" s="2153">
        <v>66</v>
      </c>
      <c r="AL84" s="2153">
        <v>162</v>
      </c>
      <c r="AM84" s="2158">
        <v>56</v>
      </c>
    </row>
    <row r="85" spans="1:39">
      <c r="A85" s="2825" t="s">
        <v>441</v>
      </c>
      <c r="B85" s="2826"/>
      <c r="C85" s="2157">
        <v>21</v>
      </c>
      <c r="D85" s="2153">
        <v>29</v>
      </c>
      <c r="E85" s="2153">
        <v>78</v>
      </c>
      <c r="F85" s="2153">
        <v>117</v>
      </c>
      <c r="G85" s="2153">
        <v>29</v>
      </c>
      <c r="H85" s="2153">
        <v>91</v>
      </c>
      <c r="I85" s="2158">
        <v>39</v>
      </c>
      <c r="K85" s="2825" t="s">
        <v>441</v>
      </c>
      <c r="L85" s="2826"/>
      <c r="M85" s="2157">
        <v>20</v>
      </c>
      <c r="N85" s="2153">
        <v>29</v>
      </c>
      <c r="O85" s="2153">
        <v>77</v>
      </c>
      <c r="P85" s="2153">
        <v>115</v>
      </c>
      <c r="Q85" s="2153">
        <v>29</v>
      </c>
      <c r="R85" s="2153">
        <v>90</v>
      </c>
      <c r="S85" s="2158">
        <v>38</v>
      </c>
      <c r="U85" s="2825" t="s">
        <v>441</v>
      </c>
      <c r="V85" s="2826"/>
      <c r="W85" s="2157">
        <v>21</v>
      </c>
      <c r="X85" s="2153">
        <v>29</v>
      </c>
      <c r="Y85" s="2153">
        <v>77</v>
      </c>
      <c r="Z85" s="2153">
        <v>116</v>
      </c>
      <c r="AA85" s="2153">
        <v>29</v>
      </c>
      <c r="AB85" s="2153">
        <v>93</v>
      </c>
      <c r="AC85" s="2158">
        <v>38</v>
      </c>
      <c r="AE85" s="2825" t="s">
        <v>441</v>
      </c>
      <c r="AF85" s="2826"/>
      <c r="AG85" s="2157">
        <v>22</v>
      </c>
      <c r="AH85" s="2153">
        <v>31</v>
      </c>
      <c r="AI85" s="2153">
        <v>76</v>
      </c>
      <c r="AJ85" s="2153">
        <v>116</v>
      </c>
      <c r="AK85" s="2153">
        <v>31</v>
      </c>
      <c r="AL85" s="2153">
        <v>87</v>
      </c>
      <c r="AM85" s="2158">
        <v>36</v>
      </c>
    </row>
    <row r="86" spans="1:39">
      <c r="A86" s="2825" t="s">
        <v>442</v>
      </c>
      <c r="B86" s="2826"/>
      <c r="C86" s="2157">
        <v>2635</v>
      </c>
      <c r="D86" s="2153">
        <v>2574</v>
      </c>
      <c r="E86" s="2153">
        <v>6482</v>
      </c>
      <c r="F86" s="2153">
        <v>10051</v>
      </c>
      <c r="G86" s="2153">
        <v>2461</v>
      </c>
      <c r="H86" s="2153">
        <v>7572</v>
      </c>
      <c r="I86" s="2158">
        <v>2322</v>
      </c>
      <c r="K86" s="2825" t="s">
        <v>442</v>
      </c>
      <c r="L86" s="2826"/>
      <c r="M86" s="2157">
        <v>2652</v>
      </c>
      <c r="N86" s="2153">
        <v>2589</v>
      </c>
      <c r="O86" s="2153">
        <v>6491</v>
      </c>
      <c r="P86" s="2153">
        <v>10037</v>
      </c>
      <c r="Q86" s="2153">
        <v>2452</v>
      </c>
      <c r="R86" s="2153">
        <v>7463</v>
      </c>
      <c r="S86" s="2158">
        <v>2314</v>
      </c>
      <c r="U86" s="2825" t="s">
        <v>442</v>
      </c>
      <c r="V86" s="2826"/>
      <c r="W86" s="2157">
        <v>2639</v>
      </c>
      <c r="X86" s="2153">
        <v>2592</v>
      </c>
      <c r="Y86" s="2153">
        <v>6526</v>
      </c>
      <c r="Z86" s="2153">
        <v>9958</v>
      </c>
      <c r="AA86" s="2153">
        <v>2437</v>
      </c>
      <c r="AB86" s="2153">
        <v>7446</v>
      </c>
      <c r="AC86" s="2158">
        <v>2305</v>
      </c>
      <c r="AE86" s="2825" t="s">
        <v>442</v>
      </c>
      <c r="AF86" s="2826"/>
      <c r="AG86" s="2157">
        <v>2579</v>
      </c>
      <c r="AH86" s="2153">
        <v>2556</v>
      </c>
      <c r="AI86" s="2153">
        <v>6499</v>
      </c>
      <c r="AJ86" s="2153">
        <v>9675</v>
      </c>
      <c r="AK86" s="2153">
        <v>2409</v>
      </c>
      <c r="AL86" s="2153">
        <v>7396</v>
      </c>
      <c r="AM86" s="2158">
        <v>2251</v>
      </c>
    </row>
    <row r="87" spans="1:39">
      <c r="A87" s="2825" t="s">
        <v>443</v>
      </c>
      <c r="B87" s="2826"/>
      <c r="C87" s="2157">
        <v>2236</v>
      </c>
      <c r="D87" s="2153">
        <v>3475</v>
      </c>
      <c r="E87" s="2153">
        <v>8316</v>
      </c>
      <c r="F87" s="2153">
        <v>12709</v>
      </c>
      <c r="G87" s="2153">
        <v>3027</v>
      </c>
      <c r="H87" s="2153">
        <v>8622</v>
      </c>
      <c r="I87" s="2158">
        <v>3139</v>
      </c>
      <c r="K87" s="2825" t="s">
        <v>443</v>
      </c>
      <c r="L87" s="2826"/>
      <c r="M87" s="2157">
        <v>2213</v>
      </c>
      <c r="N87" s="2153">
        <v>3464</v>
      </c>
      <c r="O87" s="2153">
        <v>8205</v>
      </c>
      <c r="P87" s="2153">
        <v>12431</v>
      </c>
      <c r="Q87" s="2153">
        <v>3030</v>
      </c>
      <c r="R87" s="2153">
        <v>8496</v>
      </c>
      <c r="S87" s="2158">
        <v>3132</v>
      </c>
      <c r="U87" s="2825" t="s">
        <v>443</v>
      </c>
      <c r="V87" s="2826"/>
      <c r="W87" s="2157">
        <v>2214</v>
      </c>
      <c r="X87" s="2153">
        <v>3464</v>
      </c>
      <c r="Y87" s="2153">
        <v>8242</v>
      </c>
      <c r="Z87" s="2153">
        <v>12363</v>
      </c>
      <c r="AA87" s="2153">
        <v>3030</v>
      </c>
      <c r="AB87" s="2153">
        <v>8523</v>
      </c>
      <c r="AC87" s="2158">
        <v>3128</v>
      </c>
      <c r="AE87" s="2825" t="s">
        <v>443</v>
      </c>
      <c r="AF87" s="2826"/>
      <c r="AG87" s="2157">
        <v>2213</v>
      </c>
      <c r="AH87" s="2153">
        <v>3452</v>
      </c>
      <c r="AI87" s="2153">
        <v>8236</v>
      </c>
      <c r="AJ87" s="2153">
        <v>12305</v>
      </c>
      <c r="AK87" s="2153">
        <v>3007</v>
      </c>
      <c r="AL87" s="2153">
        <v>8488</v>
      </c>
      <c r="AM87" s="2158">
        <v>3104</v>
      </c>
    </row>
    <row r="88" spans="1:39">
      <c r="A88" s="2825" t="s">
        <v>778</v>
      </c>
      <c r="B88" s="2826"/>
      <c r="C88" s="2157">
        <v>242</v>
      </c>
      <c r="D88" s="2153">
        <v>376</v>
      </c>
      <c r="E88" s="2153">
        <v>1480</v>
      </c>
      <c r="F88" s="2153">
        <v>1290</v>
      </c>
      <c r="G88" s="2153">
        <v>473</v>
      </c>
      <c r="H88" s="2153">
        <v>1220</v>
      </c>
      <c r="I88" s="2158">
        <v>285</v>
      </c>
      <c r="K88" s="2825" t="s">
        <v>778</v>
      </c>
      <c r="L88" s="2826"/>
      <c r="M88" s="2157">
        <v>242</v>
      </c>
      <c r="N88" s="2153">
        <v>376</v>
      </c>
      <c r="O88" s="2153">
        <v>1471</v>
      </c>
      <c r="P88" s="2153">
        <v>1290</v>
      </c>
      <c r="Q88" s="2153">
        <v>475</v>
      </c>
      <c r="R88" s="2153">
        <v>1214</v>
      </c>
      <c r="S88" s="2158">
        <v>289</v>
      </c>
      <c r="U88" s="2825" t="s">
        <v>778</v>
      </c>
      <c r="V88" s="2826"/>
      <c r="W88" s="2157">
        <v>241</v>
      </c>
      <c r="X88" s="2153">
        <v>374</v>
      </c>
      <c r="Y88" s="2153">
        <v>1472</v>
      </c>
      <c r="Z88" s="2153">
        <v>1285</v>
      </c>
      <c r="AA88" s="2153">
        <v>475</v>
      </c>
      <c r="AB88" s="2153">
        <v>1209</v>
      </c>
      <c r="AC88" s="2158">
        <v>287</v>
      </c>
      <c r="AE88" s="2825" t="s">
        <v>778</v>
      </c>
      <c r="AF88" s="2826"/>
      <c r="AG88" s="2157">
        <v>241</v>
      </c>
      <c r="AH88" s="2153">
        <v>376</v>
      </c>
      <c r="AI88" s="2153">
        <v>1455</v>
      </c>
      <c r="AJ88" s="2153">
        <v>1280</v>
      </c>
      <c r="AK88" s="2153">
        <v>470</v>
      </c>
      <c r="AL88" s="2153">
        <v>1207</v>
      </c>
      <c r="AM88" s="2158">
        <v>281</v>
      </c>
    </row>
    <row r="89" spans="1:39">
      <c r="A89" s="2825" t="s">
        <v>779</v>
      </c>
      <c r="B89" s="2826"/>
      <c r="C89" s="2157">
        <v>1665</v>
      </c>
      <c r="D89" s="2153">
        <v>1785</v>
      </c>
      <c r="E89" s="2153">
        <v>7058</v>
      </c>
      <c r="F89" s="2153">
        <v>3366</v>
      </c>
      <c r="G89" s="2153">
        <v>1645</v>
      </c>
      <c r="H89" s="2153">
        <v>4496</v>
      </c>
      <c r="I89" s="2158">
        <v>1446</v>
      </c>
      <c r="K89" s="2825" t="s">
        <v>779</v>
      </c>
      <c r="L89" s="2826"/>
      <c r="M89" s="2157">
        <v>1682</v>
      </c>
      <c r="N89" s="2153">
        <v>1801</v>
      </c>
      <c r="O89" s="2153">
        <v>7094</v>
      </c>
      <c r="P89" s="2153">
        <v>3385</v>
      </c>
      <c r="Q89" s="2153">
        <v>1665</v>
      </c>
      <c r="R89" s="2153">
        <v>4516</v>
      </c>
      <c r="S89" s="2158">
        <v>1470</v>
      </c>
      <c r="U89" s="2825" t="s">
        <v>779</v>
      </c>
      <c r="V89" s="2826"/>
      <c r="W89" s="2157">
        <v>1701</v>
      </c>
      <c r="X89" s="2153">
        <v>1811</v>
      </c>
      <c r="Y89" s="2153">
        <v>7111</v>
      </c>
      <c r="Z89" s="2153">
        <v>3396</v>
      </c>
      <c r="AA89" s="2153">
        <v>1669</v>
      </c>
      <c r="AB89" s="2153">
        <v>4545</v>
      </c>
      <c r="AC89" s="2158">
        <v>1479</v>
      </c>
      <c r="AE89" s="2825" t="s">
        <v>779</v>
      </c>
      <c r="AF89" s="2826"/>
      <c r="AG89" s="2157">
        <v>1689</v>
      </c>
      <c r="AH89" s="2153">
        <v>1796</v>
      </c>
      <c r="AI89" s="2153">
        <v>7080</v>
      </c>
      <c r="AJ89" s="2153">
        <v>3369</v>
      </c>
      <c r="AK89" s="2153">
        <v>1646</v>
      </c>
      <c r="AL89" s="2153">
        <v>4535</v>
      </c>
      <c r="AM89" s="2158">
        <v>1457</v>
      </c>
    </row>
    <row r="90" spans="1:39">
      <c r="A90" s="2825" t="s">
        <v>446</v>
      </c>
      <c r="B90" s="2826"/>
      <c r="C90" s="2157">
        <v>236</v>
      </c>
      <c r="D90" s="2153">
        <v>233</v>
      </c>
      <c r="E90" s="2153">
        <v>913</v>
      </c>
      <c r="F90" s="2153">
        <v>720</v>
      </c>
      <c r="G90" s="2153">
        <v>184</v>
      </c>
      <c r="H90" s="2153">
        <v>1026</v>
      </c>
      <c r="I90" s="2158">
        <v>197</v>
      </c>
      <c r="K90" s="2825" t="s">
        <v>446</v>
      </c>
      <c r="L90" s="2826"/>
      <c r="M90" s="2157">
        <v>238</v>
      </c>
      <c r="N90" s="2153">
        <v>229</v>
      </c>
      <c r="O90" s="2153">
        <v>931</v>
      </c>
      <c r="P90" s="2153">
        <v>724</v>
      </c>
      <c r="Q90" s="2153">
        <v>185</v>
      </c>
      <c r="R90" s="2153">
        <v>1033</v>
      </c>
      <c r="S90" s="2158">
        <v>198</v>
      </c>
      <c r="U90" s="2825" t="s">
        <v>446</v>
      </c>
      <c r="V90" s="2826"/>
      <c r="W90" s="2157">
        <v>236</v>
      </c>
      <c r="X90" s="2153">
        <v>230</v>
      </c>
      <c r="Y90" s="2153">
        <v>933</v>
      </c>
      <c r="Z90" s="2153">
        <v>727</v>
      </c>
      <c r="AA90" s="2153">
        <v>185</v>
      </c>
      <c r="AB90" s="2153">
        <v>1039</v>
      </c>
      <c r="AC90" s="2158">
        <v>195</v>
      </c>
      <c r="AE90" s="2825" t="s">
        <v>446</v>
      </c>
      <c r="AF90" s="2826"/>
      <c r="AG90" s="2157">
        <v>237</v>
      </c>
      <c r="AH90" s="2153">
        <v>227</v>
      </c>
      <c r="AI90" s="2153">
        <v>946</v>
      </c>
      <c r="AJ90" s="2153">
        <v>721</v>
      </c>
      <c r="AK90" s="2153">
        <v>182</v>
      </c>
      <c r="AL90" s="2153">
        <v>1022</v>
      </c>
      <c r="AM90" s="2158">
        <v>197</v>
      </c>
    </row>
    <row r="91" spans="1:39">
      <c r="A91" s="2825" t="s">
        <v>447</v>
      </c>
      <c r="B91" s="2826"/>
      <c r="C91" s="2157">
        <v>210</v>
      </c>
      <c r="D91" s="2153">
        <v>298</v>
      </c>
      <c r="E91" s="2153">
        <v>637</v>
      </c>
      <c r="F91" s="2153">
        <v>1132</v>
      </c>
      <c r="G91" s="2153">
        <v>305</v>
      </c>
      <c r="H91" s="2153">
        <v>859</v>
      </c>
      <c r="I91" s="2158">
        <v>269</v>
      </c>
      <c r="K91" s="2825" t="s">
        <v>447</v>
      </c>
      <c r="L91" s="2826"/>
      <c r="M91" s="2157">
        <v>214</v>
      </c>
      <c r="N91" s="2153">
        <v>305</v>
      </c>
      <c r="O91" s="2153">
        <v>650</v>
      </c>
      <c r="P91" s="2153">
        <v>1148</v>
      </c>
      <c r="Q91" s="2153">
        <v>305</v>
      </c>
      <c r="R91" s="2153">
        <v>863</v>
      </c>
      <c r="S91" s="2158">
        <v>274</v>
      </c>
      <c r="U91" s="2825" t="s">
        <v>447</v>
      </c>
      <c r="V91" s="2826"/>
      <c r="W91" s="2157">
        <v>222</v>
      </c>
      <c r="X91" s="2153">
        <v>309</v>
      </c>
      <c r="Y91" s="2153">
        <v>649</v>
      </c>
      <c r="Z91" s="2153">
        <v>1156</v>
      </c>
      <c r="AA91" s="2153">
        <v>303</v>
      </c>
      <c r="AB91" s="2153">
        <v>883</v>
      </c>
      <c r="AC91" s="2158">
        <v>276</v>
      </c>
      <c r="AE91" s="2825" t="s">
        <v>447</v>
      </c>
      <c r="AF91" s="2826"/>
      <c r="AG91" s="2157">
        <v>220</v>
      </c>
      <c r="AH91" s="2153">
        <v>309</v>
      </c>
      <c r="AI91" s="2153">
        <v>645</v>
      </c>
      <c r="AJ91" s="2153">
        <v>1163</v>
      </c>
      <c r="AK91" s="2153">
        <v>302</v>
      </c>
      <c r="AL91" s="2153">
        <v>896</v>
      </c>
      <c r="AM91" s="2158">
        <v>272</v>
      </c>
    </row>
    <row r="92" spans="1:39">
      <c r="A92" s="2825" t="s">
        <v>780</v>
      </c>
      <c r="B92" s="2826"/>
      <c r="C92" s="2157">
        <v>593</v>
      </c>
      <c r="D92" s="2153">
        <v>578</v>
      </c>
      <c r="E92" s="2153">
        <v>2086</v>
      </c>
      <c r="F92" s="2153">
        <v>4066</v>
      </c>
      <c r="G92" s="2153">
        <v>705</v>
      </c>
      <c r="H92" s="2153">
        <v>2210</v>
      </c>
      <c r="I92" s="2158">
        <v>634</v>
      </c>
      <c r="K92" s="2825" t="s">
        <v>780</v>
      </c>
      <c r="L92" s="2826"/>
      <c r="M92" s="2157">
        <v>575</v>
      </c>
      <c r="N92" s="2153">
        <v>576</v>
      </c>
      <c r="O92" s="2153">
        <v>2055</v>
      </c>
      <c r="P92" s="2153">
        <v>4008</v>
      </c>
      <c r="Q92" s="2153">
        <v>692</v>
      </c>
      <c r="R92" s="2153">
        <v>2105</v>
      </c>
      <c r="S92" s="2158">
        <v>616</v>
      </c>
      <c r="U92" s="2825" t="s">
        <v>780</v>
      </c>
      <c r="V92" s="2826"/>
      <c r="W92" s="2157">
        <v>572</v>
      </c>
      <c r="X92" s="2153">
        <v>582</v>
      </c>
      <c r="Y92" s="2153">
        <v>2051</v>
      </c>
      <c r="Z92" s="2153">
        <v>4007</v>
      </c>
      <c r="AA92" s="2153">
        <v>689</v>
      </c>
      <c r="AB92" s="2153">
        <v>2129</v>
      </c>
      <c r="AC92" s="2158">
        <v>620</v>
      </c>
      <c r="AE92" s="2825" t="s">
        <v>780</v>
      </c>
      <c r="AF92" s="2826"/>
      <c r="AG92" s="2157">
        <v>560</v>
      </c>
      <c r="AH92" s="2153">
        <v>578</v>
      </c>
      <c r="AI92" s="2153">
        <v>2033</v>
      </c>
      <c r="AJ92" s="2153">
        <v>4002</v>
      </c>
      <c r="AK92" s="2153">
        <v>682</v>
      </c>
      <c r="AL92" s="2153">
        <v>2116</v>
      </c>
      <c r="AM92" s="2158">
        <v>615</v>
      </c>
    </row>
    <row r="93" spans="1:39">
      <c r="A93" s="2825" t="s">
        <v>449</v>
      </c>
      <c r="B93" s="2826"/>
      <c r="C93" s="2157">
        <v>334</v>
      </c>
      <c r="D93" s="2153">
        <v>424</v>
      </c>
      <c r="E93" s="2153">
        <v>1899</v>
      </c>
      <c r="F93" s="2153">
        <v>1620</v>
      </c>
      <c r="G93" s="2153">
        <v>271</v>
      </c>
      <c r="H93" s="2153">
        <v>1454</v>
      </c>
      <c r="I93" s="2158">
        <v>320</v>
      </c>
      <c r="K93" s="2825" t="s">
        <v>449</v>
      </c>
      <c r="L93" s="2826"/>
      <c r="M93" s="2157">
        <v>337</v>
      </c>
      <c r="N93" s="2153">
        <v>423</v>
      </c>
      <c r="O93" s="2153">
        <v>1910</v>
      </c>
      <c r="P93" s="2153">
        <v>1598</v>
      </c>
      <c r="Q93" s="2153">
        <v>274</v>
      </c>
      <c r="R93" s="2153">
        <v>1461</v>
      </c>
      <c r="S93" s="2158">
        <v>324</v>
      </c>
      <c r="U93" s="2825" t="s">
        <v>449</v>
      </c>
      <c r="V93" s="2826"/>
      <c r="W93" s="2157">
        <v>336</v>
      </c>
      <c r="X93" s="2153">
        <v>419</v>
      </c>
      <c r="Y93" s="2153">
        <v>1937</v>
      </c>
      <c r="Z93" s="2153">
        <v>1608</v>
      </c>
      <c r="AA93" s="2153">
        <v>276</v>
      </c>
      <c r="AB93" s="2153">
        <v>1480</v>
      </c>
      <c r="AC93" s="2158">
        <v>322</v>
      </c>
      <c r="AE93" s="2825" t="s">
        <v>449</v>
      </c>
      <c r="AF93" s="2826"/>
      <c r="AG93" s="2157">
        <v>333</v>
      </c>
      <c r="AH93" s="2153">
        <v>414</v>
      </c>
      <c r="AI93" s="2153">
        <v>1949</v>
      </c>
      <c r="AJ93" s="2153">
        <v>1607</v>
      </c>
      <c r="AK93" s="2153">
        <v>270</v>
      </c>
      <c r="AL93" s="2153">
        <v>1464</v>
      </c>
      <c r="AM93" s="2158">
        <v>314</v>
      </c>
    </row>
    <row r="94" spans="1:39">
      <c r="A94" s="2825" t="s">
        <v>781</v>
      </c>
      <c r="B94" s="2826"/>
      <c r="C94" s="2157">
        <v>397</v>
      </c>
      <c r="D94" s="2153">
        <v>320</v>
      </c>
      <c r="E94" s="2153">
        <v>1147</v>
      </c>
      <c r="F94" s="2153">
        <v>1258</v>
      </c>
      <c r="G94" s="2153">
        <v>292</v>
      </c>
      <c r="H94" s="2153">
        <v>1118</v>
      </c>
      <c r="I94" s="2158">
        <v>347</v>
      </c>
      <c r="K94" s="2825" t="s">
        <v>781</v>
      </c>
      <c r="L94" s="2826"/>
      <c r="M94" s="2157">
        <v>398</v>
      </c>
      <c r="N94" s="2153">
        <v>323</v>
      </c>
      <c r="O94" s="2153">
        <v>1168</v>
      </c>
      <c r="P94" s="2153">
        <v>1274</v>
      </c>
      <c r="Q94" s="2153">
        <v>292</v>
      </c>
      <c r="R94" s="2153">
        <v>1129</v>
      </c>
      <c r="S94" s="2158">
        <v>350</v>
      </c>
      <c r="U94" s="2825" t="s">
        <v>781</v>
      </c>
      <c r="V94" s="2826"/>
      <c r="W94" s="2157">
        <v>399</v>
      </c>
      <c r="X94" s="2153">
        <v>330</v>
      </c>
      <c r="Y94" s="2153">
        <v>1180</v>
      </c>
      <c r="Z94" s="2153">
        <v>1284</v>
      </c>
      <c r="AA94" s="2153">
        <v>293</v>
      </c>
      <c r="AB94" s="2153">
        <v>1144</v>
      </c>
      <c r="AC94" s="2158">
        <v>351</v>
      </c>
      <c r="AE94" s="2825" t="s">
        <v>781</v>
      </c>
      <c r="AF94" s="2826"/>
      <c r="AG94" s="2157">
        <v>402</v>
      </c>
      <c r="AH94" s="2153">
        <v>331</v>
      </c>
      <c r="AI94" s="2153">
        <v>1197</v>
      </c>
      <c r="AJ94" s="2153">
        <v>1303</v>
      </c>
      <c r="AK94" s="2153">
        <v>292</v>
      </c>
      <c r="AL94" s="2153">
        <v>1141</v>
      </c>
      <c r="AM94" s="2158">
        <v>348</v>
      </c>
    </row>
    <row r="95" spans="1:39">
      <c r="A95" s="2825" t="s">
        <v>782</v>
      </c>
      <c r="B95" s="2826"/>
      <c r="C95" s="2157">
        <v>0</v>
      </c>
      <c r="D95" s="2153">
        <v>0</v>
      </c>
      <c r="E95" s="2153">
        <v>0</v>
      </c>
      <c r="F95" s="2153">
        <v>1</v>
      </c>
      <c r="G95" s="2153">
        <v>1</v>
      </c>
      <c r="H95" s="2153">
        <v>0</v>
      </c>
      <c r="I95" s="2158">
        <v>0</v>
      </c>
      <c r="K95" s="2825" t="s">
        <v>782</v>
      </c>
      <c r="L95" s="2826"/>
      <c r="M95" s="2157">
        <v>0</v>
      </c>
      <c r="N95" s="2153">
        <v>0</v>
      </c>
      <c r="O95" s="2153">
        <v>0</v>
      </c>
      <c r="P95" s="2153">
        <v>1</v>
      </c>
      <c r="Q95" s="2153">
        <v>1</v>
      </c>
      <c r="R95" s="2153">
        <v>0</v>
      </c>
      <c r="S95" s="2158">
        <v>0</v>
      </c>
      <c r="U95" s="2825" t="s">
        <v>782</v>
      </c>
      <c r="V95" s="2826"/>
      <c r="W95" s="2157">
        <v>0</v>
      </c>
      <c r="X95" s="2153">
        <v>0</v>
      </c>
      <c r="Y95" s="2153">
        <v>0</v>
      </c>
      <c r="Z95" s="2153">
        <v>1</v>
      </c>
      <c r="AA95" s="2153">
        <v>1</v>
      </c>
      <c r="AB95" s="2153">
        <v>0</v>
      </c>
      <c r="AC95" s="2490">
        <v>0</v>
      </c>
      <c r="AE95" s="2825" t="s">
        <v>782</v>
      </c>
      <c r="AF95" s="2826"/>
      <c r="AG95" s="2157">
        <v>0</v>
      </c>
      <c r="AH95" s="2153">
        <v>0</v>
      </c>
      <c r="AI95" s="2153">
        <v>0</v>
      </c>
      <c r="AJ95" s="2153">
        <v>1</v>
      </c>
      <c r="AK95" s="2153">
        <v>1</v>
      </c>
      <c r="AL95" s="2153">
        <v>0</v>
      </c>
      <c r="AM95" s="2490">
        <v>0</v>
      </c>
    </row>
    <row r="96" spans="1:39">
      <c r="A96" s="2825" t="s">
        <v>451</v>
      </c>
      <c r="B96" s="2826"/>
      <c r="C96" s="2157">
        <v>50</v>
      </c>
      <c r="D96" s="2153">
        <v>47</v>
      </c>
      <c r="E96" s="2153">
        <v>195</v>
      </c>
      <c r="F96" s="2153">
        <v>218</v>
      </c>
      <c r="G96" s="2153">
        <v>44</v>
      </c>
      <c r="H96" s="2153">
        <v>372</v>
      </c>
      <c r="I96" s="2158">
        <v>44</v>
      </c>
      <c r="K96" s="2825" t="s">
        <v>451</v>
      </c>
      <c r="L96" s="2826"/>
      <c r="M96" s="2157">
        <v>50</v>
      </c>
      <c r="N96" s="2153">
        <v>48</v>
      </c>
      <c r="O96" s="2153">
        <v>193</v>
      </c>
      <c r="P96" s="2153">
        <v>218</v>
      </c>
      <c r="Q96" s="2153">
        <v>44</v>
      </c>
      <c r="R96" s="2153">
        <v>371</v>
      </c>
      <c r="S96" s="2158">
        <v>43</v>
      </c>
      <c r="U96" s="2825" t="s">
        <v>451</v>
      </c>
      <c r="V96" s="2826"/>
      <c r="W96" s="2157">
        <v>51</v>
      </c>
      <c r="X96" s="2153">
        <v>47</v>
      </c>
      <c r="Y96" s="2153">
        <v>202</v>
      </c>
      <c r="Z96" s="2153">
        <v>216</v>
      </c>
      <c r="AA96" s="2153">
        <v>43</v>
      </c>
      <c r="AB96" s="2153">
        <v>374</v>
      </c>
      <c r="AC96" s="2158">
        <v>43</v>
      </c>
      <c r="AE96" s="2825" t="s">
        <v>451</v>
      </c>
      <c r="AF96" s="2826"/>
      <c r="AG96" s="2157">
        <v>51</v>
      </c>
      <c r="AH96" s="2153">
        <v>46</v>
      </c>
      <c r="AI96" s="2153">
        <v>199</v>
      </c>
      <c r="AJ96" s="2153">
        <v>222</v>
      </c>
      <c r="AK96" s="2153">
        <v>43</v>
      </c>
      <c r="AL96" s="2153">
        <v>377</v>
      </c>
      <c r="AM96" s="2158">
        <v>45</v>
      </c>
    </row>
    <row r="97" spans="1:39">
      <c r="A97" s="2825" t="s">
        <v>783</v>
      </c>
      <c r="B97" s="2826"/>
      <c r="C97" s="2157">
        <v>54</v>
      </c>
      <c r="D97" s="2153">
        <v>50</v>
      </c>
      <c r="E97" s="2153">
        <v>131</v>
      </c>
      <c r="F97" s="2153">
        <v>317</v>
      </c>
      <c r="G97" s="2153">
        <v>94</v>
      </c>
      <c r="H97" s="2153">
        <v>163</v>
      </c>
      <c r="I97" s="2158">
        <v>56</v>
      </c>
      <c r="K97" s="2825" t="s">
        <v>783</v>
      </c>
      <c r="L97" s="2826"/>
      <c r="M97" s="2157">
        <v>55</v>
      </c>
      <c r="N97" s="2153">
        <v>51</v>
      </c>
      <c r="O97" s="2153">
        <v>134</v>
      </c>
      <c r="P97" s="2153">
        <v>314</v>
      </c>
      <c r="Q97" s="2153">
        <v>94</v>
      </c>
      <c r="R97" s="2153">
        <v>166</v>
      </c>
      <c r="S97" s="2158">
        <v>58</v>
      </c>
      <c r="U97" s="2825" t="s">
        <v>783</v>
      </c>
      <c r="V97" s="2826"/>
      <c r="W97" s="2157">
        <v>54</v>
      </c>
      <c r="X97" s="2153">
        <v>52</v>
      </c>
      <c r="Y97" s="2153">
        <v>137</v>
      </c>
      <c r="Z97" s="2153">
        <v>318</v>
      </c>
      <c r="AA97" s="2153">
        <v>92</v>
      </c>
      <c r="AB97" s="2153">
        <v>174</v>
      </c>
      <c r="AC97" s="2158">
        <v>58</v>
      </c>
      <c r="AE97" s="2825" t="s">
        <v>783</v>
      </c>
      <c r="AF97" s="2826"/>
      <c r="AG97" s="2157">
        <v>53</v>
      </c>
      <c r="AH97" s="2153">
        <v>53</v>
      </c>
      <c r="AI97" s="2153">
        <v>140</v>
      </c>
      <c r="AJ97" s="2153">
        <v>321</v>
      </c>
      <c r="AK97" s="2153">
        <v>92</v>
      </c>
      <c r="AL97" s="2153">
        <v>174</v>
      </c>
      <c r="AM97" s="2158">
        <v>57</v>
      </c>
    </row>
    <row r="98" spans="1:39">
      <c r="A98" s="2825" t="s">
        <v>784</v>
      </c>
      <c r="B98" s="2826"/>
      <c r="C98" s="2157">
        <v>155</v>
      </c>
      <c r="D98" s="2153">
        <v>144</v>
      </c>
      <c r="E98" s="2153">
        <v>471</v>
      </c>
      <c r="F98" s="2153">
        <v>471</v>
      </c>
      <c r="G98" s="2153">
        <v>166</v>
      </c>
      <c r="H98" s="2153">
        <v>384</v>
      </c>
      <c r="I98" s="2158">
        <v>146</v>
      </c>
      <c r="K98" s="2825" t="s">
        <v>784</v>
      </c>
      <c r="L98" s="2826"/>
      <c r="M98" s="2157">
        <v>159</v>
      </c>
      <c r="N98" s="2153">
        <v>143</v>
      </c>
      <c r="O98" s="2153">
        <v>475</v>
      </c>
      <c r="P98" s="2153">
        <v>486</v>
      </c>
      <c r="Q98" s="2153">
        <v>167</v>
      </c>
      <c r="R98" s="2153">
        <v>384</v>
      </c>
      <c r="S98" s="2158">
        <v>150</v>
      </c>
      <c r="U98" s="2825" t="s">
        <v>784</v>
      </c>
      <c r="V98" s="2826"/>
      <c r="W98" s="2157">
        <v>155</v>
      </c>
      <c r="X98" s="2153">
        <v>144</v>
      </c>
      <c r="Y98" s="2153">
        <v>476</v>
      </c>
      <c r="Z98" s="2153">
        <v>480</v>
      </c>
      <c r="AA98" s="2153">
        <v>165</v>
      </c>
      <c r="AB98" s="2153">
        <v>386</v>
      </c>
      <c r="AC98" s="2158">
        <v>148</v>
      </c>
      <c r="AE98" s="2825" t="s">
        <v>784</v>
      </c>
      <c r="AF98" s="2826"/>
      <c r="AG98" s="2157">
        <v>151</v>
      </c>
      <c r="AH98" s="2153">
        <v>146</v>
      </c>
      <c r="AI98" s="2153">
        <v>478</v>
      </c>
      <c r="AJ98" s="2153">
        <v>466</v>
      </c>
      <c r="AK98" s="2153">
        <v>164</v>
      </c>
      <c r="AL98" s="2153">
        <v>384</v>
      </c>
      <c r="AM98" s="2158">
        <v>144</v>
      </c>
    </row>
    <row r="99" spans="1:39">
      <c r="A99" s="2825" t="s">
        <v>453</v>
      </c>
      <c r="B99" s="2826"/>
      <c r="C99" s="2157">
        <v>495</v>
      </c>
      <c r="D99" s="2153">
        <v>654</v>
      </c>
      <c r="E99" s="2153">
        <v>1740</v>
      </c>
      <c r="F99" s="2153">
        <v>2464</v>
      </c>
      <c r="G99" s="2153">
        <v>686</v>
      </c>
      <c r="H99" s="2153">
        <v>1726</v>
      </c>
      <c r="I99" s="2158">
        <v>669</v>
      </c>
      <c r="K99" s="2825" t="s">
        <v>453</v>
      </c>
      <c r="L99" s="2826"/>
      <c r="M99" s="2157">
        <v>494</v>
      </c>
      <c r="N99" s="2153">
        <v>655</v>
      </c>
      <c r="O99" s="2153">
        <v>1741</v>
      </c>
      <c r="P99" s="2153">
        <v>2467</v>
      </c>
      <c r="Q99" s="2153">
        <v>689</v>
      </c>
      <c r="R99" s="2153">
        <v>1725</v>
      </c>
      <c r="S99" s="2158">
        <v>677</v>
      </c>
      <c r="U99" s="2825" t="s">
        <v>453</v>
      </c>
      <c r="V99" s="2826"/>
      <c r="W99" s="2157">
        <v>499</v>
      </c>
      <c r="X99" s="2153">
        <v>661</v>
      </c>
      <c r="Y99" s="2153">
        <v>1720</v>
      </c>
      <c r="Z99" s="2153">
        <v>2477</v>
      </c>
      <c r="AA99" s="2153">
        <v>690</v>
      </c>
      <c r="AB99" s="2153">
        <v>1723</v>
      </c>
      <c r="AC99" s="2158">
        <v>676</v>
      </c>
      <c r="AE99" s="2825" t="s">
        <v>453</v>
      </c>
      <c r="AF99" s="2826"/>
      <c r="AG99" s="2157">
        <v>501</v>
      </c>
      <c r="AH99" s="2153">
        <v>657</v>
      </c>
      <c r="AI99" s="2153">
        <v>1719</v>
      </c>
      <c r="AJ99" s="2153">
        <v>2478</v>
      </c>
      <c r="AK99" s="2153">
        <v>695</v>
      </c>
      <c r="AL99" s="2153">
        <v>1728</v>
      </c>
      <c r="AM99" s="2158">
        <v>673</v>
      </c>
    </row>
    <row r="100" spans="1:39">
      <c r="A100" s="2825" t="s">
        <v>863</v>
      </c>
      <c r="B100" s="2826"/>
      <c r="C100" s="2351">
        <v>0</v>
      </c>
      <c r="D100" s="2352">
        <v>0</v>
      </c>
      <c r="E100" s="2352">
        <v>0</v>
      </c>
      <c r="F100" s="2352">
        <v>1</v>
      </c>
      <c r="G100" s="2352">
        <v>0</v>
      </c>
      <c r="H100" s="2352">
        <v>0</v>
      </c>
      <c r="I100" s="2353">
        <v>0</v>
      </c>
      <c r="K100" s="2825" t="s">
        <v>863</v>
      </c>
      <c r="L100" s="2826"/>
      <c r="M100" s="2351">
        <v>0</v>
      </c>
      <c r="N100" s="2352">
        <v>0</v>
      </c>
      <c r="O100" s="2352">
        <v>0</v>
      </c>
      <c r="P100" s="2352">
        <v>1</v>
      </c>
      <c r="Q100" s="2352">
        <v>0</v>
      </c>
      <c r="R100" s="2352">
        <v>0</v>
      </c>
      <c r="S100" s="2353">
        <v>0</v>
      </c>
      <c r="U100" s="2825" t="s">
        <v>863</v>
      </c>
      <c r="V100" s="2826"/>
      <c r="W100" s="2351">
        <v>0</v>
      </c>
      <c r="X100" s="2352">
        <v>0</v>
      </c>
      <c r="Y100" s="2352">
        <v>0</v>
      </c>
      <c r="Z100" s="2352">
        <v>0</v>
      </c>
      <c r="AA100" s="2352">
        <v>0</v>
      </c>
      <c r="AB100" s="2352">
        <v>0</v>
      </c>
      <c r="AC100" s="2353">
        <v>0</v>
      </c>
      <c r="AE100" s="2825" t="s">
        <v>863</v>
      </c>
      <c r="AF100" s="2826"/>
      <c r="AG100" s="2351">
        <v>0</v>
      </c>
      <c r="AH100" s="2352">
        <v>0</v>
      </c>
      <c r="AI100" s="2352">
        <v>0</v>
      </c>
      <c r="AJ100" s="2352">
        <v>0</v>
      </c>
      <c r="AK100" s="2352">
        <v>0</v>
      </c>
      <c r="AL100" s="2352">
        <v>0</v>
      </c>
      <c r="AM100" s="2353">
        <v>0</v>
      </c>
    </row>
    <row r="101" spans="1:39" ht="13.5" thickBot="1">
      <c r="A101" s="2825" t="s">
        <v>454</v>
      </c>
      <c r="B101" s="2826"/>
      <c r="C101" s="2159">
        <v>9</v>
      </c>
      <c r="D101" s="2160">
        <v>4</v>
      </c>
      <c r="E101" s="2160">
        <v>55</v>
      </c>
      <c r="F101" s="2160">
        <v>25</v>
      </c>
      <c r="G101" s="2160">
        <v>5</v>
      </c>
      <c r="H101" s="2160">
        <v>15</v>
      </c>
      <c r="I101" s="2161">
        <v>4</v>
      </c>
      <c r="K101" s="2825" t="s">
        <v>454</v>
      </c>
      <c r="L101" s="2826"/>
      <c r="M101" s="2159">
        <v>9</v>
      </c>
      <c r="N101" s="2160">
        <v>0</v>
      </c>
      <c r="O101" s="2160">
        <v>14</v>
      </c>
      <c r="P101" s="2160">
        <v>22</v>
      </c>
      <c r="Q101" s="2160">
        <v>4</v>
      </c>
      <c r="R101" s="2160">
        <v>14</v>
      </c>
      <c r="S101" s="2161">
        <v>5</v>
      </c>
      <c r="U101" s="2825" t="s">
        <v>454</v>
      </c>
      <c r="V101" s="2826"/>
      <c r="W101" s="2159">
        <v>5</v>
      </c>
      <c r="X101" s="2160">
        <v>0</v>
      </c>
      <c r="Y101" s="2160">
        <v>18</v>
      </c>
      <c r="Z101" s="2160">
        <v>17</v>
      </c>
      <c r="AA101" s="2160">
        <v>3</v>
      </c>
      <c r="AB101" s="2160">
        <v>10</v>
      </c>
      <c r="AC101" s="2161">
        <v>4</v>
      </c>
      <c r="AE101" s="2825" t="s">
        <v>454</v>
      </c>
      <c r="AF101" s="2826"/>
      <c r="AG101" s="2159">
        <v>6</v>
      </c>
      <c r="AH101" s="2160">
        <v>5</v>
      </c>
      <c r="AI101" s="2160">
        <v>21</v>
      </c>
      <c r="AJ101" s="2160">
        <v>30</v>
      </c>
      <c r="AK101" s="2160">
        <v>9</v>
      </c>
      <c r="AL101" s="2160">
        <v>21</v>
      </c>
      <c r="AM101" s="2161">
        <v>6</v>
      </c>
    </row>
    <row r="102" spans="1:39" ht="13.5" thickBot="1">
      <c r="A102" s="2827" t="s">
        <v>105</v>
      </c>
      <c r="B102" s="2828"/>
      <c r="C102" s="2151">
        <v>11734</v>
      </c>
      <c r="D102" s="2151">
        <v>14758</v>
      </c>
      <c r="E102" s="2151">
        <v>54148</v>
      </c>
      <c r="F102" s="2151">
        <v>66999</v>
      </c>
      <c r="G102" s="2151">
        <v>14337</v>
      </c>
      <c r="H102" s="2151">
        <v>47226</v>
      </c>
      <c r="I102" s="2152">
        <v>12136</v>
      </c>
      <c r="K102" s="2827" t="s">
        <v>105</v>
      </c>
      <c r="L102" s="2828"/>
      <c r="M102" s="2151">
        <v>11741</v>
      </c>
      <c r="N102" s="2151">
        <v>14810</v>
      </c>
      <c r="O102" s="2151">
        <v>54128</v>
      </c>
      <c r="P102" s="2151">
        <v>66554</v>
      </c>
      <c r="Q102" s="2151">
        <v>14355</v>
      </c>
      <c r="R102" s="2151">
        <v>46917</v>
      </c>
      <c r="S102" s="2152">
        <v>12158</v>
      </c>
      <c r="U102" s="2827" t="s">
        <v>105</v>
      </c>
      <c r="V102" s="2828"/>
      <c r="W102" s="2151">
        <v>11752</v>
      </c>
      <c r="X102" s="2151">
        <v>14834</v>
      </c>
      <c r="Y102" s="2151">
        <v>54299</v>
      </c>
      <c r="Z102" s="2151">
        <v>66382</v>
      </c>
      <c r="AA102" s="2151">
        <v>14316</v>
      </c>
      <c r="AB102" s="2151">
        <v>47020</v>
      </c>
      <c r="AC102" s="2152">
        <v>12143</v>
      </c>
      <c r="AE102" s="2827" t="s">
        <v>105</v>
      </c>
      <c r="AF102" s="2828"/>
      <c r="AG102" s="2151">
        <v>11650</v>
      </c>
      <c r="AH102" s="2151">
        <v>14756</v>
      </c>
      <c r="AI102" s="2151">
        <v>54277</v>
      </c>
      <c r="AJ102" s="2151">
        <v>65773</v>
      </c>
      <c r="AK102" s="2151">
        <v>14193</v>
      </c>
      <c r="AL102" s="2151">
        <v>46803</v>
      </c>
      <c r="AM102" s="2152">
        <v>11972</v>
      </c>
    </row>
    <row r="103" spans="1:39">
      <c r="A103"/>
      <c r="B103"/>
      <c r="C103" s="2425"/>
      <c r="D103" s="2425"/>
      <c r="E103" s="2425"/>
      <c r="F103" s="2425"/>
      <c r="G103" s="2425"/>
      <c r="H103" s="2425"/>
      <c r="I103" s="2425"/>
    </row>
    <row r="104" spans="1:39">
      <c r="A104"/>
      <c r="B104"/>
      <c r="C104" s="2425"/>
      <c r="D104" s="2425"/>
      <c r="E104" s="2425"/>
      <c r="F104" s="2425"/>
      <c r="G104" s="2425"/>
      <c r="H104" s="2425"/>
      <c r="I104" s="2425"/>
    </row>
    <row r="105" spans="1:39" ht="13.5" thickBot="1"/>
    <row r="106" spans="1:39" ht="30.75" thickBot="1">
      <c r="A106" s="2834" t="s">
        <v>816</v>
      </c>
      <c r="B106" s="2835"/>
      <c r="C106" s="1974" t="s">
        <v>769</v>
      </c>
      <c r="D106" s="2205" t="s">
        <v>770</v>
      </c>
      <c r="E106" s="1975" t="s">
        <v>771</v>
      </c>
      <c r="F106" s="2204" t="s">
        <v>813</v>
      </c>
      <c r="G106" s="2205" t="s">
        <v>772</v>
      </c>
      <c r="H106" s="1975" t="s">
        <v>773</v>
      </c>
      <c r="I106" s="1976" t="s">
        <v>777</v>
      </c>
      <c r="K106" s="3279" t="s">
        <v>827</v>
      </c>
      <c r="L106" s="2835"/>
      <c r="M106" s="1974" t="s">
        <v>769</v>
      </c>
      <c r="N106" s="2205" t="s">
        <v>770</v>
      </c>
      <c r="O106" s="1975" t="s">
        <v>771</v>
      </c>
      <c r="P106" s="2204" t="s">
        <v>813</v>
      </c>
      <c r="Q106" s="2205" t="s">
        <v>772</v>
      </c>
      <c r="R106" s="1975" t="s">
        <v>773</v>
      </c>
      <c r="S106" s="1976" t="s">
        <v>777</v>
      </c>
      <c r="U106" s="3278" t="s">
        <v>854</v>
      </c>
      <c r="V106" s="2830"/>
      <c r="W106" s="1974" t="s">
        <v>769</v>
      </c>
      <c r="X106" s="2205" t="s">
        <v>770</v>
      </c>
      <c r="Y106" s="1975" t="s">
        <v>771</v>
      </c>
      <c r="Z106" s="2204" t="s">
        <v>813</v>
      </c>
      <c r="AA106" s="2205" t="s">
        <v>772</v>
      </c>
      <c r="AB106" s="1975" t="s">
        <v>773</v>
      </c>
      <c r="AC106" s="1976" t="s">
        <v>777</v>
      </c>
      <c r="AE106" s="2829" t="s">
        <v>856</v>
      </c>
      <c r="AF106" s="2830"/>
      <c r="AG106" s="1974" t="s">
        <v>769</v>
      </c>
      <c r="AH106" s="2205" t="s">
        <v>770</v>
      </c>
      <c r="AI106" s="1975" t="s">
        <v>771</v>
      </c>
      <c r="AJ106" s="2204" t="s">
        <v>813</v>
      </c>
      <c r="AK106" s="2205" t="s">
        <v>772</v>
      </c>
      <c r="AL106" s="1975" t="s">
        <v>773</v>
      </c>
      <c r="AM106" s="1976" t="s">
        <v>777</v>
      </c>
    </row>
    <row r="107" spans="1:39">
      <c r="A107" s="2831" t="s">
        <v>437</v>
      </c>
      <c r="B107" s="2832"/>
      <c r="C107" s="2154">
        <v>1638</v>
      </c>
      <c r="D107" s="2155">
        <v>2009</v>
      </c>
      <c r="E107" s="2155">
        <v>16999</v>
      </c>
      <c r="F107" s="2155">
        <v>21837</v>
      </c>
      <c r="G107" s="2155">
        <v>2678</v>
      </c>
      <c r="H107" s="2155">
        <v>12320</v>
      </c>
      <c r="I107" s="2156">
        <v>694</v>
      </c>
      <c r="K107" s="2831" t="s">
        <v>437</v>
      </c>
      <c r="L107" s="2832"/>
      <c r="M107" s="2154">
        <v>1526</v>
      </c>
      <c r="N107" s="2155">
        <v>1952</v>
      </c>
      <c r="O107" s="2155">
        <v>16895</v>
      </c>
      <c r="P107" s="2155">
        <v>21808</v>
      </c>
      <c r="Q107" s="2155">
        <v>2644</v>
      </c>
      <c r="R107" s="2155">
        <v>12378</v>
      </c>
      <c r="S107" s="2156">
        <v>690</v>
      </c>
      <c r="U107" s="2831" t="s">
        <v>437</v>
      </c>
      <c r="V107" s="2832"/>
      <c r="W107" s="2154">
        <v>1518</v>
      </c>
      <c r="X107" s="2155">
        <v>1935</v>
      </c>
      <c r="Y107" s="2155">
        <v>16873</v>
      </c>
      <c r="Z107" s="2155">
        <v>21664</v>
      </c>
      <c r="AA107" s="2155">
        <v>2621</v>
      </c>
      <c r="AB107" s="2155">
        <v>12067</v>
      </c>
      <c r="AC107" s="2156">
        <v>691</v>
      </c>
      <c r="AE107" s="2831" t="s">
        <v>437</v>
      </c>
      <c r="AF107" s="2832"/>
      <c r="AG107" s="2154">
        <v>1508</v>
      </c>
      <c r="AH107" s="2155">
        <v>1922</v>
      </c>
      <c r="AI107" s="2155">
        <v>16825</v>
      </c>
      <c r="AJ107" s="2155">
        <v>21444</v>
      </c>
      <c r="AK107" s="2155">
        <v>2611</v>
      </c>
      <c r="AL107" s="2155">
        <v>11958</v>
      </c>
      <c r="AM107" s="2156">
        <v>684</v>
      </c>
    </row>
    <row r="108" spans="1:39">
      <c r="A108" s="2825" t="s">
        <v>438</v>
      </c>
      <c r="B108" s="2826"/>
      <c r="C108" s="2157">
        <v>13</v>
      </c>
      <c r="D108" s="2153">
        <v>22</v>
      </c>
      <c r="E108" s="2153">
        <v>30</v>
      </c>
      <c r="F108" s="2153">
        <v>58</v>
      </c>
      <c r="G108" s="2153">
        <v>23</v>
      </c>
      <c r="H108" s="2153">
        <v>83</v>
      </c>
      <c r="I108" s="2158">
        <v>36</v>
      </c>
      <c r="K108" s="2825" t="s">
        <v>438</v>
      </c>
      <c r="L108" s="2826"/>
      <c r="M108" s="2157">
        <v>14</v>
      </c>
      <c r="N108" s="2153">
        <v>20</v>
      </c>
      <c r="O108" s="2153">
        <v>30</v>
      </c>
      <c r="P108" s="2153">
        <v>58</v>
      </c>
      <c r="Q108" s="2153">
        <v>24</v>
      </c>
      <c r="R108" s="2153">
        <v>84</v>
      </c>
      <c r="S108" s="2158">
        <v>36</v>
      </c>
      <c r="U108" s="2825" t="s">
        <v>438</v>
      </c>
      <c r="V108" s="2826"/>
      <c r="W108" s="2157">
        <v>14</v>
      </c>
      <c r="X108" s="2153">
        <v>20</v>
      </c>
      <c r="Y108" s="2153">
        <v>30</v>
      </c>
      <c r="Z108" s="2153">
        <v>57</v>
      </c>
      <c r="AA108" s="2153">
        <v>24</v>
      </c>
      <c r="AB108" s="2153">
        <v>85</v>
      </c>
      <c r="AC108" s="2158">
        <v>35</v>
      </c>
      <c r="AE108" s="2825" t="s">
        <v>438</v>
      </c>
      <c r="AF108" s="2826"/>
      <c r="AG108" s="2157">
        <v>14</v>
      </c>
      <c r="AH108" s="2153">
        <v>20</v>
      </c>
      <c r="AI108" s="2153">
        <v>29</v>
      </c>
      <c r="AJ108" s="2153">
        <v>57</v>
      </c>
      <c r="AK108" s="2153">
        <v>24</v>
      </c>
      <c r="AL108" s="2153">
        <v>83</v>
      </c>
      <c r="AM108" s="2158">
        <v>33</v>
      </c>
    </row>
    <row r="109" spans="1:39">
      <c r="A109" s="2825" t="s">
        <v>439</v>
      </c>
      <c r="B109" s="2826"/>
      <c r="C109" s="2157">
        <v>865</v>
      </c>
      <c r="D109" s="2153">
        <v>1861</v>
      </c>
      <c r="E109" s="2153">
        <v>3930</v>
      </c>
      <c r="F109" s="2153">
        <v>5863</v>
      </c>
      <c r="G109" s="2153">
        <v>1345</v>
      </c>
      <c r="H109" s="2153">
        <v>3851</v>
      </c>
      <c r="I109" s="2158">
        <v>1503</v>
      </c>
      <c r="K109" s="2825" t="s">
        <v>439</v>
      </c>
      <c r="L109" s="2826"/>
      <c r="M109" s="2157">
        <v>862</v>
      </c>
      <c r="N109" s="2153">
        <v>1852</v>
      </c>
      <c r="O109" s="2153">
        <v>3924</v>
      </c>
      <c r="P109" s="2153">
        <v>5849</v>
      </c>
      <c r="Q109" s="2153">
        <v>1345</v>
      </c>
      <c r="R109" s="2153">
        <v>3831</v>
      </c>
      <c r="S109" s="2158">
        <v>1495</v>
      </c>
      <c r="U109" s="2825" t="s">
        <v>439</v>
      </c>
      <c r="V109" s="2826"/>
      <c r="W109" s="2157">
        <v>862</v>
      </c>
      <c r="X109" s="2153">
        <v>1843</v>
      </c>
      <c r="Y109" s="2153">
        <v>3919</v>
      </c>
      <c r="Z109" s="2153">
        <v>5817</v>
      </c>
      <c r="AA109" s="2153">
        <v>1346</v>
      </c>
      <c r="AB109" s="2153">
        <v>3824</v>
      </c>
      <c r="AC109" s="2158">
        <v>1481</v>
      </c>
      <c r="AE109" s="2825" t="s">
        <v>439</v>
      </c>
      <c r="AF109" s="2826"/>
      <c r="AG109" s="2157">
        <v>856</v>
      </c>
      <c r="AH109" s="2153">
        <v>1833</v>
      </c>
      <c r="AI109" s="2153">
        <v>3878</v>
      </c>
      <c r="AJ109" s="2153">
        <v>5781</v>
      </c>
      <c r="AK109" s="2153">
        <v>1329</v>
      </c>
      <c r="AL109" s="2153">
        <v>3804</v>
      </c>
      <c r="AM109" s="2158">
        <v>1470</v>
      </c>
    </row>
    <row r="110" spans="1:39">
      <c r="A110" s="2825" t="s">
        <v>440</v>
      </c>
      <c r="B110" s="2826"/>
      <c r="C110" s="2157">
        <v>47</v>
      </c>
      <c r="D110" s="2153">
        <v>32</v>
      </c>
      <c r="E110" s="2153">
        <v>596</v>
      </c>
      <c r="F110" s="2153">
        <v>309</v>
      </c>
      <c r="G110" s="2153">
        <v>64</v>
      </c>
      <c r="H110" s="2153">
        <v>127</v>
      </c>
      <c r="I110" s="2158">
        <v>48</v>
      </c>
      <c r="K110" s="2825" t="s">
        <v>440</v>
      </c>
      <c r="L110" s="2826"/>
      <c r="M110" s="2157">
        <v>50</v>
      </c>
      <c r="N110" s="2153">
        <v>32</v>
      </c>
      <c r="O110" s="2153">
        <v>631</v>
      </c>
      <c r="P110" s="2153">
        <v>313</v>
      </c>
      <c r="Q110" s="2153">
        <v>65</v>
      </c>
      <c r="R110" s="2153">
        <v>131</v>
      </c>
      <c r="S110" s="2158">
        <v>50</v>
      </c>
      <c r="U110" s="2825" t="s">
        <v>440</v>
      </c>
      <c r="V110" s="2826"/>
      <c r="W110" s="2157">
        <v>50</v>
      </c>
      <c r="X110" s="2153">
        <v>33</v>
      </c>
      <c r="Y110" s="2153">
        <v>669</v>
      </c>
      <c r="Z110" s="2153">
        <v>318</v>
      </c>
      <c r="AA110" s="2153">
        <v>67</v>
      </c>
      <c r="AB110" s="2153">
        <v>134</v>
      </c>
      <c r="AC110" s="2158">
        <v>53</v>
      </c>
      <c r="AE110" s="2825" t="s">
        <v>440</v>
      </c>
      <c r="AF110" s="2826"/>
      <c r="AG110" s="2157">
        <v>50</v>
      </c>
      <c r="AH110" s="2153">
        <v>35</v>
      </c>
      <c r="AI110" s="2153">
        <v>700</v>
      </c>
      <c r="AJ110" s="2153">
        <v>322</v>
      </c>
      <c r="AK110" s="2153">
        <v>68</v>
      </c>
      <c r="AL110" s="2153">
        <v>135</v>
      </c>
      <c r="AM110" s="2158">
        <v>52</v>
      </c>
    </row>
    <row r="111" spans="1:39">
      <c r="A111" s="2825" t="s">
        <v>441</v>
      </c>
      <c r="B111" s="2826"/>
      <c r="C111" s="2157">
        <v>22</v>
      </c>
      <c r="D111" s="2153">
        <v>29</v>
      </c>
      <c r="E111" s="2153">
        <v>75</v>
      </c>
      <c r="F111" s="2153">
        <v>114</v>
      </c>
      <c r="G111" s="2153">
        <v>32</v>
      </c>
      <c r="H111" s="2153">
        <v>85</v>
      </c>
      <c r="I111" s="2158">
        <v>39</v>
      </c>
      <c r="K111" s="2825" t="s">
        <v>441</v>
      </c>
      <c r="L111" s="2826"/>
      <c r="M111" s="2157">
        <v>22</v>
      </c>
      <c r="N111" s="2153">
        <v>28</v>
      </c>
      <c r="O111" s="2153">
        <v>77</v>
      </c>
      <c r="P111" s="2153">
        <v>115</v>
      </c>
      <c r="Q111" s="2153">
        <v>32</v>
      </c>
      <c r="R111" s="2153">
        <v>88</v>
      </c>
      <c r="S111" s="2158">
        <v>39</v>
      </c>
      <c r="U111" s="2825" t="s">
        <v>441</v>
      </c>
      <c r="V111" s="2826"/>
      <c r="W111" s="2157">
        <v>22</v>
      </c>
      <c r="X111" s="2153">
        <v>28</v>
      </c>
      <c r="Y111" s="2153">
        <v>77</v>
      </c>
      <c r="Z111" s="2153">
        <v>120</v>
      </c>
      <c r="AA111" s="2153">
        <v>33</v>
      </c>
      <c r="AB111" s="2153">
        <v>89</v>
      </c>
      <c r="AC111" s="2158">
        <v>39</v>
      </c>
      <c r="AE111" s="2825" t="s">
        <v>441</v>
      </c>
      <c r="AF111" s="2826"/>
      <c r="AG111" s="2157">
        <v>23</v>
      </c>
      <c r="AH111" s="2153">
        <v>29</v>
      </c>
      <c r="AI111" s="2153">
        <v>78</v>
      </c>
      <c r="AJ111" s="2153">
        <v>120</v>
      </c>
      <c r="AK111" s="2153">
        <v>30</v>
      </c>
      <c r="AL111" s="2153">
        <v>89</v>
      </c>
      <c r="AM111" s="2158">
        <v>38</v>
      </c>
    </row>
    <row r="112" spans="1:39">
      <c r="A112" s="2825" t="s">
        <v>442</v>
      </c>
      <c r="B112" s="2826"/>
      <c r="C112" s="2157">
        <v>2725</v>
      </c>
      <c r="D112" s="2153">
        <v>2646</v>
      </c>
      <c r="E112" s="2153">
        <v>6560</v>
      </c>
      <c r="F112" s="2153">
        <v>10390</v>
      </c>
      <c r="G112" s="2153">
        <v>2547</v>
      </c>
      <c r="H112" s="2153">
        <v>7656</v>
      </c>
      <c r="I112" s="2158">
        <v>2409</v>
      </c>
      <c r="K112" s="2825" t="s">
        <v>442</v>
      </c>
      <c r="L112" s="2826"/>
      <c r="M112" s="2157">
        <v>2744</v>
      </c>
      <c r="N112" s="2153">
        <v>2648</v>
      </c>
      <c r="O112" s="2153">
        <v>6578</v>
      </c>
      <c r="P112" s="2153">
        <v>10390</v>
      </c>
      <c r="Q112" s="2153">
        <v>2544</v>
      </c>
      <c r="R112" s="2153">
        <v>7646</v>
      </c>
      <c r="S112" s="2158">
        <v>2406</v>
      </c>
      <c r="U112" s="2825" t="s">
        <v>442</v>
      </c>
      <c r="V112" s="2826"/>
      <c r="W112" s="2157">
        <v>2743</v>
      </c>
      <c r="X112" s="2153">
        <v>2641</v>
      </c>
      <c r="Y112" s="2153">
        <v>6583</v>
      </c>
      <c r="Z112" s="2153">
        <v>10386</v>
      </c>
      <c r="AA112" s="2153">
        <v>2533</v>
      </c>
      <c r="AB112" s="2153">
        <v>7656</v>
      </c>
      <c r="AC112" s="2158">
        <v>2401</v>
      </c>
      <c r="AE112" s="2825" t="s">
        <v>442</v>
      </c>
      <c r="AF112" s="2826"/>
      <c r="AG112" s="2157">
        <v>2701</v>
      </c>
      <c r="AH112" s="2153">
        <v>2602</v>
      </c>
      <c r="AI112" s="2153">
        <v>6526</v>
      </c>
      <c r="AJ112" s="2153">
        <v>10276</v>
      </c>
      <c r="AK112" s="2153">
        <v>2502</v>
      </c>
      <c r="AL112" s="2153">
        <v>7614</v>
      </c>
      <c r="AM112" s="2158">
        <v>2354</v>
      </c>
    </row>
    <row r="113" spans="1:39">
      <c r="A113" s="2825" t="s">
        <v>443</v>
      </c>
      <c r="B113" s="2826"/>
      <c r="C113" s="2157">
        <v>2260</v>
      </c>
      <c r="D113" s="2153">
        <v>3512</v>
      </c>
      <c r="E113" s="2153">
        <v>8133</v>
      </c>
      <c r="F113" s="2153">
        <v>12810</v>
      </c>
      <c r="G113" s="2153">
        <v>3049</v>
      </c>
      <c r="H113" s="2153">
        <v>8540</v>
      </c>
      <c r="I113" s="2158">
        <v>3145</v>
      </c>
      <c r="K113" s="2825" t="s">
        <v>443</v>
      </c>
      <c r="L113" s="2826"/>
      <c r="M113" s="2157">
        <v>2273</v>
      </c>
      <c r="N113" s="2153">
        <v>3515</v>
      </c>
      <c r="O113" s="2153">
        <v>8204</v>
      </c>
      <c r="P113" s="2153">
        <v>12853</v>
      </c>
      <c r="Q113" s="2153">
        <v>3060</v>
      </c>
      <c r="R113" s="2153">
        <v>8623</v>
      </c>
      <c r="S113" s="2158">
        <v>3149</v>
      </c>
      <c r="U113" s="2825" t="s">
        <v>443</v>
      </c>
      <c r="V113" s="2826"/>
      <c r="W113" s="2157">
        <v>2266</v>
      </c>
      <c r="X113" s="2153">
        <v>3516</v>
      </c>
      <c r="Y113" s="2153">
        <v>8278</v>
      </c>
      <c r="Z113" s="2153">
        <v>12869</v>
      </c>
      <c r="AA113" s="2153">
        <v>3072</v>
      </c>
      <c r="AB113" s="2153">
        <v>8622</v>
      </c>
      <c r="AC113" s="2158">
        <v>3156</v>
      </c>
      <c r="AE113" s="2825" t="s">
        <v>443</v>
      </c>
      <c r="AF113" s="2826"/>
      <c r="AG113" s="2157">
        <v>2265</v>
      </c>
      <c r="AH113" s="2153">
        <v>3502</v>
      </c>
      <c r="AI113" s="2153">
        <v>8321</v>
      </c>
      <c r="AJ113" s="2153">
        <v>12830</v>
      </c>
      <c r="AK113" s="2153">
        <v>3058</v>
      </c>
      <c r="AL113" s="2153">
        <v>8666</v>
      </c>
      <c r="AM113" s="2158">
        <v>3151</v>
      </c>
    </row>
    <row r="114" spans="1:39">
      <c r="A114" s="2825" t="s">
        <v>778</v>
      </c>
      <c r="B114" s="2826"/>
      <c r="C114" s="2157">
        <v>233</v>
      </c>
      <c r="D114" s="2153">
        <v>388</v>
      </c>
      <c r="E114" s="2153">
        <v>1493</v>
      </c>
      <c r="F114" s="2153">
        <v>1331</v>
      </c>
      <c r="G114" s="2153">
        <v>489</v>
      </c>
      <c r="H114" s="2153">
        <v>1227</v>
      </c>
      <c r="I114" s="2158">
        <v>291</v>
      </c>
      <c r="K114" s="2825" t="s">
        <v>778</v>
      </c>
      <c r="L114" s="2826"/>
      <c r="M114" s="2157">
        <v>235</v>
      </c>
      <c r="N114" s="2153">
        <v>386</v>
      </c>
      <c r="O114" s="2153">
        <v>1489</v>
      </c>
      <c r="P114" s="2153">
        <v>1334</v>
      </c>
      <c r="Q114" s="2153">
        <v>487</v>
      </c>
      <c r="R114" s="2153">
        <v>1232</v>
      </c>
      <c r="S114" s="2158">
        <v>290</v>
      </c>
      <c r="U114" s="2825" t="s">
        <v>778</v>
      </c>
      <c r="V114" s="2826"/>
      <c r="W114" s="2157">
        <v>236</v>
      </c>
      <c r="X114" s="2153">
        <v>383</v>
      </c>
      <c r="Y114" s="2153">
        <v>1489</v>
      </c>
      <c r="Z114" s="2153">
        <v>1325</v>
      </c>
      <c r="AA114" s="2153">
        <v>485</v>
      </c>
      <c r="AB114" s="2153">
        <v>1225</v>
      </c>
      <c r="AC114" s="2158">
        <v>290</v>
      </c>
      <c r="AE114" s="2825" t="s">
        <v>778</v>
      </c>
      <c r="AF114" s="2826"/>
      <c r="AG114" s="2157">
        <v>240</v>
      </c>
      <c r="AH114" s="2153">
        <v>382</v>
      </c>
      <c r="AI114" s="2153">
        <v>1485</v>
      </c>
      <c r="AJ114" s="2153">
        <v>1312</v>
      </c>
      <c r="AK114" s="2153">
        <v>482</v>
      </c>
      <c r="AL114" s="2153">
        <v>1228</v>
      </c>
      <c r="AM114" s="2158">
        <v>287</v>
      </c>
    </row>
    <row r="115" spans="1:39">
      <c r="A115" s="2825" t="s">
        <v>779</v>
      </c>
      <c r="B115" s="2826"/>
      <c r="C115" s="2157">
        <v>1671</v>
      </c>
      <c r="D115" s="2153">
        <v>1792</v>
      </c>
      <c r="E115" s="2153">
        <v>7033</v>
      </c>
      <c r="F115" s="2153">
        <v>3334</v>
      </c>
      <c r="G115" s="2153">
        <v>1653</v>
      </c>
      <c r="H115" s="2153">
        <v>4439</v>
      </c>
      <c r="I115" s="2158">
        <v>1455</v>
      </c>
      <c r="K115" s="2825" t="s">
        <v>779</v>
      </c>
      <c r="L115" s="2826"/>
      <c r="M115" s="2157">
        <v>1681</v>
      </c>
      <c r="N115" s="2153">
        <v>1797</v>
      </c>
      <c r="O115" s="2153">
        <v>7064</v>
      </c>
      <c r="P115" s="2153">
        <v>3388</v>
      </c>
      <c r="Q115" s="2153">
        <v>1656</v>
      </c>
      <c r="R115" s="2153">
        <v>4469</v>
      </c>
      <c r="S115" s="2158">
        <v>1471</v>
      </c>
      <c r="U115" s="2825" t="s">
        <v>779</v>
      </c>
      <c r="V115" s="2826"/>
      <c r="W115" s="2157">
        <v>1679</v>
      </c>
      <c r="X115" s="2153">
        <v>1791</v>
      </c>
      <c r="Y115" s="2153">
        <v>7103</v>
      </c>
      <c r="Z115" s="2153">
        <v>3391</v>
      </c>
      <c r="AA115" s="2153">
        <v>1658</v>
      </c>
      <c r="AB115" s="2153">
        <v>4481</v>
      </c>
      <c r="AC115" s="2158">
        <v>1480</v>
      </c>
      <c r="AE115" s="2825" t="s">
        <v>779</v>
      </c>
      <c r="AF115" s="2826"/>
      <c r="AG115" s="2157">
        <v>1663</v>
      </c>
      <c r="AH115" s="2153">
        <v>1786</v>
      </c>
      <c r="AI115" s="2153">
        <v>7102</v>
      </c>
      <c r="AJ115" s="2153">
        <v>3372</v>
      </c>
      <c r="AK115" s="2153">
        <v>1648</v>
      </c>
      <c r="AL115" s="2153">
        <v>4489</v>
      </c>
      <c r="AM115" s="2158">
        <v>1452</v>
      </c>
    </row>
    <row r="116" spans="1:39">
      <c r="A116" s="2825" t="s">
        <v>446</v>
      </c>
      <c r="B116" s="2826"/>
      <c r="C116" s="2157">
        <v>233</v>
      </c>
      <c r="D116" s="2153">
        <v>235</v>
      </c>
      <c r="E116" s="2153">
        <v>884</v>
      </c>
      <c r="F116" s="2153">
        <v>731</v>
      </c>
      <c r="G116" s="2153">
        <v>194</v>
      </c>
      <c r="H116" s="2153">
        <v>1006</v>
      </c>
      <c r="I116" s="2158">
        <v>196</v>
      </c>
      <c r="K116" s="2825" t="s">
        <v>446</v>
      </c>
      <c r="L116" s="2826"/>
      <c r="M116" s="2157">
        <v>235</v>
      </c>
      <c r="N116" s="2153">
        <v>238</v>
      </c>
      <c r="O116" s="2153">
        <v>900</v>
      </c>
      <c r="P116" s="2153">
        <v>737</v>
      </c>
      <c r="Q116" s="2153">
        <v>193</v>
      </c>
      <c r="R116" s="2153">
        <v>1019</v>
      </c>
      <c r="S116" s="2158">
        <v>198</v>
      </c>
      <c r="U116" s="2825" t="s">
        <v>446</v>
      </c>
      <c r="V116" s="2826"/>
      <c r="W116" s="2157">
        <v>238</v>
      </c>
      <c r="X116" s="2153">
        <v>237</v>
      </c>
      <c r="Y116" s="2153">
        <v>914</v>
      </c>
      <c r="Z116" s="2153">
        <v>734</v>
      </c>
      <c r="AA116" s="2153">
        <v>189</v>
      </c>
      <c r="AB116" s="2153">
        <v>1029</v>
      </c>
      <c r="AC116" s="2158">
        <v>201</v>
      </c>
      <c r="AE116" s="2825" t="s">
        <v>446</v>
      </c>
      <c r="AF116" s="2826"/>
      <c r="AG116" s="2157">
        <v>237</v>
      </c>
      <c r="AH116" s="2153">
        <v>231</v>
      </c>
      <c r="AI116" s="2153">
        <v>913</v>
      </c>
      <c r="AJ116" s="2153">
        <v>731</v>
      </c>
      <c r="AK116" s="2153">
        <v>185</v>
      </c>
      <c r="AL116" s="2153">
        <v>1034</v>
      </c>
      <c r="AM116" s="2158">
        <v>199</v>
      </c>
    </row>
    <row r="117" spans="1:39">
      <c r="A117" s="2825" t="s">
        <v>447</v>
      </c>
      <c r="B117" s="2826"/>
      <c r="C117" s="2157">
        <v>208</v>
      </c>
      <c r="D117" s="2153">
        <v>288</v>
      </c>
      <c r="E117" s="2153">
        <v>615</v>
      </c>
      <c r="F117" s="2153">
        <v>1085</v>
      </c>
      <c r="G117" s="2153">
        <v>292</v>
      </c>
      <c r="H117" s="2153">
        <v>826</v>
      </c>
      <c r="I117" s="2158">
        <v>258</v>
      </c>
      <c r="K117" s="2825" t="s">
        <v>447</v>
      </c>
      <c r="L117" s="2826"/>
      <c r="M117" s="2157">
        <v>215</v>
      </c>
      <c r="N117" s="2153">
        <v>303</v>
      </c>
      <c r="O117" s="2153">
        <v>628</v>
      </c>
      <c r="P117" s="2153">
        <v>1104</v>
      </c>
      <c r="Q117" s="2153">
        <v>300</v>
      </c>
      <c r="R117" s="2153">
        <v>858</v>
      </c>
      <c r="S117" s="2158">
        <v>273</v>
      </c>
      <c r="U117" s="2825" t="s">
        <v>447</v>
      </c>
      <c r="V117" s="2826"/>
      <c r="W117" s="2157">
        <v>216</v>
      </c>
      <c r="X117" s="2153">
        <v>303</v>
      </c>
      <c r="Y117" s="2153">
        <v>638</v>
      </c>
      <c r="Z117" s="2153">
        <v>1124</v>
      </c>
      <c r="AA117" s="2153">
        <v>304</v>
      </c>
      <c r="AB117" s="2153">
        <v>863</v>
      </c>
      <c r="AC117" s="2158">
        <v>274</v>
      </c>
      <c r="AE117" s="2825" t="s">
        <v>447</v>
      </c>
      <c r="AF117" s="2826"/>
      <c r="AG117" s="2157">
        <v>213</v>
      </c>
      <c r="AH117" s="2153">
        <v>308</v>
      </c>
      <c r="AI117" s="2153">
        <v>641</v>
      </c>
      <c r="AJ117" s="2153">
        <v>1133</v>
      </c>
      <c r="AK117" s="2153">
        <v>305</v>
      </c>
      <c r="AL117" s="2153">
        <v>864</v>
      </c>
      <c r="AM117" s="2158">
        <v>263</v>
      </c>
    </row>
    <row r="118" spans="1:39">
      <c r="A118" s="2825" t="s">
        <v>780</v>
      </c>
      <c r="B118" s="2826"/>
      <c r="C118" s="2157">
        <v>588</v>
      </c>
      <c r="D118" s="2153">
        <v>555</v>
      </c>
      <c r="E118" s="2153">
        <v>2015</v>
      </c>
      <c r="F118" s="2153">
        <v>4046</v>
      </c>
      <c r="G118" s="2153">
        <v>695</v>
      </c>
      <c r="H118" s="2153">
        <v>2113</v>
      </c>
      <c r="I118" s="2158">
        <v>608</v>
      </c>
      <c r="K118" s="2825" t="s">
        <v>780</v>
      </c>
      <c r="L118" s="2826"/>
      <c r="M118" s="2157">
        <v>591</v>
      </c>
      <c r="N118" s="2153">
        <v>562</v>
      </c>
      <c r="O118" s="2153">
        <v>2041</v>
      </c>
      <c r="P118" s="2153">
        <v>4069</v>
      </c>
      <c r="Q118" s="2153">
        <v>695</v>
      </c>
      <c r="R118" s="2153">
        <v>2163</v>
      </c>
      <c r="S118" s="2158">
        <v>620</v>
      </c>
      <c r="U118" s="2825" t="s">
        <v>780</v>
      </c>
      <c r="V118" s="2826"/>
      <c r="W118" s="2157">
        <v>592</v>
      </c>
      <c r="X118" s="2153">
        <v>573</v>
      </c>
      <c r="Y118" s="2153">
        <v>2056</v>
      </c>
      <c r="Z118" s="2153">
        <v>4083</v>
      </c>
      <c r="AA118" s="2153">
        <v>697</v>
      </c>
      <c r="AB118" s="2153">
        <v>2186</v>
      </c>
      <c r="AC118" s="2158">
        <v>626</v>
      </c>
      <c r="AE118" s="2825" t="s">
        <v>780</v>
      </c>
      <c r="AF118" s="2826"/>
      <c r="AG118" s="2157">
        <v>598</v>
      </c>
      <c r="AH118" s="2153">
        <v>575</v>
      </c>
      <c r="AI118" s="2153">
        <v>2060</v>
      </c>
      <c r="AJ118" s="2153">
        <v>4086</v>
      </c>
      <c r="AK118" s="2153">
        <v>698</v>
      </c>
      <c r="AL118" s="2153">
        <v>2211</v>
      </c>
      <c r="AM118" s="2158">
        <v>633</v>
      </c>
    </row>
    <row r="119" spans="1:39">
      <c r="A119" s="2825" t="s">
        <v>449</v>
      </c>
      <c r="B119" s="2826"/>
      <c r="C119" s="2157">
        <v>324</v>
      </c>
      <c r="D119" s="2153">
        <v>417</v>
      </c>
      <c r="E119" s="2153">
        <v>1834</v>
      </c>
      <c r="F119" s="2153">
        <v>1641</v>
      </c>
      <c r="G119" s="2153">
        <v>282</v>
      </c>
      <c r="H119" s="2153">
        <v>1423</v>
      </c>
      <c r="I119" s="2158">
        <v>311</v>
      </c>
      <c r="K119" s="2825" t="s">
        <v>449</v>
      </c>
      <c r="L119" s="2826"/>
      <c r="M119" s="2157">
        <v>329</v>
      </c>
      <c r="N119" s="2153">
        <v>415</v>
      </c>
      <c r="O119" s="2153">
        <v>1864</v>
      </c>
      <c r="P119" s="2153">
        <v>1651</v>
      </c>
      <c r="Q119" s="2153">
        <v>272</v>
      </c>
      <c r="R119" s="2153">
        <v>1440</v>
      </c>
      <c r="S119" s="2158">
        <v>313</v>
      </c>
      <c r="U119" s="2825" t="s">
        <v>449</v>
      </c>
      <c r="V119" s="2826"/>
      <c r="W119" s="2157">
        <v>335</v>
      </c>
      <c r="X119" s="2153">
        <v>422</v>
      </c>
      <c r="Y119" s="2153">
        <v>1890</v>
      </c>
      <c r="Z119" s="2153">
        <v>1653</v>
      </c>
      <c r="AA119" s="2153">
        <v>272</v>
      </c>
      <c r="AB119" s="2153">
        <v>1449</v>
      </c>
      <c r="AC119" s="2158">
        <v>320</v>
      </c>
      <c r="AE119" s="2825" t="s">
        <v>449</v>
      </c>
      <c r="AF119" s="2826"/>
      <c r="AG119" s="2157">
        <v>334</v>
      </c>
      <c r="AH119" s="2153">
        <v>419</v>
      </c>
      <c r="AI119" s="2153">
        <v>1894</v>
      </c>
      <c r="AJ119" s="2153">
        <v>1637</v>
      </c>
      <c r="AK119" s="2153">
        <v>270</v>
      </c>
      <c r="AL119" s="2153">
        <v>1446</v>
      </c>
      <c r="AM119" s="2158">
        <v>314</v>
      </c>
    </row>
    <row r="120" spans="1:39">
      <c r="A120" s="2825" t="s">
        <v>781</v>
      </c>
      <c r="B120" s="2826"/>
      <c r="C120" s="2157">
        <v>396</v>
      </c>
      <c r="D120" s="2153">
        <v>316</v>
      </c>
      <c r="E120" s="2153">
        <v>1108</v>
      </c>
      <c r="F120" s="2153">
        <v>1193</v>
      </c>
      <c r="G120" s="2153">
        <v>286</v>
      </c>
      <c r="H120" s="2153">
        <v>1043</v>
      </c>
      <c r="I120" s="2158">
        <v>337</v>
      </c>
      <c r="K120" s="2825" t="s">
        <v>781</v>
      </c>
      <c r="L120" s="2826"/>
      <c r="M120" s="2157">
        <v>400</v>
      </c>
      <c r="N120" s="2153">
        <v>320</v>
      </c>
      <c r="O120" s="2153">
        <v>1126</v>
      </c>
      <c r="P120" s="2153">
        <v>1205</v>
      </c>
      <c r="Q120" s="2153">
        <v>287</v>
      </c>
      <c r="R120" s="2153">
        <v>1067</v>
      </c>
      <c r="S120" s="2158">
        <v>339</v>
      </c>
      <c r="U120" s="2825" t="s">
        <v>781</v>
      </c>
      <c r="V120" s="2826"/>
      <c r="W120" s="2157">
        <v>397</v>
      </c>
      <c r="X120" s="2153">
        <v>318</v>
      </c>
      <c r="Y120" s="2153">
        <v>1146</v>
      </c>
      <c r="Z120" s="2153">
        <v>1238</v>
      </c>
      <c r="AA120" s="2153">
        <v>287</v>
      </c>
      <c r="AB120" s="2153">
        <v>1086</v>
      </c>
      <c r="AC120" s="2158">
        <v>339</v>
      </c>
      <c r="AE120" s="2825" t="s">
        <v>781</v>
      </c>
      <c r="AF120" s="2826"/>
      <c r="AG120" s="2157">
        <v>402</v>
      </c>
      <c r="AH120" s="2153">
        <v>321</v>
      </c>
      <c r="AI120" s="2153">
        <v>1139</v>
      </c>
      <c r="AJ120" s="2153">
        <v>1222</v>
      </c>
      <c r="AK120" s="2153">
        <v>290</v>
      </c>
      <c r="AL120" s="2153">
        <v>1094</v>
      </c>
      <c r="AM120" s="2158">
        <v>338</v>
      </c>
    </row>
    <row r="121" spans="1:39">
      <c r="A121" s="2825" t="s">
        <v>782</v>
      </c>
      <c r="B121" s="2826"/>
      <c r="C121" s="2157" t="s">
        <v>601</v>
      </c>
      <c r="D121" s="2153" t="s">
        <v>601</v>
      </c>
      <c r="E121" s="2153" t="s">
        <v>601</v>
      </c>
      <c r="F121" s="2153">
        <v>1</v>
      </c>
      <c r="G121" s="2153" t="s">
        <v>601</v>
      </c>
      <c r="H121" s="2153">
        <v>0</v>
      </c>
      <c r="I121" s="2158" t="s">
        <v>601</v>
      </c>
      <c r="K121" s="2825" t="s">
        <v>782</v>
      </c>
      <c r="L121" s="2826"/>
      <c r="M121" s="2157">
        <v>0</v>
      </c>
      <c r="N121" s="2153">
        <v>0</v>
      </c>
      <c r="O121" s="2153">
        <v>0</v>
      </c>
      <c r="P121" s="2153">
        <v>1</v>
      </c>
      <c r="Q121" s="2153">
        <v>0</v>
      </c>
      <c r="R121" s="2153">
        <v>0</v>
      </c>
      <c r="S121" s="2158">
        <v>0</v>
      </c>
      <c r="U121" s="2825" t="s">
        <v>782</v>
      </c>
      <c r="V121" s="2826"/>
      <c r="W121" s="2157">
        <v>0</v>
      </c>
      <c r="X121" s="2153">
        <v>0</v>
      </c>
      <c r="Y121" s="2153">
        <v>0</v>
      </c>
      <c r="Z121" s="2153">
        <v>1</v>
      </c>
      <c r="AA121" s="2153">
        <v>0</v>
      </c>
      <c r="AB121" s="2153">
        <v>0</v>
      </c>
      <c r="AC121" s="2158">
        <v>0</v>
      </c>
      <c r="AE121" s="2825" t="s">
        <v>782</v>
      </c>
      <c r="AF121" s="2826"/>
      <c r="AG121" s="2157">
        <v>0</v>
      </c>
      <c r="AH121" s="2153">
        <v>0</v>
      </c>
      <c r="AI121" s="2153">
        <v>0</v>
      </c>
      <c r="AJ121" s="2153">
        <v>1</v>
      </c>
      <c r="AK121" s="2153">
        <v>1</v>
      </c>
      <c r="AL121" s="2153">
        <v>0</v>
      </c>
      <c r="AM121" s="2158">
        <v>0</v>
      </c>
    </row>
    <row r="122" spans="1:39">
      <c r="A122" s="2825" t="s">
        <v>451</v>
      </c>
      <c r="B122" s="2826"/>
      <c r="C122" s="2157">
        <v>48</v>
      </c>
      <c r="D122" s="2153">
        <v>51</v>
      </c>
      <c r="E122" s="2153">
        <v>188</v>
      </c>
      <c r="F122" s="2153">
        <v>218</v>
      </c>
      <c r="G122" s="2153">
        <v>46</v>
      </c>
      <c r="H122" s="2153">
        <v>371</v>
      </c>
      <c r="I122" s="2158">
        <v>45</v>
      </c>
      <c r="K122" s="2825" t="s">
        <v>451</v>
      </c>
      <c r="L122" s="2826"/>
      <c r="M122" s="2157">
        <v>49</v>
      </c>
      <c r="N122" s="2153">
        <v>50</v>
      </c>
      <c r="O122" s="2153">
        <v>192</v>
      </c>
      <c r="P122" s="2153">
        <v>216</v>
      </c>
      <c r="Q122" s="2153">
        <v>45</v>
      </c>
      <c r="R122" s="2153">
        <v>378</v>
      </c>
      <c r="S122" s="2158">
        <v>46</v>
      </c>
      <c r="U122" s="2825" t="s">
        <v>451</v>
      </c>
      <c r="V122" s="2826"/>
      <c r="W122" s="2157">
        <v>47</v>
      </c>
      <c r="X122" s="2153">
        <v>46</v>
      </c>
      <c r="Y122" s="2153">
        <v>194</v>
      </c>
      <c r="Z122" s="2153">
        <v>213</v>
      </c>
      <c r="AA122" s="2153">
        <v>43</v>
      </c>
      <c r="AB122" s="2153">
        <v>382</v>
      </c>
      <c r="AC122" s="2158">
        <v>45</v>
      </c>
      <c r="AE122" s="2825" t="s">
        <v>451</v>
      </c>
      <c r="AF122" s="2826"/>
      <c r="AG122" s="2157">
        <v>49</v>
      </c>
      <c r="AH122" s="2153">
        <v>48</v>
      </c>
      <c r="AI122" s="2153">
        <v>192</v>
      </c>
      <c r="AJ122" s="2153">
        <v>217</v>
      </c>
      <c r="AK122" s="2153">
        <v>43</v>
      </c>
      <c r="AL122" s="2153">
        <v>382</v>
      </c>
      <c r="AM122" s="2158">
        <v>45</v>
      </c>
    </row>
    <row r="123" spans="1:39">
      <c r="A123" s="2825" t="s">
        <v>783</v>
      </c>
      <c r="B123" s="2826"/>
      <c r="C123" s="2157">
        <v>51</v>
      </c>
      <c r="D123" s="2153">
        <v>49</v>
      </c>
      <c r="E123" s="2153">
        <v>123</v>
      </c>
      <c r="F123" s="2153">
        <v>292</v>
      </c>
      <c r="G123" s="2153">
        <v>89</v>
      </c>
      <c r="H123" s="2153">
        <v>150</v>
      </c>
      <c r="I123" s="2158">
        <v>50</v>
      </c>
      <c r="K123" s="2825" t="s">
        <v>783</v>
      </c>
      <c r="L123" s="2826"/>
      <c r="M123" s="2157">
        <v>50</v>
      </c>
      <c r="N123" s="2153">
        <v>48</v>
      </c>
      <c r="O123" s="2153">
        <v>125</v>
      </c>
      <c r="P123" s="2153">
        <v>294</v>
      </c>
      <c r="Q123" s="2153">
        <v>89</v>
      </c>
      <c r="R123" s="2153">
        <v>156</v>
      </c>
      <c r="S123" s="2158">
        <v>50</v>
      </c>
      <c r="U123" s="2825" t="s">
        <v>783</v>
      </c>
      <c r="V123" s="2826"/>
      <c r="W123" s="2157">
        <v>51</v>
      </c>
      <c r="X123" s="2153">
        <v>49</v>
      </c>
      <c r="Y123" s="2153">
        <v>124</v>
      </c>
      <c r="Z123" s="2153">
        <v>293</v>
      </c>
      <c r="AA123" s="2153">
        <v>90</v>
      </c>
      <c r="AB123" s="2153">
        <v>159</v>
      </c>
      <c r="AC123" s="2158">
        <v>50</v>
      </c>
      <c r="AE123" s="2825" t="s">
        <v>783</v>
      </c>
      <c r="AF123" s="2826"/>
      <c r="AG123" s="2157">
        <v>54</v>
      </c>
      <c r="AH123" s="2153">
        <v>50</v>
      </c>
      <c r="AI123" s="2153">
        <v>126</v>
      </c>
      <c r="AJ123" s="2153">
        <v>301</v>
      </c>
      <c r="AK123" s="2153">
        <v>89</v>
      </c>
      <c r="AL123" s="2153">
        <v>160</v>
      </c>
      <c r="AM123" s="2158">
        <v>50</v>
      </c>
    </row>
    <row r="124" spans="1:39">
      <c r="A124" s="2825" t="s">
        <v>784</v>
      </c>
      <c r="B124" s="2826"/>
      <c r="C124" s="2157">
        <v>158</v>
      </c>
      <c r="D124" s="2153">
        <v>141</v>
      </c>
      <c r="E124" s="2153">
        <v>477</v>
      </c>
      <c r="F124" s="2153">
        <v>464</v>
      </c>
      <c r="G124" s="2153">
        <v>149</v>
      </c>
      <c r="H124" s="2153">
        <v>390</v>
      </c>
      <c r="I124" s="2158">
        <v>145</v>
      </c>
      <c r="K124" s="2825" t="s">
        <v>784</v>
      </c>
      <c r="L124" s="2826"/>
      <c r="M124" s="2157">
        <v>152</v>
      </c>
      <c r="N124" s="2153">
        <v>143</v>
      </c>
      <c r="O124" s="2153">
        <v>480</v>
      </c>
      <c r="P124" s="2153">
        <v>466</v>
      </c>
      <c r="Q124" s="2153">
        <v>148</v>
      </c>
      <c r="R124" s="2153">
        <v>397</v>
      </c>
      <c r="S124" s="2158">
        <v>145</v>
      </c>
      <c r="U124" s="2825" t="s">
        <v>784</v>
      </c>
      <c r="V124" s="2826"/>
      <c r="W124" s="2157">
        <v>150</v>
      </c>
      <c r="X124" s="2153">
        <v>145</v>
      </c>
      <c r="Y124" s="2153">
        <v>479</v>
      </c>
      <c r="Z124" s="2153">
        <v>481</v>
      </c>
      <c r="AA124" s="2153">
        <v>158</v>
      </c>
      <c r="AB124" s="2153">
        <v>396</v>
      </c>
      <c r="AC124" s="2158">
        <v>147</v>
      </c>
      <c r="AE124" s="2825" t="s">
        <v>784</v>
      </c>
      <c r="AF124" s="2826"/>
      <c r="AG124" s="2157">
        <v>154</v>
      </c>
      <c r="AH124" s="2153">
        <v>145</v>
      </c>
      <c r="AI124" s="2153">
        <v>466</v>
      </c>
      <c r="AJ124" s="2153">
        <v>474</v>
      </c>
      <c r="AK124" s="2153">
        <v>161</v>
      </c>
      <c r="AL124" s="2153">
        <v>398</v>
      </c>
      <c r="AM124" s="2158">
        <v>144</v>
      </c>
    </row>
    <row r="125" spans="1:39">
      <c r="A125" s="2825" t="s">
        <v>453</v>
      </c>
      <c r="B125" s="2826"/>
      <c r="C125" s="2157">
        <v>490</v>
      </c>
      <c r="D125" s="2153">
        <v>649</v>
      </c>
      <c r="E125" s="2153">
        <v>1730</v>
      </c>
      <c r="F125" s="2153">
        <v>2450</v>
      </c>
      <c r="G125" s="2153">
        <v>674</v>
      </c>
      <c r="H125" s="2153">
        <v>1726</v>
      </c>
      <c r="I125" s="2158">
        <v>662</v>
      </c>
      <c r="K125" s="2825" t="s">
        <v>453</v>
      </c>
      <c r="L125" s="2826"/>
      <c r="M125" s="2157">
        <v>499</v>
      </c>
      <c r="N125" s="2153">
        <v>649</v>
      </c>
      <c r="O125" s="2153">
        <v>1731</v>
      </c>
      <c r="P125" s="2153">
        <v>2469</v>
      </c>
      <c r="Q125" s="2153">
        <v>682</v>
      </c>
      <c r="R125" s="2153">
        <v>1728</v>
      </c>
      <c r="S125" s="2158">
        <v>663</v>
      </c>
      <c r="U125" s="2825" t="s">
        <v>453</v>
      </c>
      <c r="V125" s="2826"/>
      <c r="W125" s="2157">
        <v>499</v>
      </c>
      <c r="X125" s="2153">
        <v>647</v>
      </c>
      <c r="Y125" s="2153">
        <v>1736</v>
      </c>
      <c r="Z125" s="2153">
        <v>2471</v>
      </c>
      <c r="AA125" s="2153">
        <v>690</v>
      </c>
      <c r="AB125" s="2153">
        <v>1732</v>
      </c>
      <c r="AC125" s="2158">
        <v>661</v>
      </c>
      <c r="AE125" s="2825" t="s">
        <v>453</v>
      </c>
      <c r="AF125" s="2826"/>
      <c r="AG125" s="2157">
        <v>496</v>
      </c>
      <c r="AH125" s="2153">
        <v>649</v>
      </c>
      <c r="AI125" s="2153">
        <v>1739</v>
      </c>
      <c r="AJ125" s="2153">
        <v>2466</v>
      </c>
      <c r="AK125" s="2153">
        <v>694</v>
      </c>
      <c r="AL125" s="2153">
        <v>1742</v>
      </c>
      <c r="AM125" s="2158">
        <v>672</v>
      </c>
    </row>
    <row r="126" spans="1:39">
      <c r="A126" s="2825"/>
      <c r="B126" s="2826"/>
      <c r="C126" s="2351"/>
      <c r="D126" s="2352"/>
      <c r="E126" s="2352"/>
      <c r="F126" s="2352"/>
      <c r="G126" s="2352"/>
      <c r="H126" s="2352"/>
      <c r="I126" s="2353"/>
      <c r="K126" s="2825"/>
      <c r="L126" s="2826"/>
      <c r="M126" s="2351"/>
      <c r="N126" s="2352"/>
      <c r="O126" s="2352"/>
      <c r="P126" s="2352"/>
      <c r="Q126" s="2352"/>
      <c r="R126" s="2352"/>
      <c r="S126" s="2353"/>
      <c r="U126" s="2825"/>
      <c r="V126" s="2826"/>
      <c r="W126" s="2351"/>
      <c r="X126" s="2352"/>
      <c r="Y126" s="2352"/>
      <c r="Z126" s="2352"/>
      <c r="AA126" s="2352"/>
      <c r="AB126" s="2352"/>
      <c r="AC126" s="2353"/>
      <c r="AE126" s="2825" t="s">
        <v>863</v>
      </c>
      <c r="AF126" s="2826"/>
      <c r="AG126" s="2351">
        <v>0</v>
      </c>
      <c r="AH126" s="2352">
        <v>0</v>
      </c>
      <c r="AI126" s="2352">
        <v>0</v>
      </c>
      <c r="AJ126" s="2352">
        <v>1</v>
      </c>
      <c r="AK126" s="2352">
        <v>0</v>
      </c>
      <c r="AL126" s="2352">
        <v>0</v>
      </c>
      <c r="AM126" s="2353">
        <v>0</v>
      </c>
    </row>
    <row r="127" spans="1:39" ht="13.5" thickBot="1">
      <c r="A127" s="2825" t="s">
        <v>454</v>
      </c>
      <c r="B127" s="2826"/>
      <c r="C127" s="2159">
        <v>23</v>
      </c>
      <c r="D127" s="2160">
        <v>14</v>
      </c>
      <c r="E127" s="2160">
        <v>74</v>
      </c>
      <c r="F127" s="2160">
        <v>76</v>
      </c>
      <c r="G127" s="2160">
        <v>12</v>
      </c>
      <c r="H127" s="2160">
        <v>41</v>
      </c>
      <c r="I127" s="2161">
        <v>20</v>
      </c>
      <c r="K127" s="2825" t="s">
        <v>454</v>
      </c>
      <c r="L127" s="2826"/>
      <c r="M127" s="2159">
        <v>13</v>
      </c>
      <c r="N127" s="2160">
        <v>7</v>
      </c>
      <c r="O127" s="2160">
        <v>111</v>
      </c>
      <c r="P127" s="2160">
        <v>62</v>
      </c>
      <c r="Q127" s="2160">
        <v>7</v>
      </c>
      <c r="R127" s="2160">
        <v>30</v>
      </c>
      <c r="S127" s="2161">
        <v>14</v>
      </c>
      <c r="U127" s="2825" t="s">
        <v>454</v>
      </c>
      <c r="V127" s="2826"/>
      <c r="W127" s="2159">
        <v>11</v>
      </c>
      <c r="X127" s="2160">
        <v>4</v>
      </c>
      <c r="Y127" s="2160">
        <v>66</v>
      </c>
      <c r="Z127" s="2160">
        <v>32</v>
      </c>
      <c r="AA127" s="2160">
        <v>9</v>
      </c>
      <c r="AB127" s="2160">
        <v>22</v>
      </c>
      <c r="AC127" s="2161">
        <v>7</v>
      </c>
      <c r="AE127" s="2825" t="s">
        <v>454</v>
      </c>
      <c r="AF127" s="2826"/>
      <c r="AG127" s="2159">
        <v>3</v>
      </c>
      <c r="AH127" s="2160">
        <v>2</v>
      </c>
      <c r="AI127" s="2160">
        <v>43</v>
      </c>
      <c r="AJ127" s="2160">
        <v>16</v>
      </c>
      <c r="AK127" s="2160">
        <v>5</v>
      </c>
      <c r="AL127" s="2160">
        <v>11</v>
      </c>
      <c r="AM127" s="2161">
        <v>5</v>
      </c>
    </row>
    <row r="128" spans="1:39" ht="13.5" thickBot="1">
      <c r="A128" s="2827" t="s">
        <v>105</v>
      </c>
      <c r="B128" s="2828"/>
      <c r="C128" s="2151">
        <v>11993</v>
      </c>
      <c r="D128" s="2151">
        <v>15006</v>
      </c>
      <c r="E128" s="2151">
        <v>53897</v>
      </c>
      <c r="F128" s="2151">
        <v>68243</v>
      </c>
      <c r="G128" s="2151">
        <v>14599</v>
      </c>
      <c r="H128" s="2151">
        <v>47417</v>
      </c>
      <c r="I128" s="2152">
        <v>12252</v>
      </c>
      <c r="K128" s="2827" t="s">
        <v>105</v>
      </c>
      <c r="L128" s="2828"/>
      <c r="M128" s="2151">
        <v>11940</v>
      </c>
      <c r="N128" s="2151">
        <v>14965</v>
      </c>
      <c r="O128" s="2151">
        <v>54090</v>
      </c>
      <c r="P128" s="2151">
        <v>68382</v>
      </c>
      <c r="Q128" s="2151">
        <v>14575</v>
      </c>
      <c r="R128" s="2151">
        <v>47718</v>
      </c>
      <c r="S128" s="2152">
        <v>12287</v>
      </c>
      <c r="U128" s="2827" t="s">
        <v>105</v>
      </c>
      <c r="V128" s="2828"/>
      <c r="W128" s="2151">
        <v>11926</v>
      </c>
      <c r="X128" s="2151">
        <v>14934</v>
      </c>
      <c r="Y128" s="2151">
        <v>54264</v>
      </c>
      <c r="Z128" s="2151">
        <v>68270</v>
      </c>
      <c r="AA128" s="2151">
        <v>14578</v>
      </c>
      <c r="AB128" s="2151">
        <v>47487</v>
      </c>
      <c r="AC128" s="2152">
        <v>12296</v>
      </c>
      <c r="AE128" s="2827" t="s">
        <v>105</v>
      </c>
      <c r="AF128" s="2828"/>
      <c r="AG128" s="2151">
        <v>11860</v>
      </c>
      <c r="AH128" s="2151">
        <v>14859</v>
      </c>
      <c r="AI128" s="2151">
        <v>54157</v>
      </c>
      <c r="AJ128" s="2151">
        <v>67799</v>
      </c>
      <c r="AK128" s="2151">
        <v>14493</v>
      </c>
      <c r="AL128" s="2151">
        <v>47408</v>
      </c>
      <c r="AM128" s="2152">
        <v>12184</v>
      </c>
    </row>
    <row r="131" spans="1:39" ht="13.5" thickBot="1"/>
    <row r="132" spans="1:39" ht="30.75" thickBot="1">
      <c r="A132" s="2834" t="s">
        <v>787</v>
      </c>
      <c r="B132" s="2835"/>
      <c r="C132" s="1974" t="s">
        <v>769</v>
      </c>
      <c r="D132" s="2205" t="s">
        <v>770</v>
      </c>
      <c r="E132" s="1975" t="s">
        <v>771</v>
      </c>
      <c r="F132" s="2204" t="s">
        <v>813</v>
      </c>
      <c r="G132" s="2205" t="s">
        <v>772</v>
      </c>
      <c r="H132" s="1975" t="s">
        <v>773</v>
      </c>
      <c r="I132" s="1976" t="s">
        <v>777</v>
      </c>
      <c r="K132" s="3279" t="s">
        <v>786</v>
      </c>
      <c r="L132" s="2835"/>
      <c r="M132" s="1974" t="s">
        <v>769</v>
      </c>
      <c r="N132" s="2205" t="s">
        <v>770</v>
      </c>
      <c r="O132" s="1975" t="s">
        <v>771</v>
      </c>
      <c r="P132" s="2204" t="s">
        <v>813</v>
      </c>
      <c r="Q132" s="2205" t="s">
        <v>772</v>
      </c>
      <c r="R132" s="1975" t="s">
        <v>773</v>
      </c>
      <c r="S132" s="1976" t="s">
        <v>777</v>
      </c>
      <c r="U132" s="3279" t="s">
        <v>801</v>
      </c>
      <c r="V132" s="2835"/>
      <c r="W132" s="1974" t="s">
        <v>769</v>
      </c>
      <c r="X132" s="2205" t="s">
        <v>770</v>
      </c>
      <c r="Y132" s="1975" t="s">
        <v>771</v>
      </c>
      <c r="Z132" s="2204" t="s">
        <v>813</v>
      </c>
      <c r="AA132" s="2205" t="s">
        <v>772</v>
      </c>
      <c r="AB132" s="1975" t="s">
        <v>773</v>
      </c>
      <c r="AC132" s="1976" t="s">
        <v>777</v>
      </c>
      <c r="AE132" s="2834" t="s">
        <v>809</v>
      </c>
      <c r="AF132" s="2835"/>
      <c r="AG132" s="1974" t="s">
        <v>769</v>
      </c>
      <c r="AH132" s="2205" t="s">
        <v>770</v>
      </c>
      <c r="AI132" s="1975" t="s">
        <v>771</v>
      </c>
      <c r="AJ132" s="2204" t="s">
        <v>813</v>
      </c>
      <c r="AK132" s="2205" t="s">
        <v>772</v>
      </c>
      <c r="AL132" s="1975" t="s">
        <v>773</v>
      </c>
      <c r="AM132" s="1976" t="s">
        <v>777</v>
      </c>
    </row>
    <row r="133" spans="1:39">
      <c r="A133" s="2831" t="s">
        <v>437</v>
      </c>
      <c r="B133" s="2836"/>
      <c r="C133" s="1971">
        <v>1734</v>
      </c>
      <c r="D133" s="1972">
        <v>1966</v>
      </c>
      <c r="E133" s="1972">
        <v>17136</v>
      </c>
      <c r="F133" s="1972">
        <v>22326</v>
      </c>
      <c r="G133" s="1972">
        <v>2824</v>
      </c>
      <c r="H133" s="1972">
        <v>12540</v>
      </c>
      <c r="I133" s="1973">
        <v>731</v>
      </c>
      <c r="K133" s="2831" t="s">
        <v>437</v>
      </c>
      <c r="L133" s="2836"/>
      <c r="M133" s="1971">
        <v>1734</v>
      </c>
      <c r="N133" s="1972">
        <v>1990</v>
      </c>
      <c r="O133" s="1972">
        <v>17141</v>
      </c>
      <c r="P133" s="1972">
        <v>22340</v>
      </c>
      <c r="Q133" s="1972">
        <v>2849</v>
      </c>
      <c r="R133" s="1972">
        <v>12558</v>
      </c>
      <c r="S133" s="1973">
        <v>724</v>
      </c>
      <c r="U133" s="2831" t="s">
        <v>437</v>
      </c>
      <c r="V133" s="2836"/>
      <c r="W133" s="2030">
        <v>1735</v>
      </c>
      <c r="X133" s="2030">
        <v>1999</v>
      </c>
      <c r="Y133" s="2030">
        <v>17162</v>
      </c>
      <c r="Z133" s="2030">
        <v>22298</v>
      </c>
      <c r="AA133" s="2030">
        <v>2838</v>
      </c>
      <c r="AB133" s="2030">
        <v>12523</v>
      </c>
      <c r="AC133" s="2031">
        <v>721</v>
      </c>
      <c r="AE133" s="2831" t="s">
        <v>437</v>
      </c>
      <c r="AF133" s="2832"/>
      <c r="AG133" s="2154">
        <v>1732</v>
      </c>
      <c r="AH133" s="2155">
        <v>1992</v>
      </c>
      <c r="AI133" s="2155">
        <v>17116</v>
      </c>
      <c r="AJ133" s="2155">
        <v>22129</v>
      </c>
      <c r="AK133" s="2155">
        <v>2774</v>
      </c>
      <c r="AL133" s="2155">
        <v>12418</v>
      </c>
      <c r="AM133" s="2156">
        <v>718</v>
      </c>
    </row>
    <row r="134" spans="1:39">
      <c r="A134" s="2825" t="s">
        <v>438</v>
      </c>
      <c r="B134" s="2833"/>
      <c r="C134" s="1970">
        <v>12</v>
      </c>
      <c r="D134" s="1967">
        <v>24</v>
      </c>
      <c r="E134" s="1967">
        <v>32</v>
      </c>
      <c r="F134" s="1967">
        <v>57</v>
      </c>
      <c r="G134" s="1967">
        <v>27</v>
      </c>
      <c r="H134" s="1967">
        <v>82</v>
      </c>
      <c r="I134" s="1969">
        <v>41</v>
      </c>
      <c r="K134" s="2825" t="s">
        <v>438</v>
      </c>
      <c r="L134" s="2833"/>
      <c r="M134" s="1970">
        <v>11</v>
      </c>
      <c r="N134" s="1967">
        <v>22</v>
      </c>
      <c r="O134" s="1967">
        <v>31</v>
      </c>
      <c r="P134" s="1967">
        <v>57</v>
      </c>
      <c r="Q134" s="1967">
        <v>27</v>
      </c>
      <c r="R134" s="1967">
        <v>82</v>
      </c>
      <c r="S134" s="1969">
        <v>40</v>
      </c>
      <c r="U134" s="2825" t="s">
        <v>438</v>
      </c>
      <c r="V134" s="2833"/>
      <c r="W134" s="2030">
        <v>11</v>
      </c>
      <c r="X134" s="2030">
        <v>22</v>
      </c>
      <c r="Y134" s="2030">
        <v>31</v>
      </c>
      <c r="Z134" s="2030">
        <v>56</v>
      </c>
      <c r="AA134" s="2030">
        <v>26</v>
      </c>
      <c r="AB134" s="2030">
        <v>83</v>
      </c>
      <c r="AC134" s="2031">
        <v>38</v>
      </c>
      <c r="AE134" s="2825" t="s">
        <v>438</v>
      </c>
      <c r="AF134" s="2826"/>
      <c r="AG134" s="2157">
        <v>11</v>
      </c>
      <c r="AH134" s="2153">
        <v>22</v>
      </c>
      <c r="AI134" s="2153">
        <v>30</v>
      </c>
      <c r="AJ134" s="2153">
        <v>58</v>
      </c>
      <c r="AK134" s="2153">
        <v>24</v>
      </c>
      <c r="AL134" s="2153">
        <v>82</v>
      </c>
      <c r="AM134" s="2158">
        <v>36</v>
      </c>
    </row>
    <row r="135" spans="1:39">
      <c r="A135" s="2825" t="s">
        <v>439</v>
      </c>
      <c r="B135" s="2833"/>
      <c r="C135" s="1970">
        <v>881</v>
      </c>
      <c r="D135" s="1967">
        <v>1900</v>
      </c>
      <c r="E135" s="1967">
        <v>4015</v>
      </c>
      <c r="F135" s="1967">
        <v>6057</v>
      </c>
      <c r="G135" s="1967">
        <v>1404</v>
      </c>
      <c r="H135" s="1967">
        <v>3981</v>
      </c>
      <c r="I135" s="1969">
        <v>1543</v>
      </c>
      <c r="K135" s="2825" t="s">
        <v>439</v>
      </c>
      <c r="L135" s="2833"/>
      <c r="M135" s="1970">
        <v>893</v>
      </c>
      <c r="N135" s="1967">
        <v>1897</v>
      </c>
      <c r="O135" s="1967">
        <v>4010</v>
      </c>
      <c r="P135" s="1967">
        <v>6061</v>
      </c>
      <c r="Q135" s="1967">
        <v>1396</v>
      </c>
      <c r="R135" s="1967">
        <v>3960</v>
      </c>
      <c r="S135" s="1969">
        <v>1534</v>
      </c>
      <c r="U135" s="2825" t="s">
        <v>439</v>
      </c>
      <c r="V135" s="2833"/>
      <c r="W135" s="2030">
        <v>892</v>
      </c>
      <c r="X135" s="2030">
        <v>1900</v>
      </c>
      <c r="Y135" s="2030">
        <v>4003</v>
      </c>
      <c r="Z135" s="2030">
        <v>6011</v>
      </c>
      <c r="AA135" s="2030">
        <v>1383</v>
      </c>
      <c r="AB135" s="2030">
        <v>3954</v>
      </c>
      <c r="AC135" s="2031">
        <v>1529</v>
      </c>
      <c r="AE135" s="2825" t="s">
        <v>439</v>
      </c>
      <c r="AF135" s="2826"/>
      <c r="AG135" s="2157">
        <v>886</v>
      </c>
      <c r="AH135" s="2153">
        <v>1881</v>
      </c>
      <c r="AI135" s="2153">
        <v>3978</v>
      </c>
      <c r="AJ135" s="2153">
        <v>5936</v>
      </c>
      <c r="AK135" s="2153">
        <v>1364</v>
      </c>
      <c r="AL135" s="2153">
        <v>3910</v>
      </c>
      <c r="AM135" s="2158">
        <v>1523</v>
      </c>
    </row>
    <row r="136" spans="1:39">
      <c r="A136" s="2825" t="s">
        <v>440</v>
      </c>
      <c r="B136" s="2833"/>
      <c r="C136" s="1970">
        <v>39</v>
      </c>
      <c r="D136" s="1967">
        <v>28</v>
      </c>
      <c r="E136" s="1967">
        <v>423</v>
      </c>
      <c r="F136" s="1967">
        <v>251</v>
      </c>
      <c r="G136" s="1967">
        <v>54</v>
      </c>
      <c r="H136" s="1967">
        <v>97</v>
      </c>
      <c r="I136" s="1969">
        <v>43</v>
      </c>
      <c r="K136" s="2825" t="s">
        <v>440</v>
      </c>
      <c r="L136" s="2833"/>
      <c r="M136" s="1970">
        <v>43</v>
      </c>
      <c r="N136" s="1967">
        <v>28</v>
      </c>
      <c r="O136" s="1967">
        <v>473</v>
      </c>
      <c r="P136" s="1967">
        <v>264</v>
      </c>
      <c r="Q136" s="1967">
        <v>58</v>
      </c>
      <c r="R136" s="1967">
        <v>102</v>
      </c>
      <c r="S136" s="1969">
        <v>46</v>
      </c>
      <c r="U136" s="2825" t="s">
        <v>440</v>
      </c>
      <c r="V136" s="2833"/>
      <c r="W136" s="2030">
        <v>48</v>
      </c>
      <c r="X136" s="2030">
        <v>29</v>
      </c>
      <c r="Y136" s="2030">
        <v>516</v>
      </c>
      <c r="Z136" s="2030">
        <v>279</v>
      </c>
      <c r="AA136" s="2030">
        <v>60</v>
      </c>
      <c r="AB136" s="2030">
        <v>110</v>
      </c>
      <c r="AC136" s="2031">
        <v>47</v>
      </c>
      <c r="AE136" s="2825" t="s">
        <v>440</v>
      </c>
      <c r="AF136" s="2826"/>
      <c r="AG136" s="2157">
        <v>49</v>
      </c>
      <c r="AH136" s="2153">
        <v>29</v>
      </c>
      <c r="AI136" s="2153">
        <v>552</v>
      </c>
      <c r="AJ136" s="2153">
        <v>297</v>
      </c>
      <c r="AK136" s="2153">
        <v>62</v>
      </c>
      <c r="AL136" s="2153">
        <v>119</v>
      </c>
      <c r="AM136" s="2158">
        <v>48</v>
      </c>
    </row>
    <row r="137" spans="1:39">
      <c r="A137" s="2825" t="s">
        <v>441</v>
      </c>
      <c r="B137" s="2833"/>
      <c r="C137" s="1970">
        <v>23</v>
      </c>
      <c r="D137" s="1967">
        <v>29</v>
      </c>
      <c r="E137" s="1967">
        <v>78</v>
      </c>
      <c r="F137" s="1967">
        <v>120</v>
      </c>
      <c r="G137" s="1967">
        <v>29</v>
      </c>
      <c r="H137" s="1967">
        <v>79</v>
      </c>
      <c r="I137" s="1969">
        <v>39</v>
      </c>
      <c r="K137" s="2825" t="s">
        <v>441</v>
      </c>
      <c r="L137" s="2833"/>
      <c r="M137" s="1970">
        <v>23</v>
      </c>
      <c r="N137" s="1967">
        <v>29</v>
      </c>
      <c r="O137" s="1967">
        <v>77</v>
      </c>
      <c r="P137" s="1967">
        <v>116</v>
      </c>
      <c r="Q137" s="1967">
        <v>29</v>
      </c>
      <c r="R137" s="1967">
        <v>82</v>
      </c>
      <c r="S137" s="1969">
        <v>39</v>
      </c>
      <c r="U137" s="2825" t="s">
        <v>441</v>
      </c>
      <c r="V137" s="2833"/>
      <c r="W137" s="2030">
        <v>23</v>
      </c>
      <c r="X137" s="2030">
        <v>29</v>
      </c>
      <c r="Y137" s="2030">
        <v>78</v>
      </c>
      <c r="Z137" s="2030">
        <v>117</v>
      </c>
      <c r="AA137" s="2030">
        <v>29</v>
      </c>
      <c r="AB137" s="2030">
        <v>83</v>
      </c>
      <c r="AC137" s="2031">
        <v>39</v>
      </c>
      <c r="AE137" s="2825" t="s">
        <v>441</v>
      </c>
      <c r="AF137" s="2826"/>
      <c r="AG137" s="2157">
        <v>22</v>
      </c>
      <c r="AH137" s="2153">
        <v>28</v>
      </c>
      <c r="AI137" s="2153">
        <v>76</v>
      </c>
      <c r="AJ137" s="2153">
        <v>115</v>
      </c>
      <c r="AK137" s="2153">
        <v>29</v>
      </c>
      <c r="AL137" s="2153">
        <v>82</v>
      </c>
      <c r="AM137" s="2158">
        <v>40</v>
      </c>
    </row>
    <row r="138" spans="1:39">
      <c r="A138" s="2825" t="s">
        <v>442</v>
      </c>
      <c r="B138" s="2833"/>
      <c r="C138" s="1970">
        <v>2789</v>
      </c>
      <c r="D138" s="1967">
        <v>2718</v>
      </c>
      <c r="E138" s="1967">
        <v>6612</v>
      </c>
      <c r="F138" s="1967">
        <v>10793</v>
      </c>
      <c r="G138" s="1967">
        <v>2650</v>
      </c>
      <c r="H138" s="1967">
        <v>7796</v>
      </c>
      <c r="I138" s="1969">
        <v>2494</v>
      </c>
      <c r="K138" s="2825" t="s">
        <v>442</v>
      </c>
      <c r="L138" s="2833"/>
      <c r="M138" s="1970">
        <v>2829</v>
      </c>
      <c r="N138" s="1967">
        <v>2742</v>
      </c>
      <c r="O138" s="1967">
        <v>6636</v>
      </c>
      <c r="P138" s="1967">
        <v>10830</v>
      </c>
      <c r="Q138" s="1967">
        <v>2647</v>
      </c>
      <c r="R138" s="1967">
        <v>7837</v>
      </c>
      <c r="S138" s="1969">
        <v>2497</v>
      </c>
      <c r="U138" s="2825" t="s">
        <v>442</v>
      </c>
      <c r="V138" s="2833"/>
      <c r="W138" s="2030">
        <v>2834</v>
      </c>
      <c r="X138" s="2030">
        <v>2738</v>
      </c>
      <c r="Y138" s="2030">
        <v>6648</v>
      </c>
      <c r="Z138" s="2030">
        <v>10760</v>
      </c>
      <c r="AA138" s="2030">
        <v>2636</v>
      </c>
      <c r="AB138" s="2030">
        <v>7791</v>
      </c>
      <c r="AC138" s="2031">
        <v>2489</v>
      </c>
      <c r="AE138" s="2825" t="s">
        <v>442</v>
      </c>
      <c r="AF138" s="2826"/>
      <c r="AG138" s="2157">
        <v>2792</v>
      </c>
      <c r="AH138" s="2153">
        <v>2695</v>
      </c>
      <c r="AI138" s="2153">
        <v>6595</v>
      </c>
      <c r="AJ138" s="2153">
        <v>10581</v>
      </c>
      <c r="AK138" s="2153">
        <v>2595</v>
      </c>
      <c r="AL138" s="2153">
        <v>7742</v>
      </c>
      <c r="AM138" s="2158">
        <v>2464</v>
      </c>
    </row>
    <row r="139" spans="1:39">
      <c r="A139" s="2825" t="s">
        <v>443</v>
      </c>
      <c r="B139" s="2833"/>
      <c r="C139" s="1970">
        <v>2298</v>
      </c>
      <c r="D139" s="1967">
        <v>3565</v>
      </c>
      <c r="E139" s="1967">
        <v>8264</v>
      </c>
      <c r="F139" s="1967">
        <v>13047</v>
      </c>
      <c r="G139" s="1967">
        <v>3154</v>
      </c>
      <c r="H139" s="1967">
        <v>8624</v>
      </c>
      <c r="I139" s="1969">
        <v>3196</v>
      </c>
      <c r="K139" s="2825" t="s">
        <v>443</v>
      </c>
      <c r="L139" s="2833"/>
      <c r="M139" s="1970">
        <v>2312</v>
      </c>
      <c r="N139" s="1967">
        <v>3554</v>
      </c>
      <c r="O139" s="1967">
        <v>8274</v>
      </c>
      <c r="P139" s="1967">
        <v>13082</v>
      </c>
      <c r="Q139" s="1967">
        <v>3151</v>
      </c>
      <c r="R139" s="1967">
        <v>8653</v>
      </c>
      <c r="S139" s="1969">
        <v>3193</v>
      </c>
      <c r="U139" s="2825" t="s">
        <v>443</v>
      </c>
      <c r="V139" s="2833"/>
      <c r="W139" s="2030">
        <v>2318</v>
      </c>
      <c r="X139" s="2030">
        <v>3545</v>
      </c>
      <c r="Y139" s="2030">
        <v>8286</v>
      </c>
      <c r="Z139" s="2030">
        <v>13037</v>
      </c>
      <c r="AA139" s="2030">
        <v>3141</v>
      </c>
      <c r="AB139" s="2030">
        <v>8611</v>
      </c>
      <c r="AC139" s="2031">
        <v>3186</v>
      </c>
      <c r="AE139" s="2825" t="s">
        <v>443</v>
      </c>
      <c r="AF139" s="2826"/>
      <c r="AG139" s="2157">
        <v>2304</v>
      </c>
      <c r="AH139" s="2153">
        <v>3537</v>
      </c>
      <c r="AI139" s="2153">
        <v>8242</v>
      </c>
      <c r="AJ139" s="2153">
        <v>12931</v>
      </c>
      <c r="AK139" s="2153">
        <v>3072</v>
      </c>
      <c r="AL139" s="2153">
        <v>8610</v>
      </c>
      <c r="AM139" s="2158">
        <v>3177</v>
      </c>
    </row>
    <row r="140" spans="1:39">
      <c r="A140" s="2825" t="s">
        <v>778</v>
      </c>
      <c r="B140" s="2833"/>
      <c r="C140" s="1970">
        <v>237</v>
      </c>
      <c r="D140" s="1967">
        <v>389</v>
      </c>
      <c r="E140" s="1967">
        <v>1469</v>
      </c>
      <c r="F140" s="1967">
        <v>1379</v>
      </c>
      <c r="G140" s="1967">
        <v>503</v>
      </c>
      <c r="H140" s="1967">
        <v>1239</v>
      </c>
      <c r="I140" s="1969">
        <v>294</v>
      </c>
      <c r="K140" s="2825" t="s">
        <v>778</v>
      </c>
      <c r="L140" s="2833"/>
      <c r="M140" s="1970">
        <v>241</v>
      </c>
      <c r="N140" s="1967">
        <v>389</v>
      </c>
      <c r="O140" s="1967">
        <v>1485</v>
      </c>
      <c r="P140" s="1967">
        <v>1374</v>
      </c>
      <c r="Q140" s="1967">
        <v>502</v>
      </c>
      <c r="R140" s="1967">
        <v>1248</v>
      </c>
      <c r="S140" s="1969">
        <v>297</v>
      </c>
      <c r="U140" s="2825" t="s">
        <v>778</v>
      </c>
      <c r="V140" s="2833"/>
      <c r="W140" s="2030">
        <v>238</v>
      </c>
      <c r="X140" s="2030">
        <v>389</v>
      </c>
      <c r="Y140" s="2030">
        <v>1494</v>
      </c>
      <c r="Z140" s="2030">
        <v>1364</v>
      </c>
      <c r="AA140" s="2030">
        <v>495</v>
      </c>
      <c r="AB140" s="2030">
        <v>1239</v>
      </c>
      <c r="AC140" s="2031">
        <v>297</v>
      </c>
      <c r="AE140" s="2825" t="s">
        <v>778</v>
      </c>
      <c r="AF140" s="2826"/>
      <c r="AG140" s="2157">
        <v>236</v>
      </c>
      <c r="AH140" s="2153">
        <v>385</v>
      </c>
      <c r="AI140" s="2153">
        <v>1499</v>
      </c>
      <c r="AJ140" s="2153">
        <v>1351</v>
      </c>
      <c r="AK140" s="2153">
        <v>490</v>
      </c>
      <c r="AL140" s="2153">
        <v>1237</v>
      </c>
      <c r="AM140" s="2158">
        <v>293</v>
      </c>
    </row>
    <row r="141" spans="1:39">
      <c r="A141" s="2825" t="s">
        <v>779</v>
      </c>
      <c r="B141" s="2833"/>
      <c r="C141" s="1970">
        <v>1650</v>
      </c>
      <c r="D141" s="1967">
        <v>1794</v>
      </c>
      <c r="E141" s="1967">
        <v>7015</v>
      </c>
      <c r="F141" s="1967">
        <v>3384</v>
      </c>
      <c r="G141" s="1967">
        <v>1649</v>
      </c>
      <c r="H141" s="1967">
        <v>4418</v>
      </c>
      <c r="I141" s="1969">
        <v>1444</v>
      </c>
      <c r="K141" s="2825" t="s">
        <v>779</v>
      </c>
      <c r="L141" s="2833"/>
      <c r="M141" s="1970">
        <v>1653</v>
      </c>
      <c r="N141" s="1967">
        <v>1814</v>
      </c>
      <c r="O141" s="1967">
        <v>7067</v>
      </c>
      <c r="P141" s="1967">
        <v>3405</v>
      </c>
      <c r="Q141" s="1967">
        <v>1673</v>
      </c>
      <c r="R141" s="1967">
        <v>4401</v>
      </c>
      <c r="S141" s="1969">
        <v>1463</v>
      </c>
      <c r="U141" s="2825" t="s">
        <v>779</v>
      </c>
      <c r="V141" s="2833"/>
      <c r="W141" s="2030">
        <v>1663</v>
      </c>
      <c r="X141" s="2030">
        <v>1816</v>
      </c>
      <c r="Y141" s="2030">
        <v>7085</v>
      </c>
      <c r="Z141" s="2030">
        <v>3377</v>
      </c>
      <c r="AA141" s="2030">
        <v>1676</v>
      </c>
      <c r="AB141" s="2030">
        <v>4425</v>
      </c>
      <c r="AC141" s="2031">
        <v>1468</v>
      </c>
      <c r="AE141" s="2825" t="s">
        <v>779</v>
      </c>
      <c r="AF141" s="2826"/>
      <c r="AG141" s="2157">
        <v>1673</v>
      </c>
      <c r="AH141" s="2153">
        <v>1811</v>
      </c>
      <c r="AI141" s="2153">
        <v>7069</v>
      </c>
      <c r="AJ141" s="2153">
        <v>3343</v>
      </c>
      <c r="AK141" s="2153">
        <v>1662</v>
      </c>
      <c r="AL141" s="2153">
        <v>4417</v>
      </c>
      <c r="AM141" s="2158">
        <v>1449</v>
      </c>
    </row>
    <row r="142" spans="1:39">
      <c r="A142" s="2825" t="s">
        <v>446</v>
      </c>
      <c r="B142" s="2833"/>
      <c r="C142" s="1970">
        <v>241</v>
      </c>
      <c r="D142" s="1967">
        <v>237</v>
      </c>
      <c r="E142" s="1967">
        <v>873</v>
      </c>
      <c r="F142" s="1967">
        <v>749</v>
      </c>
      <c r="G142" s="1967">
        <v>186</v>
      </c>
      <c r="H142" s="1967">
        <v>964</v>
      </c>
      <c r="I142" s="1969">
        <v>204</v>
      </c>
      <c r="K142" s="2825" t="s">
        <v>446</v>
      </c>
      <c r="L142" s="2833"/>
      <c r="M142" s="1970">
        <v>236</v>
      </c>
      <c r="N142" s="1967">
        <v>242</v>
      </c>
      <c r="O142" s="1967">
        <v>885</v>
      </c>
      <c r="P142" s="1967">
        <v>742</v>
      </c>
      <c r="Q142" s="1967">
        <v>190</v>
      </c>
      <c r="R142" s="1967">
        <v>980</v>
      </c>
      <c r="S142" s="1969">
        <v>201</v>
      </c>
      <c r="U142" s="2825" t="s">
        <v>446</v>
      </c>
      <c r="V142" s="2833"/>
      <c r="W142" s="2030">
        <v>239</v>
      </c>
      <c r="X142" s="2030">
        <v>238</v>
      </c>
      <c r="Y142" s="2030">
        <v>885</v>
      </c>
      <c r="Z142" s="2030">
        <v>732</v>
      </c>
      <c r="AA142" s="2030">
        <v>192</v>
      </c>
      <c r="AB142" s="2030">
        <v>985</v>
      </c>
      <c r="AC142" s="2031">
        <v>199</v>
      </c>
      <c r="AE142" s="2825" t="s">
        <v>446</v>
      </c>
      <c r="AF142" s="2826"/>
      <c r="AG142" s="2157">
        <v>235</v>
      </c>
      <c r="AH142" s="2153">
        <v>239</v>
      </c>
      <c r="AI142" s="2153">
        <v>883</v>
      </c>
      <c r="AJ142" s="2153">
        <v>732</v>
      </c>
      <c r="AK142" s="2153">
        <v>194</v>
      </c>
      <c r="AL142" s="2153">
        <v>992</v>
      </c>
      <c r="AM142" s="2158">
        <v>202</v>
      </c>
    </row>
    <row r="143" spans="1:39">
      <c r="A143" s="2825" t="s">
        <v>447</v>
      </c>
      <c r="B143" s="2833"/>
      <c r="C143" s="1970">
        <v>206</v>
      </c>
      <c r="D143" s="1967">
        <v>292</v>
      </c>
      <c r="E143" s="1967">
        <v>632</v>
      </c>
      <c r="F143" s="1967">
        <v>1118</v>
      </c>
      <c r="G143" s="1967">
        <v>292</v>
      </c>
      <c r="H143" s="1967">
        <v>828</v>
      </c>
      <c r="I143" s="1969">
        <v>262</v>
      </c>
      <c r="K143" s="2825" t="s">
        <v>447</v>
      </c>
      <c r="L143" s="2833"/>
      <c r="M143" s="1970">
        <v>207</v>
      </c>
      <c r="N143" s="1967">
        <v>289</v>
      </c>
      <c r="O143" s="1967">
        <v>627</v>
      </c>
      <c r="P143" s="1967">
        <v>1114</v>
      </c>
      <c r="Q143" s="1967">
        <v>297</v>
      </c>
      <c r="R143" s="1967">
        <v>831</v>
      </c>
      <c r="S143" s="1969">
        <v>261</v>
      </c>
      <c r="U143" s="2825" t="s">
        <v>447</v>
      </c>
      <c r="V143" s="2833"/>
      <c r="W143" s="2030">
        <v>210</v>
      </c>
      <c r="X143" s="2030">
        <v>294</v>
      </c>
      <c r="Y143" s="2030">
        <v>630</v>
      </c>
      <c r="Z143" s="2030">
        <v>1110</v>
      </c>
      <c r="AA143" s="2030">
        <v>300</v>
      </c>
      <c r="AB143" s="2030">
        <v>841</v>
      </c>
      <c r="AC143" s="2031">
        <v>263</v>
      </c>
      <c r="AE143" s="2825" t="s">
        <v>447</v>
      </c>
      <c r="AF143" s="2826"/>
      <c r="AG143" s="2157">
        <v>213</v>
      </c>
      <c r="AH143" s="2153">
        <v>291</v>
      </c>
      <c r="AI143" s="2153">
        <v>621</v>
      </c>
      <c r="AJ143" s="2153">
        <v>1099</v>
      </c>
      <c r="AK143" s="2153">
        <v>295</v>
      </c>
      <c r="AL143" s="2153">
        <v>829</v>
      </c>
      <c r="AM143" s="2158">
        <v>263</v>
      </c>
    </row>
    <row r="144" spans="1:39">
      <c r="A144" s="2825" t="s">
        <v>780</v>
      </c>
      <c r="B144" s="2833"/>
      <c r="C144" s="1970">
        <v>585</v>
      </c>
      <c r="D144" s="1967">
        <v>538</v>
      </c>
      <c r="E144" s="1967">
        <v>1994</v>
      </c>
      <c r="F144" s="1967">
        <v>4018</v>
      </c>
      <c r="G144" s="1967">
        <v>710</v>
      </c>
      <c r="H144" s="1967">
        <v>2090</v>
      </c>
      <c r="I144" s="1969">
        <v>615</v>
      </c>
      <c r="K144" s="2825" t="s">
        <v>780</v>
      </c>
      <c r="L144" s="2833"/>
      <c r="M144" s="1970">
        <v>594</v>
      </c>
      <c r="N144" s="1967">
        <v>542</v>
      </c>
      <c r="O144" s="1967">
        <v>2007</v>
      </c>
      <c r="P144" s="1967">
        <v>4054</v>
      </c>
      <c r="Q144" s="1967">
        <v>708</v>
      </c>
      <c r="R144" s="1967">
        <v>2113</v>
      </c>
      <c r="S144" s="1969">
        <v>610</v>
      </c>
      <c r="U144" s="2825" t="s">
        <v>780</v>
      </c>
      <c r="V144" s="2833"/>
      <c r="W144" s="2030">
        <v>594</v>
      </c>
      <c r="X144" s="2030">
        <v>549</v>
      </c>
      <c r="Y144" s="2030">
        <v>2011</v>
      </c>
      <c r="Z144" s="2030">
        <v>4052</v>
      </c>
      <c r="AA144" s="2030">
        <v>709</v>
      </c>
      <c r="AB144" s="2030">
        <v>2107</v>
      </c>
      <c r="AC144" s="2031">
        <v>615</v>
      </c>
      <c r="AE144" s="2825" t="s">
        <v>780</v>
      </c>
      <c r="AF144" s="2826"/>
      <c r="AG144" s="2157">
        <v>585</v>
      </c>
      <c r="AH144" s="2153">
        <v>550</v>
      </c>
      <c r="AI144" s="2153">
        <v>2005</v>
      </c>
      <c r="AJ144" s="2153">
        <v>4033</v>
      </c>
      <c r="AK144" s="2153">
        <v>698</v>
      </c>
      <c r="AL144" s="2153">
        <v>2111</v>
      </c>
      <c r="AM144" s="2158">
        <v>615</v>
      </c>
    </row>
    <row r="145" spans="1:39">
      <c r="A145" s="2825" t="s">
        <v>449</v>
      </c>
      <c r="B145" s="2833"/>
      <c r="C145" s="1970">
        <v>318</v>
      </c>
      <c r="D145" s="1967">
        <v>420</v>
      </c>
      <c r="E145" s="1967">
        <v>1746</v>
      </c>
      <c r="F145" s="1967">
        <v>1674</v>
      </c>
      <c r="G145" s="1967">
        <v>288</v>
      </c>
      <c r="H145" s="1967">
        <v>1348</v>
      </c>
      <c r="I145" s="1969">
        <v>319</v>
      </c>
      <c r="K145" s="2825" t="s">
        <v>449</v>
      </c>
      <c r="L145" s="2833"/>
      <c r="M145" s="1970">
        <v>319</v>
      </c>
      <c r="N145" s="1967">
        <v>420</v>
      </c>
      <c r="O145" s="1967">
        <v>1771</v>
      </c>
      <c r="P145" s="1967">
        <v>1692</v>
      </c>
      <c r="Q145" s="1967">
        <v>283</v>
      </c>
      <c r="R145" s="1967">
        <v>1384</v>
      </c>
      <c r="S145" s="1969">
        <v>324</v>
      </c>
      <c r="U145" s="2825" t="s">
        <v>449</v>
      </c>
      <c r="V145" s="2833"/>
      <c r="W145" s="2030">
        <v>320</v>
      </c>
      <c r="X145" s="2030">
        <v>423</v>
      </c>
      <c r="Y145" s="2030">
        <v>1787</v>
      </c>
      <c r="Z145" s="2030">
        <v>1667</v>
      </c>
      <c r="AA145" s="2030">
        <v>283</v>
      </c>
      <c r="AB145" s="2030">
        <v>1404</v>
      </c>
      <c r="AC145" s="2031">
        <v>323</v>
      </c>
      <c r="AE145" s="2825" t="s">
        <v>449</v>
      </c>
      <c r="AF145" s="2826"/>
      <c r="AG145" s="2157">
        <v>321</v>
      </c>
      <c r="AH145" s="2153">
        <v>418</v>
      </c>
      <c r="AI145" s="2153">
        <v>1799</v>
      </c>
      <c r="AJ145" s="2153">
        <v>1647</v>
      </c>
      <c r="AK145" s="2153">
        <v>277</v>
      </c>
      <c r="AL145" s="2153">
        <v>1408</v>
      </c>
      <c r="AM145" s="2158">
        <v>318</v>
      </c>
    </row>
    <row r="146" spans="1:39">
      <c r="A146" s="2825" t="s">
        <v>781</v>
      </c>
      <c r="B146" s="2833"/>
      <c r="C146" s="1970">
        <v>380</v>
      </c>
      <c r="D146" s="1967">
        <v>311</v>
      </c>
      <c r="E146" s="1967">
        <v>1094</v>
      </c>
      <c r="F146" s="1967">
        <v>1168</v>
      </c>
      <c r="G146" s="1967">
        <v>278</v>
      </c>
      <c r="H146" s="1967">
        <v>1042</v>
      </c>
      <c r="I146" s="1969">
        <v>335</v>
      </c>
      <c r="K146" s="2825" t="s">
        <v>781</v>
      </c>
      <c r="L146" s="2833"/>
      <c r="M146" s="1970">
        <v>392</v>
      </c>
      <c r="N146" s="1967">
        <v>312</v>
      </c>
      <c r="O146" s="1967">
        <v>1102</v>
      </c>
      <c r="P146" s="1967">
        <v>1189</v>
      </c>
      <c r="Q146" s="1967">
        <v>279</v>
      </c>
      <c r="R146" s="1967">
        <v>1047</v>
      </c>
      <c r="S146" s="1969">
        <v>337</v>
      </c>
      <c r="U146" s="2825" t="s">
        <v>781</v>
      </c>
      <c r="V146" s="2833"/>
      <c r="W146" s="2030">
        <v>393</v>
      </c>
      <c r="X146" s="2030">
        <v>315</v>
      </c>
      <c r="Y146" s="2030">
        <v>1111</v>
      </c>
      <c r="Z146" s="2030">
        <v>1187</v>
      </c>
      <c r="AA146" s="2030">
        <v>285</v>
      </c>
      <c r="AB146" s="2030">
        <v>1049</v>
      </c>
      <c r="AC146" s="2031">
        <v>336</v>
      </c>
      <c r="AE146" s="2825" t="s">
        <v>781</v>
      </c>
      <c r="AF146" s="2826"/>
      <c r="AG146" s="2157">
        <v>392</v>
      </c>
      <c r="AH146" s="2153">
        <v>314</v>
      </c>
      <c r="AI146" s="2153">
        <v>1109</v>
      </c>
      <c r="AJ146" s="2153">
        <v>1185</v>
      </c>
      <c r="AK146" s="2153">
        <v>288</v>
      </c>
      <c r="AL146" s="2153">
        <v>1048</v>
      </c>
      <c r="AM146" s="2158">
        <v>336</v>
      </c>
    </row>
    <row r="147" spans="1:39">
      <c r="A147" s="2825" t="s">
        <v>782</v>
      </c>
      <c r="B147" s="2833"/>
      <c r="C147" s="1970" t="s">
        <v>601</v>
      </c>
      <c r="D147" s="1967" t="s">
        <v>601</v>
      </c>
      <c r="E147" s="1967" t="s">
        <v>601</v>
      </c>
      <c r="F147" s="1967">
        <v>1</v>
      </c>
      <c r="G147" s="1967" t="s">
        <v>601</v>
      </c>
      <c r="H147" s="1967">
        <v>0</v>
      </c>
      <c r="I147" s="1969" t="s">
        <v>601</v>
      </c>
      <c r="K147" s="2825" t="s">
        <v>782</v>
      </c>
      <c r="L147" s="2833"/>
      <c r="M147" s="1970" t="s">
        <v>601</v>
      </c>
      <c r="N147" s="1967" t="s">
        <v>601</v>
      </c>
      <c r="O147" s="1967" t="s">
        <v>601</v>
      </c>
      <c r="P147" s="1967">
        <v>1</v>
      </c>
      <c r="Q147" s="1967" t="s">
        <v>601</v>
      </c>
      <c r="R147" s="1967">
        <v>0</v>
      </c>
      <c r="S147" s="1969" t="s">
        <v>601</v>
      </c>
      <c r="U147" s="2825" t="s">
        <v>782</v>
      </c>
      <c r="V147" s="2833"/>
      <c r="W147" s="2030" t="s">
        <v>601</v>
      </c>
      <c r="X147" s="2030" t="s">
        <v>601</v>
      </c>
      <c r="Y147" s="2030" t="s">
        <v>601</v>
      </c>
      <c r="Z147" s="2030">
        <v>1</v>
      </c>
      <c r="AA147" s="2030" t="s">
        <v>601</v>
      </c>
      <c r="AB147" s="2030">
        <v>0</v>
      </c>
      <c r="AC147" s="2031" t="s">
        <v>601</v>
      </c>
      <c r="AE147" s="2825" t="s">
        <v>782</v>
      </c>
      <c r="AF147" s="2826"/>
      <c r="AG147" s="2157" t="s">
        <v>601</v>
      </c>
      <c r="AH147" s="2153" t="s">
        <v>601</v>
      </c>
      <c r="AI147" s="2153" t="s">
        <v>601</v>
      </c>
      <c r="AJ147" s="2153">
        <v>1</v>
      </c>
      <c r="AK147" s="2153" t="s">
        <v>601</v>
      </c>
      <c r="AL147" s="2153">
        <v>0</v>
      </c>
      <c r="AM147" s="2158" t="s">
        <v>601</v>
      </c>
    </row>
    <row r="148" spans="1:39">
      <c r="A148" s="2825" t="s">
        <v>451</v>
      </c>
      <c r="B148" s="2833"/>
      <c r="C148" s="1970">
        <v>49</v>
      </c>
      <c r="D148" s="1967">
        <v>53</v>
      </c>
      <c r="E148" s="1967">
        <v>172</v>
      </c>
      <c r="F148" s="1967">
        <v>215</v>
      </c>
      <c r="G148" s="1967">
        <v>47</v>
      </c>
      <c r="H148" s="1967">
        <v>362</v>
      </c>
      <c r="I148" s="1969">
        <v>41</v>
      </c>
      <c r="K148" s="2825" t="s">
        <v>451</v>
      </c>
      <c r="L148" s="2833"/>
      <c r="M148" s="1970">
        <v>48</v>
      </c>
      <c r="N148" s="1967">
        <v>53</v>
      </c>
      <c r="O148" s="1967">
        <v>177</v>
      </c>
      <c r="P148" s="1967">
        <v>216</v>
      </c>
      <c r="Q148" s="1967">
        <v>46</v>
      </c>
      <c r="R148" s="1967">
        <v>363</v>
      </c>
      <c r="S148" s="1969">
        <v>41</v>
      </c>
      <c r="U148" s="2825" t="s">
        <v>451</v>
      </c>
      <c r="V148" s="2833"/>
      <c r="W148" s="2030">
        <v>48</v>
      </c>
      <c r="X148" s="2030">
        <v>50</v>
      </c>
      <c r="Y148" s="2030">
        <v>179</v>
      </c>
      <c r="Z148" s="2030">
        <v>217</v>
      </c>
      <c r="AA148" s="2030">
        <v>46</v>
      </c>
      <c r="AB148" s="2030">
        <v>363</v>
      </c>
      <c r="AC148" s="2031">
        <v>43</v>
      </c>
      <c r="AE148" s="2825" t="s">
        <v>451</v>
      </c>
      <c r="AF148" s="2826"/>
      <c r="AG148" s="2157">
        <v>48</v>
      </c>
      <c r="AH148" s="2153">
        <v>52</v>
      </c>
      <c r="AI148" s="2153">
        <v>181</v>
      </c>
      <c r="AJ148" s="2153">
        <v>221</v>
      </c>
      <c r="AK148" s="2153">
        <v>47</v>
      </c>
      <c r="AL148" s="2153">
        <v>367</v>
      </c>
      <c r="AM148" s="2158">
        <v>47</v>
      </c>
    </row>
    <row r="149" spans="1:39">
      <c r="A149" s="2825" t="s">
        <v>783</v>
      </c>
      <c r="B149" s="2833"/>
      <c r="C149" s="1970">
        <v>48</v>
      </c>
      <c r="D149" s="1967">
        <v>45</v>
      </c>
      <c r="E149" s="1967">
        <v>117</v>
      </c>
      <c r="F149" s="1967">
        <v>294</v>
      </c>
      <c r="G149" s="1967">
        <v>91</v>
      </c>
      <c r="H149" s="1967">
        <v>142</v>
      </c>
      <c r="I149" s="1969">
        <v>50</v>
      </c>
      <c r="K149" s="2825" t="s">
        <v>783</v>
      </c>
      <c r="L149" s="2833"/>
      <c r="M149" s="1970">
        <v>48</v>
      </c>
      <c r="N149" s="1967">
        <v>47</v>
      </c>
      <c r="O149" s="1967">
        <v>119</v>
      </c>
      <c r="P149" s="1967">
        <v>296</v>
      </c>
      <c r="Q149" s="1967">
        <v>93</v>
      </c>
      <c r="R149" s="1967">
        <v>144</v>
      </c>
      <c r="S149" s="1969">
        <v>50</v>
      </c>
      <c r="U149" s="2825" t="s">
        <v>783</v>
      </c>
      <c r="V149" s="2833"/>
      <c r="W149" s="2030">
        <v>49</v>
      </c>
      <c r="X149" s="2030">
        <v>46</v>
      </c>
      <c r="Y149" s="2030">
        <v>120</v>
      </c>
      <c r="Z149" s="2030">
        <v>296</v>
      </c>
      <c r="AA149" s="2030">
        <v>92</v>
      </c>
      <c r="AB149" s="2030">
        <v>147</v>
      </c>
      <c r="AC149" s="2031">
        <v>51</v>
      </c>
      <c r="AE149" s="2825" t="s">
        <v>783</v>
      </c>
      <c r="AF149" s="2826"/>
      <c r="AG149" s="2157">
        <v>49</v>
      </c>
      <c r="AH149" s="2153">
        <v>48</v>
      </c>
      <c r="AI149" s="2153">
        <v>123</v>
      </c>
      <c r="AJ149" s="2153">
        <v>296</v>
      </c>
      <c r="AK149" s="2153">
        <v>90</v>
      </c>
      <c r="AL149" s="2153">
        <v>149</v>
      </c>
      <c r="AM149" s="2158">
        <v>48</v>
      </c>
    </row>
    <row r="150" spans="1:39">
      <c r="A150" s="2825" t="s">
        <v>784</v>
      </c>
      <c r="B150" s="2833"/>
      <c r="C150" s="1970">
        <v>163</v>
      </c>
      <c r="D150" s="1967">
        <v>137</v>
      </c>
      <c r="E150" s="1967">
        <v>491</v>
      </c>
      <c r="F150" s="1967">
        <v>462</v>
      </c>
      <c r="G150" s="1967">
        <v>152</v>
      </c>
      <c r="H150" s="1967">
        <v>377</v>
      </c>
      <c r="I150" s="1969">
        <v>138</v>
      </c>
      <c r="K150" s="2825" t="s">
        <v>784</v>
      </c>
      <c r="L150" s="2833"/>
      <c r="M150" s="1970">
        <v>164</v>
      </c>
      <c r="N150" s="1967">
        <v>139</v>
      </c>
      <c r="O150" s="1967">
        <v>493</v>
      </c>
      <c r="P150" s="1967">
        <v>465</v>
      </c>
      <c r="Q150" s="1967">
        <v>146</v>
      </c>
      <c r="R150" s="1967">
        <v>385</v>
      </c>
      <c r="S150" s="1969">
        <v>146</v>
      </c>
      <c r="U150" s="2825" t="s">
        <v>784</v>
      </c>
      <c r="V150" s="2833"/>
      <c r="W150" s="2030">
        <v>161</v>
      </c>
      <c r="X150" s="2030">
        <v>142</v>
      </c>
      <c r="Y150" s="2030">
        <v>492</v>
      </c>
      <c r="Z150" s="2030">
        <v>464</v>
      </c>
      <c r="AA150" s="2030">
        <v>150</v>
      </c>
      <c r="AB150" s="2030">
        <v>383</v>
      </c>
      <c r="AC150" s="2031">
        <v>146</v>
      </c>
      <c r="AE150" s="2825" t="s">
        <v>784</v>
      </c>
      <c r="AF150" s="2826"/>
      <c r="AG150" s="2157">
        <v>157</v>
      </c>
      <c r="AH150" s="2153">
        <v>142</v>
      </c>
      <c r="AI150" s="2153">
        <v>481</v>
      </c>
      <c r="AJ150" s="2153">
        <v>463</v>
      </c>
      <c r="AK150" s="2153">
        <v>151</v>
      </c>
      <c r="AL150" s="2153">
        <v>389</v>
      </c>
      <c r="AM150" s="2158">
        <v>145</v>
      </c>
    </row>
    <row r="151" spans="1:39">
      <c r="A151" s="2825" t="s">
        <v>453</v>
      </c>
      <c r="B151" s="2833"/>
      <c r="C151" s="1970">
        <v>496</v>
      </c>
      <c r="D151" s="1967">
        <v>646</v>
      </c>
      <c r="E151" s="1967">
        <v>1709</v>
      </c>
      <c r="F151" s="1967">
        <v>2460</v>
      </c>
      <c r="G151" s="1967">
        <v>664</v>
      </c>
      <c r="H151" s="1967">
        <v>1711</v>
      </c>
      <c r="I151" s="1969">
        <v>678</v>
      </c>
      <c r="K151" s="2825" t="s">
        <v>453</v>
      </c>
      <c r="L151" s="2833"/>
      <c r="M151" s="1970">
        <v>490</v>
      </c>
      <c r="N151" s="1967">
        <v>656</v>
      </c>
      <c r="O151" s="1967">
        <v>1722</v>
      </c>
      <c r="P151" s="1967">
        <v>2473</v>
      </c>
      <c r="Q151" s="1967">
        <v>669</v>
      </c>
      <c r="R151" s="1967">
        <v>1727</v>
      </c>
      <c r="S151" s="1969">
        <v>684</v>
      </c>
      <c r="U151" s="2825" t="s">
        <v>453</v>
      </c>
      <c r="V151" s="2833"/>
      <c r="W151" s="2030">
        <v>491</v>
      </c>
      <c r="X151" s="2030">
        <v>655</v>
      </c>
      <c r="Y151" s="2030">
        <v>1733</v>
      </c>
      <c r="Z151" s="2030">
        <v>2481</v>
      </c>
      <c r="AA151" s="2030">
        <v>675</v>
      </c>
      <c r="AB151" s="2030">
        <v>1727</v>
      </c>
      <c r="AC151" s="2031">
        <v>681</v>
      </c>
      <c r="AE151" s="2825" t="s">
        <v>453</v>
      </c>
      <c r="AF151" s="2826"/>
      <c r="AG151" s="2157">
        <v>494</v>
      </c>
      <c r="AH151" s="2153">
        <v>651</v>
      </c>
      <c r="AI151" s="2153">
        <v>1740</v>
      </c>
      <c r="AJ151" s="2153">
        <v>2481</v>
      </c>
      <c r="AK151" s="2153">
        <v>678</v>
      </c>
      <c r="AL151" s="2153">
        <v>1728</v>
      </c>
      <c r="AM151" s="2158">
        <v>673</v>
      </c>
    </row>
    <row r="152" spans="1:39" ht="13.5" thickBot="1">
      <c r="A152" s="2825" t="s">
        <v>454</v>
      </c>
      <c r="B152" s="2833"/>
      <c r="C152" s="1970">
        <v>10</v>
      </c>
      <c r="D152" s="1967">
        <v>7</v>
      </c>
      <c r="E152" s="1967">
        <v>91</v>
      </c>
      <c r="F152" s="1967">
        <v>125</v>
      </c>
      <c r="G152" s="1967">
        <v>16</v>
      </c>
      <c r="H152" s="1967">
        <v>34</v>
      </c>
      <c r="I152" s="1969">
        <v>28</v>
      </c>
      <c r="K152" s="2825" t="s">
        <v>454</v>
      </c>
      <c r="L152" s="2833"/>
      <c r="M152" s="1970">
        <v>10</v>
      </c>
      <c r="N152" s="1967">
        <v>10</v>
      </c>
      <c r="O152" s="1967">
        <v>68</v>
      </c>
      <c r="P152" s="1967">
        <v>115</v>
      </c>
      <c r="Q152" s="1967">
        <v>14</v>
      </c>
      <c r="R152" s="1967">
        <v>36</v>
      </c>
      <c r="S152" s="1969">
        <v>29</v>
      </c>
      <c r="U152" s="2825" t="s">
        <v>454</v>
      </c>
      <c r="V152" s="2833"/>
      <c r="W152" s="2030">
        <v>15</v>
      </c>
      <c r="X152" s="2030">
        <v>11</v>
      </c>
      <c r="Y152" s="2030">
        <v>76</v>
      </c>
      <c r="Z152" s="2030">
        <v>67</v>
      </c>
      <c r="AA152" s="2030">
        <v>12</v>
      </c>
      <c r="AB152" s="2030">
        <v>31</v>
      </c>
      <c r="AC152" s="2031">
        <v>15</v>
      </c>
      <c r="AE152" s="2825" t="s">
        <v>454</v>
      </c>
      <c r="AF152" s="2826"/>
      <c r="AG152" s="2159">
        <v>12</v>
      </c>
      <c r="AH152" s="2160">
        <v>10</v>
      </c>
      <c r="AI152" s="2160">
        <v>61</v>
      </c>
      <c r="AJ152" s="2160">
        <v>61</v>
      </c>
      <c r="AK152" s="2160">
        <v>13</v>
      </c>
      <c r="AL152" s="2160">
        <v>24</v>
      </c>
      <c r="AM152" s="2161">
        <v>14</v>
      </c>
    </row>
    <row r="153" spans="1:39" ht="13.5" thickBot="1">
      <c r="A153" s="2827" t="s">
        <v>105</v>
      </c>
      <c r="B153" s="2828"/>
      <c r="C153" s="1977">
        <v>12159</v>
      </c>
      <c r="D153" s="1978">
        <v>15099</v>
      </c>
      <c r="E153" s="1978">
        <v>53963</v>
      </c>
      <c r="F153" s="1978">
        <v>69698</v>
      </c>
      <c r="G153" s="1978">
        <v>15018</v>
      </c>
      <c r="H153" s="1978">
        <v>47754</v>
      </c>
      <c r="I153" s="1979">
        <v>12495</v>
      </c>
      <c r="K153" s="2827" t="s">
        <v>105</v>
      </c>
      <c r="L153" s="2828"/>
      <c r="M153" s="1977">
        <v>12247</v>
      </c>
      <c r="N153" s="1978">
        <v>15175</v>
      </c>
      <c r="O153" s="1978">
        <v>54165</v>
      </c>
      <c r="P153" s="1978">
        <v>69886</v>
      </c>
      <c r="Q153" s="1978">
        <v>15057</v>
      </c>
      <c r="R153" s="1978">
        <v>47933</v>
      </c>
      <c r="S153" s="1979">
        <v>12516</v>
      </c>
      <c r="U153" s="2827" t="s">
        <v>105</v>
      </c>
      <c r="V153" s="2828"/>
      <c r="W153" s="1977">
        <v>12282</v>
      </c>
      <c r="X153" s="1977">
        <v>15190</v>
      </c>
      <c r="Y153" s="1977">
        <v>54327</v>
      </c>
      <c r="Z153" s="1977">
        <v>69573</v>
      </c>
      <c r="AA153" s="1977">
        <v>15028</v>
      </c>
      <c r="AB153" s="1977">
        <v>47856</v>
      </c>
      <c r="AC153" s="2032">
        <v>12486</v>
      </c>
      <c r="AE153" s="2827" t="s">
        <v>105</v>
      </c>
      <c r="AF153" s="2828"/>
      <c r="AG153" s="2151">
        <v>12211</v>
      </c>
      <c r="AH153" s="2151">
        <v>15095</v>
      </c>
      <c r="AI153" s="2151">
        <v>54160</v>
      </c>
      <c r="AJ153" s="2151">
        <v>68960</v>
      </c>
      <c r="AK153" s="2151">
        <v>14803</v>
      </c>
      <c r="AL153" s="2151">
        <v>47662</v>
      </c>
      <c r="AM153" s="2152">
        <v>12409</v>
      </c>
    </row>
    <row r="154" spans="1:39">
      <c r="A154" s="56" t="s">
        <v>131</v>
      </c>
    </row>
    <row r="156" spans="1:39" ht="13.5" thickBot="1"/>
    <row r="157" spans="1:39" ht="30.75" thickBot="1">
      <c r="A157" s="2834" t="s">
        <v>788</v>
      </c>
      <c r="B157" s="2835"/>
      <c r="C157" s="1974" t="s">
        <v>769</v>
      </c>
      <c r="D157" s="2205" t="s">
        <v>770</v>
      </c>
      <c r="E157" s="1975" t="s">
        <v>771</v>
      </c>
      <c r="F157" s="2204" t="s">
        <v>813</v>
      </c>
      <c r="G157" s="2205" t="s">
        <v>772</v>
      </c>
      <c r="H157" s="1975" t="s">
        <v>773</v>
      </c>
      <c r="I157" s="1976" t="s">
        <v>777</v>
      </c>
      <c r="K157" s="3279" t="s">
        <v>789</v>
      </c>
      <c r="L157" s="2835"/>
      <c r="M157" s="1974" t="s">
        <v>769</v>
      </c>
      <c r="N157" s="2205" t="s">
        <v>770</v>
      </c>
      <c r="O157" s="1975" t="s">
        <v>771</v>
      </c>
      <c r="P157" s="2204" t="s">
        <v>813</v>
      </c>
      <c r="Q157" s="2205" t="s">
        <v>772</v>
      </c>
      <c r="R157" s="1975" t="s">
        <v>773</v>
      </c>
      <c r="S157" s="1976" t="s">
        <v>777</v>
      </c>
      <c r="U157" s="3279" t="s">
        <v>790</v>
      </c>
      <c r="V157" s="2835"/>
      <c r="W157" s="1974" t="s">
        <v>769</v>
      </c>
      <c r="X157" s="2205" t="s">
        <v>770</v>
      </c>
      <c r="Y157" s="1975" t="s">
        <v>771</v>
      </c>
      <c r="Z157" s="2204" t="s">
        <v>813</v>
      </c>
      <c r="AA157" s="2205" t="s">
        <v>772</v>
      </c>
      <c r="AB157" s="1975" t="s">
        <v>773</v>
      </c>
      <c r="AC157" s="1976" t="s">
        <v>777</v>
      </c>
      <c r="AE157" s="2834" t="s">
        <v>791</v>
      </c>
      <c r="AF157" s="2835"/>
      <c r="AG157" s="1974" t="s">
        <v>769</v>
      </c>
      <c r="AH157" s="2205" t="s">
        <v>770</v>
      </c>
      <c r="AI157" s="1975" t="s">
        <v>771</v>
      </c>
      <c r="AJ157" s="2204" t="s">
        <v>813</v>
      </c>
      <c r="AK157" s="2205" t="s">
        <v>772</v>
      </c>
      <c r="AL157" s="1975" t="s">
        <v>773</v>
      </c>
      <c r="AM157" s="1976" t="s">
        <v>777</v>
      </c>
    </row>
    <row r="158" spans="1:39">
      <c r="A158" s="2831" t="s">
        <v>437</v>
      </c>
      <c r="B158" s="2836"/>
      <c r="C158" s="1971">
        <v>1841</v>
      </c>
      <c r="D158" s="1972">
        <v>1975</v>
      </c>
      <c r="E158" s="1972">
        <v>17127</v>
      </c>
      <c r="F158" s="1972">
        <v>22826</v>
      </c>
      <c r="G158" s="1972">
        <v>2895</v>
      </c>
      <c r="H158" s="1972">
        <v>12683</v>
      </c>
      <c r="I158" s="1973">
        <v>745</v>
      </c>
      <c r="K158" s="2831" t="s">
        <v>437</v>
      </c>
      <c r="L158" s="2836"/>
      <c r="M158" s="1971">
        <v>1825</v>
      </c>
      <c r="N158" s="1972">
        <v>1978</v>
      </c>
      <c r="O158" s="1972">
        <v>17134</v>
      </c>
      <c r="P158" s="1972">
        <v>22805</v>
      </c>
      <c r="Q158" s="1972">
        <v>2907</v>
      </c>
      <c r="R158" s="1972">
        <v>12732</v>
      </c>
      <c r="S158" s="1973">
        <v>753</v>
      </c>
      <c r="U158" s="2831" t="s">
        <v>437</v>
      </c>
      <c r="V158" s="2836"/>
      <c r="W158" s="1971">
        <v>1811</v>
      </c>
      <c r="X158" s="1972">
        <v>1974</v>
      </c>
      <c r="Y158" s="1972">
        <v>17155</v>
      </c>
      <c r="Z158" s="1972">
        <v>22749</v>
      </c>
      <c r="AA158" s="1972">
        <v>2889</v>
      </c>
      <c r="AB158" s="1972">
        <v>12703</v>
      </c>
      <c r="AC158" s="1973">
        <v>748</v>
      </c>
      <c r="AE158" s="2831" t="s">
        <v>437</v>
      </c>
      <c r="AF158" s="2836"/>
      <c r="AG158" s="1971">
        <v>1783</v>
      </c>
      <c r="AH158" s="1972">
        <v>1979</v>
      </c>
      <c r="AI158" s="1972">
        <v>17125</v>
      </c>
      <c r="AJ158" s="1972">
        <v>22572</v>
      </c>
      <c r="AK158" s="1972">
        <v>2870</v>
      </c>
      <c r="AL158" s="1972">
        <v>12596</v>
      </c>
      <c r="AM158" s="1973">
        <v>750</v>
      </c>
    </row>
    <row r="159" spans="1:39">
      <c r="A159" s="2825" t="s">
        <v>438</v>
      </c>
      <c r="B159" s="2833"/>
      <c r="C159" s="1970">
        <v>11</v>
      </c>
      <c r="D159" s="1967">
        <v>26</v>
      </c>
      <c r="E159" s="1967">
        <v>30</v>
      </c>
      <c r="F159" s="1967">
        <v>61</v>
      </c>
      <c r="G159" s="1967">
        <v>30</v>
      </c>
      <c r="H159" s="1967">
        <v>86</v>
      </c>
      <c r="I159" s="1969">
        <v>43</v>
      </c>
      <c r="K159" s="2825" t="s">
        <v>438</v>
      </c>
      <c r="L159" s="2833"/>
      <c r="M159" s="1970">
        <v>11</v>
      </c>
      <c r="N159" s="1967">
        <v>27</v>
      </c>
      <c r="O159" s="1967">
        <v>31</v>
      </c>
      <c r="P159" s="1967">
        <v>62</v>
      </c>
      <c r="Q159" s="1967">
        <v>30</v>
      </c>
      <c r="R159" s="1967">
        <v>85</v>
      </c>
      <c r="S159" s="1969">
        <v>43</v>
      </c>
      <c r="U159" s="2825" t="s">
        <v>438</v>
      </c>
      <c r="V159" s="2833"/>
      <c r="W159" s="1970">
        <v>13</v>
      </c>
      <c r="X159" s="1967">
        <v>27</v>
      </c>
      <c r="Y159" s="1967">
        <v>34</v>
      </c>
      <c r="Z159" s="1967">
        <v>58</v>
      </c>
      <c r="AA159" s="1967">
        <v>30</v>
      </c>
      <c r="AB159" s="1967">
        <v>83</v>
      </c>
      <c r="AC159" s="1969">
        <v>42</v>
      </c>
      <c r="AE159" s="2825" t="s">
        <v>438</v>
      </c>
      <c r="AF159" s="2833"/>
      <c r="AG159" s="1970">
        <v>13</v>
      </c>
      <c r="AH159" s="1967">
        <v>25</v>
      </c>
      <c r="AI159" s="1967">
        <v>33</v>
      </c>
      <c r="AJ159" s="1967">
        <v>58</v>
      </c>
      <c r="AK159" s="1967">
        <v>29</v>
      </c>
      <c r="AL159" s="1967">
        <v>83</v>
      </c>
      <c r="AM159" s="1969">
        <v>41</v>
      </c>
    </row>
    <row r="160" spans="1:39">
      <c r="A160" s="2825" t="s">
        <v>439</v>
      </c>
      <c r="B160" s="2833"/>
      <c r="C160" s="1970">
        <v>883</v>
      </c>
      <c r="D160" s="1967">
        <v>1965</v>
      </c>
      <c r="E160" s="1967">
        <v>4092</v>
      </c>
      <c r="F160" s="1967">
        <v>6114</v>
      </c>
      <c r="G160" s="1967">
        <v>1453</v>
      </c>
      <c r="H160" s="1967">
        <v>4045</v>
      </c>
      <c r="I160" s="1969">
        <v>1577</v>
      </c>
      <c r="K160" s="2825" t="s">
        <v>439</v>
      </c>
      <c r="L160" s="2833"/>
      <c r="M160" s="1970">
        <v>882</v>
      </c>
      <c r="N160" s="1967">
        <v>1967</v>
      </c>
      <c r="O160" s="1967">
        <v>4101</v>
      </c>
      <c r="P160" s="1967">
        <v>6133</v>
      </c>
      <c r="Q160" s="1967">
        <v>1459</v>
      </c>
      <c r="R160" s="1967">
        <v>4064</v>
      </c>
      <c r="S160" s="1969">
        <v>1584</v>
      </c>
      <c r="U160" s="2825" t="s">
        <v>439</v>
      </c>
      <c r="V160" s="2833"/>
      <c r="W160" s="1970">
        <v>881</v>
      </c>
      <c r="X160" s="1967">
        <v>1941</v>
      </c>
      <c r="Y160" s="1967">
        <v>4081</v>
      </c>
      <c r="Z160" s="1967">
        <v>6138</v>
      </c>
      <c r="AA160" s="1967">
        <v>1451</v>
      </c>
      <c r="AB160" s="1967">
        <v>4070</v>
      </c>
      <c r="AC160" s="1969">
        <v>1578</v>
      </c>
      <c r="AE160" s="2825" t="s">
        <v>439</v>
      </c>
      <c r="AF160" s="2833"/>
      <c r="AG160" s="1970">
        <v>880</v>
      </c>
      <c r="AH160" s="1967">
        <v>1938</v>
      </c>
      <c r="AI160" s="1967">
        <v>4062</v>
      </c>
      <c r="AJ160" s="1967">
        <v>6113</v>
      </c>
      <c r="AK160" s="1967">
        <v>1430</v>
      </c>
      <c r="AL160" s="1967">
        <v>4026</v>
      </c>
      <c r="AM160" s="1969">
        <v>1569</v>
      </c>
    </row>
    <row r="161" spans="1:39">
      <c r="A161" s="2825" t="s">
        <v>440</v>
      </c>
      <c r="B161" s="2833"/>
      <c r="C161" s="1970">
        <v>34</v>
      </c>
      <c r="D161" s="1967">
        <v>21</v>
      </c>
      <c r="E161" s="1967">
        <v>304</v>
      </c>
      <c r="F161" s="1967">
        <v>180</v>
      </c>
      <c r="G161" s="1967">
        <v>40</v>
      </c>
      <c r="H161" s="1967">
        <v>99</v>
      </c>
      <c r="I161" s="1969">
        <v>39</v>
      </c>
      <c r="K161" s="2825" t="s">
        <v>440</v>
      </c>
      <c r="L161" s="2833"/>
      <c r="M161" s="1970">
        <v>37</v>
      </c>
      <c r="N161" s="1967">
        <v>22</v>
      </c>
      <c r="O161" s="1967">
        <v>320</v>
      </c>
      <c r="P161" s="1967">
        <v>217</v>
      </c>
      <c r="Q161" s="1967">
        <v>40</v>
      </c>
      <c r="R161" s="1967">
        <v>107</v>
      </c>
      <c r="S161" s="1969">
        <v>39</v>
      </c>
      <c r="U161" s="2825" t="s">
        <v>440</v>
      </c>
      <c r="V161" s="2833"/>
      <c r="W161" s="1970">
        <v>37</v>
      </c>
      <c r="X161" s="1967">
        <v>24</v>
      </c>
      <c r="Y161" s="1967">
        <v>348</v>
      </c>
      <c r="Z161" s="1967">
        <v>232</v>
      </c>
      <c r="AA161" s="1967">
        <v>45</v>
      </c>
      <c r="AB161" s="1967">
        <v>94</v>
      </c>
      <c r="AC161" s="1969">
        <v>39</v>
      </c>
      <c r="AE161" s="2825" t="s">
        <v>440</v>
      </c>
      <c r="AF161" s="2833"/>
      <c r="AG161" s="1970">
        <v>38</v>
      </c>
      <c r="AH161" s="1967">
        <v>25</v>
      </c>
      <c r="AI161" s="1967">
        <v>374</v>
      </c>
      <c r="AJ161" s="1967">
        <v>246</v>
      </c>
      <c r="AK161" s="1967">
        <v>51</v>
      </c>
      <c r="AL161" s="1967">
        <v>90</v>
      </c>
      <c r="AM161" s="1969">
        <v>40</v>
      </c>
    </row>
    <row r="162" spans="1:39">
      <c r="A162" s="2825" t="s">
        <v>441</v>
      </c>
      <c r="B162" s="2833"/>
      <c r="C162" s="1970">
        <v>27</v>
      </c>
      <c r="D162" s="1967">
        <v>28</v>
      </c>
      <c r="E162" s="1967">
        <v>85</v>
      </c>
      <c r="F162" s="1967">
        <v>116</v>
      </c>
      <c r="G162" s="1967">
        <v>31</v>
      </c>
      <c r="H162" s="1967">
        <v>140</v>
      </c>
      <c r="I162" s="1969">
        <v>40</v>
      </c>
      <c r="K162" s="2825" t="s">
        <v>441</v>
      </c>
      <c r="L162" s="2833"/>
      <c r="M162" s="1970">
        <v>22</v>
      </c>
      <c r="N162" s="1967">
        <v>28</v>
      </c>
      <c r="O162" s="1967">
        <v>85</v>
      </c>
      <c r="P162" s="1967">
        <v>119</v>
      </c>
      <c r="Q162" s="1967">
        <v>31</v>
      </c>
      <c r="R162" s="1967">
        <v>142</v>
      </c>
      <c r="S162" s="1969">
        <v>40</v>
      </c>
      <c r="U162" s="2825" t="s">
        <v>441</v>
      </c>
      <c r="V162" s="2833"/>
      <c r="W162" s="1970">
        <v>22</v>
      </c>
      <c r="X162" s="1967">
        <v>29</v>
      </c>
      <c r="Y162" s="1967">
        <v>85</v>
      </c>
      <c r="Z162" s="1967">
        <v>118</v>
      </c>
      <c r="AA162" s="1967">
        <v>31</v>
      </c>
      <c r="AB162" s="1967">
        <v>117</v>
      </c>
      <c r="AC162" s="1969">
        <v>40</v>
      </c>
      <c r="AE162" s="2825" t="s">
        <v>441</v>
      </c>
      <c r="AF162" s="2833"/>
      <c r="AG162" s="1970">
        <v>22</v>
      </c>
      <c r="AH162" s="1967">
        <v>29</v>
      </c>
      <c r="AI162" s="1967">
        <v>80</v>
      </c>
      <c r="AJ162" s="1967">
        <v>120</v>
      </c>
      <c r="AK162" s="1967">
        <v>30</v>
      </c>
      <c r="AL162" s="1967">
        <v>78</v>
      </c>
      <c r="AM162" s="1969">
        <v>39</v>
      </c>
    </row>
    <row r="163" spans="1:39">
      <c r="A163" s="2825" t="s">
        <v>442</v>
      </c>
      <c r="B163" s="2833"/>
      <c r="C163" s="1970">
        <v>2857</v>
      </c>
      <c r="D163" s="1967">
        <v>2739</v>
      </c>
      <c r="E163" s="1967">
        <v>6592</v>
      </c>
      <c r="F163" s="1967">
        <v>10822</v>
      </c>
      <c r="G163" s="1967">
        <v>2725</v>
      </c>
      <c r="H163" s="1967">
        <v>7925</v>
      </c>
      <c r="I163" s="1969">
        <v>2593</v>
      </c>
      <c r="K163" s="2825" t="s">
        <v>442</v>
      </c>
      <c r="L163" s="2833"/>
      <c r="M163" s="1970">
        <v>2880</v>
      </c>
      <c r="N163" s="1967">
        <v>2758</v>
      </c>
      <c r="O163" s="1967">
        <v>6636</v>
      </c>
      <c r="P163" s="1967">
        <v>10958</v>
      </c>
      <c r="Q163" s="1967">
        <v>2728</v>
      </c>
      <c r="R163" s="1967">
        <v>7985</v>
      </c>
      <c r="S163" s="1969">
        <v>2598</v>
      </c>
      <c r="U163" s="2825" t="s">
        <v>442</v>
      </c>
      <c r="V163" s="2833"/>
      <c r="W163" s="1970">
        <v>2888</v>
      </c>
      <c r="X163" s="1967">
        <v>2754</v>
      </c>
      <c r="Y163" s="1967">
        <v>6668</v>
      </c>
      <c r="Z163" s="1967">
        <v>11033</v>
      </c>
      <c r="AA163" s="1967">
        <v>2735</v>
      </c>
      <c r="AB163" s="1967">
        <v>7999</v>
      </c>
      <c r="AC163" s="1969">
        <v>2579</v>
      </c>
      <c r="AE163" s="2825" t="s">
        <v>442</v>
      </c>
      <c r="AF163" s="2833"/>
      <c r="AG163" s="1970">
        <v>2844</v>
      </c>
      <c r="AH163" s="1967">
        <v>2742</v>
      </c>
      <c r="AI163" s="1967">
        <v>6641</v>
      </c>
      <c r="AJ163" s="1967">
        <v>10973</v>
      </c>
      <c r="AK163" s="1967">
        <v>2698</v>
      </c>
      <c r="AL163" s="1967">
        <v>7952</v>
      </c>
      <c r="AM163" s="1969">
        <v>2553</v>
      </c>
    </row>
    <row r="164" spans="1:39">
      <c r="A164" s="2825" t="s">
        <v>443</v>
      </c>
      <c r="B164" s="2833"/>
      <c r="C164" s="1970">
        <v>2326</v>
      </c>
      <c r="D164" s="1967">
        <v>3605</v>
      </c>
      <c r="E164" s="1967">
        <v>8308</v>
      </c>
      <c r="F164" s="1967">
        <v>13274</v>
      </c>
      <c r="G164" s="1967">
        <v>3182</v>
      </c>
      <c r="H164" s="1967">
        <v>8658</v>
      </c>
      <c r="I164" s="1969">
        <v>3215</v>
      </c>
      <c r="K164" s="2825" t="s">
        <v>443</v>
      </c>
      <c r="L164" s="2833"/>
      <c r="M164" s="1970">
        <v>2329</v>
      </c>
      <c r="N164" s="1967">
        <v>3605</v>
      </c>
      <c r="O164" s="1967">
        <v>8328</v>
      </c>
      <c r="P164" s="1967">
        <v>13269</v>
      </c>
      <c r="Q164" s="1967">
        <v>3190</v>
      </c>
      <c r="R164" s="1967">
        <v>8678</v>
      </c>
      <c r="S164" s="1969">
        <v>3224</v>
      </c>
      <c r="U164" s="2825" t="s">
        <v>443</v>
      </c>
      <c r="V164" s="2833"/>
      <c r="W164" s="1970">
        <v>2333</v>
      </c>
      <c r="X164" s="1967">
        <v>3601</v>
      </c>
      <c r="Y164" s="1967">
        <v>8387</v>
      </c>
      <c r="Z164" s="1967">
        <v>13228</v>
      </c>
      <c r="AA164" s="1967">
        <v>3201</v>
      </c>
      <c r="AB164" s="1967">
        <v>8692</v>
      </c>
      <c r="AC164" s="1969">
        <v>3225</v>
      </c>
      <c r="AE164" s="2825" t="s">
        <v>443</v>
      </c>
      <c r="AF164" s="2833"/>
      <c r="AG164" s="1970">
        <v>2323</v>
      </c>
      <c r="AH164" s="1967">
        <v>3589</v>
      </c>
      <c r="AI164" s="1967">
        <v>8317</v>
      </c>
      <c r="AJ164" s="1967">
        <v>13192</v>
      </c>
      <c r="AK164" s="1967">
        <v>3182</v>
      </c>
      <c r="AL164" s="1967">
        <v>8702</v>
      </c>
      <c r="AM164" s="1969">
        <v>3221</v>
      </c>
    </row>
    <row r="165" spans="1:39">
      <c r="A165" s="2825" t="s">
        <v>778</v>
      </c>
      <c r="B165" s="2833"/>
      <c r="C165" s="1970">
        <v>249</v>
      </c>
      <c r="D165" s="1967">
        <v>405</v>
      </c>
      <c r="E165" s="1967">
        <v>1467</v>
      </c>
      <c r="F165" s="1967">
        <v>1427</v>
      </c>
      <c r="G165" s="1967">
        <v>508</v>
      </c>
      <c r="H165" s="1967">
        <v>1253</v>
      </c>
      <c r="I165" s="1969">
        <v>304</v>
      </c>
      <c r="K165" s="2825" t="s">
        <v>778</v>
      </c>
      <c r="L165" s="2833"/>
      <c r="M165" s="1970">
        <v>246</v>
      </c>
      <c r="N165" s="1967">
        <v>403</v>
      </c>
      <c r="O165" s="1967">
        <v>1454</v>
      </c>
      <c r="P165" s="1967">
        <v>1424</v>
      </c>
      <c r="Q165" s="1967">
        <v>504</v>
      </c>
      <c r="R165" s="1967">
        <v>1262</v>
      </c>
      <c r="S165" s="1969">
        <v>303</v>
      </c>
      <c r="U165" s="2825" t="s">
        <v>778</v>
      </c>
      <c r="V165" s="2833"/>
      <c r="W165" s="1970">
        <v>244</v>
      </c>
      <c r="X165" s="1967">
        <v>394</v>
      </c>
      <c r="Y165" s="1967">
        <v>1468</v>
      </c>
      <c r="Z165" s="1967">
        <v>1415</v>
      </c>
      <c r="AA165" s="1967">
        <v>506</v>
      </c>
      <c r="AB165" s="1967">
        <v>1255</v>
      </c>
      <c r="AC165" s="1969">
        <v>303</v>
      </c>
      <c r="AE165" s="2825" t="s">
        <v>778</v>
      </c>
      <c r="AF165" s="2833"/>
      <c r="AG165" s="1970">
        <v>239</v>
      </c>
      <c r="AH165" s="1967">
        <v>395</v>
      </c>
      <c r="AI165" s="1967">
        <v>1467</v>
      </c>
      <c r="AJ165" s="1967">
        <v>1399</v>
      </c>
      <c r="AK165" s="1967">
        <v>506</v>
      </c>
      <c r="AL165" s="1967">
        <v>1246</v>
      </c>
      <c r="AM165" s="1969">
        <v>298</v>
      </c>
    </row>
    <row r="166" spans="1:39">
      <c r="A166" s="2825" t="s">
        <v>779</v>
      </c>
      <c r="B166" s="2833"/>
      <c r="C166" s="1970">
        <v>1618</v>
      </c>
      <c r="D166" s="1967">
        <v>1820</v>
      </c>
      <c r="E166" s="1967">
        <v>6969</v>
      </c>
      <c r="F166" s="1967">
        <v>3394</v>
      </c>
      <c r="G166" s="1967">
        <v>1654</v>
      </c>
      <c r="H166" s="1967">
        <v>4451</v>
      </c>
      <c r="I166" s="1969">
        <v>1432</v>
      </c>
      <c r="K166" s="2825" t="s">
        <v>779</v>
      </c>
      <c r="L166" s="2833"/>
      <c r="M166" s="1970">
        <v>1630</v>
      </c>
      <c r="N166" s="1967">
        <v>1825</v>
      </c>
      <c r="O166" s="1967">
        <v>7004</v>
      </c>
      <c r="P166" s="1967">
        <v>3422</v>
      </c>
      <c r="Q166" s="1967">
        <v>1644</v>
      </c>
      <c r="R166" s="1967">
        <v>4445</v>
      </c>
      <c r="S166" s="1969">
        <v>1446</v>
      </c>
      <c r="U166" s="2825" t="s">
        <v>779</v>
      </c>
      <c r="V166" s="2833"/>
      <c r="W166" s="1970">
        <v>1639</v>
      </c>
      <c r="X166" s="1967">
        <v>1832</v>
      </c>
      <c r="Y166" s="1967">
        <v>7053</v>
      </c>
      <c r="Z166" s="1967">
        <v>3428</v>
      </c>
      <c r="AA166" s="1967">
        <v>1662</v>
      </c>
      <c r="AB166" s="1967">
        <v>4438</v>
      </c>
      <c r="AC166" s="1969">
        <v>1454</v>
      </c>
      <c r="AE166" s="2825" t="s">
        <v>779</v>
      </c>
      <c r="AF166" s="2833"/>
      <c r="AG166" s="1970">
        <v>1644</v>
      </c>
      <c r="AH166" s="1967">
        <v>1809</v>
      </c>
      <c r="AI166" s="1967">
        <v>7035</v>
      </c>
      <c r="AJ166" s="1967">
        <v>3410</v>
      </c>
      <c r="AK166" s="1967">
        <v>1648</v>
      </c>
      <c r="AL166" s="1967">
        <v>4426</v>
      </c>
      <c r="AM166" s="1969">
        <v>1451</v>
      </c>
    </row>
    <row r="167" spans="1:39">
      <c r="A167" s="2825" t="s">
        <v>446</v>
      </c>
      <c r="B167" s="2833"/>
      <c r="C167" s="1970">
        <v>244</v>
      </c>
      <c r="D167" s="1967">
        <v>232</v>
      </c>
      <c r="E167" s="1967">
        <v>861</v>
      </c>
      <c r="F167" s="1967">
        <v>739</v>
      </c>
      <c r="G167" s="1967">
        <v>185</v>
      </c>
      <c r="H167" s="1967">
        <v>956</v>
      </c>
      <c r="I167" s="1969">
        <v>206</v>
      </c>
      <c r="K167" s="2825" t="s">
        <v>446</v>
      </c>
      <c r="L167" s="2833"/>
      <c r="M167" s="1970">
        <v>247</v>
      </c>
      <c r="N167" s="1967">
        <v>234</v>
      </c>
      <c r="O167" s="1967">
        <v>870</v>
      </c>
      <c r="P167" s="1967">
        <v>753</v>
      </c>
      <c r="Q167" s="1967">
        <v>185</v>
      </c>
      <c r="R167" s="1967">
        <v>971</v>
      </c>
      <c r="S167" s="1969">
        <v>212</v>
      </c>
      <c r="U167" s="2825" t="s">
        <v>446</v>
      </c>
      <c r="V167" s="2833"/>
      <c r="W167" s="1970">
        <v>244</v>
      </c>
      <c r="X167" s="1967">
        <v>233</v>
      </c>
      <c r="Y167" s="1967">
        <v>875</v>
      </c>
      <c r="Z167" s="1967">
        <v>753</v>
      </c>
      <c r="AA167" s="1967">
        <v>188</v>
      </c>
      <c r="AB167" s="1967">
        <v>976</v>
      </c>
      <c r="AC167" s="1969">
        <v>207</v>
      </c>
      <c r="AE167" s="2825" t="s">
        <v>446</v>
      </c>
      <c r="AF167" s="2833"/>
      <c r="AG167" s="1970">
        <v>245</v>
      </c>
      <c r="AH167" s="1967">
        <v>235</v>
      </c>
      <c r="AI167" s="1967">
        <v>874</v>
      </c>
      <c r="AJ167" s="1967">
        <v>750</v>
      </c>
      <c r="AK167" s="1967">
        <v>182</v>
      </c>
      <c r="AL167" s="1967">
        <v>966</v>
      </c>
      <c r="AM167" s="1969">
        <v>208</v>
      </c>
    </row>
    <row r="168" spans="1:39">
      <c r="A168" s="2825" t="s">
        <v>447</v>
      </c>
      <c r="B168" s="2833"/>
      <c r="C168" s="1970">
        <v>209</v>
      </c>
      <c r="D168" s="1967">
        <v>294</v>
      </c>
      <c r="E168" s="1967">
        <v>615</v>
      </c>
      <c r="F168" s="1967">
        <v>1101</v>
      </c>
      <c r="G168" s="1967">
        <v>301</v>
      </c>
      <c r="H168" s="1967">
        <v>802</v>
      </c>
      <c r="I168" s="1969">
        <v>259</v>
      </c>
      <c r="K168" s="2825" t="s">
        <v>447</v>
      </c>
      <c r="L168" s="2833"/>
      <c r="M168" s="1970">
        <v>207</v>
      </c>
      <c r="N168" s="1967">
        <v>294</v>
      </c>
      <c r="O168" s="1967">
        <v>616</v>
      </c>
      <c r="P168" s="1967">
        <v>1099</v>
      </c>
      <c r="Q168" s="1967">
        <v>298</v>
      </c>
      <c r="R168" s="1967">
        <v>822</v>
      </c>
      <c r="S168" s="1969">
        <v>259</v>
      </c>
      <c r="U168" s="2825" t="s">
        <v>447</v>
      </c>
      <c r="V168" s="2833"/>
      <c r="W168" s="1970">
        <v>209</v>
      </c>
      <c r="X168" s="1967">
        <v>292</v>
      </c>
      <c r="Y168" s="1967">
        <v>634</v>
      </c>
      <c r="Z168" s="1967">
        <v>1118</v>
      </c>
      <c r="AA168" s="1967">
        <v>294</v>
      </c>
      <c r="AB168" s="1967">
        <v>825</v>
      </c>
      <c r="AC168" s="1969">
        <v>265</v>
      </c>
      <c r="AE168" s="2825" t="s">
        <v>447</v>
      </c>
      <c r="AF168" s="2833"/>
      <c r="AG168" s="1970">
        <v>207</v>
      </c>
      <c r="AH168" s="1967">
        <v>292</v>
      </c>
      <c r="AI168" s="1967">
        <v>628</v>
      </c>
      <c r="AJ168" s="1967">
        <v>1122</v>
      </c>
      <c r="AK168" s="1967">
        <v>295</v>
      </c>
      <c r="AL168" s="1967">
        <v>831</v>
      </c>
      <c r="AM168" s="1969">
        <v>262</v>
      </c>
    </row>
    <row r="169" spans="1:39">
      <c r="A169" s="2825" t="s">
        <v>780</v>
      </c>
      <c r="B169" s="2833"/>
      <c r="C169" s="1970">
        <v>586</v>
      </c>
      <c r="D169" s="1967">
        <v>532</v>
      </c>
      <c r="E169" s="1967">
        <v>1959</v>
      </c>
      <c r="F169" s="1967">
        <v>3963</v>
      </c>
      <c r="G169" s="1967">
        <v>685</v>
      </c>
      <c r="H169" s="1967">
        <v>2071</v>
      </c>
      <c r="I169" s="1969">
        <v>601</v>
      </c>
      <c r="K169" s="2825" t="s">
        <v>780</v>
      </c>
      <c r="L169" s="2833"/>
      <c r="M169" s="1970">
        <v>586</v>
      </c>
      <c r="N169" s="1967">
        <v>539</v>
      </c>
      <c r="O169" s="1967">
        <v>1964</v>
      </c>
      <c r="P169" s="1967">
        <v>3983</v>
      </c>
      <c r="Q169" s="1967">
        <v>698</v>
      </c>
      <c r="R169" s="1967">
        <v>2091</v>
      </c>
      <c r="S169" s="1969">
        <v>602</v>
      </c>
      <c r="U169" s="2825" t="s">
        <v>780</v>
      </c>
      <c r="V169" s="2833"/>
      <c r="W169" s="1970">
        <v>586</v>
      </c>
      <c r="X169" s="1967">
        <v>540</v>
      </c>
      <c r="Y169" s="1967">
        <v>1967</v>
      </c>
      <c r="Z169" s="1967">
        <v>3997</v>
      </c>
      <c r="AA169" s="1967">
        <v>705</v>
      </c>
      <c r="AB169" s="1967">
        <v>2099</v>
      </c>
      <c r="AC169" s="1969">
        <v>604</v>
      </c>
      <c r="AE169" s="2825" t="s">
        <v>780</v>
      </c>
      <c r="AF169" s="2833"/>
      <c r="AG169" s="1970">
        <v>586</v>
      </c>
      <c r="AH169" s="1967">
        <v>540</v>
      </c>
      <c r="AI169" s="1967">
        <v>1969</v>
      </c>
      <c r="AJ169" s="1967">
        <v>4009</v>
      </c>
      <c r="AK169" s="1967">
        <v>711</v>
      </c>
      <c r="AL169" s="1967">
        <v>2108</v>
      </c>
      <c r="AM169" s="1969">
        <v>598</v>
      </c>
    </row>
    <row r="170" spans="1:39">
      <c r="A170" s="2825" t="s">
        <v>449</v>
      </c>
      <c r="B170" s="2833"/>
      <c r="C170" s="1970">
        <v>310</v>
      </c>
      <c r="D170" s="1967">
        <v>410</v>
      </c>
      <c r="E170" s="1967">
        <v>1655</v>
      </c>
      <c r="F170" s="1967">
        <v>1683</v>
      </c>
      <c r="G170" s="1967">
        <v>303</v>
      </c>
      <c r="H170" s="1967">
        <v>1337</v>
      </c>
      <c r="I170" s="1969">
        <v>321</v>
      </c>
      <c r="K170" s="2825" t="s">
        <v>449</v>
      </c>
      <c r="L170" s="2833"/>
      <c r="M170" s="1970">
        <v>313</v>
      </c>
      <c r="N170" s="1967">
        <v>412</v>
      </c>
      <c r="O170" s="1967">
        <v>1677</v>
      </c>
      <c r="P170" s="1967">
        <v>1696</v>
      </c>
      <c r="Q170" s="1967">
        <v>300</v>
      </c>
      <c r="R170" s="1967">
        <v>1343</v>
      </c>
      <c r="S170" s="1969">
        <v>322</v>
      </c>
      <c r="U170" s="2825" t="s">
        <v>449</v>
      </c>
      <c r="V170" s="2833"/>
      <c r="W170" s="1970">
        <v>325</v>
      </c>
      <c r="X170" s="1967">
        <v>414</v>
      </c>
      <c r="Y170" s="1967">
        <v>1718</v>
      </c>
      <c r="Z170" s="1967">
        <v>1703</v>
      </c>
      <c r="AA170" s="1967">
        <v>299</v>
      </c>
      <c r="AB170" s="1967">
        <v>1355</v>
      </c>
      <c r="AC170" s="1969">
        <v>319</v>
      </c>
      <c r="AE170" s="2825" t="s">
        <v>449</v>
      </c>
      <c r="AF170" s="2833"/>
      <c r="AG170" s="1970">
        <v>324</v>
      </c>
      <c r="AH170" s="1967">
        <v>420</v>
      </c>
      <c r="AI170" s="1967">
        <v>1712</v>
      </c>
      <c r="AJ170" s="1967">
        <v>1695</v>
      </c>
      <c r="AK170" s="1967">
        <v>290</v>
      </c>
      <c r="AL170" s="1967">
        <v>1351</v>
      </c>
      <c r="AM170" s="1969">
        <v>317</v>
      </c>
    </row>
    <row r="171" spans="1:39">
      <c r="A171" s="2825" t="s">
        <v>781</v>
      </c>
      <c r="B171" s="2833"/>
      <c r="C171" s="1970">
        <v>363</v>
      </c>
      <c r="D171" s="1967">
        <v>304</v>
      </c>
      <c r="E171" s="1967">
        <v>1072</v>
      </c>
      <c r="F171" s="1967">
        <v>1125</v>
      </c>
      <c r="G171" s="1967">
        <v>266</v>
      </c>
      <c r="H171" s="1967">
        <v>1034</v>
      </c>
      <c r="I171" s="1969">
        <v>322</v>
      </c>
      <c r="K171" s="2825" t="s">
        <v>781</v>
      </c>
      <c r="L171" s="2833"/>
      <c r="M171" s="1970">
        <v>377</v>
      </c>
      <c r="N171" s="1967">
        <v>306</v>
      </c>
      <c r="O171" s="1967">
        <v>1095</v>
      </c>
      <c r="P171" s="1967">
        <v>1136</v>
      </c>
      <c r="Q171" s="1967">
        <v>277</v>
      </c>
      <c r="R171" s="1967">
        <v>1059</v>
      </c>
      <c r="S171" s="1969">
        <v>331</v>
      </c>
      <c r="U171" s="2825" t="s">
        <v>781</v>
      </c>
      <c r="V171" s="2833"/>
      <c r="W171" s="1970">
        <v>382</v>
      </c>
      <c r="X171" s="1967">
        <v>311</v>
      </c>
      <c r="Y171" s="1967">
        <v>1097</v>
      </c>
      <c r="Z171" s="1967">
        <v>1145</v>
      </c>
      <c r="AA171" s="1967">
        <v>279</v>
      </c>
      <c r="AB171" s="1967">
        <v>1058</v>
      </c>
      <c r="AC171" s="1969">
        <v>329</v>
      </c>
      <c r="AE171" s="2825" t="s">
        <v>781</v>
      </c>
      <c r="AF171" s="2833"/>
      <c r="AG171" s="1970">
        <v>376</v>
      </c>
      <c r="AH171" s="1967">
        <v>311</v>
      </c>
      <c r="AI171" s="1967">
        <v>1084</v>
      </c>
      <c r="AJ171" s="1967">
        <v>1153</v>
      </c>
      <c r="AK171" s="1967">
        <v>280</v>
      </c>
      <c r="AL171" s="1967">
        <v>1055</v>
      </c>
      <c r="AM171" s="1969">
        <v>336</v>
      </c>
    </row>
    <row r="172" spans="1:39">
      <c r="A172" s="2825" t="s">
        <v>782</v>
      </c>
      <c r="B172" s="2833"/>
      <c r="C172" s="1970" t="s">
        <v>601</v>
      </c>
      <c r="D172" s="1967" t="s">
        <v>601</v>
      </c>
      <c r="E172" s="1967" t="s">
        <v>601</v>
      </c>
      <c r="F172" s="1967">
        <v>1</v>
      </c>
      <c r="G172" s="1967" t="s">
        <v>601</v>
      </c>
      <c r="H172" s="1967">
        <v>0</v>
      </c>
      <c r="I172" s="1969" t="s">
        <v>601</v>
      </c>
      <c r="K172" s="2825" t="s">
        <v>782</v>
      </c>
      <c r="L172" s="2833"/>
      <c r="M172" s="1970" t="s">
        <v>601</v>
      </c>
      <c r="N172" s="1967" t="s">
        <v>601</v>
      </c>
      <c r="O172" s="1967" t="s">
        <v>601</v>
      </c>
      <c r="P172" s="1967">
        <v>1</v>
      </c>
      <c r="Q172" s="1967" t="s">
        <v>601</v>
      </c>
      <c r="R172" s="1967">
        <v>0</v>
      </c>
      <c r="S172" s="1969" t="s">
        <v>601</v>
      </c>
      <c r="U172" s="2825" t="s">
        <v>782</v>
      </c>
      <c r="V172" s="2833"/>
      <c r="W172" s="1970" t="s">
        <v>601</v>
      </c>
      <c r="X172" s="1967" t="s">
        <v>601</v>
      </c>
      <c r="Y172" s="1967" t="s">
        <v>601</v>
      </c>
      <c r="Z172" s="1967">
        <v>1</v>
      </c>
      <c r="AA172" s="1967" t="s">
        <v>601</v>
      </c>
      <c r="AB172" s="1967">
        <v>0</v>
      </c>
      <c r="AC172" s="1969" t="s">
        <v>601</v>
      </c>
      <c r="AE172" s="2825" t="s">
        <v>782</v>
      </c>
      <c r="AF172" s="2833"/>
      <c r="AG172" s="1970" t="s">
        <v>601</v>
      </c>
      <c r="AH172" s="1967" t="s">
        <v>601</v>
      </c>
      <c r="AI172" s="1967" t="s">
        <v>601</v>
      </c>
      <c r="AJ172" s="1967">
        <v>1</v>
      </c>
      <c r="AK172" s="1967" t="s">
        <v>601</v>
      </c>
      <c r="AL172" s="1967">
        <v>0</v>
      </c>
      <c r="AM172" s="1969" t="s">
        <v>601</v>
      </c>
    </row>
    <row r="173" spans="1:39">
      <c r="A173" s="2825" t="s">
        <v>451</v>
      </c>
      <c r="B173" s="2833"/>
      <c r="C173" s="1970">
        <v>49</v>
      </c>
      <c r="D173" s="1967">
        <v>51</v>
      </c>
      <c r="E173" s="1967">
        <v>158</v>
      </c>
      <c r="F173" s="1967">
        <v>211</v>
      </c>
      <c r="G173" s="1967">
        <v>44</v>
      </c>
      <c r="H173" s="1967">
        <v>355</v>
      </c>
      <c r="I173" s="1969">
        <v>38</v>
      </c>
      <c r="K173" s="2825" t="s">
        <v>451</v>
      </c>
      <c r="L173" s="2833"/>
      <c r="M173" s="1970">
        <v>50</v>
      </c>
      <c r="N173" s="1967">
        <v>54</v>
      </c>
      <c r="O173" s="1967">
        <v>165</v>
      </c>
      <c r="P173" s="1967">
        <v>216</v>
      </c>
      <c r="Q173" s="1967">
        <v>45</v>
      </c>
      <c r="R173" s="1967">
        <v>356</v>
      </c>
      <c r="S173" s="1969">
        <v>38</v>
      </c>
      <c r="U173" s="2825" t="s">
        <v>451</v>
      </c>
      <c r="V173" s="2833"/>
      <c r="W173" s="1970">
        <v>50</v>
      </c>
      <c r="X173" s="1967">
        <v>53</v>
      </c>
      <c r="Y173" s="1967">
        <v>168</v>
      </c>
      <c r="Z173" s="1967">
        <v>219</v>
      </c>
      <c r="AA173" s="1967">
        <v>47</v>
      </c>
      <c r="AB173" s="1967">
        <v>359</v>
      </c>
      <c r="AC173" s="1969">
        <v>39</v>
      </c>
      <c r="AE173" s="2825" t="s">
        <v>451</v>
      </c>
      <c r="AF173" s="2833"/>
      <c r="AG173" s="1970">
        <v>48</v>
      </c>
      <c r="AH173" s="1967">
        <v>51</v>
      </c>
      <c r="AI173" s="1967">
        <v>170</v>
      </c>
      <c r="AJ173" s="1967">
        <v>214</v>
      </c>
      <c r="AK173" s="1967">
        <v>46</v>
      </c>
      <c r="AL173" s="1967">
        <v>358</v>
      </c>
      <c r="AM173" s="1969">
        <v>41</v>
      </c>
    </row>
    <row r="174" spans="1:39">
      <c r="A174" s="2825" t="s">
        <v>783</v>
      </c>
      <c r="B174" s="2833"/>
      <c r="C174" s="1970">
        <v>50</v>
      </c>
      <c r="D174" s="1967">
        <v>46</v>
      </c>
      <c r="E174" s="1967">
        <v>117</v>
      </c>
      <c r="F174" s="1967">
        <v>297</v>
      </c>
      <c r="G174" s="1967">
        <v>91</v>
      </c>
      <c r="H174" s="1967">
        <v>140</v>
      </c>
      <c r="I174" s="1969">
        <v>50</v>
      </c>
      <c r="K174" s="2825" t="s">
        <v>783</v>
      </c>
      <c r="L174" s="2833"/>
      <c r="M174" s="1970">
        <v>51</v>
      </c>
      <c r="N174" s="1967">
        <v>48</v>
      </c>
      <c r="O174" s="1967">
        <v>116</v>
      </c>
      <c r="P174" s="1967">
        <v>297</v>
      </c>
      <c r="Q174" s="1967">
        <v>92</v>
      </c>
      <c r="R174" s="1967">
        <v>141</v>
      </c>
      <c r="S174" s="1969">
        <v>50</v>
      </c>
      <c r="U174" s="2825" t="s">
        <v>783</v>
      </c>
      <c r="V174" s="2833"/>
      <c r="W174" s="1970">
        <v>50</v>
      </c>
      <c r="X174" s="1967">
        <v>44</v>
      </c>
      <c r="Y174" s="1967">
        <v>112</v>
      </c>
      <c r="Z174" s="1967">
        <v>290</v>
      </c>
      <c r="AA174" s="1967">
        <v>92</v>
      </c>
      <c r="AB174" s="1967">
        <v>142</v>
      </c>
      <c r="AC174" s="1969">
        <v>49</v>
      </c>
      <c r="AE174" s="2825" t="s">
        <v>783</v>
      </c>
      <c r="AF174" s="2833"/>
      <c r="AG174" s="1970">
        <v>48</v>
      </c>
      <c r="AH174" s="1967">
        <v>43</v>
      </c>
      <c r="AI174" s="1967">
        <v>111</v>
      </c>
      <c r="AJ174" s="1967">
        <v>291</v>
      </c>
      <c r="AK174" s="1967">
        <v>92</v>
      </c>
      <c r="AL174" s="1967">
        <v>144</v>
      </c>
      <c r="AM174" s="1969">
        <v>49</v>
      </c>
    </row>
    <row r="175" spans="1:39">
      <c r="A175" s="2825" t="s">
        <v>784</v>
      </c>
      <c r="B175" s="2833"/>
      <c r="C175" s="1970">
        <v>159</v>
      </c>
      <c r="D175" s="1967">
        <v>135</v>
      </c>
      <c r="E175" s="1967">
        <v>500</v>
      </c>
      <c r="F175" s="1967">
        <v>466</v>
      </c>
      <c r="G175" s="1967">
        <v>149</v>
      </c>
      <c r="H175" s="1967">
        <v>375</v>
      </c>
      <c r="I175" s="1969">
        <v>120</v>
      </c>
      <c r="K175" s="2825" t="s">
        <v>784</v>
      </c>
      <c r="L175" s="2833"/>
      <c r="M175" s="1970">
        <v>162</v>
      </c>
      <c r="N175" s="1967">
        <v>136</v>
      </c>
      <c r="O175" s="1967">
        <v>500</v>
      </c>
      <c r="P175" s="1967">
        <v>468</v>
      </c>
      <c r="Q175" s="1967">
        <v>152</v>
      </c>
      <c r="R175" s="1967">
        <v>378</v>
      </c>
      <c r="S175" s="1969">
        <v>126</v>
      </c>
      <c r="U175" s="2825" t="s">
        <v>784</v>
      </c>
      <c r="V175" s="2833"/>
      <c r="W175" s="1970">
        <v>161</v>
      </c>
      <c r="X175" s="1967">
        <v>134</v>
      </c>
      <c r="Y175" s="1967">
        <v>506</v>
      </c>
      <c r="Z175" s="1967">
        <v>465</v>
      </c>
      <c r="AA175" s="1967">
        <v>159</v>
      </c>
      <c r="AB175" s="1967">
        <v>375</v>
      </c>
      <c r="AC175" s="1969">
        <v>128</v>
      </c>
      <c r="AE175" s="2825" t="s">
        <v>784</v>
      </c>
      <c r="AF175" s="2833"/>
      <c r="AG175" s="1970">
        <v>162</v>
      </c>
      <c r="AH175" s="1967">
        <v>136</v>
      </c>
      <c r="AI175" s="1967">
        <v>497</v>
      </c>
      <c r="AJ175" s="1967">
        <v>458</v>
      </c>
      <c r="AK175" s="1967">
        <v>160</v>
      </c>
      <c r="AL175" s="1967">
        <v>380</v>
      </c>
      <c r="AM175" s="1969">
        <v>126</v>
      </c>
    </row>
    <row r="176" spans="1:39">
      <c r="A176" s="2825" t="s">
        <v>453</v>
      </c>
      <c r="B176" s="2833"/>
      <c r="C176" s="1970">
        <v>494</v>
      </c>
      <c r="D176" s="1967">
        <v>647</v>
      </c>
      <c r="E176" s="1967">
        <v>1702</v>
      </c>
      <c r="F176" s="1967">
        <v>2428</v>
      </c>
      <c r="G176" s="1967">
        <v>667</v>
      </c>
      <c r="H176" s="1967">
        <v>1703</v>
      </c>
      <c r="I176" s="1969">
        <v>676</v>
      </c>
      <c r="K176" s="2825" t="s">
        <v>453</v>
      </c>
      <c r="L176" s="2833"/>
      <c r="M176" s="1970">
        <v>493</v>
      </c>
      <c r="N176" s="1967">
        <v>645</v>
      </c>
      <c r="O176" s="1967">
        <v>1702</v>
      </c>
      <c r="P176" s="1967">
        <v>2444</v>
      </c>
      <c r="Q176" s="1967">
        <v>668</v>
      </c>
      <c r="R176" s="1967">
        <v>1711</v>
      </c>
      <c r="S176" s="1969">
        <v>683</v>
      </c>
      <c r="U176" s="2825" t="s">
        <v>453</v>
      </c>
      <c r="V176" s="2833"/>
      <c r="W176" s="1970">
        <v>489</v>
      </c>
      <c r="X176" s="1967">
        <v>650</v>
      </c>
      <c r="Y176" s="1967">
        <v>1701</v>
      </c>
      <c r="Z176" s="1967">
        <v>2454</v>
      </c>
      <c r="AA176" s="1967">
        <v>672</v>
      </c>
      <c r="AB176" s="1967">
        <v>1735</v>
      </c>
      <c r="AC176" s="1969">
        <v>682</v>
      </c>
      <c r="AE176" s="2825" t="s">
        <v>453</v>
      </c>
      <c r="AF176" s="2833"/>
      <c r="AG176" s="1970">
        <v>497</v>
      </c>
      <c r="AH176" s="1967">
        <v>647</v>
      </c>
      <c r="AI176" s="1967">
        <v>1705</v>
      </c>
      <c r="AJ176" s="1967">
        <v>2462</v>
      </c>
      <c r="AK176" s="1967">
        <v>671</v>
      </c>
      <c r="AL176" s="1967">
        <v>1726</v>
      </c>
      <c r="AM176" s="1969">
        <v>688</v>
      </c>
    </row>
    <row r="177" spans="1:39" ht="13.5" thickBot="1">
      <c r="A177" s="2825" t="s">
        <v>454</v>
      </c>
      <c r="B177" s="2833"/>
      <c r="C177" s="1970">
        <v>4</v>
      </c>
      <c r="D177" s="1967">
        <v>3</v>
      </c>
      <c r="E177" s="1967">
        <v>25</v>
      </c>
      <c r="F177" s="1967">
        <v>27</v>
      </c>
      <c r="G177" s="1967">
        <v>4</v>
      </c>
      <c r="H177" s="1967">
        <v>26</v>
      </c>
      <c r="I177" s="1969">
        <v>10</v>
      </c>
      <c r="K177" s="2825" t="s">
        <v>454</v>
      </c>
      <c r="L177" s="2833"/>
      <c r="M177" s="1970">
        <v>12</v>
      </c>
      <c r="N177" s="1967">
        <v>7</v>
      </c>
      <c r="O177" s="1967">
        <v>30</v>
      </c>
      <c r="P177" s="1967">
        <v>35</v>
      </c>
      <c r="Q177" s="1967">
        <v>20</v>
      </c>
      <c r="R177" s="1967">
        <v>31</v>
      </c>
      <c r="S177" s="1969">
        <v>5</v>
      </c>
      <c r="U177" s="2825" t="s">
        <v>454</v>
      </c>
      <c r="V177" s="2833"/>
      <c r="W177" s="1970">
        <v>4</v>
      </c>
      <c r="X177" s="1967">
        <v>8</v>
      </c>
      <c r="Y177" s="1967">
        <v>39</v>
      </c>
      <c r="Z177" s="1967">
        <v>56</v>
      </c>
      <c r="AA177" s="1967">
        <v>20</v>
      </c>
      <c r="AB177" s="1967">
        <v>37</v>
      </c>
      <c r="AC177" s="1969">
        <v>8</v>
      </c>
      <c r="AE177" s="2825" t="s">
        <v>454</v>
      </c>
      <c r="AF177" s="2833"/>
      <c r="AG177" s="1970">
        <v>7</v>
      </c>
      <c r="AH177" s="1967">
        <v>7</v>
      </c>
      <c r="AI177" s="1967">
        <v>57</v>
      </c>
      <c r="AJ177" s="1967">
        <v>85</v>
      </c>
      <c r="AK177" s="1967">
        <v>15</v>
      </c>
      <c r="AL177" s="1967">
        <v>33</v>
      </c>
      <c r="AM177" s="1969">
        <v>16</v>
      </c>
    </row>
    <row r="178" spans="1:39" ht="13.5" thickBot="1">
      <c r="A178" s="2827" t="s">
        <v>105</v>
      </c>
      <c r="B178" s="2828"/>
      <c r="C178" s="1977">
        <v>12314</v>
      </c>
      <c r="D178" s="1978">
        <v>15238</v>
      </c>
      <c r="E178" s="1978">
        <v>53638</v>
      </c>
      <c r="F178" s="1978">
        <v>70255</v>
      </c>
      <c r="G178" s="1978">
        <v>15213</v>
      </c>
      <c r="H178" s="1978">
        <v>48139</v>
      </c>
      <c r="I178" s="1979">
        <v>12591</v>
      </c>
      <c r="K178" s="2827" t="s">
        <v>105</v>
      </c>
      <c r="L178" s="2828"/>
      <c r="M178" s="1977">
        <v>12360</v>
      </c>
      <c r="N178" s="1978">
        <v>15288</v>
      </c>
      <c r="O178" s="1978">
        <v>53828</v>
      </c>
      <c r="P178" s="1978">
        <v>70537</v>
      </c>
      <c r="Q178" s="1978">
        <v>15268</v>
      </c>
      <c r="R178" s="1978">
        <v>48403</v>
      </c>
      <c r="S178" s="1979">
        <v>12658</v>
      </c>
      <c r="U178" s="2827" t="s">
        <v>105</v>
      </c>
      <c r="V178" s="2828"/>
      <c r="W178" s="1977">
        <v>12368</v>
      </c>
      <c r="X178" s="1978">
        <v>15255</v>
      </c>
      <c r="Y178" s="1978">
        <v>54096</v>
      </c>
      <c r="Z178" s="1978">
        <v>70600</v>
      </c>
      <c r="AA178" s="1978">
        <v>15305</v>
      </c>
      <c r="AB178" s="1978">
        <v>48412</v>
      </c>
      <c r="AC178" s="1979">
        <v>12638</v>
      </c>
      <c r="AE178" s="2827" t="s">
        <v>105</v>
      </c>
      <c r="AF178" s="2828"/>
      <c r="AG178" s="1977">
        <v>12286</v>
      </c>
      <c r="AH178" s="1978">
        <v>15213</v>
      </c>
      <c r="AI178" s="1978">
        <v>53941</v>
      </c>
      <c r="AJ178" s="1978">
        <v>70323</v>
      </c>
      <c r="AK178" s="1978">
        <v>15186</v>
      </c>
      <c r="AL178" s="1978">
        <v>48151</v>
      </c>
      <c r="AM178" s="1979">
        <v>12603</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sheetPr>
    <tabColor theme="9" tint="-0.249977111117893"/>
    <pageSetUpPr fitToPage="1"/>
  </sheetPr>
  <dimension ref="A1:AA98"/>
  <sheetViews>
    <sheetView zoomScaleNormal="100" workbookViewId="0">
      <selection activeCell="J51" sqref="J51"/>
    </sheetView>
  </sheetViews>
  <sheetFormatPr defaultRowHeight="12.75"/>
  <cols>
    <col min="1" max="1" width="13" customWidth="1"/>
    <col min="2" max="2" width="11.28515625" bestFit="1" customWidth="1"/>
    <col min="3" max="3" width="12.28515625" bestFit="1" customWidth="1"/>
    <col min="4" max="12" width="11.28515625" bestFit="1" customWidth="1"/>
    <col min="13" max="13" width="12.140625" customWidth="1"/>
    <col min="14" max="18" width="11.28515625" bestFit="1" customWidth="1"/>
    <col min="19" max="19" width="11.85546875" customWidth="1"/>
    <col min="20" max="21" width="13" style="1874" customWidth="1"/>
    <col min="22" max="22" width="18" customWidth="1"/>
    <col min="23" max="25" width="12.28515625" bestFit="1" customWidth="1"/>
    <col min="26" max="26" width="11.7109375" customWidth="1"/>
    <col min="27" max="27" width="10.5703125" bestFit="1" customWidth="1"/>
  </cols>
  <sheetData>
    <row r="1" spans="1:26">
      <c r="A1" s="5238" t="s">
        <v>912</v>
      </c>
      <c r="B1" s="5239" t="s">
        <v>848</v>
      </c>
      <c r="C1" s="5240"/>
      <c r="D1" s="5240"/>
      <c r="E1" s="5240"/>
      <c r="F1" s="5240"/>
      <c r="G1" s="5240"/>
      <c r="H1" s="5240"/>
      <c r="I1" s="5240"/>
      <c r="J1" s="5240"/>
      <c r="K1" s="5240"/>
      <c r="L1" s="5240"/>
      <c r="M1" s="5240"/>
      <c r="N1" s="5240"/>
      <c r="O1" s="5241"/>
    </row>
    <row r="2" spans="1:26" ht="13.5" thickBot="1">
      <c r="A2" s="5238"/>
      <c r="B2" s="5242"/>
      <c r="C2" s="5243"/>
      <c r="D2" s="5243"/>
      <c r="E2" s="5243"/>
      <c r="F2" s="5243"/>
      <c r="G2" s="5243"/>
      <c r="H2" s="5243"/>
      <c r="I2" s="5243"/>
      <c r="J2" s="5243"/>
      <c r="K2" s="5243"/>
      <c r="L2" s="5243"/>
      <c r="M2" s="5243"/>
      <c r="N2" s="5243"/>
      <c r="O2" s="5244"/>
    </row>
    <row r="5" spans="1:26">
      <c r="H5" s="3063"/>
      <c r="J5" s="682"/>
      <c r="K5" s="682"/>
      <c r="L5" s="682"/>
      <c r="M5" s="3063"/>
    </row>
    <row r="6" spans="1:26">
      <c r="A6" s="3356" t="s">
        <v>838</v>
      </c>
      <c r="B6" s="97"/>
      <c r="C6" s="97"/>
      <c r="D6" s="97"/>
      <c r="E6" s="97"/>
      <c r="F6" s="97"/>
      <c r="G6" s="97"/>
      <c r="H6" s="97"/>
      <c r="I6" s="97"/>
      <c r="J6" s="97"/>
      <c r="K6" s="97"/>
      <c r="L6" s="97"/>
      <c r="M6" s="97"/>
      <c r="N6" s="97"/>
      <c r="O6" s="97"/>
      <c r="V6" s="4304" t="s">
        <v>838</v>
      </c>
      <c r="W6" s="4311" t="s">
        <v>289</v>
      </c>
      <c r="X6" s="4311" t="s">
        <v>289</v>
      </c>
      <c r="Y6" s="4311" t="s">
        <v>289</v>
      </c>
      <c r="Z6" s="4311" t="s">
        <v>1034</v>
      </c>
    </row>
    <row r="7" spans="1:26" s="3360" customFormat="1">
      <c r="A7" s="3357" t="s">
        <v>832</v>
      </c>
      <c r="B7" s="3358" t="s">
        <v>852</v>
      </c>
      <c r="C7" s="3358" t="s">
        <v>851</v>
      </c>
      <c r="D7" s="3358" t="s">
        <v>850</v>
      </c>
      <c r="E7" s="3359" t="s">
        <v>849</v>
      </c>
      <c r="F7" s="3358" t="s">
        <v>839</v>
      </c>
      <c r="G7" s="3358" t="s">
        <v>840</v>
      </c>
      <c r="H7" s="3358" t="s">
        <v>857</v>
      </c>
      <c r="I7" s="3359" t="s">
        <v>873</v>
      </c>
      <c r="J7" s="3358" t="s">
        <v>879</v>
      </c>
      <c r="K7" s="3358" t="s">
        <v>887</v>
      </c>
      <c r="L7" s="3358" t="s">
        <v>913</v>
      </c>
      <c r="M7" s="3358" t="s">
        <v>934</v>
      </c>
      <c r="N7" s="3358" t="s">
        <v>960</v>
      </c>
      <c r="O7" s="3358" t="s">
        <v>961</v>
      </c>
      <c r="P7" s="3358" t="s">
        <v>962</v>
      </c>
      <c r="Q7" s="3358" t="s">
        <v>963</v>
      </c>
      <c r="R7" s="3358" t="s">
        <v>965</v>
      </c>
      <c r="S7" s="3358" t="s">
        <v>997</v>
      </c>
      <c r="T7" s="3358" t="s">
        <v>1010</v>
      </c>
      <c r="U7" s="3358" t="s">
        <v>1023</v>
      </c>
      <c r="V7" s="4305" t="s">
        <v>832</v>
      </c>
      <c r="W7" s="4311">
        <v>2014</v>
      </c>
      <c r="X7" s="4311">
        <v>2015</v>
      </c>
      <c r="Y7" s="4311">
        <v>2016</v>
      </c>
      <c r="Z7" s="4311" t="s">
        <v>1033</v>
      </c>
    </row>
    <row r="8" spans="1:26">
      <c r="A8" s="2874" t="s">
        <v>834</v>
      </c>
      <c r="B8" s="3066">
        <v>67296774</v>
      </c>
      <c r="C8" s="3066">
        <v>72112932</v>
      </c>
      <c r="D8" s="3066">
        <v>63220074</v>
      </c>
      <c r="E8" s="3066">
        <v>58732786</v>
      </c>
      <c r="F8" s="3066">
        <v>54955900</v>
      </c>
      <c r="G8" s="3066">
        <v>56603908</v>
      </c>
      <c r="H8" s="3066">
        <v>51230008</v>
      </c>
      <c r="I8" s="3066">
        <v>48687919</v>
      </c>
      <c r="J8" s="3066">
        <v>46639085</v>
      </c>
      <c r="K8" s="3066">
        <v>56943997</v>
      </c>
      <c r="L8" s="3066">
        <v>53214675</v>
      </c>
      <c r="M8" s="3066">
        <v>45916586</v>
      </c>
      <c r="N8" s="3067">
        <v>51653773</v>
      </c>
      <c r="O8" s="3067">
        <v>61045773</v>
      </c>
      <c r="P8" s="3067">
        <v>54423582</v>
      </c>
      <c r="Q8" s="3067">
        <v>41741097</v>
      </c>
      <c r="R8" s="3065">
        <v>50551786</v>
      </c>
      <c r="S8" s="3065">
        <v>51790116</v>
      </c>
      <c r="T8" s="3065">
        <v>52857236</v>
      </c>
      <c r="U8" s="3065">
        <v>53043456</v>
      </c>
      <c r="V8" s="4306" t="s">
        <v>834</v>
      </c>
      <c r="W8" s="4307">
        <f>SUM(J8:M8)</f>
        <v>202714343</v>
      </c>
      <c r="X8" s="4307">
        <f>SUM(N8:Q8)</f>
        <v>208864225</v>
      </c>
      <c r="Y8" s="4307">
        <f>SUM(R8:U8)</f>
        <v>208242594</v>
      </c>
      <c r="Z8" s="4308">
        <f>Y8/X8-1</f>
        <v>-2.9762444956765721E-3</v>
      </c>
    </row>
    <row r="9" spans="1:26">
      <c r="A9" s="2874" t="s">
        <v>837</v>
      </c>
      <c r="B9" s="3064">
        <v>193861124</v>
      </c>
      <c r="C9" s="3064">
        <v>199613702</v>
      </c>
      <c r="D9" s="3064">
        <v>193720764</v>
      </c>
      <c r="E9" s="3064">
        <v>181979840</v>
      </c>
      <c r="F9" s="3064">
        <v>180721310</v>
      </c>
      <c r="G9" s="3064">
        <v>187735473</v>
      </c>
      <c r="H9" s="3064">
        <v>170818216</v>
      </c>
      <c r="I9" s="3064">
        <v>177462302</v>
      </c>
      <c r="J9" s="3064">
        <v>177152569</v>
      </c>
      <c r="K9" s="3064">
        <v>191807614</v>
      </c>
      <c r="L9" s="3064">
        <v>197636130</v>
      </c>
      <c r="M9" s="3064">
        <v>196425503</v>
      </c>
      <c r="N9" s="3065">
        <v>216046654</v>
      </c>
      <c r="O9" s="3065">
        <v>217388932</v>
      </c>
      <c r="P9" s="3065">
        <v>213504655</v>
      </c>
      <c r="Q9" s="3065">
        <v>213454597</v>
      </c>
      <c r="R9" s="3065">
        <v>223859318</v>
      </c>
      <c r="S9" s="3065">
        <v>222840733</v>
      </c>
      <c r="T9" s="3065">
        <v>214233409</v>
      </c>
      <c r="U9" s="3065">
        <v>236537181</v>
      </c>
      <c r="V9" s="4306" t="s">
        <v>837</v>
      </c>
      <c r="W9" s="4307">
        <f t="shared" ref="W9:W14" si="0">SUM(J9:M9)</f>
        <v>763021816</v>
      </c>
      <c r="X9" s="4307">
        <f t="shared" ref="X9:X14" si="1">SUM(N9:Q9)</f>
        <v>860394838</v>
      </c>
      <c r="Y9" s="4307">
        <f t="shared" ref="Y9:Y14" si="2">SUM(R9:U9)</f>
        <v>897470641</v>
      </c>
      <c r="Z9" s="4308">
        <f t="shared" ref="Z9:Z14" si="3">Y9/X9-1</f>
        <v>4.3091614875541584E-2</v>
      </c>
    </row>
    <row r="10" spans="1:26">
      <c r="A10" s="2874" t="s">
        <v>771</v>
      </c>
      <c r="B10" s="3064">
        <v>1022756632</v>
      </c>
      <c r="C10" s="3064">
        <v>1037472281</v>
      </c>
      <c r="D10" s="3064">
        <v>1048952844</v>
      </c>
      <c r="E10" s="3064">
        <v>1072034329</v>
      </c>
      <c r="F10" s="3064">
        <v>963926163</v>
      </c>
      <c r="G10" s="3064">
        <v>1002670314</v>
      </c>
      <c r="H10" s="3064">
        <v>1012840042</v>
      </c>
      <c r="I10" s="3064">
        <v>1044061896</v>
      </c>
      <c r="J10" s="3064">
        <v>994850496</v>
      </c>
      <c r="K10" s="3064">
        <v>1000955620</v>
      </c>
      <c r="L10" s="3064">
        <v>1004764062</v>
      </c>
      <c r="M10" s="3064">
        <v>1034483826</v>
      </c>
      <c r="N10" s="3065">
        <v>990427685</v>
      </c>
      <c r="O10" s="3065">
        <v>1010039348</v>
      </c>
      <c r="P10" s="3065">
        <v>1034966148</v>
      </c>
      <c r="Q10" s="3065">
        <v>1077747121</v>
      </c>
      <c r="R10" s="3065">
        <v>993823575</v>
      </c>
      <c r="S10" s="3065">
        <v>1068378930</v>
      </c>
      <c r="T10" s="3065">
        <v>1052419822</v>
      </c>
      <c r="U10" s="3065">
        <v>1116848297</v>
      </c>
      <c r="V10" s="4306" t="s">
        <v>771</v>
      </c>
      <c r="W10" s="4307">
        <f t="shared" si="0"/>
        <v>4035054004</v>
      </c>
      <c r="X10" s="4307">
        <f t="shared" si="1"/>
        <v>4113180302</v>
      </c>
      <c r="Y10" s="4307">
        <f t="shared" si="2"/>
        <v>4231470624</v>
      </c>
      <c r="Z10" s="4308">
        <f t="shared" si="3"/>
        <v>2.8758846759642909E-2</v>
      </c>
    </row>
    <row r="11" spans="1:26">
      <c r="A11" s="2874" t="s">
        <v>833</v>
      </c>
      <c r="B11" s="3064">
        <v>914485043</v>
      </c>
      <c r="C11" s="3064">
        <v>1095301857</v>
      </c>
      <c r="D11" s="3064">
        <v>946942007</v>
      </c>
      <c r="E11" s="3064">
        <v>944648297</v>
      </c>
      <c r="F11" s="3064">
        <v>928710985</v>
      </c>
      <c r="G11" s="3064">
        <v>868242915</v>
      </c>
      <c r="H11" s="3064">
        <v>892511249</v>
      </c>
      <c r="I11" s="3064">
        <v>994221133</v>
      </c>
      <c r="J11" s="3064">
        <v>948826770</v>
      </c>
      <c r="K11" s="3064">
        <v>926659027</v>
      </c>
      <c r="L11" s="3064">
        <v>965668655</v>
      </c>
      <c r="M11" s="3064">
        <v>1044411748</v>
      </c>
      <c r="N11" s="3065">
        <v>972693263</v>
      </c>
      <c r="O11" s="3065">
        <v>996019507</v>
      </c>
      <c r="P11" s="3065">
        <v>1022211538</v>
      </c>
      <c r="Q11" s="3065">
        <v>1072148314</v>
      </c>
      <c r="R11" s="3065">
        <v>987283465</v>
      </c>
      <c r="S11" s="3065">
        <v>1012490611</v>
      </c>
      <c r="T11" s="3065">
        <v>968697177</v>
      </c>
      <c r="U11" s="3065">
        <v>1084499400</v>
      </c>
      <c r="V11" s="4306" t="s">
        <v>833</v>
      </c>
      <c r="W11" s="4307">
        <f t="shared" si="0"/>
        <v>3885566200</v>
      </c>
      <c r="X11" s="4307">
        <f t="shared" si="1"/>
        <v>4063072622</v>
      </c>
      <c r="Y11" s="4307">
        <f t="shared" si="2"/>
        <v>4052970653</v>
      </c>
      <c r="Z11" s="4308">
        <f t="shared" si="3"/>
        <v>-2.4862880730464054E-3</v>
      </c>
    </row>
    <row r="12" spans="1:26" s="146" customFormat="1">
      <c r="A12" s="2874" t="s">
        <v>835</v>
      </c>
      <c r="B12" s="3795">
        <v>92144372</v>
      </c>
      <c r="C12" s="3795">
        <v>105219854</v>
      </c>
      <c r="D12" s="3795">
        <v>94127878</v>
      </c>
      <c r="E12" s="3795">
        <v>99913904</v>
      </c>
      <c r="F12" s="3795">
        <v>92685869</v>
      </c>
      <c r="G12" s="3795">
        <v>99590618</v>
      </c>
      <c r="H12" s="3795">
        <v>101134279</v>
      </c>
      <c r="I12" s="3795">
        <v>102477995</v>
      </c>
      <c r="J12" s="3795">
        <v>103154467</v>
      </c>
      <c r="K12" s="3795">
        <v>96927212</v>
      </c>
      <c r="L12" s="3795">
        <v>101251621</v>
      </c>
      <c r="M12" s="3795">
        <v>94020109</v>
      </c>
      <c r="N12" s="3796">
        <v>98953667</v>
      </c>
      <c r="O12" s="3796">
        <v>119085517</v>
      </c>
      <c r="P12" s="3796">
        <v>103252676</v>
      </c>
      <c r="Q12" s="3796">
        <v>112106336</v>
      </c>
      <c r="R12" s="3796">
        <v>108534725</v>
      </c>
      <c r="S12" s="3796">
        <v>102320202</v>
      </c>
      <c r="T12" s="3796">
        <v>91168745</v>
      </c>
      <c r="U12" s="3796">
        <v>97835954</v>
      </c>
      <c r="V12" s="4306" t="s">
        <v>835</v>
      </c>
      <c r="W12" s="4314">
        <f t="shared" si="0"/>
        <v>395353409</v>
      </c>
      <c r="X12" s="4314">
        <f t="shared" si="1"/>
        <v>433398196</v>
      </c>
      <c r="Y12" s="4314">
        <f t="shared" si="2"/>
        <v>399859626</v>
      </c>
      <c r="Z12" s="4308">
        <f t="shared" si="3"/>
        <v>-7.7385116757615724E-2</v>
      </c>
    </row>
    <row r="13" spans="1:26">
      <c r="A13" s="2874" t="s">
        <v>836</v>
      </c>
      <c r="B13" s="3064">
        <v>476168557</v>
      </c>
      <c r="C13" s="3064">
        <v>461969946</v>
      </c>
      <c r="D13" s="3064">
        <v>438464795</v>
      </c>
      <c r="E13" s="3064">
        <v>455376338</v>
      </c>
      <c r="F13" s="3064">
        <v>453610846</v>
      </c>
      <c r="G13" s="3064">
        <v>445559132</v>
      </c>
      <c r="H13" s="3064">
        <v>442254860</v>
      </c>
      <c r="I13" s="3064">
        <v>482455839</v>
      </c>
      <c r="J13" s="3064">
        <v>490090342</v>
      </c>
      <c r="K13" s="3064">
        <v>474687033</v>
      </c>
      <c r="L13" s="3064">
        <v>483831195</v>
      </c>
      <c r="M13" s="3064">
        <v>495512515</v>
      </c>
      <c r="N13" s="3065">
        <v>504017744</v>
      </c>
      <c r="O13" s="3065">
        <v>515627691</v>
      </c>
      <c r="P13" s="3065">
        <v>512806661</v>
      </c>
      <c r="Q13" s="3065">
        <v>503020936</v>
      </c>
      <c r="R13" s="3065">
        <v>524902808</v>
      </c>
      <c r="S13" s="3065">
        <v>548088793</v>
      </c>
      <c r="T13" s="3065">
        <v>521300206</v>
      </c>
      <c r="U13" s="3065">
        <v>561333639</v>
      </c>
      <c r="V13" s="4306" t="s">
        <v>836</v>
      </c>
      <c r="W13" s="4307">
        <f t="shared" si="0"/>
        <v>1944121085</v>
      </c>
      <c r="X13" s="4307">
        <f t="shared" si="1"/>
        <v>2035473032</v>
      </c>
      <c r="Y13" s="4307">
        <f t="shared" si="2"/>
        <v>2155625446</v>
      </c>
      <c r="Z13" s="4308">
        <f t="shared" si="3"/>
        <v>5.9029234045877566E-2</v>
      </c>
    </row>
    <row r="14" spans="1:26">
      <c r="A14" s="2874" t="s">
        <v>777</v>
      </c>
      <c r="B14" s="3064">
        <v>112660926</v>
      </c>
      <c r="C14" s="3064">
        <v>113994371</v>
      </c>
      <c r="D14" s="3064">
        <v>87602214</v>
      </c>
      <c r="E14" s="3064">
        <v>90602423</v>
      </c>
      <c r="F14" s="3064">
        <v>93621968</v>
      </c>
      <c r="G14" s="3064">
        <v>105103065</v>
      </c>
      <c r="H14" s="3064">
        <v>97033702</v>
      </c>
      <c r="I14" s="3064">
        <v>104890341</v>
      </c>
      <c r="J14" s="3064">
        <v>110094841</v>
      </c>
      <c r="K14" s="3064">
        <v>117215499</v>
      </c>
      <c r="L14" s="3064">
        <v>113499493</v>
      </c>
      <c r="M14" s="3064">
        <v>104510865</v>
      </c>
      <c r="N14" s="3065">
        <v>110365672</v>
      </c>
      <c r="O14" s="3065">
        <v>109658970</v>
      </c>
      <c r="P14" s="3065">
        <v>104065923</v>
      </c>
      <c r="Q14" s="3065">
        <v>108655520</v>
      </c>
      <c r="R14" s="3065">
        <v>107921515</v>
      </c>
      <c r="S14" s="3065">
        <v>99481627</v>
      </c>
      <c r="T14" s="3065">
        <v>94531023</v>
      </c>
      <c r="U14" s="3065">
        <v>89738037</v>
      </c>
      <c r="V14" s="4306" t="s">
        <v>777</v>
      </c>
      <c r="W14" s="4309">
        <f t="shared" si="0"/>
        <v>445320698</v>
      </c>
      <c r="X14" s="4309">
        <f t="shared" si="1"/>
        <v>432746085</v>
      </c>
      <c r="Y14" s="4309">
        <f t="shared" si="2"/>
        <v>391672202</v>
      </c>
      <c r="Z14" s="4310">
        <f t="shared" si="3"/>
        <v>-9.4914510896152882E-2</v>
      </c>
    </row>
    <row r="15" spans="1:26">
      <c r="A15" s="97"/>
      <c r="B15" s="2875"/>
      <c r="C15" s="2875"/>
      <c r="D15" s="2875"/>
      <c r="E15" s="2875"/>
      <c r="F15" s="2875"/>
      <c r="G15" s="2875"/>
      <c r="H15" s="2875"/>
      <c r="I15" s="2875"/>
      <c r="J15" s="2875"/>
      <c r="K15" s="2875"/>
      <c r="L15" s="2875"/>
      <c r="M15" s="2875"/>
      <c r="N15" s="4294"/>
      <c r="O15" s="3404"/>
      <c r="P15" s="3404"/>
    </row>
    <row r="16" spans="1:26">
      <c r="A16" s="97"/>
      <c r="G16" s="3063"/>
      <c r="I16" s="2875"/>
      <c r="J16" s="2875"/>
      <c r="K16" s="2875"/>
      <c r="L16" s="2875"/>
      <c r="M16" s="2875"/>
      <c r="N16" s="3404"/>
      <c r="O16" s="3404"/>
      <c r="P16" s="3404"/>
    </row>
    <row r="17" spans="1:27">
      <c r="I17" s="2875"/>
      <c r="J17" s="2875"/>
      <c r="K17" s="2875"/>
      <c r="L17" s="2875"/>
      <c r="M17" s="2875"/>
      <c r="N17" s="4294"/>
      <c r="O17" s="3404"/>
      <c r="P17" s="3404"/>
    </row>
    <row r="18" spans="1:27">
      <c r="A18" s="3356" t="s">
        <v>841</v>
      </c>
      <c r="B18" s="2875"/>
      <c r="C18" s="2875"/>
      <c r="D18" s="2875"/>
      <c r="E18" s="2875"/>
      <c r="F18" s="2875"/>
      <c r="G18" s="2875"/>
      <c r="H18" s="2875"/>
      <c r="I18" s="2875"/>
      <c r="J18" s="2875"/>
      <c r="K18" s="2875"/>
      <c r="L18" s="2875"/>
      <c r="M18" s="2875"/>
      <c r="N18" s="3404"/>
      <c r="O18" s="3404"/>
      <c r="P18" s="3404"/>
      <c r="V18" s="4304" t="s">
        <v>841</v>
      </c>
      <c r="W18" s="4311" t="s">
        <v>289</v>
      </c>
      <c r="X18" s="4311" t="s">
        <v>289</v>
      </c>
      <c r="Y18" s="4311" t="s">
        <v>289</v>
      </c>
      <c r="Z18" s="4311" t="s">
        <v>1034</v>
      </c>
    </row>
    <row r="19" spans="1:27" s="3361" customFormat="1">
      <c r="A19" s="3357" t="s">
        <v>832</v>
      </c>
      <c r="B19" s="3358" t="s">
        <v>852</v>
      </c>
      <c r="C19" s="3358" t="s">
        <v>851</v>
      </c>
      <c r="D19" s="3358" t="s">
        <v>850</v>
      </c>
      <c r="E19" s="3359" t="s">
        <v>849</v>
      </c>
      <c r="F19" s="3358" t="s">
        <v>839</v>
      </c>
      <c r="G19" s="3358" t="s">
        <v>840</v>
      </c>
      <c r="H19" s="3358" t="s">
        <v>857</v>
      </c>
      <c r="I19" s="3359" t="s">
        <v>873</v>
      </c>
      <c r="J19" s="3358" t="s">
        <v>879</v>
      </c>
      <c r="K19" s="3358" t="s">
        <v>887</v>
      </c>
      <c r="L19" s="3358" t="s">
        <v>913</v>
      </c>
      <c r="M19" s="3358" t="s">
        <v>934</v>
      </c>
      <c r="N19" s="3358" t="s">
        <v>960</v>
      </c>
      <c r="O19" s="3358" t="s">
        <v>961</v>
      </c>
      <c r="P19" s="3358" t="s">
        <v>962</v>
      </c>
      <c r="Q19" s="3358" t="s">
        <v>963</v>
      </c>
      <c r="R19" s="3358" t="s">
        <v>965</v>
      </c>
      <c r="S19" s="3358" t="s">
        <v>997</v>
      </c>
      <c r="T19" s="3358" t="s">
        <v>1010</v>
      </c>
      <c r="U19" s="3358" t="s">
        <v>1023</v>
      </c>
      <c r="V19" s="4305" t="s">
        <v>832</v>
      </c>
      <c r="W19" s="4311">
        <v>2014</v>
      </c>
      <c r="X19" s="4311">
        <v>2015</v>
      </c>
      <c r="Y19" s="4311">
        <v>2016</v>
      </c>
      <c r="Z19" s="4311" t="s">
        <v>1033</v>
      </c>
    </row>
    <row r="20" spans="1:27">
      <c r="A20" s="2874" t="s">
        <v>834</v>
      </c>
      <c r="B20" s="3064">
        <v>144050237</v>
      </c>
      <c r="C20" s="3064">
        <v>168632451</v>
      </c>
      <c r="D20" s="3064">
        <v>129391687</v>
      </c>
      <c r="E20" s="3064">
        <v>153495783</v>
      </c>
      <c r="F20" s="3064">
        <v>139737709</v>
      </c>
      <c r="G20" s="3064">
        <v>155978470</v>
      </c>
      <c r="H20" s="3064">
        <v>132922954</v>
      </c>
      <c r="I20" s="3064">
        <v>144367886</v>
      </c>
      <c r="J20" s="3064">
        <v>140884626</v>
      </c>
      <c r="K20" s="3064">
        <v>158700670</v>
      </c>
      <c r="L20" s="3064">
        <v>149938887</v>
      </c>
      <c r="M20" s="3064">
        <v>157825509</v>
      </c>
      <c r="N20" s="3065">
        <v>148043524</v>
      </c>
      <c r="O20" s="3065">
        <v>178124545</v>
      </c>
      <c r="P20" s="3065">
        <v>138137904</v>
      </c>
      <c r="Q20" s="3065">
        <v>141124340</v>
      </c>
      <c r="R20" s="3065">
        <v>126811844</v>
      </c>
      <c r="S20" s="3065">
        <v>145441253</v>
      </c>
      <c r="T20" s="3065">
        <v>136343099</v>
      </c>
      <c r="U20" s="3065">
        <v>162644383</v>
      </c>
      <c r="V20" s="4306" t="s">
        <v>834</v>
      </c>
      <c r="W20" s="4307">
        <f>SUM(J20:M20)</f>
        <v>607349692</v>
      </c>
      <c r="X20" s="4307">
        <f>SUM(N20:Q20)</f>
        <v>605430313</v>
      </c>
      <c r="Y20" s="4307">
        <f>SUM(R20:U20)</f>
        <v>571240579</v>
      </c>
      <c r="Z20" s="4308">
        <f t="shared" ref="Z20:Z26" si="4">Y20/X20-1</f>
        <v>-5.6471790833505842E-2</v>
      </c>
    </row>
    <row r="21" spans="1:27">
      <c r="A21" s="2874" t="s">
        <v>837</v>
      </c>
      <c r="B21" s="3064">
        <v>745856434</v>
      </c>
      <c r="C21" s="3064">
        <v>796624853</v>
      </c>
      <c r="D21" s="3064">
        <v>645955773</v>
      </c>
      <c r="E21" s="3064">
        <v>724886082</v>
      </c>
      <c r="F21" s="3064">
        <v>764960701</v>
      </c>
      <c r="G21" s="3064">
        <v>856697475</v>
      </c>
      <c r="H21" s="3064">
        <v>695020962</v>
      </c>
      <c r="I21" s="3064">
        <v>779421501</v>
      </c>
      <c r="J21" s="3064">
        <v>843821858</v>
      </c>
      <c r="K21" s="3064">
        <v>927200270</v>
      </c>
      <c r="L21" s="3064">
        <v>776867469</v>
      </c>
      <c r="M21" s="3064">
        <v>830783486</v>
      </c>
      <c r="N21" s="3065">
        <v>942395553</v>
      </c>
      <c r="O21" s="3065">
        <v>1057395101</v>
      </c>
      <c r="P21" s="3065">
        <v>861264801</v>
      </c>
      <c r="Q21" s="3065">
        <v>908468415</v>
      </c>
      <c r="R21" s="3065">
        <v>988047467</v>
      </c>
      <c r="S21" s="3065">
        <v>1079410080</v>
      </c>
      <c r="T21" s="3065">
        <v>873906856</v>
      </c>
      <c r="U21" s="3065">
        <v>924331597</v>
      </c>
      <c r="V21" s="4306" t="s">
        <v>837</v>
      </c>
      <c r="W21" s="4307">
        <f t="shared" ref="W21:W26" si="5">SUM(J21:M21)</f>
        <v>3378673083</v>
      </c>
      <c r="X21" s="4307">
        <f t="shared" ref="X21:X26" si="6">SUM(N21:Q21)</f>
        <v>3769523870</v>
      </c>
      <c r="Y21" s="4307">
        <f t="shared" ref="Y21:Y26" si="7">SUM(R21:U21)</f>
        <v>3865696000</v>
      </c>
      <c r="Z21" s="4308">
        <f t="shared" si="4"/>
        <v>2.5513070965113682E-2</v>
      </c>
    </row>
    <row r="22" spans="1:27">
      <c r="A22" s="2874" t="s">
        <v>771</v>
      </c>
      <c r="B22" s="3064">
        <v>914795052</v>
      </c>
      <c r="C22" s="3064">
        <v>905109100</v>
      </c>
      <c r="D22" s="3064">
        <v>877992792</v>
      </c>
      <c r="E22" s="3064">
        <v>986273268</v>
      </c>
      <c r="F22" s="3064">
        <v>939320163</v>
      </c>
      <c r="G22" s="3064">
        <v>970026215</v>
      </c>
      <c r="H22" s="3064">
        <v>916581257</v>
      </c>
      <c r="I22" s="3064">
        <v>1026920951</v>
      </c>
      <c r="J22" s="3064">
        <v>972174895</v>
      </c>
      <c r="K22" s="3064">
        <v>994361399</v>
      </c>
      <c r="L22" s="3064">
        <v>978201010</v>
      </c>
      <c r="M22" s="3064">
        <v>1023588868</v>
      </c>
      <c r="N22" s="3065">
        <v>1045180566</v>
      </c>
      <c r="O22" s="3065">
        <v>1071266947</v>
      </c>
      <c r="P22" s="3065">
        <v>1063511083</v>
      </c>
      <c r="Q22" s="3065">
        <v>1188039641</v>
      </c>
      <c r="R22" s="3065">
        <v>1093513220</v>
      </c>
      <c r="S22" s="3065">
        <v>1110841461</v>
      </c>
      <c r="T22" s="3065">
        <v>1067930434</v>
      </c>
      <c r="U22" s="3065">
        <v>1161849230</v>
      </c>
      <c r="V22" s="4306" t="s">
        <v>771</v>
      </c>
      <c r="W22" s="4307">
        <f t="shared" si="5"/>
        <v>3968326172</v>
      </c>
      <c r="X22" s="4307">
        <f t="shared" si="6"/>
        <v>4367998237</v>
      </c>
      <c r="Y22" s="4307">
        <f t="shared" si="7"/>
        <v>4434134345</v>
      </c>
      <c r="Z22" s="4308">
        <f t="shared" si="4"/>
        <v>1.5141056477491421E-2</v>
      </c>
    </row>
    <row r="23" spans="1:27">
      <c r="A23" s="2874" t="s">
        <v>833</v>
      </c>
      <c r="B23" s="3064">
        <v>1572363166</v>
      </c>
      <c r="C23" s="3064">
        <v>1550408055</v>
      </c>
      <c r="D23" s="3064">
        <v>1632205273</v>
      </c>
      <c r="E23" s="3064">
        <v>1834148453</v>
      </c>
      <c r="F23" s="3064">
        <v>1547131560</v>
      </c>
      <c r="G23" s="3064">
        <v>1547723636</v>
      </c>
      <c r="H23" s="3064">
        <v>1641091243</v>
      </c>
      <c r="I23" s="3064">
        <v>1771749089</v>
      </c>
      <c r="J23" s="3064">
        <v>1612762524</v>
      </c>
      <c r="K23" s="3064">
        <v>1545376866</v>
      </c>
      <c r="L23" s="3064">
        <v>1645681748</v>
      </c>
      <c r="M23" s="3064">
        <v>2212775107</v>
      </c>
      <c r="N23" s="3065">
        <v>1753587777</v>
      </c>
      <c r="O23" s="3065">
        <v>1728812307</v>
      </c>
      <c r="P23" s="3065">
        <v>1690721454</v>
      </c>
      <c r="Q23" s="3065">
        <v>1892345621</v>
      </c>
      <c r="R23" s="3065">
        <v>1610360563</v>
      </c>
      <c r="S23" s="3065">
        <v>1668040935</v>
      </c>
      <c r="T23" s="3065">
        <v>1739870970</v>
      </c>
      <c r="U23" s="3065">
        <v>1927184201</v>
      </c>
      <c r="V23" s="4306" t="s">
        <v>833</v>
      </c>
      <c r="W23" s="4312">
        <f t="shared" si="5"/>
        <v>7016596245</v>
      </c>
      <c r="X23" s="4312">
        <f t="shared" si="6"/>
        <v>7065467159</v>
      </c>
      <c r="Y23" s="4312">
        <f t="shared" si="7"/>
        <v>6945456669</v>
      </c>
      <c r="Z23" s="4308">
        <f t="shared" si="4"/>
        <v>-1.6985499656187675E-2</v>
      </c>
    </row>
    <row r="24" spans="1:27" s="146" customFormat="1">
      <c r="A24" s="2874" t="s">
        <v>835</v>
      </c>
      <c r="B24" s="3795">
        <v>143063315</v>
      </c>
      <c r="C24" s="3795">
        <v>152633449</v>
      </c>
      <c r="D24" s="3795">
        <v>136428537</v>
      </c>
      <c r="E24" s="3795">
        <v>149242392</v>
      </c>
      <c r="F24" s="3795">
        <v>138731129</v>
      </c>
      <c r="G24" s="3795">
        <v>140931020</v>
      </c>
      <c r="H24" s="3795">
        <v>138159645</v>
      </c>
      <c r="I24" s="3795">
        <v>145377029</v>
      </c>
      <c r="J24" s="3795">
        <v>134923628</v>
      </c>
      <c r="K24" s="3795">
        <v>163383206</v>
      </c>
      <c r="L24" s="3795">
        <v>143052326</v>
      </c>
      <c r="M24" s="3795">
        <v>163629889</v>
      </c>
      <c r="N24" s="3796">
        <v>150976657</v>
      </c>
      <c r="O24" s="3796">
        <v>166788694</v>
      </c>
      <c r="P24" s="3796">
        <v>151755498</v>
      </c>
      <c r="Q24" s="3796">
        <v>171830034</v>
      </c>
      <c r="R24" s="3796">
        <v>148069235</v>
      </c>
      <c r="S24" s="3796">
        <v>166659071</v>
      </c>
      <c r="T24" s="3796">
        <v>146974727</v>
      </c>
      <c r="U24" s="3796">
        <v>163878468</v>
      </c>
      <c r="V24" s="4306" t="s">
        <v>835</v>
      </c>
      <c r="W24" s="4313">
        <f t="shared" si="5"/>
        <v>604989049</v>
      </c>
      <c r="X24" s="4313">
        <f t="shared" si="6"/>
        <v>641350883</v>
      </c>
      <c r="Y24" s="4313">
        <f t="shared" si="7"/>
        <v>625581501</v>
      </c>
      <c r="Z24" s="4308">
        <f t="shared" si="4"/>
        <v>-2.4587760643965617E-2</v>
      </c>
    </row>
    <row r="25" spans="1:27">
      <c r="A25" s="2874" t="s">
        <v>836</v>
      </c>
      <c r="B25" s="3064">
        <v>807043983</v>
      </c>
      <c r="C25" s="3064">
        <v>841226447</v>
      </c>
      <c r="D25" s="3064">
        <v>769150549</v>
      </c>
      <c r="E25" s="3064">
        <v>818221699</v>
      </c>
      <c r="F25" s="3064">
        <v>777701141</v>
      </c>
      <c r="G25" s="3064">
        <v>846066342</v>
      </c>
      <c r="H25" s="3064">
        <v>826584094</v>
      </c>
      <c r="I25" s="3064">
        <v>821644512</v>
      </c>
      <c r="J25" s="3064">
        <v>787325190</v>
      </c>
      <c r="K25" s="3064">
        <v>860383247</v>
      </c>
      <c r="L25" s="3064">
        <v>808077659</v>
      </c>
      <c r="M25" s="3064">
        <v>844246876</v>
      </c>
      <c r="N25" s="3065">
        <v>844896605</v>
      </c>
      <c r="O25" s="3065">
        <v>869959140</v>
      </c>
      <c r="P25" s="3065">
        <v>838380900</v>
      </c>
      <c r="Q25" s="3065">
        <v>884304190</v>
      </c>
      <c r="R25" s="3065">
        <v>819600162</v>
      </c>
      <c r="S25" s="3065">
        <v>872902658</v>
      </c>
      <c r="T25" s="3065">
        <v>816238671</v>
      </c>
      <c r="U25" s="3065">
        <v>876801935</v>
      </c>
      <c r="V25" s="4306" t="s">
        <v>836</v>
      </c>
      <c r="W25" s="4307">
        <f t="shared" si="5"/>
        <v>3300032972</v>
      </c>
      <c r="X25" s="4307">
        <f t="shared" si="6"/>
        <v>3437540835</v>
      </c>
      <c r="Y25" s="4307">
        <f t="shared" si="7"/>
        <v>3385543426</v>
      </c>
      <c r="Z25" s="4308">
        <f t="shared" si="4"/>
        <v>-1.5126339291908319E-2</v>
      </c>
    </row>
    <row r="26" spans="1:27">
      <c r="A26" s="2874" t="s">
        <v>777</v>
      </c>
      <c r="B26" s="3064">
        <v>152615326</v>
      </c>
      <c r="C26" s="3064">
        <v>154113107</v>
      </c>
      <c r="D26" s="3064">
        <v>143129709</v>
      </c>
      <c r="E26" s="3064">
        <v>144691353</v>
      </c>
      <c r="F26" s="3064">
        <v>140599804</v>
      </c>
      <c r="G26" s="3064">
        <v>148447072</v>
      </c>
      <c r="H26" s="3064">
        <v>141042392</v>
      </c>
      <c r="I26" s="3064">
        <v>158121175</v>
      </c>
      <c r="J26" s="3064">
        <v>155117131</v>
      </c>
      <c r="K26" s="3064">
        <v>152923628</v>
      </c>
      <c r="L26" s="3064">
        <v>140581683</v>
      </c>
      <c r="M26" s="3064">
        <v>156561699</v>
      </c>
      <c r="N26" s="3065">
        <v>155581737</v>
      </c>
      <c r="O26" s="3065">
        <v>169621143</v>
      </c>
      <c r="P26" s="3065">
        <v>156966091</v>
      </c>
      <c r="Q26" s="3065">
        <v>163565312</v>
      </c>
      <c r="R26" s="3065">
        <v>148795978</v>
      </c>
      <c r="S26" s="3065">
        <v>165191568</v>
      </c>
      <c r="T26" s="3065">
        <v>139810546</v>
      </c>
      <c r="U26" s="3065">
        <v>151877970</v>
      </c>
      <c r="V26" s="4306" t="s">
        <v>777</v>
      </c>
      <c r="W26" s="4309">
        <f t="shared" si="5"/>
        <v>605184141</v>
      </c>
      <c r="X26" s="4309">
        <f t="shared" si="6"/>
        <v>645734283</v>
      </c>
      <c r="Y26" s="4309">
        <f t="shared" si="7"/>
        <v>605676062</v>
      </c>
      <c r="Z26" s="4310">
        <f t="shared" si="4"/>
        <v>-6.2035146738523061E-2</v>
      </c>
    </row>
    <row r="27" spans="1:27">
      <c r="A27" s="97"/>
      <c r="B27" s="97"/>
      <c r="C27" s="97"/>
      <c r="D27" s="97"/>
      <c r="E27" s="97"/>
      <c r="F27" s="97"/>
      <c r="G27" s="97"/>
      <c r="H27" s="97"/>
      <c r="I27" s="97"/>
      <c r="J27" s="97"/>
      <c r="K27" s="97"/>
      <c r="L27" s="97"/>
      <c r="M27" s="97"/>
      <c r="N27" s="97"/>
      <c r="O27" s="97"/>
    </row>
    <row r="28" spans="1:27">
      <c r="A28" s="97"/>
      <c r="B28" s="97"/>
      <c r="C28" s="97"/>
      <c r="D28" s="97"/>
      <c r="E28" s="97"/>
      <c r="F28" s="97"/>
      <c r="G28" s="97"/>
      <c r="H28" s="97"/>
      <c r="I28" s="97"/>
      <c r="J28" s="97"/>
      <c r="K28" s="97"/>
      <c r="L28" s="97"/>
      <c r="M28" s="97"/>
      <c r="N28" s="97"/>
      <c r="O28" s="97"/>
    </row>
    <row r="29" spans="1:27">
      <c r="A29" s="97"/>
      <c r="B29" s="97"/>
      <c r="C29" s="97"/>
      <c r="D29" s="97"/>
      <c r="E29" s="97"/>
      <c r="F29" s="97"/>
      <c r="G29" s="97"/>
      <c r="H29" s="97"/>
      <c r="I29" s="97"/>
      <c r="J29" s="97"/>
      <c r="K29" s="97"/>
      <c r="L29" s="97"/>
      <c r="M29" s="97"/>
      <c r="N29" s="97"/>
      <c r="O29" s="97"/>
      <c r="Z29" s="4302"/>
      <c r="AA29" s="4302"/>
    </row>
    <row r="30" spans="1:27">
      <c r="A30" s="97"/>
      <c r="B30" s="97"/>
      <c r="C30" s="97"/>
      <c r="D30" s="97"/>
      <c r="E30" s="97"/>
      <c r="F30" s="97"/>
      <c r="G30" s="97"/>
      <c r="H30" s="97"/>
      <c r="I30" s="97"/>
      <c r="J30" s="97"/>
      <c r="K30" s="97"/>
      <c r="L30" s="97"/>
      <c r="M30" s="97"/>
      <c r="N30" s="97"/>
      <c r="O30" s="97"/>
      <c r="Z30" s="4302"/>
      <c r="AA30" s="4302"/>
    </row>
    <row r="31" spans="1:27">
      <c r="A31" s="97"/>
      <c r="B31" s="97"/>
      <c r="C31" s="97"/>
      <c r="D31" s="97"/>
      <c r="E31" s="97"/>
      <c r="F31" s="97"/>
      <c r="G31" s="97"/>
      <c r="H31" s="97"/>
      <c r="I31" s="97"/>
      <c r="J31" s="97"/>
      <c r="K31" s="97"/>
      <c r="L31" s="97"/>
      <c r="M31" s="97"/>
      <c r="N31" s="97"/>
      <c r="O31" s="97"/>
      <c r="Z31" s="4303"/>
      <c r="AA31" s="4303"/>
    </row>
    <row r="32" spans="1:27">
      <c r="A32" s="97"/>
      <c r="B32" s="97"/>
      <c r="C32" s="97"/>
      <c r="D32" s="97"/>
      <c r="E32" s="97"/>
      <c r="F32" s="97"/>
      <c r="G32" s="97"/>
      <c r="H32" s="97"/>
      <c r="I32" s="97"/>
      <c r="J32" s="97"/>
      <c r="K32" s="97"/>
      <c r="L32" s="97"/>
      <c r="M32" s="97"/>
      <c r="N32" s="97"/>
      <c r="O32" s="97"/>
      <c r="Z32" s="4303"/>
      <c r="AA32" s="4303"/>
    </row>
    <row r="33" spans="1:15">
      <c r="A33" s="97"/>
      <c r="B33" s="97"/>
      <c r="C33" s="97"/>
      <c r="D33" s="97"/>
      <c r="E33" s="97"/>
      <c r="F33" s="97"/>
      <c r="G33" s="97"/>
      <c r="H33" s="97"/>
      <c r="I33" s="97"/>
      <c r="J33" s="97"/>
      <c r="K33" s="97"/>
      <c r="L33" s="97"/>
      <c r="M33" s="97"/>
      <c r="N33" s="97"/>
      <c r="O33" s="97"/>
    </row>
    <row r="34" spans="1:15">
      <c r="A34" s="97"/>
      <c r="B34" s="97"/>
      <c r="C34" s="97"/>
      <c r="D34" s="97"/>
      <c r="E34" s="97"/>
      <c r="F34" s="97"/>
      <c r="G34" s="97"/>
      <c r="H34" s="97"/>
      <c r="I34" s="97"/>
      <c r="J34" s="97"/>
      <c r="K34" s="97"/>
      <c r="L34" s="97"/>
      <c r="M34" s="97"/>
      <c r="N34" s="97"/>
      <c r="O34" s="97"/>
    </row>
    <row r="35" spans="1:15">
      <c r="A35" s="97"/>
      <c r="B35" s="97"/>
      <c r="C35" s="97"/>
      <c r="D35" s="97"/>
      <c r="E35" s="97"/>
      <c r="F35" s="97"/>
      <c r="G35" s="97"/>
      <c r="H35" s="97"/>
      <c r="I35" s="97"/>
      <c r="J35" s="97"/>
      <c r="K35" s="97"/>
      <c r="L35" s="97"/>
      <c r="M35" s="97"/>
      <c r="N35" s="97"/>
      <c r="O35" s="97"/>
    </row>
    <row r="36" spans="1:15">
      <c r="A36" s="97"/>
      <c r="B36" s="97"/>
      <c r="C36" s="97"/>
      <c r="D36" s="97"/>
      <c r="E36" s="97"/>
      <c r="F36" s="97"/>
      <c r="G36" s="97"/>
      <c r="H36" s="97"/>
      <c r="I36" s="97"/>
      <c r="J36" s="97"/>
      <c r="K36" s="97"/>
      <c r="L36" s="97"/>
      <c r="M36" s="97"/>
      <c r="N36" s="97"/>
      <c r="O36" s="97"/>
    </row>
    <row r="37" spans="1:15">
      <c r="A37" s="97"/>
      <c r="B37" s="97"/>
      <c r="C37" s="97"/>
      <c r="D37" s="97"/>
      <c r="E37" s="97"/>
      <c r="F37" s="97"/>
      <c r="G37" s="97"/>
      <c r="H37" s="97"/>
      <c r="I37" s="97"/>
      <c r="J37" s="97"/>
      <c r="K37" s="97"/>
      <c r="L37" s="97"/>
      <c r="M37" s="97"/>
      <c r="N37" s="97"/>
      <c r="O37" s="97"/>
    </row>
    <row r="38" spans="1:15">
      <c r="A38" s="97"/>
      <c r="B38" s="97"/>
      <c r="C38" s="97"/>
      <c r="D38" s="97"/>
      <c r="E38" s="97"/>
      <c r="F38" s="97"/>
      <c r="G38" s="97"/>
      <c r="H38" s="97"/>
      <c r="I38" s="97"/>
      <c r="J38" s="97"/>
      <c r="K38" s="97"/>
      <c r="L38" s="97"/>
      <c r="M38" s="97"/>
      <c r="N38" s="97"/>
      <c r="O38" s="97"/>
    </row>
    <row r="39" spans="1:15">
      <c r="A39" s="97"/>
      <c r="B39" s="97"/>
      <c r="C39" s="97"/>
      <c r="D39" s="97"/>
      <c r="E39" s="97"/>
      <c r="F39" s="97"/>
      <c r="G39" s="97"/>
      <c r="H39" s="97"/>
      <c r="I39" s="97"/>
      <c r="J39" s="97"/>
      <c r="K39" s="97"/>
      <c r="L39" s="97"/>
      <c r="M39" s="97"/>
      <c r="N39" s="97"/>
      <c r="O39" s="97"/>
    </row>
    <row r="40" spans="1:15">
      <c r="A40" s="97"/>
      <c r="B40" s="97"/>
      <c r="C40" s="97"/>
      <c r="D40" s="97"/>
      <c r="E40" s="97"/>
      <c r="F40" s="97"/>
      <c r="G40" s="97"/>
      <c r="H40" s="97"/>
      <c r="I40" s="97"/>
      <c r="J40" s="97"/>
      <c r="K40" s="97"/>
      <c r="L40" s="97"/>
      <c r="M40" s="97"/>
      <c r="N40" s="97"/>
      <c r="O40" s="97"/>
    </row>
    <row r="41" spans="1:15">
      <c r="A41" s="97"/>
      <c r="B41" s="97"/>
      <c r="C41" s="97"/>
      <c r="D41" s="97"/>
      <c r="E41" s="97"/>
      <c r="F41" s="97"/>
      <c r="G41" s="97"/>
      <c r="H41" s="97"/>
      <c r="I41" s="97"/>
      <c r="J41" s="97"/>
      <c r="K41" s="97"/>
      <c r="L41" s="97"/>
      <c r="M41" s="97"/>
      <c r="N41" s="97"/>
      <c r="O41" s="97"/>
    </row>
    <row r="42" spans="1:15">
      <c r="A42" s="97"/>
      <c r="B42" s="97"/>
      <c r="C42" s="97"/>
      <c r="D42" s="97"/>
      <c r="E42" s="97"/>
      <c r="F42" s="97"/>
      <c r="G42" s="97"/>
      <c r="H42" s="97"/>
      <c r="I42" s="97"/>
      <c r="J42" s="97"/>
      <c r="K42" s="97"/>
      <c r="L42" s="97"/>
      <c r="M42" s="97"/>
      <c r="N42" s="97"/>
      <c r="O42" s="97"/>
    </row>
    <row r="43" spans="1:15">
      <c r="A43" s="97"/>
      <c r="B43" s="97"/>
      <c r="C43" s="97"/>
      <c r="D43" s="97"/>
      <c r="E43" s="97"/>
      <c r="F43" s="97"/>
      <c r="G43" s="97"/>
      <c r="H43" s="97"/>
      <c r="I43" s="97"/>
      <c r="J43" s="97"/>
      <c r="K43" s="97"/>
      <c r="L43" s="97"/>
      <c r="M43" s="97"/>
      <c r="N43" s="97"/>
      <c r="O43" s="97"/>
    </row>
    <row r="44" spans="1:15">
      <c r="A44" s="97"/>
      <c r="B44" s="97"/>
      <c r="C44" s="97"/>
      <c r="D44" s="97"/>
      <c r="E44" s="97"/>
      <c r="F44" s="97"/>
      <c r="G44" s="97"/>
      <c r="H44" s="97"/>
      <c r="I44" s="97"/>
      <c r="J44" s="97"/>
      <c r="K44" s="97"/>
      <c r="L44" s="97"/>
      <c r="M44" s="97"/>
      <c r="N44" s="97"/>
      <c r="O44" s="97"/>
    </row>
    <row r="45" spans="1:15">
      <c r="A45" s="97"/>
      <c r="B45" s="97"/>
      <c r="C45" s="97"/>
      <c r="D45" s="97"/>
      <c r="E45" s="97"/>
      <c r="F45" s="97"/>
      <c r="G45" s="97"/>
      <c r="H45" s="97"/>
      <c r="I45" s="97"/>
      <c r="J45" s="97"/>
      <c r="K45" s="97"/>
      <c r="L45" s="97"/>
      <c r="M45" s="97"/>
      <c r="N45" s="97"/>
      <c r="O45" s="97"/>
    </row>
    <row r="46" spans="1:15">
      <c r="A46" s="97"/>
      <c r="B46" s="97"/>
      <c r="C46" s="97"/>
      <c r="D46" s="97"/>
      <c r="E46" s="97"/>
      <c r="F46" s="97"/>
      <c r="G46" s="97"/>
      <c r="H46" s="97"/>
      <c r="I46" s="97"/>
      <c r="J46" s="97"/>
      <c r="K46" s="97"/>
      <c r="L46" s="97"/>
      <c r="M46" s="97"/>
      <c r="N46" s="97"/>
      <c r="O46" s="97"/>
    </row>
    <row r="47" spans="1:15">
      <c r="A47" s="97"/>
      <c r="B47" s="97"/>
      <c r="C47" s="97"/>
      <c r="D47" s="97"/>
      <c r="E47" s="97"/>
      <c r="F47" s="97"/>
      <c r="G47" s="97"/>
      <c r="H47" s="97"/>
      <c r="I47" s="97"/>
      <c r="J47" s="97"/>
      <c r="K47" s="97"/>
      <c r="L47" s="97"/>
      <c r="M47" s="97"/>
      <c r="N47" s="97"/>
      <c r="O47" s="97"/>
    </row>
    <row r="48" spans="1:15">
      <c r="A48" s="97"/>
      <c r="B48" s="97"/>
      <c r="C48" s="97"/>
      <c r="D48" s="97"/>
      <c r="E48" s="97"/>
      <c r="F48" s="97"/>
      <c r="G48" s="97"/>
      <c r="H48" s="97"/>
      <c r="I48" s="97"/>
      <c r="J48" s="97"/>
      <c r="K48" s="97"/>
      <c r="L48" s="97"/>
      <c r="M48" s="97"/>
      <c r="N48" s="97"/>
      <c r="O48" s="97"/>
    </row>
    <row r="49" spans="1:21">
      <c r="A49" s="97"/>
      <c r="B49" s="97"/>
      <c r="C49" s="97"/>
      <c r="D49" s="97"/>
      <c r="E49" s="97"/>
      <c r="F49" s="97"/>
      <c r="G49" s="97"/>
      <c r="H49" s="97"/>
      <c r="I49" s="97"/>
      <c r="J49" s="97"/>
      <c r="K49" s="97"/>
      <c r="L49" s="97"/>
      <c r="M49" s="97"/>
      <c r="N49" s="97"/>
      <c r="O49" s="97"/>
      <c r="U49" s="4293"/>
    </row>
    <row r="50" spans="1:21" ht="33" customHeight="1">
      <c r="A50" s="97"/>
      <c r="B50" s="97"/>
      <c r="C50" s="97"/>
      <c r="D50" s="97"/>
      <c r="E50" s="97"/>
      <c r="F50" s="97"/>
      <c r="G50" s="97"/>
      <c r="H50" s="97"/>
      <c r="I50" s="97"/>
      <c r="J50" s="97"/>
      <c r="K50" s="97"/>
      <c r="L50" s="97"/>
      <c r="M50" s="97"/>
      <c r="N50" s="97"/>
      <c r="O50" s="97"/>
      <c r="U50" s="4293"/>
    </row>
    <row r="51" spans="1:21" ht="33" customHeight="1">
      <c r="A51" s="97"/>
      <c r="B51" s="97"/>
      <c r="C51" s="97"/>
      <c r="D51" s="97"/>
      <c r="E51" s="97"/>
      <c r="F51" s="97"/>
      <c r="G51" s="97"/>
      <c r="H51" s="97"/>
      <c r="I51" s="97"/>
      <c r="J51" s="97"/>
      <c r="K51" s="97"/>
      <c r="L51" s="97"/>
      <c r="M51" s="97"/>
      <c r="N51" s="97"/>
      <c r="O51" s="97"/>
    </row>
    <row r="52" spans="1:21" ht="33" customHeight="1">
      <c r="A52" s="97"/>
      <c r="B52" s="97"/>
      <c r="C52" s="97"/>
      <c r="D52" s="97"/>
      <c r="E52" s="97"/>
      <c r="F52" s="97"/>
      <c r="G52" s="97"/>
      <c r="H52" s="97"/>
      <c r="I52" s="97"/>
      <c r="J52" s="97"/>
      <c r="K52" s="97"/>
      <c r="L52" s="97"/>
      <c r="M52" s="97"/>
      <c r="N52" s="97"/>
      <c r="O52" s="97"/>
    </row>
    <row r="53" spans="1:21" ht="15">
      <c r="A53" s="5247" t="s">
        <v>998</v>
      </c>
      <c r="B53" s="5248"/>
      <c r="C53" s="5248"/>
      <c r="D53" s="5248"/>
      <c r="E53" s="5248"/>
      <c r="F53" s="5248"/>
      <c r="G53" s="5248"/>
      <c r="H53" s="5248"/>
      <c r="I53" s="5248"/>
      <c r="J53" s="5248"/>
      <c r="K53" s="5248"/>
      <c r="L53" s="97"/>
      <c r="M53" s="97"/>
      <c r="N53" s="97"/>
      <c r="O53" s="97"/>
    </row>
    <row r="54" spans="1:21">
      <c r="A54" s="97"/>
      <c r="B54" s="97"/>
      <c r="C54" s="97"/>
      <c r="D54" s="97"/>
      <c r="E54" s="97"/>
      <c r="F54" s="97"/>
      <c r="G54" s="97"/>
      <c r="H54" s="97"/>
      <c r="I54" s="97"/>
      <c r="J54" s="97"/>
      <c r="K54" s="97"/>
      <c r="L54" s="97"/>
      <c r="M54" s="97"/>
      <c r="N54" s="97"/>
      <c r="O54" s="97"/>
    </row>
    <row r="55" spans="1:21">
      <c r="A55" s="97"/>
      <c r="B55" s="97"/>
      <c r="C55" s="97"/>
      <c r="D55" s="97"/>
      <c r="E55" s="97"/>
      <c r="F55" s="97"/>
      <c r="G55" s="97"/>
      <c r="H55" s="97"/>
      <c r="I55" s="97"/>
      <c r="J55" s="97"/>
      <c r="K55" s="97"/>
      <c r="L55" s="97"/>
      <c r="M55" s="97"/>
      <c r="N55" s="97"/>
      <c r="O55" s="97"/>
    </row>
    <row r="56" spans="1:21" s="4293" customFormat="1">
      <c r="A56" s="5245" t="s">
        <v>842</v>
      </c>
      <c r="B56" s="5236" t="s">
        <v>813</v>
      </c>
      <c r="C56" s="5237"/>
      <c r="D56" s="5236" t="s">
        <v>777</v>
      </c>
      <c r="E56" s="5237"/>
      <c r="F56" s="5236" t="s">
        <v>769</v>
      </c>
      <c r="G56" s="5237"/>
      <c r="H56" s="5236" t="s">
        <v>772</v>
      </c>
      <c r="I56" s="5237"/>
      <c r="J56" s="5236" t="s">
        <v>771</v>
      </c>
      <c r="K56" s="5237"/>
      <c r="L56" s="5236" t="s">
        <v>773</v>
      </c>
      <c r="M56" s="5237"/>
      <c r="N56" s="5236" t="s">
        <v>770</v>
      </c>
      <c r="O56" s="5237"/>
      <c r="U56" s="1874"/>
    </row>
    <row r="57" spans="1:21" s="4293" customFormat="1">
      <c r="A57" s="5246"/>
      <c r="B57" s="4317" t="s">
        <v>494</v>
      </c>
      <c r="C57" s="4317" t="s">
        <v>495</v>
      </c>
      <c r="D57" s="4317" t="s">
        <v>494</v>
      </c>
      <c r="E57" s="4317" t="s">
        <v>495</v>
      </c>
      <c r="F57" s="4317" t="s">
        <v>494</v>
      </c>
      <c r="G57" s="4317" t="s">
        <v>495</v>
      </c>
      <c r="H57" s="4317" t="s">
        <v>494</v>
      </c>
      <c r="I57" s="4317" t="s">
        <v>495</v>
      </c>
      <c r="J57" s="4317" t="s">
        <v>494</v>
      </c>
      <c r="K57" s="4317" t="s">
        <v>495</v>
      </c>
      <c r="L57" s="4317" t="s">
        <v>494</v>
      </c>
      <c r="M57" s="4317" t="s">
        <v>495</v>
      </c>
      <c r="N57" s="4317" t="s">
        <v>494</v>
      </c>
      <c r="O57" s="4317" t="s">
        <v>495</v>
      </c>
      <c r="U57" s="1874"/>
    </row>
    <row r="58" spans="1:21" s="1874" customFormat="1" ht="56.25">
      <c r="A58" s="4315" t="s">
        <v>844</v>
      </c>
      <c r="B58" s="4316">
        <v>206025283</v>
      </c>
      <c r="C58" s="4316">
        <v>139385693</v>
      </c>
      <c r="D58" s="4316">
        <v>542075</v>
      </c>
      <c r="E58" s="4316">
        <v>1035753</v>
      </c>
      <c r="F58" s="4316">
        <v>195374</v>
      </c>
      <c r="G58" s="4316">
        <v>267361</v>
      </c>
      <c r="H58" s="4316">
        <v>15787102</v>
      </c>
      <c r="I58" s="4316">
        <v>3233963</v>
      </c>
      <c r="J58" s="4316">
        <v>46829064</v>
      </c>
      <c r="K58" s="4316">
        <v>150736414</v>
      </c>
      <c r="L58" s="4316">
        <v>10992787</v>
      </c>
      <c r="M58" s="4316">
        <v>19691051</v>
      </c>
      <c r="N58" s="4316">
        <v>5171409</v>
      </c>
      <c r="O58" s="4316">
        <v>2201413</v>
      </c>
    </row>
    <row r="59" spans="1:21" s="1874" customFormat="1" ht="45">
      <c r="A59" s="4315" t="s">
        <v>845</v>
      </c>
      <c r="B59" s="4316">
        <v>12492786</v>
      </c>
      <c r="C59" s="4316">
        <v>1776201</v>
      </c>
      <c r="D59" s="4316">
        <v>1503889</v>
      </c>
      <c r="E59" s="4316">
        <v>2991563</v>
      </c>
      <c r="F59" s="4316">
        <v>1266578</v>
      </c>
      <c r="G59" s="4316">
        <v>41422</v>
      </c>
      <c r="H59" s="4316">
        <v>796200</v>
      </c>
      <c r="I59" s="4316">
        <v>8610718</v>
      </c>
      <c r="J59" s="4316">
        <v>8979150</v>
      </c>
      <c r="K59" s="4316">
        <v>2895308</v>
      </c>
      <c r="L59" s="4316">
        <v>1993018</v>
      </c>
      <c r="M59" s="4316">
        <v>1788621</v>
      </c>
      <c r="N59" s="4316">
        <v>262092</v>
      </c>
      <c r="O59" s="4318">
        <v>21021</v>
      </c>
    </row>
    <row r="60" spans="1:21" s="1874" customFormat="1" ht="36.75" customHeight="1">
      <c r="A60" s="4315" t="s">
        <v>843</v>
      </c>
      <c r="B60" s="4316">
        <v>848953218</v>
      </c>
      <c r="C60" s="4316">
        <v>1777130631</v>
      </c>
      <c r="D60" s="4316">
        <v>76712018</v>
      </c>
      <c r="E60" s="4316">
        <v>144623135</v>
      </c>
      <c r="F60" s="4316">
        <v>49954407</v>
      </c>
      <c r="G60" s="4316">
        <v>160832941</v>
      </c>
      <c r="H60" s="4316">
        <v>80019273</v>
      </c>
      <c r="I60" s="4316">
        <v>151689130</v>
      </c>
      <c r="J60" s="4316">
        <v>1037575505</v>
      </c>
      <c r="K60" s="4316">
        <v>997448995</v>
      </c>
      <c r="L60" s="4316">
        <v>541770362</v>
      </c>
      <c r="M60" s="4316">
        <v>836934919</v>
      </c>
      <c r="N60" s="4316">
        <v>224356826</v>
      </c>
      <c r="O60" s="4316">
        <v>918887579</v>
      </c>
    </row>
    <row r="61" spans="1:21" s="1874" customFormat="1" ht="56.25">
      <c r="A61" s="4315" t="s">
        <v>846</v>
      </c>
      <c r="B61" s="4316">
        <v>15488168</v>
      </c>
      <c r="C61" s="4316">
        <v>3268231</v>
      </c>
      <c r="D61" s="4316">
        <v>10905457</v>
      </c>
      <c r="E61" s="4316">
        <v>3035303</v>
      </c>
      <c r="F61" s="4316">
        <v>1606815</v>
      </c>
      <c r="G61" s="4316">
        <v>58232</v>
      </c>
      <c r="H61" s="4316">
        <v>1187690</v>
      </c>
      <c r="I61" s="4316">
        <v>3176</v>
      </c>
      <c r="J61" s="4316">
        <v>8736732</v>
      </c>
      <c r="K61" s="4316">
        <v>3830832</v>
      </c>
      <c r="L61" s="4316">
        <v>5452378</v>
      </c>
      <c r="M61" s="4316">
        <v>1936351</v>
      </c>
      <c r="N61" s="4316">
        <v>6283482</v>
      </c>
      <c r="O61" s="4316">
        <v>1446226</v>
      </c>
    </row>
    <row r="62" spans="1:21" s="1874" customFormat="1" ht="22.5">
      <c r="A62" s="4315" t="s">
        <v>847</v>
      </c>
      <c r="B62" s="4316">
        <f>B63-SUM(B58:B61)</f>
        <v>1539945</v>
      </c>
      <c r="C62" s="4316">
        <f t="shared" ref="C62:O62" si="8">C63-SUM(C58:C61)</f>
        <v>5623445</v>
      </c>
      <c r="D62" s="4316">
        <f t="shared" si="8"/>
        <v>74598</v>
      </c>
      <c r="E62" s="4316">
        <f t="shared" si="8"/>
        <v>192216</v>
      </c>
      <c r="F62" s="4316">
        <f t="shared" si="8"/>
        <v>20282</v>
      </c>
      <c r="G62" s="4316">
        <f t="shared" si="8"/>
        <v>1444427</v>
      </c>
      <c r="H62" s="4316">
        <f t="shared" si="8"/>
        <v>45689</v>
      </c>
      <c r="I62" s="4316">
        <f t="shared" si="8"/>
        <v>341481</v>
      </c>
      <c r="J62" s="4316">
        <f t="shared" si="8"/>
        <v>14727846</v>
      </c>
      <c r="K62" s="4316">
        <f t="shared" si="8"/>
        <v>6937681</v>
      </c>
      <c r="L62" s="4316">
        <f t="shared" si="8"/>
        <v>1125094</v>
      </c>
      <c r="M62" s="4316">
        <f t="shared" si="8"/>
        <v>16450993</v>
      </c>
      <c r="N62" s="4316">
        <f t="shared" si="8"/>
        <v>463372</v>
      </c>
      <c r="O62" s="4316">
        <f t="shared" si="8"/>
        <v>1775358</v>
      </c>
    </row>
    <row r="63" spans="1:21" s="1874" customFormat="1">
      <c r="A63" s="4319" t="s">
        <v>105</v>
      </c>
      <c r="B63" s="4316">
        <v>1084499400</v>
      </c>
      <c r="C63" s="4316">
        <v>1927184201</v>
      </c>
      <c r="D63" s="4316">
        <v>89738037</v>
      </c>
      <c r="E63" s="3065">
        <v>151877970</v>
      </c>
      <c r="F63" s="3065">
        <v>53043456</v>
      </c>
      <c r="G63" s="4316">
        <v>162644383</v>
      </c>
      <c r="H63" s="4316">
        <v>97835954</v>
      </c>
      <c r="I63" s="4316">
        <v>163878468</v>
      </c>
      <c r="J63" s="4316">
        <v>1116848297</v>
      </c>
      <c r="K63" s="4316">
        <v>1161849230</v>
      </c>
      <c r="L63" s="4316">
        <v>561333639</v>
      </c>
      <c r="M63" s="4316">
        <v>876801935</v>
      </c>
      <c r="N63" s="4316">
        <v>236537181</v>
      </c>
      <c r="O63" s="4316">
        <v>924331597</v>
      </c>
    </row>
    <row r="64" spans="1:21">
      <c r="B64" s="679"/>
      <c r="C64" s="242"/>
      <c r="D64" s="242"/>
      <c r="E64" s="242"/>
      <c r="F64" s="242"/>
      <c r="G64" s="242"/>
      <c r="H64" s="242"/>
      <c r="I64" s="242"/>
      <c r="J64" s="242"/>
      <c r="K64" s="242"/>
      <c r="L64" s="242"/>
      <c r="M64" s="242"/>
      <c r="N64" s="242"/>
      <c r="O64" s="242"/>
    </row>
    <row r="65" spans="3:15">
      <c r="C65" s="242"/>
      <c r="D65" s="242"/>
      <c r="E65" s="242"/>
      <c r="F65" s="242"/>
      <c r="H65" s="242"/>
      <c r="I65" s="242"/>
      <c r="L65" s="242"/>
      <c r="M65" s="242"/>
      <c r="N65" s="242"/>
      <c r="O65" s="242"/>
    </row>
    <row r="90" spans="6:6">
      <c r="F90" s="2667"/>
    </row>
    <row r="91" spans="6:6">
      <c r="F91" s="2667"/>
    </row>
    <row r="92" spans="6:6">
      <c r="F92" s="2667"/>
    </row>
    <row r="93" spans="6:6">
      <c r="F93" s="2667"/>
    </row>
    <row r="94" spans="6:6">
      <c r="F94" s="2667"/>
    </row>
    <row r="95" spans="6:6">
      <c r="F95" s="3355"/>
    </row>
    <row r="96" spans="6:6">
      <c r="F96" s="3355"/>
    </row>
    <row r="97" spans="6:6">
      <c r="F97" s="2667"/>
    </row>
    <row r="98" spans="6:6">
      <c r="F98" s="2667"/>
    </row>
  </sheetData>
  <sortState ref="A20:S26">
    <sortCondition ref="A20:A26"/>
  </sortState>
  <mergeCells count="11">
    <mergeCell ref="J56:K56"/>
    <mergeCell ref="L56:M56"/>
    <mergeCell ref="N56:O56"/>
    <mergeCell ref="A1:A2"/>
    <mergeCell ref="B1:O2"/>
    <mergeCell ref="A56:A57"/>
    <mergeCell ref="B56:C56"/>
    <mergeCell ref="D56:E56"/>
    <mergeCell ref="F56:G56"/>
    <mergeCell ref="H56:I56"/>
    <mergeCell ref="A53:K53"/>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36.xml><?xml version="1.0" encoding="utf-8"?>
<worksheet xmlns="http://schemas.openxmlformats.org/spreadsheetml/2006/main" xmlns:r="http://schemas.openxmlformats.org/officeDocument/2006/relationships">
  <dimension ref="B3:I25"/>
  <sheetViews>
    <sheetView topLeftCell="A4" workbookViewId="0">
      <selection activeCell="D1" sqref="D1"/>
    </sheetView>
  </sheetViews>
  <sheetFormatPr defaultColWidth="8.85546875" defaultRowHeight="12.75"/>
  <cols>
    <col min="1" max="1" width="12.28515625" customWidth="1"/>
    <col min="2" max="2" width="8" customWidth="1"/>
  </cols>
  <sheetData>
    <row r="3" spans="2:9" ht="63" customHeight="1"/>
    <row r="4" spans="2:9" ht="89.45" customHeight="1">
      <c r="C4" s="4449"/>
      <c r="D4" s="4450"/>
      <c r="E4" s="4450"/>
      <c r="F4" s="4450"/>
      <c r="G4" s="4450"/>
      <c r="H4" s="4450"/>
      <c r="I4" s="4450"/>
    </row>
    <row r="5" spans="2:9" ht="18.75">
      <c r="B5" s="893"/>
      <c r="C5" s="893"/>
      <c r="D5" s="1"/>
      <c r="E5" s="1"/>
      <c r="F5" s="1"/>
      <c r="G5" s="1"/>
      <c r="H5" s="1"/>
      <c r="I5" s="1"/>
    </row>
    <row r="6" spans="2:9" ht="48.2" customHeight="1">
      <c r="B6" s="893"/>
      <c r="C6" s="893"/>
      <c r="D6" s="1"/>
      <c r="E6" s="1"/>
      <c r="F6" s="1"/>
      <c r="G6" s="1"/>
      <c r="H6" s="1"/>
      <c r="I6" s="1"/>
    </row>
    <row r="7" spans="2:9" ht="48.2" customHeight="1">
      <c r="D7" s="1117" t="s">
        <v>917</v>
      </c>
    </row>
    <row r="11" spans="2:9" ht="26.45" customHeight="1">
      <c r="E11" s="894"/>
    </row>
    <row r="12" spans="2:9" ht="27" customHeight="1">
      <c r="E12" s="894"/>
    </row>
    <row r="13" spans="2:9" ht="19.5">
      <c r="E13" s="895"/>
    </row>
    <row r="14" spans="2:9" ht="19.5">
      <c r="E14" s="895"/>
    </row>
    <row r="15" spans="2:9" ht="19.5">
      <c r="E15" s="895"/>
    </row>
    <row r="16" spans="2:9" ht="19.5">
      <c r="E16" s="895"/>
    </row>
    <row r="17" spans="3:9" ht="19.5">
      <c r="E17" s="895"/>
    </row>
    <row r="18" spans="3:9" ht="19.5">
      <c r="E18" s="895"/>
    </row>
    <row r="21" spans="3:9">
      <c r="C21" s="896"/>
    </row>
    <row r="23" spans="3:9">
      <c r="C23" s="897"/>
      <c r="D23" s="587"/>
      <c r="E23" s="587"/>
      <c r="F23" s="146"/>
      <c r="G23" s="146"/>
      <c r="H23" s="146"/>
      <c r="I23" s="146"/>
    </row>
    <row r="24" spans="3:9">
      <c r="C24" s="897"/>
    </row>
    <row r="25" spans="3:9">
      <c r="C25" s="897"/>
      <c r="D25" s="898"/>
    </row>
  </sheetData>
  <mergeCells count="1">
    <mergeCell ref="C4:I4"/>
  </mergeCells>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C00000"/>
  </sheetPr>
  <dimension ref="A1:AM324"/>
  <sheetViews>
    <sheetView topLeftCell="A13" zoomScale="110" zoomScaleNormal="110" workbookViewId="0">
      <selection activeCell="M265" sqref="M265"/>
    </sheetView>
  </sheetViews>
  <sheetFormatPr defaultColWidth="8.85546875" defaultRowHeight="12.75"/>
  <cols>
    <col min="1" max="1" width="6" style="3" customWidth="1"/>
    <col min="2" max="2" width="6.7109375" style="3" customWidth="1"/>
    <col min="3" max="3" width="5.85546875" style="3" customWidth="1"/>
    <col min="4" max="4" width="4.42578125" style="3" customWidth="1"/>
    <col min="5" max="5" width="4.7109375" style="3" customWidth="1"/>
    <col min="6" max="7" width="4.42578125" style="3" customWidth="1"/>
    <col min="8" max="8" width="4" style="3" customWidth="1"/>
    <col min="9" max="9" width="4.42578125" style="3" customWidth="1"/>
    <col min="10" max="10" width="3.42578125" style="3" customWidth="1"/>
    <col min="11" max="11" width="6.7109375" style="3" customWidth="1"/>
    <col min="12" max="12" width="4.42578125" style="3" customWidth="1"/>
    <col min="13" max="13" width="6.7109375" customWidth="1"/>
    <col min="14" max="14" width="4.5703125" customWidth="1"/>
    <col min="15" max="15" width="6.85546875" customWidth="1"/>
    <col min="16" max="16" width="5" customWidth="1"/>
    <col min="17" max="17" width="6.42578125" customWidth="1"/>
    <col min="18" max="18" width="6.140625" customWidth="1"/>
    <col min="19" max="19" width="5.42578125" customWidth="1"/>
    <col min="20" max="20" width="4.85546875" customWidth="1"/>
    <col min="23" max="23" width="17.5703125" customWidth="1"/>
    <col min="24" max="24" width="4" customWidth="1"/>
  </cols>
  <sheetData>
    <row r="1" spans="1:29" ht="18.75" customHeight="1" thickBot="1">
      <c r="A1" s="146" t="s">
        <v>8</v>
      </c>
      <c r="C1" s="4552" t="s">
        <v>138</v>
      </c>
      <c r="D1" s="4553"/>
      <c r="E1" s="4553"/>
      <c r="F1" s="4553"/>
      <c r="G1" s="4553"/>
      <c r="H1" s="4553"/>
      <c r="I1" s="4553"/>
      <c r="J1" s="4553"/>
      <c r="K1" s="4553"/>
      <c r="L1" s="4553"/>
      <c r="M1" s="4553"/>
      <c r="N1" s="4553"/>
      <c r="O1" s="4553"/>
      <c r="P1" s="4553"/>
      <c r="Q1" s="4553"/>
      <c r="R1" s="4553"/>
      <c r="S1" s="4553"/>
      <c r="T1" s="4554"/>
    </row>
    <row r="2" spans="1:29" ht="14.25" customHeight="1">
      <c r="A2" s="66" t="s">
        <v>99</v>
      </c>
      <c r="B2" s="67"/>
      <c r="C2" s="68"/>
      <c r="D2" s="68"/>
      <c r="E2" s="69" t="s">
        <v>139</v>
      </c>
      <c r="F2" s="70"/>
      <c r="G2" s="904"/>
      <c r="H2" s="904"/>
      <c r="I2" s="904"/>
      <c r="J2" s="904"/>
      <c r="K2" s="71"/>
      <c r="L2" s="71"/>
      <c r="M2" s="72"/>
      <c r="N2" s="72"/>
      <c r="O2" s="72"/>
      <c r="P2" s="72"/>
      <c r="Q2" s="73"/>
      <c r="R2" s="73"/>
      <c r="S2" s="74"/>
      <c r="T2" s="75"/>
    </row>
    <row r="3" spans="1:29" ht="34.5" customHeight="1">
      <c r="A3" s="76" t="s">
        <v>104</v>
      </c>
      <c r="B3" s="2547" t="s">
        <v>105</v>
      </c>
      <c r="C3" s="2548" t="s">
        <v>140</v>
      </c>
      <c r="D3" s="2549" t="s">
        <v>106</v>
      </c>
      <c r="E3" s="2550" t="s">
        <v>141</v>
      </c>
      <c r="F3" s="2551" t="s">
        <v>106</v>
      </c>
      <c r="G3" s="2497" t="s">
        <v>604</v>
      </c>
      <c r="H3" s="2498" t="s">
        <v>106</v>
      </c>
      <c r="I3" s="902" t="s">
        <v>605</v>
      </c>
      <c r="J3" s="2498" t="s">
        <v>106</v>
      </c>
      <c r="K3" s="2552" t="s">
        <v>142</v>
      </c>
      <c r="L3" s="2549" t="s">
        <v>106</v>
      </c>
      <c r="M3" s="2553" t="s">
        <v>143</v>
      </c>
      <c r="N3" s="2549" t="s">
        <v>106</v>
      </c>
      <c r="O3" s="2550" t="s">
        <v>59</v>
      </c>
      <c r="P3" s="2554" t="s">
        <v>106</v>
      </c>
      <c r="Q3" s="2550" t="s">
        <v>144</v>
      </c>
      <c r="R3" s="2554" t="s">
        <v>106</v>
      </c>
      <c r="S3" s="2550" t="s">
        <v>145</v>
      </c>
      <c r="T3" s="2555" t="s">
        <v>106</v>
      </c>
    </row>
    <row r="4" spans="1:29">
      <c r="A4" s="92" t="s">
        <v>124</v>
      </c>
      <c r="B4" s="1296">
        <v>15551</v>
      </c>
      <c r="C4" s="2501">
        <v>3554</v>
      </c>
      <c r="D4" s="83">
        <v>22.853835766188698</v>
      </c>
      <c r="E4" s="2507">
        <v>1779</v>
      </c>
      <c r="F4" s="2493">
        <f>SUM(E4/B4)*100</f>
        <v>11.439778792360618</v>
      </c>
      <c r="G4" s="4522">
        <v>23</v>
      </c>
      <c r="H4" s="4547"/>
      <c r="I4" s="4548"/>
      <c r="J4" s="165">
        <f t="shared" ref="J4:J11" si="0">SUM(G4/B4)*100</f>
        <v>0.14790045656227896</v>
      </c>
      <c r="K4" s="2507">
        <v>2531</v>
      </c>
      <c r="L4" s="32">
        <v>16.275480676483827</v>
      </c>
      <c r="M4" s="31">
        <v>3320</v>
      </c>
      <c r="N4" s="32">
        <v>21.349109382033308</v>
      </c>
      <c r="O4" s="31">
        <v>1456</v>
      </c>
      <c r="P4" s="32">
        <v>9.3627419458555732</v>
      </c>
      <c r="Q4" s="31">
        <v>2785</v>
      </c>
      <c r="R4" s="2491">
        <v>17.908816153302038</v>
      </c>
      <c r="S4" s="85">
        <v>103</v>
      </c>
      <c r="T4" s="2505">
        <v>0.66233682721368403</v>
      </c>
      <c r="AC4" s="242"/>
    </row>
    <row r="5" spans="1:29">
      <c r="A5" s="92" t="s">
        <v>125</v>
      </c>
      <c r="B5" s="1296">
        <v>15673</v>
      </c>
      <c r="C5" s="2501">
        <v>3577</v>
      </c>
      <c r="D5" s="83">
        <v>22.822688700312639</v>
      </c>
      <c r="E5" s="2507">
        <v>1779</v>
      </c>
      <c r="F5" s="2492">
        <f>SUM(E5/B5)*100</f>
        <v>11.35073055573279</v>
      </c>
      <c r="G5" s="4536">
        <v>22</v>
      </c>
      <c r="H5" s="4537"/>
      <c r="I5" s="4538"/>
      <c r="J5" s="32">
        <f t="shared" si="0"/>
        <v>0.14036878708607159</v>
      </c>
      <c r="K5" s="2507">
        <v>2582</v>
      </c>
      <c r="L5" s="32">
        <v>16.474191284374402</v>
      </c>
      <c r="M5" s="31">
        <v>3333</v>
      </c>
      <c r="N5" s="32">
        <v>21.265871243539848</v>
      </c>
      <c r="O5" s="31">
        <v>1462</v>
      </c>
      <c r="P5" s="32">
        <v>9.3281439418107563</v>
      </c>
      <c r="Q5" s="31">
        <v>2817</v>
      </c>
      <c r="R5" s="2491">
        <v>17.973585146430164</v>
      </c>
      <c r="S5" s="85">
        <v>101</v>
      </c>
      <c r="T5" s="2505">
        <v>0.64442034071332865</v>
      </c>
      <c r="AC5" s="242"/>
    </row>
    <row r="6" spans="1:29">
      <c r="A6" s="92" t="s">
        <v>126</v>
      </c>
      <c r="B6" s="1296">
        <v>15729</v>
      </c>
      <c r="C6" s="2501">
        <v>3561</v>
      </c>
      <c r="D6" s="83">
        <v>22.639710089643334</v>
      </c>
      <c r="E6" s="2507">
        <v>1785</v>
      </c>
      <c r="F6" s="2492">
        <f>SUM(E6/B6)*100</f>
        <v>11.348464619492656</v>
      </c>
      <c r="G6" s="4536">
        <v>23</v>
      </c>
      <c r="H6" s="4537"/>
      <c r="I6" s="4538"/>
      <c r="J6" s="32">
        <f t="shared" si="0"/>
        <v>0.14622671498505943</v>
      </c>
      <c r="K6" s="2507">
        <v>2612</v>
      </c>
      <c r="L6" s="32">
        <v>16.606268675694576</v>
      </c>
      <c r="M6" s="31">
        <v>3329</v>
      </c>
      <c r="N6" s="32">
        <v>21.164727573272298</v>
      </c>
      <c r="O6" s="31">
        <v>1475</v>
      </c>
      <c r="P6" s="32">
        <v>9.3775828088244637</v>
      </c>
      <c r="Q6" s="31">
        <v>2849</v>
      </c>
      <c r="R6" s="2491">
        <v>18.113039608366709</v>
      </c>
      <c r="S6" s="85">
        <v>95</v>
      </c>
      <c r="T6" s="2505">
        <v>0.60397990972089777</v>
      </c>
      <c r="AC6" s="242"/>
    </row>
    <row r="7" spans="1:29">
      <c r="A7" s="91" t="s">
        <v>127</v>
      </c>
      <c r="B7" s="1297">
        <v>15759</v>
      </c>
      <c r="C7" s="2484">
        <v>3554</v>
      </c>
      <c r="D7" s="86">
        <v>22.552192397994798</v>
      </c>
      <c r="E7" s="2474">
        <v>1780</v>
      </c>
      <c r="F7" s="2494">
        <f>SUM(E7/B7)*100</f>
        <v>11.295132939907354</v>
      </c>
      <c r="G7" s="4531">
        <v>23</v>
      </c>
      <c r="H7" s="4532"/>
      <c r="I7" s="4549"/>
      <c r="J7" s="42">
        <f t="shared" si="0"/>
        <v>0.14594834697633097</v>
      </c>
      <c r="K7" s="2474">
        <v>2632</v>
      </c>
      <c r="L7" s="42">
        <v>16.70156735833492</v>
      </c>
      <c r="M7" s="41">
        <v>3326</v>
      </c>
      <c r="N7" s="42">
        <v>21.105400088838124</v>
      </c>
      <c r="O7" s="41">
        <v>1473</v>
      </c>
      <c r="P7" s="42">
        <v>9.3470397867885033</v>
      </c>
      <c r="Q7" s="41">
        <v>2876</v>
      </c>
      <c r="R7" s="2476">
        <v>18.249888952344691</v>
      </c>
      <c r="S7" s="87">
        <v>95</v>
      </c>
      <c r="T7" s="2504">
        <v>0.6028301288152802</v>
      </c>
      <c r="AC7" s="242"/>
    </row>
    <row r="8" spans="1:29">
      <c r="A8" s="92" t="s">
        <v>128</v>
      </c>
      <c r="B8" s="1296">
        <v>15701</v>
      </c>
      <c r="C8" s="2501">
        <v>3468</v>
      </c>
      <c r="D8" s="83">
        <f t="shared" ref="D8:D19" si="1">SUM(C8/B8)*100</f>
        <v>22.087765110502517</v>
      </c>
      <c r="E8" s="2507">
        <v>1769</v>
      </c>
      <c r="F8" s="2493">
        <f>SUM(E8/B8)*100</f>
        <v>11.266798293102351</v>
      </c>
      <c r="G8" s="4522">
        <v>24</v>
      </c>
      <c r="H8" s="4547"/>
      <c r="I8" s="4548"/>
      <c r="J8" s="165">
        <f t="shared" si="0"/>
        <v>0.15285650595503469</v>
      </c>
      <c r="K8" s="2507">
        <v>2654</v>
      </c>
      <c r="L8" s="32">
        <f t="shared" ref="L8:L19" si="2">SUM(K8/B8)*100</f>
        <v>16.903381950194255</v>
      </c>
      <c r="M8" s="31">
        <v>3312</v>
      </c>
      <c r="N8" s="32">
        <f t="shared" ref="N8:N19" si="3">SUM(M8/B8)*100</f>
        <v>21.09419782179479</v>
      </c>
      <c r="O8" s="31">
        <v>1476</v>
      </c>
      <c r="P8" s="32">
        <f t="shared" ref="P8:P19" si="4">SUM(O8/B8)*100</f>
        <v>9.400675116234634</v>
      </c>
      <c r="Q8" s="31">
        <v>2897</v>
      </c>
      <c r="R8" s="2491">
        <f t="shared" ref="R8:R19" si="5">SUM(Q8/B8)*100</f>
        <v>18.451054072988981</v>
      </c>
      <c r="S8" s="85">
        <v>101</v>
      </c>
      <c r="T8" s="2505">
        <f t="shared" ref="T8:T19" si="6">SUM(S8/B8)*100</f>
        <v>0.64327112922743768</v>
      </c>
      <c r="AC8" s="242"/>
    </row>
    <row r="9" spans="1:29">
      <c r="A9" s="92" t="s">
        <v>129</v>
      </c>
      <c r="B9" s="1296">
        <v>15840</v>
      </c>
      <c r="C9" s="2501">
        <v>3479</v>
      </c>
      <c r="D9" s="83">
        <f t="shared" si="1"/>
        <v>21.963383838383837</v>
      </c>
      <c r="E9" s="2507">
        <v>1780</v>
      </c>
      <c r="F9" s="2492">
        <f t="shared" ref="F9:F19" si="7">SUM(E9/B9)*100</f>
        <v>11.237373737373737</v>
      </c>
      <c r="G9" s="4536">
        <v>24</v>
      </c>
      <c r="H9" s="4537"/>
      <c r="I9" s="4538"/>
      <c r="J9" s="32">
        <f t="shared" si="0"/>
        <v>0.15151515151515152</v>
      </c>
      <c r="K9" s="2507">
        <v>2712</v>
      </c>
      <c r="L9" s="32">
        <f t="shared" si="2"/>
        <v>17.121212121212121</v>
      </c>
      <c r="M9" s="31">
        <v>3327</v>
      </c>
      <c r="N9" s="32">
        <f t="shared" si="3"/>
        <v>21.003787878787879</v>
      </c>
      <c r="O9" s="31">
        <v>1487</v>
      </c>
      <c r="P9" s="32">
        <f t="shared" si="4"/>
        <v>9.387626262626263</v>
      </c>
      <c r="Q9" s="31">
        <v>2947</v>
      </c>
      <c r="R9" s="2491">
        <f t="shared" si="5"/>
        <v>18.604797979797979</v>
      </c>
      <c r="S9" s="85">
        <v>84</v>
      </c>
      <c r="T9" s="2505">
        <f t="shared" si="6"/>
        <v>0.53030303030303039</v>
      </c>
      <c r="AC9" s="242"/>
    </row>
    <row r="10" spans="1:29">
      <c r="A10" s="92" t="s">
        <v>130</v>
      </c>
      <c r="B10" s="1296">
        <v>15864</v>
      </c>
      <c r="C10" s="2501">
        <v>3461</v>
      </c>
      <c r="D10" s="83">
        <f t="shared" si="1"/>
        <v>21.816691880988401</v>
      </c>
      <c r="E10" s="2507">
        <v>1772</v>
      </c>
      <c r="F10" s="2492">
        <f t="shared" si="7"/>
        <v>11.169944528492183</v>
      </c>
      <c r="G10" s="4536">
        <v>25</v>
      </c>
      <c r="H10" s="4537"/>
      <c r="I10" s="4538"/>
      <c r="J10" s="32">
        <f t="shared" si="0"/>
        <v>0.15758951084215836</v>
      </c>
      <c r="K10" s="2507">
        <v>2731</v>
      </c>
      <c r="L10" s="32">
        <f t="shared" si="2"/>
        <v>17.215078164397376</v>
      </c>
      <c r="M10" s="31">
        <v>3337</v>
      </c>
      <c r="N10" s="32">
        <f t="shared" si="3"/>
        <v>21.035047907211297</v>
      </c>
      <c r="O10" s="31">
        <v>1490</v>
      </c>
      <c r="P10" s="32">
        <f t="shared" si="4"/>
        <v>9.3923348461926377</v>
      </c>
      <c r="Q10" s="31">
        <v>2966</v>
      </c>
      <c r="R10" s="2491">
        <f t="shared" si="5"/>
        <v>18.696419566313665</v>
      </c>
      <c r="S10" s="85">
        <v>82</v>
      </c>
      <c r="T10" s="2505">
        <f t="shared" si="6"/>
        <v>0.51689359556227943</v>
      </c>
      <c r="AC10" s="242"/>
    </row>
    <row r="11" spans="1:29">
      <c r="A11" s="91" t="s">
        <v>405</v>
      </c>
      <c r="B11" s="1297">
        <v>15871</v>
      </c>
      <c r="C11" s="2484">
        <v>3441</v>
      </c>
      <c r="D11" s="86">
        <f t="shared" si="1"/>
        <v>21.681053493793712</v>
      </c>
      <c r="E11" s="2474">
        <v>1763</v>
      </c>
      <c r="F11" s="2494"/>
      <c r="G11" s="4531">
        <v>25</v>
      </c>
      <c r="H11" s="4532"/>
      <c r="I11" s="4549"/>
      <c r="J11" s="42">
        <f t="shared" si="0"/>
        <v>0.15752000504064015</v>
      </c>
      <c r="K11" s="2474">
        <v>2737</v>
      </c>
      <c r="L11" s="42">
        <f t="shared" si="2"/>
        <v>17.245290151849286</v>
      </c>
      <c r="M11" s="41">
        <v>3341</v>
      </c>
      <c r="N11" s="42">
        <f t="shared" si="3"/>
        <v>21.050973473631153</v>
      </c>
      <c r="O11" s="41">
        <v>1493</v>
      </c>
      <c r="P11" s="42">
        <f t="shared" si="4"/>
        <v>9.4070947010270309</v>
      </c>
      <c r="Q11" s="41">
        <v>2989</v>
      </c>
      <c r="R11" s="2476">
        <f t="shared" si="5"/>
        <v>18.833091802658938</v>
      </c>
      <c r="S11" s="87">
        <v>82</v>
      </c>
      <c r="T11" s="2504">
        <f t="shared" si="6"/>
        <v>0.51666561653329979</v>
      </c>
      <c r="AC11" s="242"/>
    </row>
    <row r="12" spans="1:29">
      <c r="A12" s="92" t="s">
        <v>425</v>
      </c>
      <c r="B12" s="1296">
        <v>15798</v>
      </c>
      <c r="C12" s="2501">
        <f>3358+8</f>
        <v>3366</v>
      </c>
      <c r="D12" s="83">
        <f t="shared" si="1"/>
        <v>21.306494492973794</v>
      </c>
      <c r="E12" s="2507">
        <v>1732</v>
      </c>
      <c r="F12" s="2493">
        <f>SUM(E12/B12)*100</f>
        <v>10.96341309026459</v>
      </c>
      <c r="G12" s="4522">
        <v>28</v>
      </c>
      <c r="H12" s="4547"/>
      <c r="I12" s="4548"/>
      <c r="J12" s="165">
        <f>SUM(G12/B12)*100</f>
        <v>0.1772376250158248</v>
      </c>
      <c r="K12" s="2507">
        <v>2759</v>
      </c>
      <c r="L12" s="32">
        <f t="shared" si="2"/>
        <v>17.464235979237877</v>
      </c>
      <c r="M12" s="31">
        <v>3336</v>
      </c>
      <c r="N12" s="32">
        <f t="shared" si="3"/>
        <v>21.116597037599696</v>
      </c>
      <c r="O12" s="31">
        <v>1490</v>
      </c>
      <c r="P12" s="32">
        <f t="shared" si="4"/>
        <v>9.431573616913532</v>
      </c>
      <c r="Q12" s="31">
        <f>589+319+1302+38+67+661</f>
        <v>2976</v>
      </c>
      <c r="R12" s="2491">
        <f t="shared" si="5"/>
        <v>18.837827573110523</v>
      </c>
      <c r="S12" s="121">
        <v>83</v>
      </c>
      <c r="T12" s="2505">
        <f t="shared" si="6"/>
        <v>0.52538295986833783</v>
      </c>
      <c r="U12" s="242"/>
      <c r="V12" s="242"/>
      <c r="W12" s="242"/>
      <c r="X12" s="242"/>
      <c r="Y12" s="242"/>
      <c r="Z12" s="242"/>
      <c r="AA12" s="242"/>
      <c r="AB12" s="242"/>
      <c r="AC12" s="242"/>
    </row>
    <row r="13" spans="1:29">
      <c r="A13" s="92" t="s">
        <v>575</v>
      </c>
      <c r="B13" s="1296">
        <v>15858</v>
      </c>
      <c r="C13" s="2501">
        <v>3354</v>
      </c>
      <c r="D13" s="83">
        <f t="shared" si="1"/>
        <v>21.150208096859629</v>
      </c>
      <c r="E13" s="2507">
        <v>1745</v>
      </c>
      <c r="F13" s="2492">
        <f t="shared" si="7"/>
        <v>11.003909698574851</v>
      </c>
      <c r="G13" s="4536">
        <v>27</v>
      </c>
      <c r="H13" s="4537"/>
      <c r="I13" s="4538"/>
      <c r="J13" s="32">
        <f t="shared" ref="J13:J19" si="8">SUM(G13/B13)*100</f>
        <v>0.170261066969353</v>
      </c>
      <c r="K13" s="2507">
        <v>2788</v>
      </c>
      <c r="L13" s="32">
        <f t="shared" si="2"/>
        <v>17.581031655946525</v>
      </c>
      <c r="M13" s="31">
        <v>3332</v>
      </c>
      <c r="N13" s="32">
        <f t="shared" si="3"/>
        <v>21.011476857106821</v>
      </c>
      <c r="O13" s="31">
        <v>1486</v>
      </c>
      <c r="P13" s="32">
        <f t="shared" si="4"/>
        <v>9.3706646487577245</v>
      </c>
      <c r="Q13" s="31">
        <v>2997</v>
      </c>
      <c r="R13" s="2491">
        <f t="shared" si="5"/>
        <v>18.898978433598185</v>
      </c>
      <c r="S13" s="85">
        <v>102</v>
      </c>
      <c r="T13" s="2505">
        <f t="shared" si="6"/>
        <v>0.64320847521755586</v>
      </c>
      <c r="U13" s="242"/>
      <c r="V13" s="242"/>
      <c r="W13" s="242"/>
      <c r="X13" s="242"/>
      <c r="Y13" s="242"/>
      <c r="Z13" s="242"/>
      <c r="AA13" s="242"/>
      <c r="AB13" s="242"/>
      <c r="AC13" s="242"/>
    </row>
    <row r="14" spans="1:29">
      <c r="A14" s="51" t="s">
        <v>426</v>
      </c>
      <c r="B14" s="1296">
        <v>15862</v>
      </c>
      <c r="C14" s="2501">
        <v>3341</v>
      </c>
      <c r="D14" s="83">
        <f t="shared" si="1"/>
        <v>21.062917664859413</v>
      </c>
      <c r="E14" s="2507">
        <v>1753</v>
      </c>
      <c r="F14" s="2492">
        <f t="shared" si="7"/>
        <v>11.051569789433866</v>
      </c>
      <c r="G14" s="4536">
        <v>26</v>
      </c>
      <c r="H14" s="4537"/>
      <c r="I14" s="4538"/>
      <c r="J14" s="32">
        <f t="shared" si="8"/>
        <v>0.16391375614676584</v>
      </c>
      <c r="K14" s="2507">
        <v>2782</v>
      </c>
      <c r="L14" s="32">
        <f t="shared" si="2"/>
        <v>17.538771907703946</v>
      </c>
      <c r="M14" s="31">
        <v>3340</v>
      </c>
      <c r="N14" s="2492">
        <f t="shared" si="3"/>
        <v>21.056613289622998</v>
      </c>
      <c r="O14" s="31">
        <v>1499</v>
      </c>
      <c r="P14" s="32">
        <f t="shared" si="4"/>
        <v>9.4502584793846935</v>
      </c>
      <c r="Q14" s="31">
        <v>3027</v>
      </c>
      <c r="R14" s="2491">
        <f t="shared" si="5"/>
        <v>19.083343840625393</v>
      </c>
      <c r="S14" s="85">
        <v>84</v>
      </c>
      <c r="T14" s="2505">
        <f t="shared" si="6"/>
        <v>0.52956751985878203</v>
      </c>
      <c r="U14" s="242"/>
      <c r="V14" s="242"/>
      <c r="W14" s="242"/>
      <c r="X14" s="242"/>
      <c r="Y14" s="242"/>
      <c r="Z14" s="242"/>
      <c r="AA14" s="242"/>
      <c r="AB14" s="242"/>
      <c r="AC14" s="242"/>
    </row>
    <row r="15" spans="1:29">
      <c r="A15" s="52" t="s">
        <v>479</v>
      </c>
      <c r="B15" s="1298">
        <v>15658</v>
      </c>
      <c r="C15" s="2503">
        <v>3288</v>
      </c>
      <c r="D15" s="86">
        <f t="shared" si="1"/>
        <v>20.998850427896283</v>
      </c>
      <c r="E15" s="2503">
        <v>1706</v>
      </c>
      <c r="F15" s="2494">
        <f t="shared" si="7"/>
        <v>10.895388938561759</v>
      </c>
      <c r="G15" s="4531">
        <v>26</v>
      </c>
      <c r="H15" s="4532"/>
      <c r="I15" s="4549"/>
      <c r="J15" s="42">
        <f t="shared" si="8"/>
        <v>0.16604930387022609</v>
      </c>
      <c r="K15" s="2484">
        <v>2758</v>
      </c>
      <c r="L15" s="2494">
        <f t="shared" si="2"/>
        <v>17.613999233618596</v>
      </c>
      <c r="M15" s="41">
        <v>3288</v>
      </c>
      <c r="N15" s="2494">
        <f t="shared" si="3"/>
        <v>20.998850427896283</v>
      </c>
      <c r="O15" s="41">
        <v>1477</v>
      </c>
      <c r="P15" s="2494">
        <f t="shared" si="4"/>
        <v>9.4328777621663047</v>
      </c>
      <c r="Q15" s="41">
        <v>3012</v>
      </c>
      <c r="R15" s="2494">
        <f t="shared" si="5"/>
        <v>19.236173202196959</v>
      </c>
      <c r="S15" s="87">
        <v>77</v>
      </c>
      <c r="T15" s="48">
        <f t="shared" si="6"/>
        <v>0.49176139992336187</v>
      </c>
      <c r="U15" s="242"/>
      <c r="V15" s="242"/>
      <c r="W15" s="242"/>
      <c r="X15" s="242"/>
      <c r="Y15" s="242"/>
      <c r="Z15" s="242"/>
      <c r="AA15" s="242"/>
      <c r="AB15" s="242"/>
      <c r="AC15" s="242"/>
    </row>
    <row r="16" spans="1:29">
      <c r="A16" s="51" t="s">
        <v>526</v>
      </c>
      <c r="B16" s="1299">
        <v>15594</v>
      </c>
      <c r="C16" s="2500">
        <v>3209</v>
      </c>
      <c r="D16" s="83">
        <f t="shared" si="1"/>
        <v>20.578427600359113</v>
      </c>
      <c r="E16" s="2500">
        <v>1717</v>
      </c>
      <c r="F16" s="2493">
        <f t="shared" si="7"/>
        <v>11.010645119917918</v>
      </c>
      <c r="G16" s="4522">
        <v>26</v>
      </c>
      <c r="H16" s="4547"/>
      <c r="I16" s="4548"/>
      <c r="J16" s="165">
        <f t="shared" si="8"/>
        <v>0.16673079389508785</v>
      </c>
      <c r="K16" s="2501">
        <v>2752</v>
      </c>
      <c r="L16" s="2492">
        <f t="shared" si="2"/>
        <v>17.647813261510837</v>
      </c>
      <c r="M16" s="31">
        <v>3284</v>
      </c>
      <c r="N16" s="2492">
        <f t="shared" si="3"/>
        <v>21.059381813518019</v>
      </c>
      <c r="O16" s="31">
        <v>1482</v>
      </c>
      <c r="P16" s="2492">
        <f t="shared" si="4"/>
        <v>9.5036552520200068</v>
      </c>
      <c r="Q16" s="31">
        <v>3003</v>
      </c>
      <c r="R16" s="2492">
        <f t="shared" si="5"/>
        <v>19.257406694882647</v>
      </c>
      <c r="S16" s="121">
        <v>95</v>
      </c>
      <c r="T16" s="2505">
        <f t="shared" si="6"/>
        <v>0.60920867000128254</v>
      </c>
      <c r="U16" s="242"/>
      <c r="V16" s="242"/>
      <c r="W16" s="242"/>
      <c r="X16" s="242"/>
      <c r="Y16" s="242"/>
      <c r="Z16" s="242"/>
      <c r="AA16" s="242"/>
      <c r="AB16" s="242"/>
      <c r="AC16" s="242"/>
    </row>
    <row r="17" spans="1:39">
      <c r="A17" s="92" t="s">
        <v>484</v>
      </c>
      <c r="B17" s="1296">
        <v>15494</v>
      </c>
      <c r="C17" s="2501">
        <v>3217</v>
      </c>
      <c r="D17" s="83">
        <f t="shared" si="1"/>
        <v>20.762875951981414</v>
      </c>
      <c r="E17" s="2501">
        <v>1676</v>
      </c>
      <c r="F17" s="2492">
        <f t="shared" si="7"/>
        <v>10.817090486639989</v>
      </c>
      <c r="G17" s="4536">
        <v>28</v>
      </c>
      <c r="H17" s="4537"/>
      <c r="I17" s="4538"/>
      <c r="J17" s="32">
        <f t="shared" si="8"/>
        <v>0.18071511552859171</v>
      </c>
      <c r="K17" s="2501">
        <v>2745</v>
      </c>
      <c r="L17" s="2492">
        <f t="shared" si="2"/>
        <v>17.716535433070867</v>
      </c>
      <c r="M17" s="31">
        <v>3250</v>
      </c>
      <c r="N17" s="2492">
        <f t="shared" si="3"/>
        <v>20.975861623854396</v>
      </c>
      <c r="O17" s="31">
        <v>1466</v>
      </c>
      <c r="P17" s="2492">
        <f t="shared" si="4"/>
        <v>9.4617271201755511</v>
      </c>
      <c r="Q17" s="31">
        <v>3005</v>
      </c>
      <c r="R17" s="2491">
        <f t="shared" si="5"/>
        <v>19.394604362979216</v>
      </c>
      <c r="S17" s="85">
        <v>79</v>
      </c>
      <c r="T17" s="2505">
        <f t="shared" si="6"/>
        <v>0.50987479024138382</v>
      </c>
      <c r="U17" s="242"/>
      <c r="V17" s="242"/>
      <c r="W17" s="242"/>
      <c r="X17" s="242"/>
      <c r="Y17" s="242"/>
      <c r="Z17" s="242"/>
      <c r="AA17" s="242"/>
      <c r="AB17" s="242"/>
      <c r="AC17" s="242"/>
    </row>
    <row r="18" spans="1:39">
      <c r="A18" s="92" t="s">
        <v>498</v>
      </c>
      <c r="B18" s="1296">
        <v>15667</v>
      </c>
      <c r="C18" s="2501">
        <v>3210</v>
      </c>
      <c r="D18" s="83">
        <f t="shared" si="1"/>
        <v>20.488925767536863</v>
      </c>
      <c r="E18" s="2501">
        <v>1717</v>
      </c>
      <c r="F18" s="2492">
        <f t="shared" si="7"/>
        <v>10.959341290610839</v>
      </c>
      <c r="G18" s="4536">
        <v>30</v>
      </c>
      <c r="H18" s="4537"/>
      <c r="I18" s="4538"/>
      <c r="J18" s="32">
        <f t="shared" si="8"/>
        <v>0.19148528754707347</v>
      </c>
      <c r="K18" s="2501">
        <v>2776</v>
      </c>
      <c r="L18" s="2492">
        <f t="shared" si="2"/>
        <v>17.718771941022531</v>
      </c>
      <c r="M18" s="31">
        <v>3282</v>
      </c>
      <c r="N18" s="2492">
        <f t="shared" si="3"/>
        <v>20.948490457649839</v>
      </c>
      <c r="O18" s="31">
        <v>1491</v>
      </c>
      <c r="P18" s="2492">
        <f t="shared" si="4"/>
        <v>9.5168187910895519</v>
      </c>
      <c r="Q18" s="31">
        <v>3046</v>
      </c>
      <c r="R18" s="2491">
        <f t="shared" si="5"/>
        <v>19.442139528946193</v>
      </c>
      <c r="S18" s="85">
        <v>85</v>
      </c>
      <c r="T18" s="2505">
        <f t="shared" si="6"/>
        <v>0.54254164805004157</v>
      </c>
      <c r="U18" s="242"/>
      <c r="V18" s="242"/>
      <c r="W18" s="242"/>
      <c r="X18" s="242"/>
      <c r="Y18" s="242"/>
      <c r="Z18" s="242"/>
      <c r="AA18" s="242"/>
      <c r="AB18" s="242"/>
      <c r="AC18" s="242"/>
    </row>
    <row r="19" spans="1:39">
      <c r="A19" s="91" t="s">
        <v>428</v>
      </c>
      <c r="B19" s="1297">
        <v>15600</v>
      </c>
      <c r="C19" s="2484">
        <v>3179</v>
      </c>
      <c r="D19" s="86">
        <f t="shared" si="1"/>
        <v>20.378205128205128</v>
      </c>
      <c r="E19" s="2484">
        <v>1708</v>
      </c>
      <c r="F19" s="2494">
        <f t="shared" si="7"/>
        <v>10.948717948717949</v>
      </c>
      <c r="G19" s="4531">
        <v>30</v>
      </c>
      <c r="H19" s="4532"/>
      <c r="I19" s="4549"/>
      <c r="J19" s="42">
        <f t="shared" si="8"/>
        <v>0.19230769230769232</v>
      </c>
      <c r="K19" s="2484">
        <v>2762</v>
      </c>
      <c r="L19" s="2494">
        <f t="shared" si="2"/>
        <v>17.705128205128204</v>
      </c>
      <c r="M19" s="41">
        <v>3283</v>
      </c>
      <c r="N19" s="2494">
        <f t="shared" si="3"/>
        <v>21.044871794871796</v>
      </c>
      <c r="O19" s="41">
        <v>1486</v>
      </c>
      <c r="P19" s="2494">
        <f t="shared" si="4"/>
        <v>9.5256410256410255</v>
      </c>
      <c r="Q19" s="41">
        <v>3034</v>
      </c>
      <c r="R19" s="2476">
        <f t="shared" si="5"/>
        <v>19.448717948717949</v>
      </c>
      <c r="S19" s="87">
        <v>88</v>
      </c>
      <c r="T19" s="2504">
        <f t="shared" si="6"/>
        <v>0.5641025641025641</v>
      </c>
      <c r="U19" s="242"/>
      <c r="V19" s="242"/>
      <c r="W19" s="242"/>
      <c r="X19" s="242"/>
      <c r="Y19" s="242"/>
      <c r="Z19" s="242"/>
      <c r="AA19" s="242"/>
      <c r="AB19" s="242"/>
      <c r="AC19" s="242"/>
    </row>
    <row r="20" spans="1:39">
      <c r="A20" s="51" t="s">
        <v>416</v>
      </c>
      <c r="B20" s="1300">
        <v>15446</v>
      </c>
      <c r="C20" s="107">
        <v>3065</v>
      </c>
      <c r="D20" s="83">
        <f t="shared" ref="D20:D26" si="9">SUM(C20/B20)*100</f>
        <v>19.843325132720445</v>
      </c>
      <c r="E20" s="107">
        <v>1535</v>
      </c>
      <c r="F20" s="2491">
        <f t="shared" ref="F20:F26" si="10">SUM(E20/B20)*100</f>
        <v>9.9378479865337308</v>
      </c>
      <c r="G20" s="2499">
        <v>29</v>
      </c>
      <c r="H20" s="32">
        <f t="shared" ref="H20:H30" si="11">SUM(G20/B20)*100</f>
        <v>0.18775087401268936</v>
      </c>
      <c r="I20" s="2502">
        <v>34</v>
      </c>
      <c r="J20" s="32">
        <f t="shared" ref="J20:J30" si="12">SUM(I20/B20)*100</f>
        <v>0.22012171435970479</v>
      </c>
      <c r="K20" s="31">
        <v>2794</v>
      </c>
      <c r="L20" s="2492">
        <f t="shared" ref="L20:L30" si="13">SUM(K20/B20)*100</f>
        <v>18.088825585912211</v>
      </c>
      <c r="M20" s="31">
        <v>3169</v>
      </c>
      <c r="N20" s="2492">
        <f t="shared" ref="N20:N30" si="14">SUM(M20/B20)*100</f>
        <v>20.516638611938365</v>
      </c>
      <c r="O20" s="31">
        <v>1609</v>
      </c>
      <c r="P20" s="2492">
        <f t="shared" ref="P20:P30" si="15">SUM(O20/B20)*100</f>
        <v>10.416936423669558</v>
      </c>
      <c r="Q20" s="31">
        <v>3112</v>
      </c>
      <c r="R20" s="2491">
        <f t="shared" ref="R20:R30" si="16">SUM(Q20/B20)*100</f>
        <v>20.14761103198239</v>
      </c>
      <c r="S20" s="85">
        <v>99</v>
      </c>
      <c r="T20" s="2505">
        <f t="shared" ref="T20:T30" si="17">SUM(S20/B20)*100</f>
        <v>0.64094263887090508</v>
      </c>
      <c r="U20" s="242"/>
      <c r="V20" s="242"/>
      <c r="W20" s="242"/>
      <c r="X20" s="242"/>
      <c r="Y20" s="242"/>
      <c r="Z20" s="242"/>
      <c r="AA20" s="242"/>
      <c r="AB20" s="242"/>
      <c r="AC20" s="242"/>
    </row>
    <row r="21" spans="1:39">
      <c r="A21" s="51" t="s">
        <v>211</v>
      </c>
      <c r="B21" s="1300">
        <v>15517</v>
      </c>
      <c r="C21" s="31">
        <v>3077</v>
      </c>
      <c r="D21" s="83">
        <f t="shared" si="9"/>
        <v>19.829864020106982</v>
      </c>
      <c r="E21" s="2507">
        <v>1542</v>
      </c>
      <c r="F21" s="2491">
        <f t="shared" si="10"/>
        <v>9.9374879164787</v>
      </c>
      <c r="G21" s="2499">
        <v>32</v>
      </c>
      <c r="H21" s="32">
        <f t="shared" si="11"/>
        <v>0.20622543017335826</v>
      </c>
      <c r="I21" s="2502">
        <v>35</v>
      </c>
      <c r="J21" s="32">
        <f t="shared" si="12"/>
        <v>0.22555906425211059</v>
      </c>
      <c r="K21" s="31">
        <v>2803</v>
      </c>
      <c r="L21" s="2492">
        <f t="shared" si="13"/>
        <v>18.064058774247599</v>
      </c>
      <c r="M21" s="31">
        <v>3199</v>
      </c>
      <c r="N21" s="2492">
        <f t="shared" si="14"/>
        <v>20.616098472642907</v>
      </c>
      <c r="O21" s="31">
        <v>1619</v>
      </c>
      <c r="P21" s="2492">
        <f t="shared" si="15"/>
        <v>10.433717857833344</v>
      </c>
      <c r="Q21" s="31">
        <v>3121</v>
      </c>
      <c r="R21" s="2491">
        <f t="shared" si="16"/>
        <v>20.113423986595347</v>
      </c>
      <c r="S21" s="85">
        <v>89</v>
      </c>
      <c r="T21" s="2505">
        <f t="shared" si="17"/>
        <v>0.57356447766965268</v>
      </c>
      <c r="U21" s="242"/>
      <c r="V21" s="242"/>
      <c r="W21" s="242"/>
      <c r="X21" s="242"/>
      <c r="Y21" s="242"/>
      <c r="Z21" s="242"/>
      <c r="AA21" s="242"/>
      <c r="AB21" s="242"/>
      <c r="AC21" s="242"/>
    </row>
    <row r="22" spans="1:39">
      <c r="A22" s="51" t="s">
        <v>61</v>
      </c>
      <c r="B22" s="1300">
        <v>15527</v>
      </c>
      <c r="C22" s="31">
        <v>3064</v>
      </c>
      <c r="D22" s="83">
        <f t="shared" si="9"/>
        <v>19.733367682102145</v>
      </c>
      <c r="E22" s="2507">
        <v>1531</v>
      </c>
      <c r="F22" s="2491">
        <f t="shared" si="10"/>
        <v>9.8602434468989504</v>
      </c>
      <c r="G22" s="2499">
        <v>34</v>
      </c>
      <c r="H22" s="32">
        <f t="shared" si="11"/>
        <v>0.21897340117215175</v>
      </c>
      <c r="I22" s="2499">
        <v>34</v>
      </c>
      <c r="J22" s="32">
        <f t="shared" si="12"/>
        <v>0.21897340117215175</v>
      </c>
      <c r="K22" s="31">
        <v>2801</v>
      </c>
      <c r="L22" s="2492">
        <f t="shared" si="13"/>
        <v>18.039544020094031</v>
      </c>
      <c r="M22" s="31">
        <v>3204</v>
      </c>
      <c r="N22" s="2492">
        <f t="shared" si="14"/>
        <v>20.635022863399239</v>
      </c>
      <c r="O22" s="31">
        <v>1633</v>
      </c>
      <c r="P22" s="2492">
        <f t="shared" si="15"/>
        <v>10.517163650415405</v>
      </c>
      <c r="Q22" s="31">
        <v>3139</v>
      </c>
      <c r="R22" s="2491">
        <f t="shared" si="16"/>
        <v>20.216397243511302</v>
      </c>
      <c r="S22" s="85">
        <v>87</v>
      </c>
      <c r="T22" s="2505">
        <f t="shared" si="17"/>
        <v>0.56031429123462351</v>
      </c>
      <c r="U22" s="242"/>
      <c r="V22" s="242"/>
      <c r="W22" s="242"/>
      <c r="X22" s="242"/>
      <c r="Y22" s="242"/>
      <c r="Z22" s="242"/>
      <c r="AA22" s="242"/>
      <c r="AB22" s="242"/>
      <c r="AC22" s="242"/>
    </row>
    <row r="23" spans="1:39">
      <c r="A23" s="52" t="s">
        <v>551</v>
      </c>
      <c r="B23" s="1298">
        <v>15487</v>
      </c>
      <c r="C23" s="41">
        <v>3048</v>
      </c>
      <c r="D23" s="86">
        <f t="shared" si="9"/>
        <v>19.681022793310518</v>
      </c>
      <c r="E23" s="2557">
        <v>1517</v>
      </c>
      <c r="F23" s="2476">
        <f t="shared" si="10"/>
        <v>9.7953121973267905</v>
      </c>
      <c r="G23" s="2496">
        <v>34</v>
      </c>
      <c r="H23" s="42">
        <f t="shared" si="11"/>
        <v>0.21953896816684962</v>
      </c>
      <c r="I23" s="2496">
        <v>35</v>
      </c>
      <c r="J23" s="42">
        <f t="shared" si="12"/>
        <v>0.22599599664234518</v>
      </c>
      <c r="K23" s="41">
        <v>2792</v>
      </c>
      <c r="L23" s="2494">
        <f t="shared" si="13"/>
        <v>18.02802350358365</v>
      </c>
      <c r="M23" s="41">
        <v>3210</v>
      </c>
      <c r="N23" s="2494">
        <f t="shared" si="14"/>
        <v>20.727061406340802</v>
      </c>
      <c r="O23" s="41">
        <v>1628</v>
      </c>
      <c r="P23" s="2494">
        <f t="shared" si="15"/>
        <v>10.512042358106799</v>
      </c>
      <c r="Q23" s="41">
        <v>3135</v>
      </c>
      <c r="R23" s="2476">
        <f t="shared" si="16"/>
        <v>20.242784270678634</v>
      </c>
      <c r="S23" s="87">
        <v>88</v>
      </c>
      <c r="T23" s="2504">
        <f t="shared" si="17"/>
        <v>0.56821850584361078</v>
      </c>
      <c r="U23" s="242"/>
      <c r="V23" s="242"/>
      <c r="W23" s="242"/>
      <c r="X23" s="242"/>
      <c r="Y23" s="242"/>
      <c r="Z23" s="242"/>
      <c r="AA23" s="242"/>
      <c r="AB23" s="242"/>
      <c r="AC23" s="242"/>
    </row>
    <row r="24" spans="1:39">
      <c r="A24" s="51" t="s">
        <v>603</v>
      </c>
      <c r="B24" s="1300">
        <v>15360</v>
      </c>
      <c r="C24" s="31">
        <v>2976</v>
      </c>
      <c r="D24" s="83">
        <f t="shared" si="9"/>
        <v>19.375</v>
      </c>
      <c r="E24" s="586">
        <v>1501</v>
      </c>
      <c r="F24" s="2491">
        <f t="shared" si="10"/>
        <v>9.7721354166666661</v>
      </c>
      <c r="G24" s="2499">
        <v>34</v>
      </c>
      <c r="H24" s="32">
        <f t="shared" si="11"/>
        <v>0.22135416666666666</v>
      </c>
      <c r="I24" s="2499">
        <v>35</v>
      </c>
      <c r="J24" s="32">
        <f t="shared" si="12"/>
        <v>0.22786458333333334</v>
      </c>
      <c r="K24" s="31">
        <v>2763</v>
      </c>
      <c r="L24" s="2492">
        <f t="shared" si="13"/>
        <v>17.98828125</v>
      </c>
      <c r="M24" s="31">
        <v>3181</v>
      </c>
      <c r="N24" s="2492">
        <f t="shared" si="14"/>
        <v>20.709635416666668</v>
      </c>
      <c r="O24" s="31">
        <v>1627</v>
      </c>
      <c r="P24" s="2492">
        <f t="shared" si="15"/>
        <v>10.592447916666666</v>
      </c>
      <c r="Q24" s="31">
        <v>3158</v>
      </c>
      <c r="R24" s="2491">
        <f t="shared" si="16"/>
        <v>20.559895833333332</v>
      </c>
      <c r="S24" s="85">
        <v>85</v>
      </c>
      <c r="T24" s="2505">
        <f t="shared" si="17"/>
        <v>0.55338541666666674</v>
      </c>
      <c r="U24" s="242"/>
      <c r="V24" s="242"/>
      <c r="W24" s="242"/>
      <c r="X24" s="242"/>
      <c r="Y24" s="242"/>
      <c r="Z24" s="242"/>
      <c r="AA24" s="242"/>
      <c r="AB24" s="242"/>
      <c r="AC24" s="242"/>
    </row>
    <row r="25" spans="1:39">
      <c r="A25" s="51" t="s">
        <v>641</v>
      </c>
      <c r="B25" s="1300">
        <v>15395</v>
      </c>
      <c r="C25" s="31">
        <v>2994</v>
      </c>
      <c r="D25" s="83">
        <f t="shared" si="9"/>
        <v>19.447872685936993</v>
      </c>
      <c r="E25" s="586">
        <v>1492</v>
      </c>
      <c r="F25" s="2491">
        <f t="shared" si="10"/>
        <v>9.6914582656706738</v>
      </c>
      <c r="G25" s="903">
        <v>35</v>
      </c>
      <c r="H25" s="2491">
        <f t="shared" si="11"/>
        <v>0.22734654108476776</v>
      </c>
      <c r="I25" s="903">
        <v>34</v>
      </c>
      <c r="J25" s="2495">
        <f t="shared" si="12"/>
        <v>0.220850925625203</v>
      </c>
      <c r="K25" s="2500">
        <v>2770</v>
      </c>
      <c r="L25" s="2492">
        <f t="shared" si="13"/>
        <v>17.992854822994477</v>
      </c>
      <c r="M25" s="31">
        <v>3188</v>
      </c>
      <c r="N25" s="2492">
        <f t="shared" si="14"/>
        <v>20.708022085092562</v>
      </c>
      <c r="O25" s="31">
        <v>1629</v>
      </c>
      <c r="P25" s="2492">
        <f t="shared" si="15"/>
        <v>10.581357583631048</v>
      </c>
      <c r="Q25" s="31">
        <v>3165</v>
      </c>
      <c r="R25" s="2491">
        <f t="shared" si="16"/>
        <v>20.558622929522571</v>
      </c>
      <c r="S25" s="85">
        <v>88</v>
      </c>
      <c r="T25" s="2505">
        <f t="shared" si="17"/>
        <v>0.57161416044170188</v>
      </c>
      <c r="U25" s="242"/>
      <c r="V25" s="242"/>
      <c r="W25" s="242"/>
      <c r="X25" s="242"/>
      <c r="Y25" s="242"/>
      <c r="Z25" s="242"/>
      <c r="AA25" s="242"/>
      <c r="AB25" s="242"/>
      <c r="AC25" s="242"/>
    </row>
    <row r="26" spans="1:39">
      <c r="A26" s="51" t="s">
        <v>654</v>
      </c>
      <c r="B26" s="1300">
        <v>15430</v>
      </c>
      <c r="C26" s="31">
        <v>3018</v>
      </c>
      <c r="D26" s="83">
        <f t="shared" si="9"/>
        <v>19.559300064808813</v>
      </c>
      <c r="E26" s="586">
        <v>1482</v>
      </c>
      <c r="F26" s="2491">
        <f t="shared" si="10"/>
        <v>9.6046662346079081</v>
      </c>
      <c r="G26" s="903">
        <v>37</v>
      </c>
      <c r="H26" s="2491">
        <f t="shared" si="11"/>
        <v>0.23979261179520417</v>
      </c>
      <c r="I26" s="903">
        <v>34</v>
      </c>
      <c r="J26" s="2495">
        <f t="shared" si="12"/>
        <v>0.220349967595593</v>
      </c>
      <c r="K26" s="2500">
        <v>2771</v>
      </c>
      <c r="L26" s="2492">
        <f t="shared" si="13"/>
        <v>17.958522359040828</v>
      </c>
      <c r="M26" s="31">
        <v>3183</v>
      </c>
      <c r="N26" s="2492">
        <f t="shared" si="14"/>
        <v>20.628645495787428</v>
      </c>
      <c r="O26" s="31">
        <v>1643</v>
      </c>
      <c r="P26" s="2492">
        <f t="shared" si="15"/>
        <v>10.648088139987038</v>
      </c>
      <c r="Q26" s="31">
        <v>3176</v>
      </c>
      <c r="R26" s="2491">
        <f t="shared" si="16"/>
        <v>20.583279325988336</v>
      </c>
      <c r="S26" s="85">
        <v>86</v>
      </c>
      <c r="T26" s="2505">
        <f t="shared" si="17"/>
        <v>0.55735580038885291</v>
      </c>
      <c r="U26" s="242"/>
      <c r="V26" s="242"/>
      <c r="W26" s="242"/>
      <c r="X26" s="242"/>
      <c r="Y26" s="242"/>
      <c r="Z26" s="242"/>
      <c r="AA26" s="242"/>
      <c r="AB26" s="242"/>
      <c r="AC26" s="242" t="s">
        <v>99</v>
      </c>
    </row>
    <row r="27" spans="1:39">
      <c r="A27" s="52" t="s">
        <v>655</v>
      </c>
      <c r="B27" s="1298">
        <v>15376</v>
      </c>
      <c r="C27" s="41">
        <v>2994</v>
      </c>
      <c r="D27" s="86">
        <f t="shared" ref="D27:D42" si="18">SUM(C27/B27)*100</f>
        <v>19.471904266389178</v>
      </c>
      <c r="E27" s="2557">
        <v>1490</v>
      </c>
      <c r="F27" s="2476">
        <f t="shared" ref="F27:F43" si="19">SUM(E27/B27)*100</f>
        <v>9.6904266389177938</v>
      </c>
      <c r="G27" s="1337">
        <v>38</v>
      </c>
      <c r="H27" s="2476">
        <f t="shared" si="11"/>
        <v>0.24713839750260144</v>
      </c>
      <c r="I27" s="1337">
        <v>32</v>
      </c>
      <c r="J27" s="2473">
        <f t="shared" si="12"/>
        <v>0.20811654526534862</v>
      </c>
      <c r="K27" s="2503">
        <v>2771</v>
      </c>
      <c r="L27" s="2494">
        <f t="shared" si="13"/>
        <v>18.021592091571282</v>
      </c>
      <c r="M27" s="41">
        <v>3201</v>
      </c>
      <c r="N27" s="2494">
        <f t="shared" si="14"/>
        <v>20.818158168574403</v>
      </c>
      <c r="O27" s="41">
        <v>1636</v>
      </c>
      <c r="P27" s="2494">
        <f t="shared" si="15"/>
        <v>10.639958376690947</v>
      </c>
      <c r="Q27" s="41">
        <v>3170</v>
      </c>
      <c r="R27" s="2476">
        <f t="shared" si="16"/>
        <v>20.616545265348595</v>
      </c>
      <c r="S27" s="87">
        <v>44</v>
      </c>
      <c r="T27" s="2504">
        <f t="shared" si="17"/>
        <v>0.28616024973985432</v>
      </c>
      <c r="U27" s="242"/>
      <c r="V27" s="242"/>
      <c r="W27" s="242"/>
      <c r="X27" s="242"/>
      <c r="Y27" s="242"/>
      <c r="Z27" s="242"/>
      <c r="AA27" s="242"/>
      <c r="AB27" s="242"/>
      <c r="AC27" s="242"/>
    </row>
    <row r="28" spans="1:39">
      <c r="A28" s="731" t="s">
        <v>705</v>
      </c>
      <c r="B28" s="1299">
        <v>15213</v>
      </c>
      <c r="C28" s="107">
        <v>2895</v>
      </c>
      <c r="D28" s="175">
        <f t="shared" si="18"/>
        <v>19.029777164267404</v>
      </c>
      <c r="E28" s="2558">
        <v>1483</v>
      </c>
      <c r="F28" s="2559">
        <f t="shared" si="19"/>
        <v>9.748241635443371</v>
      </c>
      <c r="G28" s="1644">
        <v>40</v>
      </c>
      <c r="H28" s="2559">
        <f t="shared" si="11"/>
        <v>0.26293301781371198</v>
      </c>
      <c r="I28" s="1644">
        <v>31</v>
      </c>
      <c r="J28" s="165">
        <f t="shared" si="12"/>
        <v>0.20377308880562675</v>
      </c>
      <c r="K28" s="2506">
        <v>2725</v>
      </c>
      <c r="L28" s="2493">
        <f t="shared" si="13"/>
        <v>17.912311838559127</v>
      </c>
      <c r="M28" s="107">
        <v>3182</v>
      </c>
      <c r="N28" s="165">
        <f t="shared" si="14"/>
        <v>20.916321567080786</v>
      </c>
      <c r="O28" s="107">
        <v>1654</v>
      </c>
      <c r="P28" s="165">
        <f t="shared" si="15"/>
        <v>10.87228028659699</v>
      </c>
      <c r="Q28" s="107">
        <v>3199</v>
      </c>
      <c r="R28" s="165">
        <f t="shared" si="16"/>
        <v>21.028068099651616</v>
      </c>
      <c r="S28" s="121">
        <v>4</v>
      </c>
      <c r="T28" s="2560">
        <f t="shared" si="17"/>
        <v>2.6293301781371195E-2</v>
      </c>
      <c r="U28" s="242"/>
      <c r="V28" s="242"/>
      <c r="W28" s="242"/>
      <c r="X28" s="242"/>
      <c r="Y28" s="242"/>
      <c r="Z28" s="242"/>
      <c r="AA28" s="242"/>
      <c r="AB28" s="242"/>
      <c r="AC28" s="243"/>
    </row>
    <row r="29" spans="1:39">
      <c r="A29" s="51" t="s">
        <v>723</v>
      </c>
      <c r="B29" s="1300">
        <v>15268</v>
      </c>
      <c r="C29" s="31">
        <v>2907</v>
      </c>
      <c r="D29" s="83">
        <f t="shared" si="18"/>
        <v>19.039821849620118</v>
      </c>
      <c r="E29" s="124">
        <v>1459</v>
      </c>
      <c r="F29" s="32">
        <f t="shared" si="19"/>
        <v>9.5559339795651042</v>
      </c>
      <c r="G29" s="903">
        <v>40</v>
      </c>
      <c r="H29" s="32">
        <f t="shared" si="11"/>
        <v>0.2619858527639507</v>
      </c>
      <c r="I29" s="903">
        <v>31</v>
      </c>
      <c r="J29" s="2495">
        <f t="shared" si="12"/>
        <v>0.20303903589206185</v>
      </c>
      <c r="K29" s="31">
        <v>2728</v>
      </c>
      <c r="L29" s="32">
        <f t="shared" si="13"/>
        <v>17.86743515850144</v>
      </c>
      <c r="M29" s="31">
        <v>3190</v>
      </c>
      <c r="N29" s="2492">
        <f t="shared" si="14"/>
        <v>20.893371757925074</v>
      </c>
      <c r="O29" s="31">
        <v>1644</v>
      </c>
      <c r="P29" s="2492">
        <f t="shared" si="15"/>
        <v>10.767618548598376</v>
      </c>
      <c r="Q29" s="31">
        <v>3219</v>
      </c>
      <c r="R29" s="2491">
        <f t="shared" si="16"/>
        <v>21.083311501178937</v>
      </c>
      <c r="S29" s="85">
        <v>20</v>
      </c>
      <c r="T29" s="105">
        <f t="shared" si="17"/>
        <v>0.13099292638197535</v>
      </c>
      <c r="U29" s="242"/>
      <c r="V29" s="242"/>
      <c r="W29" s="242"/>
      <c r="X29" s="242"/>
      <c r="Y29" s="242"/>
      <c r="Z29" s="242"/>
      <c r="AA29" s="242"/>
      <c r="AB29" s="242"/>
      <c r="AC29" s="242"/>
    </row>
    <row r="30" spans="1:39">
      <c r="A30" s="51" t="s">
        <v>724</v>
      </c>
      <c r="B30" s="1300">
        <v>15305</v>
      </c>
      <c r="C30" s="31">
        <v>2889</v>
      </c>
      <c r="D30" s="83">
        <f t="shared" si="18"/>
        <v>18.876184253511923</v>
      </c>
      <c r="E30" s="586">
        <v>1451</v>
      </c>
      <c r="F30" s="2495">
        <f t="shared" si="19"/>
        <v>9.4805619078732448</v>
      </c>
      <c r="G30" s="903">
        <v>45</v>
      </c>
      <c r="H30" s="2491">
        <f t="shared" si="11"/>
        <v>0.29402156158118264</v>
      </c>
      <c r="I30" s="903">
        <v>31</v>
      </c>
      <c r="J30" s="2495">
        <f t="shared" si="12"/>
        <v>0.20254818686703691</v>
      </c>
      <c r="K30" s="31">
        <v>2735</v>
      </c>
      <c r="L30" s="32">
        <f t="shared" si="13"/>
        <v>17.869977131656324</v>
      </c>
      <c r="M30" s="31">
        <v>3201</v>
      </c>
      <c r="N30" s="2492">
        <f t="shared" si="14"/>
        <v>20.914733747141455</v>
      </c>
      <c r="O30" s="31">
        <v>1662</v>
      </c>
      <c r="P30" s="2492">
        <f t="shared" si="15"/>
        <v>10.859196341065012</v>
      </c>
      <c r="Q30" s="31">
        <v>3241</v>
      </c>
      <c r="R30" s="2491">
        <f t="shared" si="16"/>
        <v>21.176086246324729</v>
      </c>
      <c r="S30" s="85">
        <v>20</v>
      </c>
      <c r="T30" s="2505">
        <f t="shared" si="17"/>
        <v>0.13067624959163671</v>
      </c>
      <c r="U30" s="242"/>
      <c r="V30" s="242"/>
      <c r="W30" s="242"/>
      <c r="X30" s="242"/>
      <c r="Y30" s="242"/>
      <c r="Z30" s="242"/>
      <c r="AA30" s="242"/>
      <c r="AB30" s="242"/>
      <c r="AC30" s="1993"/>
      <c r="AD30" s="402"/>
      <c r="AE30" s="1991"/>
      <c r="AF30" s="1991"/>
      <c r="AG30" s="1993"/>
      <c r="AH30" s="1993"/>
      <c r="AI30" s="1993"/>
      <c r="AJ30" s="1993"/>
      <c r="AK30" s="1992"/>
      <c r="AL30" s="243"/>
      <c r="AM30" s="20"/>
    </row>
    <row r="31" spans="1:39">
      <c r="A31" s="52" t="s">
        <v>725</v>
      </c>
      <c r="B31" s="1298">
        <f>SUM(C31,E31,G31,I31,K31,M31,O31,Q31,S31)</f>
        <v>15186</v>
      </c>
      <c r="C31" s="41">
        <v>2870</v>
      </c>
      <c r="D31" s="86">
        <f t="shared" si="18"/>
        <v>18.898985908073225</v>
      </c>
      <c r="E31" s="2557">
        <v>1430</v>
      </c>
      <c r="F31" s="2473">
        <f t="shared" si="19"/>
        <v>9.4165678914789943</v>
      </c>
      <c r="G31" s="1337">
        <v>51</v>
      </c>
      <c r="H31" s="2476">
        <f t="shared" ref="H31:H39" si="20">SUM(G31/B31)*100</f>
        <v>0.33583563808771233</v>
      </c>
      <c r="I31" s="1337">
        <v>30</v>
      </c>
      <c r="J31" s="2473">
        <f t="shared" ref="J31:J43" si="21">SUM(I31/B31)*100</f>
        <v>0.19755037534571318</v>
      </c>
      <c r="K31" s="41">
        <v>2698</v>
      </c>
      <c r="L31" s="42">
        <f t="shared" ref="L31:L43" si="22">SUM(K31/B31)*100</f>
        <v>17.766363756091135</v>
      </c>
      <c r="M31" s="41">
        <v>3182</v>
      </c>
      <c r="N31" s="2494">
        <f t="shared" ref="N31:N43" si="23">SUM(M31/B31)*100</f>
        <v>20.953509811668642</v>
      </c>
      <c r="O31" s="41">
        <v>1648</v>
      </c>
      <c r="P31" s="2494">
        <f t="shared" ref="P31:P43" si="24">SUM(O31/B31)*100</f>
        <v>10.852100618991175</v>
      </c>
      <c r="Q31" s="41">
        <v>3262</v>
      </c>
      <c r="R31" s="2476">
        <f t="shared" ref="R31:R43" si="25">SUM(Q31/B31)*100</f>
        <v>21.480310812590545</v>
      </c>
      <c r="S31" s="87">
        <v>15</v>
      </c>
      <c r="T31" s="2504">
        <f t="shared" ref="T31:T43" si="26">SUM(S31/B31)*100</f>
        <v>9.877518767285659E-2</v>
      </c>
      <c r="U31" s="242"/>
      <c r="V31" s="242"/>
      <c r="W31" s="242"/>
      <c r="X31" s="242"/>
      <c r="Y31" s="242"/>
      <c r="Z31" s="242"/>
      <c r="AA31" s="242"/>
      <c r="AB31" s="242"/>
      <c r="AC31" s="242"/>
    </row>
    <row r="32" spans="1:39">
      <c r="A32" s="731" t="s">
        <v>746</v>
      </c>
      <c r="B32" s="1299">
        <v>15018</v>
      </c>
      <c r="C32" s="107">
        <v>2824</v>
      </c>
      <c r="D32" s="175">
        <f t="shared" si="18"/>
        <v>18.804101744573178</v>
      </c>
      <c r="E32" s="2558">
        <v>1404</v>
      </c>
      <c r="F32" s="2559">
        <f t="shared" si="19"/>
        <v>9.3487814622453058</v>
      </c>
      <c r="G32" s="1644">
        <v>54</v>
      </c>
      <c r="H32" s="2559">
        <f t="shared" si="20"/>
        <v>0.35956851777866561</v>
      </c>
      <c r="I32" s="1644">
        <v>29</v>
      </c>
      <c r="J32" s="165">
        <f t="shared" si="21"/>
        <v>0.19310161139965376</v>
      </c>
      <c r="K32" s="2506">
        <v>2650</v>
      </c>
      <c r="L32" s="2493">
        <f t="shared" si="22"/>
        <v>17.645492076175255</v>
      </c>
      <c r="M32" s="107">
        <v>3154</v>
      </c>
      <c r="N32" s="165">
        <f t="shared" si="23"/>
        <v>21.001464908776136</v>
      </c>
      <c r="O32" s="107">
        <v>1649</v>
      </c>
      <c r="P32" s="165">
        <f t="shared" si="24"/>
        <v>10.980157144759623</v>
      </c>
      <c r="Q32" s="107">
        <v>3238</v>
      </c>
      <c r="R32" s="165">
        <f t="shared" si="25"/>
        <v>21.560793714209613</v>
      </c>
      <c r="S32" s="121">
        <v>16</v>
      </c>
      <c r="T32" s="2560">
        <f t="shared" si="26"/>
        <v>0.10653882008256757</v>
      </c>
      <c r="U32" s="242"/>
      <c r="V32" s="242"/>
      <c r="W32" s="242"/>
      <c r="X32" s="242"/>
      <c r="Y32" s="242"/>
      <c r="Z32" s="242"/>
      <c r="AA32" s="242"/>
      <c r="AB32" s="242"/>
      <c r="AC32" s="242"/>
    </row>
    <row r="33" spans="1:30">
      <c r="A33" s="51" t="s">
        <v>747</v>
      </c>
      <c r="B33" s="1300">
        <v>15057</v>
      </c>
      <c r="C33" s="31">
        <v>2849</v>
      </c>
      <c r="D33" s="83">
        <f t="shared" si="18"/>
        <v>18.92143189214319</v>
      </c>
      <c r="E33" s="124">
        <v>1396</v>
      </c>
      <c r="F33" s="32">
        <f t="shared" si="19"/>
        <v>9.2714352128578064</v>
      </c>
      <c r="G33" s="903">
        <v>58</v>
      </c>
      <c r="H33" s="32">
        <f t="shared" si="20"/>
        <v>0.38520289566314669</v>
      </c>
      <c r="I33" s="903">
        <v>29</v>
      </c>
      <c r="J33" s="2495">
        <f t="shared" si="21"/>
        <v>0.19260144783157335</v>
      </c>
      <c r="K33" s="31">
        <v>2647</v>
      </c>
      <c r="L33" s="32">
        <f t="shared" si="22"/>
        <v>17.579863186557748</v>
      </c>
      <c r="M33" s="31">
        <v>3151</v>
      </c>
      <c r="N33" s="2492">
        <f t="shared" si="23"/>
        <v>20.927143521285782</v>
      </c>
      <c r="O33" s="31">
        <v>1673</v>
      </c>
      <c r="P33" s="2492">
        <f t="shared" si="24"/>
        <v>11.111111111111111</v>
      </c>
      <c r="Q33" s="31">
        <v>3240</v>
      </c>
      <c r="R33" s="2491">
        <f t="shared" si="25"/>
        <v>21.518230723251644</v>
      </c>
      <c r="S33" s="85">
        <v>14</v>
      </c>
      <c r="T33" s="105">
        <f t="shared" si="26"/>
        <v>9.2980009298000932E-2</v>
      </c>
      <c r="U33" s="242"/>
      <c r="V33" s="242"/>
      <c r="W33" s="242"/>
      <c r="X33" s="242"/>
      <c r="Y33" s="242"/>
      <c r="Z33" s="242"/>
      <c r="AA33" s="242"/>
      <c r="AB33" s="242"/>
      <c r="AC33" s="242"/>
    </row>
    <row r="34" spans="1:30" ht="13.5" customHeight="1">
      <c r="A34" s="51" t="s">
        <v>748</v>
      </c>
      <c r="B34" s="1300">
        <v>15028</v>
      </c>
      <c r="C34" s="31">
        <v>2838</v>
      </c>
      <c r="D34" s="83">
        <f t="shared" si="18"/>
        <v>18.884748469523558</v>
      </c>
      <c r="E34" s="586">
        <v>1383</v>
      </c>
      <c r="F34" s="2495">
        <f t="shared" si="19"/>
        <v>9.2028214000532333</v>
      </c>
      <c r="G34" s="903">
        <v>60</v>
      </c>
      <c r="H34" s="2491">
        <f t="shared" si="20"/>
        <v>0.3992547245142401</v>
      </c>
      <c r="I34" s="903">
        <v>29</v>
      </c>
      <c r="J34" s="2495">
        <f t="shared" si="21"/>
        <v>0.19297311684854937</v>
      </c>
      <c r="K34" s="31">
        <v>2636</v>
      </c>
      <c r="L34" s="32">
        <f t="shared" si="22"/>
        <v>17.540590896992281</v>
      </c>
      <c r="M34" s="31">
        <v>3141</v>
      </c>
      <c r="N34" s="2492">
        <f t="shared" si="23"/>
        <v>20.900984828320468</v>
      </c>
      <c r="O34" s="31">
        <v>1676</v>
      </c>
      <c r="P34" s="2492">
        <f t="shared" si="24"/>
        <v>11.152515304764439</v>
      </c>
      <c r="Q34" s="31">
        <v>3253</v>
      </c>
      <c r="R34" s="2491">
        <f t="shared" si="25"/>
        <v>21.646260314080383</v>
      </c>
      <c r="S34" s="85">
        <v>12</v>
      </c>
      <c r="T34" s="2505">
        <f t="shared" si="26"/>
        <v>7.9850944902848012E-2</v>
      </c>
      <c r="AC34" s="242"/>
      <c r="AD34" s="242"/>
    </row>
    <row r="35" spans="1:30" ht="13.5" customHeight="1">
      <c r="A35" s="52" t="s">
        <v>749</v>
      </c>
      <c r="B35" s="1298">
        <v>14803</v>
      </c>
      <c r="C35" s="41">
        <v>2774</v>
      </c>
      <c r="D35" s="86">
        <f t="shared" si="18"/>
        <v>18.739444707153954</v>
      </c>
      <c r="E35" s="2557">
        <v>1364</v>
      </c>
      <c r="F35" s="2473">
        <f t="shared" si="19"/>
        <v>9.2143484428831997</v>
      </c>
      <c r="G35" s="1337">
        <v>62</v>
      </c>
      <c r="H35" s="2476">
        <f t="shared" si="20"/>
        <v>0.41883402013105453</v>
      </c>
      <c r="I35" s="1337">
        <v>29</v>
      </c>
      <c r="J35" s="2473">
        <f t="shared" si="21"/>
        <v>0.19590623522259001</v>
      </c>
      <c r="K35" s="41">
        <v>2595</v>
      </c>
      <c r="L35" s="42">
        <f t="shared" si="22"/>
        <v>17.530230358711073</v>
      </c>
      <c r="M35" s="41">
        <v>3072</v>
      </c>
      <c r="N35" s="2494">
        <f t="shared" si="23"/>
        <v>20.752550158751603</v>
      </c>
      <c r="O35" s="41">
        <v>1662</v>
      </c>
      <c r="P35" s="2494">
        <f t="shared" si="24"/>
        <v>11.227453894480849</v>
      </c>
      <c r="Q35" s="41">
        <f>B35-SUM(C35,E35,G35,I35,K35,M35,O35,S35)</f>
        <v>3232</v>
      </c>
      <c r="R35" s="2476">
        <f t="shared" si="25"/>
        <v>21.833412146186586</v>
      </c>
      <c r="S35" s="87">
        <v>13</v>
      </c>
      <c r="T35" s="2504">
        <f t="shared" si="26"/>
        <v>8.7820036479092076E-2</v>
      </c>
      <c r="AC35" s="242"/>
      <c r="AD35" s="242"/>
    </row>
    <row r="36" spans="1:30" ht="13.5" customHeight="1">
      <c r="A36" s="731" t="s">
        <v>810</v>
      </c>
      <c r="B36" s="1300">
        <v>14599</v>
      </c>
      <c r="C36" s="31">
        <v>2678</v>
      </c>
      <c r="D36" s="83">
        <f t="shared" si="18"/>
        <v>18.343722172751558</v>
      </c>
      <c r="E36" s="586">
        <v>1345</v>
      </c>
      <c r="F36" s="2495">
        <f t="shared" si="19"/>
        <v>9.2129597917665595</v>
      </c>
      <c r="G36" s="903">
        <v>64</v>
      </c>
      <c r="H36" s="2491">
        <f t="shared" si="20"/>
        <v>0.4383861908349887</v>
      </c>
      <c r="I36" s="903">
        <v>32</v>
      </c>
      <c r="J36" s="2495">
        <f t="shared" si="21"/>
        <v>0.21919309541749435</v>
      </c>
      <c r="K36" s="31">
        <v>2547</v>
      </c>
      <c r="L36" s="32">
        <f t="shared" si="22"/>
        <v>17.446400438386192</v>
      </c>
      <c r="M36" s="31">
        <v>3049</v>
      </c>
      <c r="N36" s="2492">
        <f t="shared" si="23"/>
        <v>20.884992122748134</v>
      </c>
      <c r="O36" s="31">
        <v>1653</v>
      </c>
      <c r="P36" s="2492">
        <f t="shared" si="24"/>
        <v>11.322693335159942</v>
      </c>
      <c r="Q36" s="31">
        <v>3219</v>
      </c>
      <c r="R36" s="2491">
        <f t="shared" si="25"/>
        <v>22.049455442153572</v>
      </c>
      <c r="S36" s="85">
        <v>12</v>
      </c>
      <c r="T36" s="2505">
        <f t="shared" si="26"/>
        <v>8.2197410781560384E-2</v>
      </c>
      <c r="W36" s="20"/>
      <c r="Z36" s="20"/>
      <c r="AC36" s="242"/>
      <c r="AD36" s="242"/>
    </row>
    <row r="37" spans="1:30" ht="13.5" customHeight="1">
      <c r="A37" s="51" t="s">
        <v>818</v>
      </c>
      <c r="B37" s="1300">
        <v>14575</v>
      </c>
      <c r="C37" s="31">
        <v>2644</v>
      </c>
      <c r="D37" s="83">
        <f t="shared" si="18"/>
        <v>18.140651801029158</v>
      </c>
      <c r="E37" s="586">
        <v>1345</v>
      </c>
      <c r="F37" s="2495">
        <f t="shared" si="19"/>
        <v>9.2281303602058316</v>
      </c>
      <c r="G37" s="903">
        <v>65</v>
      </c>
      <c r="H37" s="2491">
        <f t="shared" si="20"/>
        <v>0.44596912521440824</v>
      </c>
      <c r="I37" s="903">
        <v>32</v>
      </c>
      <c r="J37" s="2495">
        <f t="shared" si="21"/>
        <v>0.21955403087478559</v>
      </c>
      <c r="K37" s="31">
        <v>2544</v>
      </c>
      <c r="L37" s="32">
        <f t="shared" si="22"/>
        <v>17.454545454545457</v>
      </c>
      <c r="M37" s="31">
        <v>3060</v>
      </c>
      <c r="N37" s="2492">
        <f t="shared" si="23"/>
        <v>20.994854202401374</v>
      </c>
      <c r="O37" s="31">
        <v>1656</v>
      </c>
      <c r="P37" s="2492">
        <f t="shared" si="24"/>
        <v>11.361921097770153</v>
      </c>
      <c r="Q37" s="31">
        <v>3222</v>
      </c>
      <c r="R37" s="2491">
        <f t="shared" si="25"/>
        <v>22.106346483704975</v>
      </c>
      <c r="S37" s="85">
        <v>7</v>
      </c>
      <c r="T37" s="2505">
        <f t="shared" si="26"/>
        <v>4.8027444253859346E-2</v>
      </c>
      <c r="V37" s="243"/>
      <c r="W37" s="242"/>
      <c r="Y37" s="243"/>
      <c r="Z37" s="242"/>
      <c r="AC37" s="242"/>
      <c r="AD37" s="242"/>
    </row>
    <row r="38" spans="1:30" ht="13.5" customHeight="1">
      <c r="A38" s="51" t="s">
        <v>797</v>
      </c>
      <c r="B38" s="1300">
        <v>14578</v>
      </c>
      <c r="C38" s="31">
        <v>2621</v>
      </c>
      <c r="D38" s="83">
        <f t="shared" si="18"/>
        <v>17.979146659349706</v>
      </c>
      <c r="E38" s="586">
        <v>1346</v>
      </c>
      <c r="F38" s="2495">
        <f t="shared" si="19"/>
        <v>9.2330909589792842</v>
      </c>
      <c r="G38" s="903">
        <v>67</v>
      </c>
      <c r="H38" s="2491">
        <f t="shared" si="20"/>
        <v>0.45959665249005355</v>
      </c>
      <c r="I38" s="903">
        <v>33</v>
      </c>
      <c r="J38" s="2495">
        <f t="shared" si="21"/>
        <v>0.22636850048017559</v>
      </c>
      <c r="K38" s="31">
        <v>2533</v>
      </c>
      <c r="L38" s="32">
        <f t="shared" si="22"/>
        <v>17.375497324735903</v>
      </c>
      <c r="M38" s="31">
        <v>3072</v>
      </c>
      <c r="N38" s="2492">
        <f t="shared" si="23"/>
        <v>21.072849499245439</v>
      </c>
      <c r="O38" s="31">
        <v>1658</v>
      </c>
      <c r="P38" s="2492">
        <f t="shared" si="24"/>
        <v>11.373302236246399</v>
      </c>
      <c r="Q38" s="31">
        <v>3239</v>
      </c>
      <c r="R38" s="2491">
        <f t="shared" si="25"/>
        <v>22.218411304705722</v>
      </c>
      <c r="S38" s="85">
        <v>9</v>
      </c>
      <c r="T38" s="2505">
        <f t="shared" si="26"/>
        <v>6.173686376732062E-2</v>
      </c>
      <c r="V38" s="242"/>
      <c r="Y38" s="242"/>
      <c r="AC38" s="242"/>
      <c r="AD38" s="242"/>
    </row>
    <row r="39" spans="1:30" ht="13.5" customHeight="1">
      <c r="A39" s="52" t="s">
        <v>819</v>
      </c>
      <c r="B39" s="1298">
        <v>14493</v>
      </c>
      <c r="C39" s="41">
        <v>2611</v>
      </c>
      <c r="D39" s="86">
        <f t="shared" si="18"/>
        <v>18.015593734906506</v>
      </c>
      <c r="E39" s="2557">
        <v>1329</v>
      </c>
      <c r="F39" s="2473">
        <f t="shared" si="19"/>
        <v>9.1699441109501141</v>
      </c>
      <c r="G39" s="1337">
        <v>68</v>
      </c>
      <c r="H39" s="2476">
        <f t="shared" si="20"/>
        <v>0.46919202373559654</v>
      </c>
      <c r="I39" s="1337">
        <v>30</v>
      </c>
      <c r="J39" s="2473">
        <f t="shared" si="21"/>
        <v>0.20699648105982196</v>
      </c>
      <c r="K39" s="41">
        <v>2502</v>
      </c>
      <c r="L39" s="42">
        <f t="shared" si="22"/>
        <v>17.263506520389154</v>
      </c>
      <c r="M39" s="41">
        <v>3058</v>
      </c>
      <c r="N39" s="2494">
        <f t="shared" si="23"/>
        <v>21.099841302697854</v>
      </c>
      <c r="O39" s="41">
        <v>1648</v>
      </c>
      <c r="P39" s="2494">
        <f t="shared" si="24"/>
        <v>11.371006692886221</v>
      </c>
      <c r="Q39" s="41">
        <v>3242</v>
      </c>
      <c r="R39" s="2476">
        <f t="shared" si="25"/>
        <v>22.369419719864762</v>
      </c>
      <c r="S39" s="87">
        <v>5</v>
      </c>
      <c r="T39" s="2504">
        <f t="shared" si="26"/>
        <v>3.4499413509970329E-2</v>
      </c>
      <c r="V39" s="242"/>
      <c r="W39" s="242"/>
      <c r="Y39" s="242"/>
      <c r="Z39" s="242"/>
      <c r="AC39" s="242"/>
      <c r="AD39" s="242"/>
    </row>
    <row r="40" spans="1:30" ht="13.5" customHeight="1">
      <c r="A40" s="51" t="s">
        <v>867</v>
      </c>
      <c r="B40" s="1300">
        <v>14337</v>
      </c>
      <c r="C40" s="31">
        <v>2545</v>
      </c>
      <c r="D40" s="83">
        <f t="shared" si="18"/>
        <v>17.751272930180651</v>
      </c>
      <c r="E40" s="586">
        <v>1312</v>
      </c>
      <c r="F40" s="2495">
        <f t="shared" si="19"/>
        <v>9.1511473809025592</v>
      </c>
      <c r="G40" s="903">
        <v>67</v>
      </c>
      <c r="H40" s="2491">
        <f t="shared" ref="H40:H51" si="27">SUM(G40/B40)*100</f>
        <v>0.4673223128967009</v>
      </c>
      <c r="I40" s="903">
        <v>29</v>
      </c>
      <c r="J40" s="2495">
        <f t="shared" si="21"/>
        <v>0.20227383692543766</v>
      </c>
      <c r="K40" s="31">
        <v>2461</v>
      </c>
      <c r="L40" s="32">
        <f t="shared" si="22"/>
        <v>17.165376299086279</v>
      </c>
      <c r="M40" s="31">
        <v>3027</v>
      </c>
      <c r="N40" s="2492">
        <f t="shared" si="23"/>
        <v>21.113203599079306</v>
      </c>
      <c r="O40" s="31">
        <v>1645</v>
      </c>
      <c r="P40" s="2492">
        <f t="shared" si="24"/>
        <v>11.473809025598102</v>
      </c>
      <c r="Q40" s="31">
        <v>3246</v>
      </c>
      <c r="R40" s="2491">
        <f t="shared" si="25"/>
        <v>22.640719815861061</v>
      </c>
      <c r="S40" s="85">
        <v>5</v>
      </c>
      <c r="T40" s="2505">
        <f t="shared" si="26"/>
        <v>3.4874799469903052E-2</v>
      </c>
      <c r="V40" s="242"/>
      <c r="Y40" s="242"/>
      <c r="AC40" s="242"/>
      <c r="AD40" s="242"/>
    </row>
    <row r="41" spans="1:30" ht="13.5" customHeight="1">
      <c r="A41" s="51" t="s">
        <v>874</v>
      </c>
      <c r="B41" s="1300">
        <v>14355</v>
      </c>
      <c r="C41" s="31">
        <v>2553</v>
      </c>
      <c r="D41" s="83">
        <f t="shared" si="18"/>
        <v>17.784743991640543</v>
      </c>
      <c r="E41" s="586">
        <v>1310</v>
      </c>
      <c r="F41" s="2495">
        <f t="shared" si="19"/>
        <v>9.125740160222918</v>
      </c>
      <c r="G41" s="903">
        <v>68</v>
      </c>
      <c r="H41" s="2491">
        <f t="shared" si="27"/>
        <v>0.47370254266805994</v>
      </c>
      <c r="I41" s="903">
        <v>29</v>
      </c>
      <c r="J41" s="2495">
        <f t="shared" si="21"/>
        <v>0.20202020202020202</v>
      </c>
      <c r="K41" s="31">
        <v>2452</v>
      </c>
      <c r="L41" s="32">
        <f t="shared" si="22"/>
        <v>17.081156391501221</v>
      </c>
      <c r="M41" s="31">
        <v>3030</v>
      </c>
      <c r="N41" s="2492">
        <f t="shared" si="23"/>
        <v>21.10762800417973</v>
      </c>
      <c r="O41" s="31">
        <v>1665</v>
      </c>
      <c r="P41" s="2492">
        <f t="shared" si="24"/>
        <v>11.598746081504702</v>
      </c>
      <c r="Q41" s="31">
        <v>3244</v>
      </c>
      <c r="R41" s="2491">
        <f t="shared" si="25"/>
        <v>22.598397770811566</v>
      </c>
      <c r="S41" s="85">
        <v>4</v>
      </c>
      <c r="T41" s="2505">
        <f t="shared" si="26"/>
        <v>2.7864855451062352E-2</v>
      </c>
      <c r="V41" s="242"/>
      <c r="W41" s="242"/>
      <c r="Y41" s="242"/>
      <c r="Z41" s="242"/>
      <c r="AC41" s="242"/>
      <c r="AD41" s="242"/>
    </row>
    <row r="42" spans="1:30" ht="13.5" customHeight="1">
      <c r="A42" s="51" t="s">
        <v>861</v>
      </c>
      <c r="B42" s="1296">
        <v>14316</v>
      </c>
      <c r="C42" s="31">
        <v>2539</v>
      </c>
      <c r="D42" s="83">
        <f t="shared" si="18"/>
        <v>17.73540094998603</v>
      </c>
      <c r="E42" s="124">
        <v>1302</v>
      </c>
      <c r="F42" s="32">
        <f t="shared" si="19"/>
        <v>9.0947191953059523</v>
      </c>
      <c r="G42" s="903">
        <v>68</v>
      </c>
      <c r="H42" s="32">
        <f t="shared" si="27"/>
        <v>0.47499301480860578</v>
      </c>
      <c r="I42" s="903">
        <v>29</v>
      </c>
      <c r="J42" s="32">
        <f t="shared" si="21"/>
        <v>0.20257055043308184</v>
      </c>
      <c r="K42" s="31">
        <v>2437</v>
      </c>
      <c r="L42" s="32">
        <f t="shared" si="22"/>
        <v>17.022911427773121</v>
      </c>
      <c r="M42" s="31">
        <v>3030</v>
      </c>
      <c r="N42" s="32">
        <f t="shared" si="23"/>
        <v>21.165129924559935</v>
      </c>
      <c r="O42" s="31">
        <v>1669</v>
      </c>
      <c r="P42" s="2492">
        <f t="shared" si="24"/>
        <v>11.658284436993574</v>
      </c>
      <c r="Q42" s="31">
        <v>3239</v>
      </c>
      <c r="R42" s="2491">
        <f t="shared" si="25"/>
        <v>22.625034925956971</v>
      </c>
      <c r="S42" s="85">
        <v>3</v>
      </c>
      <c r="T42" s="2505">
        <f t="shared" si="26"/>
        <v>2.0955574182732608E-2</v>
      </c>
      <c r="V42" s="242"/>
      <c r="W42" s="242"/>
      <c r="Y42" s="242"/>
      <c r="Z42" s="242"/>
      <c r="AC42" s="242"/>
      <c r="AD42" s="242"/>
    </row>
    <row r="43" spans="1:30" ht="13.5" customHeight="1">
      <c r="A43" s="52" t="s">
        <v>875</v>
      </c>
      <c r="B43" s="1298">
        <v>14193</v>
      </c>
      <c r="C43" s="41">
        <v>2515</v>
      </c>
      <c r="D43" s="86">
        <f>SUM(C43/B43)*100</f>
        <v>17.720002818290705</v>
      </c>
      <c r="E43" s="2557">
        <v>1290</v>
      </c>
      <c r="F43" s="2642">
        <f t="shared" si="19"/>
        <v>9.0889875290636226</v>
      </c>
      <c r="G43" s="1337">
        <v>66</v>
      </c>
      <c r="H43" s="2633">
        <f t="shared" si="27"/>
        <v>0.46501796660325512</v>
      </c>
      <c r="I43" s="1337">
        <v>31</v>
      </c>
      <c r="J43" s="2642">
        <f t="shared" si="21"/>
        <v>0.21841752976819559</v>
      </c>
      <c r="K43" s="41">
        <v>2409</v>
      </c>
      <c r="L43" s="42">
        <f t="shared" si="22"/>
        <v>16.973155781018811</v>
      </c>
      <c r="M43" s="41">
        <v>3007</v>
      </c>
      <c r="N43" s="2632">
        <f t="shared" si="23"/>
        <v>21.186500387514972</v>
      </c>
      <c r="O43" s="41">
        <v>1646</v>
      </c>
      <c r="P43" s="2632">
        <f t="shared" si="24"/>
        <v>11.597266258014514</v>
      </c>
      <c r="Q43" s="41">
        <v>3220</v>
      </c>
      <c r="R43" s="2633">
        <f t="shared" si="25"/>
        <v>22.687240188825477</v>
      </c>
      <c r="S43" s="87">
        <v>9</v>
      </c>
      <c r="T43" s="2639">
        <f t="shared" si="26"/>
        <v>6.3411540900443875E-2</v>
      </c>
      <c r="V43" s="242"/>
      <c r="Y43" s="242"/>
      <c r="AC43" s="242"/>
      <c r="AD43" s="242"/>
    </row>
    <row r="44" spans="1:30" ht="13.5" customHeight="1">
      <c r="A44" s="51" t="s">
        <v>914</v>
      </c>
      <c r="B44" s="1300">
        <v>14066</v>
      </c>
      <c r="C44" s="31">
        <v>2446</v>
      </c>
      <c r="D44" s="83">
        <f t="shared" ref="D44:D51" si="28">SUM(C44/B44)*100</f>
        <v>17.389449736954358</v>
      </c>
      <c r="E44" s="586">
        <v>1278</v>
      </c>
      <c r="F44" s="2768">
        <f t="shared" ref="F44:F51" si="29">SUM(E44/B44)*100</f>
        <v>9.085738660600029</v>
      </c>
      <c r="G44" s="903">
        <v>67</v>
      </c>
      <c r="H44" s="2767">
        <f t="shared" si="27"/>
        <v>0.4763258922223802</v>
      </c>
      <c r="I44" s="903">
        <v>26</v>
      </c>
      <c r="J44" s="2768">
        <f t="shared" ref="J44:J51" si="30">SUM(I44/B44)*100</f>
        <v>0.18484288354898337</v>
      </c>
      <c r="K44" s="31">
        <v>2374</v>
      </c>
      <c r="L44" s="32">
        <f t="shared" ref="L44:L51" si="31">SUM(K44/B44)*100</f>
        <v>16.877577136357175</v>
      </c>
      <c r="M44" s="31">
        <v>2988</v>
      </c>
      <c r="N44" s="2766">
        <f t="shared" ref="N44:N51" si="32">SUM(M44/B44)*100</f>
        <v>21.242712924783167</v>
      </c>
      <c r="O44" s="31">
        <v>1653</v>
      </c>
      <c r="P44" s="2766">
        <f t="shared" ref="P44:P51" si="33">SUM(O44/B44)*100</f>
        <v>11.751741788710365</v>
      </c>
      <c r="Q44" s="31">
        <v>3229</v>
      </c>
      <c r="R44" s="2767">
        <f t="shared" ref="R44:R51" si="34">SUM(Q44/B44)*100</f>
        <v>22.956064268448742</v>
      </c>
      <c r="S44" s="85">
        <v>5</v>
      </c>
      <c r="T44" s="2774">
        <f t="shared" ref="T44:T51" si="35">SUM(S44/B44)*100</f>
        <v>3.5546708374804496E-2</v>
      </c>
      <c r="V44" s="242"/>
      <c r="Y44" s="242"/>
      <c r="AC44" s="242"/>
      <c r="AD44" s="242"/>
    </row>
    <row r="45" spans="1:30" ht="15" customHeight="1">
      <c r="A45" s="51" t="s">
        <v>918</v>
      </c>
      <c r="B45" s="1300">
        <v>14107</v>
      </c>
      <c r="C45" s="31">
        <v>2450</v>
      </c>
      <c r="D45" s="83">
        <f t="shared" si="28"/>
        <v>17.367264478627632</v>
      </c>
      <c r="E45" s="586">
        <v>1272</v>
      </c>
      <c r="F45" s="3011">
        <f t="shared" si="29"/>
        <v>9.016800170128306</v>
      </c>
      <c r="G45" s="903">
        <v>68</v>
      </c>
      <c r="H45" s="3009">
        <f t="shared" si="27"/>
        <v>0.48203019777415468</v>
      </c>
      <c r="I45" s="903">
        <v>26</v>
      </c>
      <c r="J45" s="3011">
        <f t="shared" si="30"/>
        <v>0.18430566385482383</v>
      </c>
      <c r="K45" s="31">
        <v>2375</v>
      </c>
      <c r="L45" s="3023">
        <f t="shared" si="31"/>
        <v>16.835613525200255</v>
      </c>
      <c r="M45" s="31">
        <v>3013</v>
      </c>
      <c r="N45" s="3010">
        <f t="shared" si="32"/>
        <v>21.358190969022473</v>
      </c>
      <c r="O45" s="31">
        <v>1665</v>
      </c>
      <c r="P45" s="3010">
        <f t="shared" si="33"/>
        <v>11.802651166087758</v>
      </c>
      <c r="Q45" s="3019">
        <v>3234</v>
      </c>
      <c r="R45" s="3023">
        <f t="shared" si="34"/>
        <v>22.924789111788474</v>
      </c>
      <c r="S45" s="85">
        <v>4</v>
      </c>
      <c r="T45" s="105">
        <f t="shared" si="35"/>
        <v>2.8354717516126747E-2</v>
      </c>
      <c r="U45" s="20"/>
      <c r="V45" s="242"/>
      <c r="W45" s="242"/>
      <c r="Y45" s="242"/>
      <c r="Z45" s="242"/>
      <c r="AC45" s="242"/>
      <c r="AD45" s="242"/>
    </row>
    <row r="46" spans="1:30" ht="15" customHeight="1">
      <c r="A46" s="51" t="s">
        <v>936</v>
      </c>
      <c r="B46" s="1300">
        <v>14115</v>
      </c>
      <c r="C46" s="31">
        <v>2447</v>
      </c>
      <c r="D46" s="83">
        <f t="shared" si="28"/>
        <v>17.336167198016295</v>
      </c>
      <c r="E46" s="586">
        <v>1273</v>
      </c>
      <c r="F46" s="3011">
        <f t="shared" si="29"/>
        <v>9.0187743535246199</v>
      </c>
      <c r="G46" s="903">
        <v>68</v>
      </c>
      <c r="H46" s="3009">
        <f t="shared" si="27"/>
        <v>0.48175699610343603</v>
      </c>
      <c r="I46" s="903">
        <v>26</v>
      </c>
      <c r="J46" s="3011">
        <f t="shared" si="30"/>
        <v>0.18420120439249027</v>
      </c>
      <c r="K46" s="31">
        <v>2375</v>
      </c>
      <c r="L46" s="3023">
        <f t="shared" si="31"/>
        <v>16.826071555083246</v>
      </c>
      <c r="M46" s="31">
        <v>3018</v>
      </c>
      <c r="N46" s="3010">
        <f t="shared" si="32"/>
        <v>21.381509032943676</v>
      </c>
      <c r="O46" s="31">
        <v>1664</v>
      </c>
      <c r="P46" s="3010">
        <f t="shared" si="33"/>
        <v>11.788877081119377</v>
      </c>
      <c r="Q46" s="3019">
        <v>3241</v>
      </c>
      <c r="R46" s="3023">
        <f t="shared" si="34"/>
        <v>22.96138859369465</v>
      </c>
      <c r="S46" s="85">
        <v>3</v>
      </c>
      <c r="T46" s="105">
        <f t="shared" si="35"/>
        <v>2.1253985122210415E-2</v>
      </c>
      <c r="V46" s="242"/>
      <c r="W46" s="242"/>
      <c r="Y46" s="242"/>
      <c r="Z46" s="242"/>
      <c r="AC46" s="242"/>
      <c r="AD46" s="242"/>
    </row>
    <row r="47" spans="1:30" ht="15" customHeight="1">
      <c r="A47" s="51" t="s">
        <v>937</v>
      </c>
      <c r="B47" s="3042">
        <v>14077</v>
      </c>
      <c r="C47" s="3043">
        <v>2445</v>
      </c>
      <c r="D47" s="3044">
        <f t="shared" si="28"/>
        <v>17.368757547772962</v>
      </c>
      <c r="E47" s="2557">
        <v>1259</v>
      </c>
      <c r="F47" s="3028">
        <f t="shared" si="29"/>
        <v>8.9436669744974058</v>
      </c>
      <c r="G47" s="3045">
        <v>68</v>
      </c>
      <c r="H47" s="3013">
        <f t="shared" si="27"/>
        <v>0.48305746963131346</v>
      </c>
      <c r="I47" s="3045">
        <v>25</v>
      </c>
      <c r="J47" s="3028">
        <f t="shared" si="30"/>
        <v>0.17759465795268878</v>
      </c>
      <c r="K47" s="3043">
        <v>2353</v>
      </c>
      <c r="L47" s="2626">
        <f t="shared" si="31"/>
        <v>16.715209206507069</v>
      </c>
      <c r="M47" s="3043">
        <v>3021</v>
      </c>
      <c r="N47" s="3026">
        <f t="shared" si="32"/>
        <v>21.460538467002912</v>
      </c>
      <c r="O47" s="3043">
        <v>1653</v>
      </c>
      <c r="P47" s="3026">
        <f t="shared" si="33"/>
        <v>11.742558783831782</v>
      </c>
      <c r="Q47" s="2611">
        <v>3252</v>
      </c>
      <c r="R47" s="2626">
        <f t="shared" si="34"/>
        <v>23.101513106485758</v>
      </c>
      <c r="S47" s="3046">
        <v>1</v>
      </c>
      <c r="T47" s="48">
        <f t="shared" si="35"/>
        <v>7.1037863181075515E-3</v>
      </c>
      <c r="V47" s="242"/>
      <c r="W47" s="242"/>
      <c r="Y47" s="242"/>
      <c r="Z47" s="242"/>
      <c r="AC47" s="242"/>
      <c r="AD47" s="242"/>
    </row>
    <row r="48" spans="1:30" ht="15" customHeight="1">
      <c r="A48" s="3442" t="s">
        <v>938</v>
      </c>
      <c r="B48" s="3443">
        <v>14049</v>
      </c>
      <c r="C48" s="3444">
        <v>2426</v>
      </c>
      <c r="D48" s="3445">
        <f>SUM(C48/B48)*100</f>
        <v>17.268132963200227</v>
      </c>
      <c r="E48" s="3446">
        <v>1246</v>
      </c>
      <c r="F48" s="3447">
        <f t="shared" si="29"/>
        <v>8.8689586447433975</v>
      </c>
      <c r="G48" s="3448">
        <v>68</v>
      </c>
      <c r="H48" s="3447">
        <f t="shared" si="27"/>
        <v>0.48402021496191905</v>
      </c>
      <c r="I48" s="3448">
        <v>26</v>
      </c>
      <c r="J48" s="3447">
        <f t="shared" si="30"/>
        <v>0.18506655277955728</v>
      </c>
      <c r="K48" s="3444">
        <v>2311</v>
      </c>
      <c r="L48" s="3447">
        <f t="shared" si="31"/>
        <v>16.449569364367569</v>
      </c>
      <c r="M48" s="3444">
        <v>2996</v>
      </c>
      <c r="N48" s="3447">
        <f t="shared" si="32"/>
        <v>21.325361235675135</v>
      </c>
      <c r="O48" s="3444">
        <v>1684</v>
      </c>
      <c r="P48" s="3447">
        <f t="shared" si="33"/>
        <v>11.98661826464517</v>
      </c>
      <c r="Q48" s="3444">
        <v>3290</v>
      </c>
      <c r="R48" s="3447">
        <f t="shared" si="34"/>
        <v>23.418036870951671</v>
      </c>
      <c r="S48" s="3449">
        <v>2</v>
      </c>
      <c r="T48" s="3450">
        <f t="shared" si="35"/>
        <v>1.4235888675350559E-2</v>
      </c>
      <c r="U48" s="2570"/>
      <c r="V48" s="243"/>
      <c r="W48" s="242"/>
      <c r="Y48" s="242"/>
      <c r="Z48" s="242"/>
      <c r="AC48" s="242"/>
      <c r="AD48" s="242"/>
    </row>
    <row r="49" spans="1:30" ht="15" customHeight="1">
      <c r="A49" s="2420" t="s">
        <v>964</v>
      </c>
      <c r="B49" s="1296">
        <v>14102</v>
      </c>
      <c r="C49" s="31">
        <v>2447</v>
      </c>
      <c r="D49" s="83">
        <f t="shared" ref="D49" si="36">SUM(C49/B49)*100</f>
        <v>17.352148631399803</v>
      </c>
      <c r="E49" s="124">
        <v>1240</v>
      </c>
      <c r="F49" s="3416">
        <f t="shared" ref="F49" si="37">SUM(E49/B49)*100</f>
        <v>8.7930789958871092</v>
      </c>
      <c r="G49" s="903">
        <v>69</v>
      </c>
      <c r="H49" s="3416">
        <f t="shared" ref="H49" si="38">SUM(G49/B49)*100</f>
        <v>0.48929229896468585</v>
      </c>
      <c r="I49" s="903">
        <v>26</v>
      </c>
      <c r="J49" s="3416">
        <f t="shared" ref="J49" si="39">SUM(I49/B49)*100</f>
        <v>0.18437101120408453</v>
      </c>
      <c r="K49" s="31">
        <v>2301</v>
      </c>
      <c r="L49" s="3416">
        <f t="shared" ref="L49" si="40">SUM(K49/B49)*100</f>
        <v>16.31683449156148</v>
      </c>
      <c r="M49" s="31">
        <v>3003</v>
      </c>
      <c r="N49" s="3416">
        <f t="shared" ref="N49" si="41">SUM(M49/B49)*100</f>
        <v>21.294851794071761</v>
      </c>
      <c r="O49" s="31">
        <v>1696</v>
      </c>
      <c r="P49" s="3416">
        <f t="shared" ref="P49" si="42">SUM(O49/B49)*100</f>
        <v>12.026662884697206</v>
      </c>
      <c r="Q49" s="31">
        <v>3314</v>
      </c>
      <c r="R49" s="3416">
        <f t="shared" ref="R49" si="43">SUM(Q49/B49)*100</f>
        <v>23.50021273578216</v>
      </c>
      <c r="S49" s="85">
        <v>6</v>
      </c>
      <c r="T49" s="3413">
        <f t="shared" ref="T49" si="44">SUM(S49/B49)*100</f>
        <v>4.2547156431711815E-2</v>
      </c>
      <c r="U49" s="2570"/>
      <c r="V49" s="243"/>
      <c r="W49" s="242"/>
      <c r="Y49" s="242"/>
      <c r="Z49" s="242"/>
      <c r="AC49" s="242"/>
      <c r="AD49" s="242"/>
    </row>
    <row r="50" spans="1:30" ht="15" customHeight="1">
      <c r="A50" s="2420" t="s">
        <v>983</v>
      </c>
      <c r="B50" s="1296">
        <v>14134</v>
      </c>
      <c r="C50" s="31">
        <v>2456</v>
      </c>
      <c r="D50" s="83">
        <f t="shared" si="28"/>
        <v>17.376538842507429</v>
      </c>
      <c r="E50" s="124">
        <v>1244</v>
      </c>
      <c r="F50" s="3416">
        <f t="shared" si="29"/>
        <v>8.8014716286967598</v>
      </c>
      <c r="G50" s="903">
        <v>69</v>
      </c>
      <c r="H50" s="3416">
        <f t="shared" si="27"/>
        <v>0.48818451959813214</v>
      </c>
      <c r="I50" s="903">
        <v>26</v>
      </c>
      <c r="J50" s="3416">
        <f t="shared" si="30"/>
        <v>0.18395358709494836</v>
      </c>
      <c r="K50" s="31">
        <v>2304</v>
      </c>
      <c r="L50" s="3416">
        <f t="shared" si="31"/>
        <v>16.3011178717985</v>
      </c>
      <c r="M50" s="31">
        <v>2992</v>
      </c>
      <c r="N50" s="3416">
        <f t="shared" si="32"/>
        <v>21.168812791849444</v>
      </c>
      <c r="O50" s="31">
        <v>1722</v>
      </c>
      <c r="P50" s="3416">
        <f t="shared" si="33"/>
        <v>12.183387576057733</v>
      </c>
      <c r="Q50" s="31">
        <v>3316</v>
      </c>
      <c r="R50" s="3416">
        <f t="shared" si="34"/>
        <v>23.461157492571104</v>
      </c>
      <c r="S50" s="85">
        <v>5</v>
      </c>
      <c r="T50" s="3413">
        <f t="shared" si="35"/>
        <v>3.5375689825951608E-2</v>
      </c>
      <c r="U50" s="3451"/>
      <c r="V50" s="242"/>
      <c r="W50" s="242"/>
      <c r="Y50" s="242"/>
      <c r="Z50" s="242"/>
      <c r="AC50" s="242"/>
      <c r="AD50" s="242"/>
    </row>
    <row r="51" spans="1:30" ht="15" customHeight="1">
      <c r="A51" s="3440" t="s">
        <v>1005</v>
      </c>
      <c r="B51" s="1297">
        <v>14098</v>
      </c>
      <c r="C51" s="41">
        <v>2446</v>
      </c>
      <c r="D51" s="86">
        <f t="shared" si="28"/>
        <v>17.34997872038587</v>
      </c>
      <c r="E51" s="130">
        <v>1241</v>
      </c>
      <c r="F51" s="3415">
        <f t="shared" si="29"/>
        <v>8.8026670449709172</v>
      </c>
      <c r="G51" s="1337">
        <v>68</v>
      </c>
      <c r="H51" s="3415">
        <f t="shared" si="27"/>
        <v>0.48233792027237909</v>
      </c>
      <c r="I51" s="1337">
        <v>25</v>
      </c>
      <c r="J51" s="3415">
        <f t="shared" si="30"/>
        <v>0.1773301177471982</v>
      </c>
      <c r="K51" s="41">
        <v>2279</v>
      </c>
      <c r="L51" s="3415">
        <f t="shared" si="31"/>
        <v>16.165413533834585</v>
      </c>
      <c r="M51" s="41">
        <v>2978</v>
      </c>
      <c r="N51" s="3415">
        <f t="shared" si="32"/>
        <v>21.123563626046248</v>
      </c>
      <c r="O51" s="41">
        <v>1748</v>
      </c>
      <c r="P51" s="3415">
        <f t="shared" si="33"/>
        <v>12.398921832884097</v>
      </c>
      <c r="Q51" s="3553">
        <v>3309</v>
      </c>
      <c r="R51" s="3552">
        <f t="shared" si="34"/>
        <v>23.471414385019152</v>
      </c>
      <c r="S51" s="87">
        <v>4</v>
      </c>
      <c r="T51" s="3414">
        <f t="shared" si="35"/>
        <v>2.8372818839551707E-2</v>
      </c>
      <c r="U51" s="3451"/>
      <c r="V51" s="243"/>
      <c r="W51" s="242"/>
      <c r="Y51" s="242"/>
      <c r="Z51" s="242"/>
      <c r="AC51" s="242"/>
      <c r="AD51" s="242"/>
    </row>
    <row r="52" spans="1:30" s="1874" customFormat="1" ht="15" customHeight="1">
      <c r="A52" s="3440" t="s">
        <v>1014</v>
      </c>
      <c r="B52" s="1297">
        <v>14050</v>
      </c>
      <c r="C52" s="41">
        <v>2398</v>
      </c>
      <c r="D52" s="86">
        <f t="shared" ref="D52" si="45">SUM(C52/B52)*100</f>
        <v>17.067615658362989</v>
      </c>
      <c r="E52" s="130">
        <v>1229</v>
      </c>
      <c r="F52" s="4299">
        <f t="shared" ref="F52" si="46">SUM(E52/B52)*100</f>
        <v>8.747330960854093</v>
      </c>
      <c r="G52" s="1337">
        <v>70</v>
      </c>
      <c r="H52" s="4299">
        <f t="shared" ref="H52" si="47">SUM(G52/B52)*100</f>
        <v>0.49822064056939502</v>
      </c>
      <c r="I52" s="1337">
        <v>25</v>
      </c>
      <c r="J52" s="4299">
        <f t="shared" ref="J52" si="48">SUM(I52/B52)*100</f>
        <v>0.1779359430604982</v>
      </c>
      <c r="K52" s="41">
        <v>2270</v>
      </c>
      <c r="L52" s="4299">
        <f t="shared" ref="L52" si="49">SUM(K52/B52)*100</f>
        <v>16.156583629893241</v>
      </c>
      <c r="M52" s="41">
        <v>2971</v>
      </c>
      <c r="N52" s="4299">
        <f t="shared" ref="N52" si="50">SUM(M52/B52)*100</f>
        <v>21.14590747330961</v>
      </c>
      <c r="O52" s="41">
        <v>1765</v>
      </c>
      <c r="P52" s="4299">
        <f t="shared" ref="P52" si="51">SUM(O52/B52)*100</f>
        <v>12.562277580071173</v>
      </c>
      <c r="Q52" s="3553">
        <v>3316</v>
      </c>
      <c r="R52" s="3552">
        <f t="shared" ref="R52" si="52">SUM(Q52/B52)*100</f>
        <v>23.601423487544483</v>
      </c>
      <c r="S52" s="87">
        <v>6</v>
      </c>
      <c r="T52" s="4298">
        <f t="shared" ref="T52" si="53">SUM(S52/B52)*100</f>
        <v>4.2704626334519574E-2</v>
      </c>
      <c r="U52" s="4336"/>
      <c r="V52" s="4338">
        <f>B52-C52-E52-G52-I52-K52-M52-O52-S52</f>
        <v>3316</v>
      </c>
      <c r="W52" s="4339">
        <f>T52+R52+P52+N52+L52+J52+H52+F52+D52</f>
        <v>100.00000000000003</v>
      </c>
      <c r="Y52" s="1873"/>
      <c r="Z52" s="1873"/>
      <c r="AC52" s="1873"/>
      <c r="AD52" s="1873"/>
    </row>
    <row r="53" spans="1:30" ht="12" customHeight="1">
      <c r="A53" s="56" t="s">
        <v>985</v>
      </c>
      <c r="E53" s="56"/>
      <c r="F53" s="56"/>
      <c r="G53" s="56"/>
      <c r="H53" s="56"/>
      <c r="I53" s="56"/>
      <c r="J53" s="56"/>
      <c r="K53" s="56"/>
      <c r="L53" s="56"/>
      <c r="M53" s="56"/>
      <c r="N53" s="56"/>
      <c r="O53" s="56"/>
      <c r="P53" s="56"/>
      <c r="Q53" s="56"/>
      <c r="R53" s="56"/>
      <c r="U53" s="20"/>
      <c r="V53" s="242"/>
      <c r="Y53" s="242"/>
    </row>
    <row r="54" spans="1:30" ht="12" customHeight="1">
      <c r="A54" s="4501" t="s">
        <v>64</v>
      </c>
      <c r="B54" s="4501"/>
      <c r="C54" s="4501"/>
      <c r="D54" s="4501"/>
      <c r="E54" s="4501"/>
      <c r="F54" s="4501"/>
      <c r="G54" s="4501"/>
      <c r="H54" s="4501"/>
      <c r="I54" s="4501"/>
      <c r="J54" s="4501"/>
      <c r="K54" s="4501"/>
      <c r="L54" s="4501"/>
      <c r="M54" s="4501"/>
      <c r="N54" s="4501"/>
      <c r="O54" s="4501"/>
      <c r="P54" s="4501"/>
      <c r="Q54" s="4501"/>
      <c r="R54" s="4501"/>
      <c r="S54" s="4501"/>
      <c r="T54" s="4501"/>
    </row>
    <row r="55" spans="1:30" ht="11.25" customHeight="1">
      <c r="A55" s="2081"/>
      <c r="B55" s="2081"/>
      <c r="C55" s="2081"/>
      <c r="D55" s="2081"/>
      <c r="E55" s="2081"/>
      <c r="F55" s="2081"/>
      <c r="G55" s="2081"/>
      <c r="H55" s="2081"/>
      <c r="I55" s="2081"/>
      <c r="J55" s="2081"/>
      <c r="K55" s="2081"/>
      <c r="L55" s="2081"/>
      <c r="M55" s="2081"/>
      <c r="N55" s="2081"/>
      <c r="O55" s="2081"/>
      <c r="P55" s="2081"/>
      <c r="Q55" s="2081"/>
      <c r="R55" s="2081"/>
      <c r="S55" s="2081"/>
      <c r="T55" s="2081"/>
    </row>
    <row r="56" spans="1:30" ht="15.75" customHeight="1">
      <c r="A56" s="146" t="s">
        <v>644</v>
      </c>
      <c r="C56" s="4539" t="s">
        <v>138</v>
      </c>
      <c r="D56" s="4550"/>
      <c r="E56" s="4550"/>
      <c r="F56" s="4550"/>
      <c r="G56" s="4550"/>
      <c r="H56" s="4550"/>
      <c r="I56" s="4550"/>
      <c r="J56" s="4550"/>
      <c r="K56" s="4550"/>
      <c r="L56" s="4550"/>
      <c r="M56" s="4550"/>
      <c r="N56" s="4550"/>
      <c r="O56" s="4550"/>
      <c r="P56" s="4550"/>
      <c r="Q56" s="4550"/>
      <c r="R56" s="4550"/>
      <c r="S56" s="4550"/>
      <c r="T56" s="4551"/>
    </row>
    <row r="57" spans="1:30" ht="13.7" customHeight="1" thickBot="1">
      <c r="B57" s="182"/>
      <c r="C57" s="4546" t="s">
        <v>147</v>
      </c>
      <c r="D57" s="4492"/>
      <c r="E57" s="4492"/>
      <c r="F57" s="4492"/>
      <c r="G57" s="4492"/>
      <c r="H57" s="4492"/>
      <c r="I57" s="4492"/>
      <c r="J57" s="4492"/>
      <c r="K57" s="4492"/>
      <c r="L57" s="4492"/>
      <c r="M57" s="4492"/>
      <c r="N57" s="4492"/>
      <c r="O57" s="4492"/>
      <c r="P57" s="4492"/>
      <c r="Q57" s="4492"/>
      <c r="R57" s="4492"/>
      <c r="S57" s="4492"/>
      <c r="T57" s="4493"/>
    </row>
    <row r="58" spans="1:30" ht="14.25" customHeight="1">
      <c r="A58" s="66" t="s">
        <v>99</v>
      </c>
      <c r="B58" s="67"/>
      <c r="C58" s="68"/>
      <c r="D58" s="68"/>
      <c r="E58" s="69" t="s">
        <v>139</v>
      </c>
      <c r="F58" s="70"/>
      <c r="G58" s="70"/>
      <c r="H58" s="70"/>
      <c r="I58" s="70"/>
      <c r="J58" s="70"/>
      <c r="K58" s="71"/>
      <c r="L58" s="71"/>
      <c r="M58" s="72"/>
      <c r="N58" s="72"/>
      <c r="O58" s="72"/>
      <c r="P58" s="72"/>
      <c r="Q58" s="73"/>
      <c r="R58" s="73"/>
      <c r="S58" s="74"/>
      <c r="T58" s="75"/>
    </row>
    <row r="59" spans="1:30" ht="30.2" customHeight="1">
      <c r="A59" s="76" t="s">
        <v>104</v>
      </c>
      <c r="B59" s="2547" t="s">
        <v>105</v>
      </c>
      <c r="C59" s="4544" t="s">
        <v>140</v>
      </c>
      <c r="D59" s="4545"/>
      <c r="E59" s="4518" t="s">
        <v>141</v>
      </c>
      <c r="F59" s="4525"/>
      <c r="G59" s="4518" t="s">
        <v>604</v>
      </c>
      <c r="H59" s="4525"/>
      <c r="I59" s="4518" t="s">
        <v>605</v>
      </c>
      <c r="J59" s="4525"/>
      <c r="K59" s="4518" t="s">
        <v>142</v>
      </c>
      <c r="L59" s="4525"/>
      <c r="M59" s="4518" t="s">
        <v>143</v>
      </c>
      <c r="N59" s="4525"/>
      <c r="O59" s="4518" t="s">
        <v>59</v>
      </c>
      <c r="P59" s="4525"/>
      <c r="Q59" s="4518" t="s">
        <v>144</v>
      </c>
      <c r="R59" s="4525"/>
      <c r="S59" s="4518" t="s">
        <v>145</v>
      </c>
      <c r="T59" s="4519"/>
    </row>
    <row r="60" spans="1:30" ht="12.2" customHeight="1">
      <c r="A60" s="92" t="s">
        <v>124</v>
      </c>
      <c r="B60" s="93">
        <v>0.23849426324609624</v>
      </c>
      <c r="C60" s="4485">
        <v>-2.816516270166801</v>
      </c>
      <c r="D60" s="4511"/>
      <c r="E60" s="4485">
        <v>-2.1990104452996206</v>
      </c>
      <c r="F60" s="4511"/>
      <c r="G60" s="4485">
        <v>21.05263157894737</v>
      </c>
      <c r="H60" s="4483"/>
      <c r="I60" s="4483"/>
      <c r="J60" s="4511"/>
      <c r="K60" s="4485">
        <v>3.6445536445536533</v>
      </c>
      <c r="L60" s="4511"/>
      <c r="M60" s="4485">
        <v>0.97323600973236069</v>
      </c>
      <c r="N60" s="4511"/>
      <c r="O60" s="4485">
        <v>2.1754385964912331</v>
      </c>
      <c r="P60" s="4511"/>
      <c r="Q60" s="4485">
        <v>1.9399707174231366</v>
      </c>
      <c r="R60" s="4511"/>
      <c r="S60" s="4485">
        <v>-21.969696969696969</v>
      </c>
      <c r="T60" s="4521"/>
    </row>
    <row r="61" spans="1:30" ht="12.2" customHeight="1">
      <c r="A61" s="92" t="s">
        <v>125</v>
      </c>
      <c r="B61" s="93">
        <v>0.31362007168458206</v>
      </c>
      <c r="C61" s="4461">
        <v>-2.2410494670674979</v>
      </c>
      <c r="D61" s="4505"/>
      <c r="E61" s="4461">
        <v>-1.2215435868961606</v>
      </c>
      <c r="F61" s="4505"/>
      <c r="G61" s="4461">
        <v>0</v>
      </c>
      <c r="H61" s="4459"/>
      <c r="I61" s="4459"/>
      <c r="J61" s="4505"/>
      <c r="K61" s="4461">
        <v>2.7866242038216456</v>
      </c>
      <c r="L61" s="4505"/>
      <c r="M61" s="4461">
        <v>0.18034265103696612</v>
      </c>
      <c r="N61" s="4505"/>
      <c r="O61" s="4461">
        <v>2.0949720670391088</v>
      </c>
      <c r="P61" s="4505"/>
      <c r="Q61" s="4461">
        <v>1.6967509025270715</v>
      </c>
      <c r="R61" s="4505"/>
      <c r="S61" s="4461">
        <v>0</v>
      </c>
      <c r="T61" s="4506"/>
    </row>
    <row r="62" spans="1:30" ht="12.2" customHeight="1">
      <c r="A62" s="92" t="s">
        <v>126</v>
      </c>
      <c r="B62" s="93">
        <v>0.55619485999231699</v>
      </c>
      <c r="C62" s="4461">
        <v>-1.9548458149779719</v>
      </c>
      <c r="D62" s="4505"/>
      <c r="E62" s="4461">
        <v>-0.50167224080267658</v>
      </c>
      <c r="F62" s="4505"/>
      <c r="G62" s="4461">
        <v>0</v>
      </c>
      <c r="H62" s="4459"/>
      <c r="I62" s="4459"/>
      <c r="J62" s="4505"/>
      <c r="K62" s="4461">
        <v>3.2411067193675933</v>
      </c>
      <c r="L62" s="4505"/>
      <c r="M62" s="4461">
        <v>-3.0030030030019361E-2</v>
      </c>
      <c r="N62" s="4505"/>
      <c r="O62" s="4461">
        <v>2.1468144044321349</v>
      </c>
      <c r="P62" s="4505"/>
      <c r="Q62" s="4461">
        <v>2.2980251346499188</v>
      </c>
      <c r="R62" s="4505"/>
      <c r="S62" s="4461">
        <v>-8.6538461538461604</v>
      </c>
      <c r="T62" s="4506"/>
    </row>
    <row r="63" spans="1:30" ht="12.2" customHeight="1">
      <c r="A63" s="91" t="s">
        <v>127</v>
      </c>
      <c r="B63" s="94">
        <v>0.66432449696583262</v>
      </c>
      <c r="C63" s="4472">
        <v>-1.8503175918254726</v>
      </c>
      <c r="D63" s="4513"/>
      <c r="E63" s="4472">
        <v>-0.78037904124860802</v>
      </c>
      <c r="F63" s="4513"/>
      <c r="G63" s="4472">
        <v>0</v>
      </c>
      <c r="H63" s="4475"/>
      <c r="I63" s="4475"/>
      <c r="J63" s="4513"/>
      <c r="K63" s="4472">
        <v>3.6220472440944889</v>
      </c>
      <c r="L63" s="4513"/>
      <c r="M63" s="4472">
        <v>-0.53827751196172358</v>
      </c>
      <c r="N63" s="4513"/>
      <c r="O63" s="4472">
        <v>2.2206800832754965</v>
      </c>
      <c r="P63" s="4513"/>
      <c r="Q63" s="4472">
        <v>3.008595988538687</v>
      </c>
      <c r="R63" s="4513"/>
      <c r="S63" s="4472">
        <v>-5</v>
      </c>
      <c r="T63" s="4520"/>
    </row>
    <row r="64" spans="1:30" ht="12.2" customHeight="1">
      <c r="A64" s="51" t="s">
        <v>128</v>
      </c>
      <c r="B64" s="95">
        <f t="shared" ref="B64:C79" si="54">SUM(B8/B4)*100-100</f>
        <v>0.96456819497139179</v>
      </c>
      <c r="C64" s="4485">
        <f t="shared" si="54"/>
        <v>-2.4198086662915017</v>
      </c>
      <c r="D64" s="4511"/>
      <c r="E64" s="4485">
        <f>SUM(E8/E4)*100-100</f>
        <v>-0.5621135469364873</v>
      </c>
      <c r="F64" s="4511"/>
      <c r="G64" s="4485">
        <f>(G8/G4)*100-100</f>
        <v>4.3478260869565162</v>
      </c>
      <c r="H64" s="4483"/>
      <c r="I64" s="4483"/>
      <c r="J64" s="4511"/>
      <c r="K64" s="4485">
        <f t="shared" ref="K64:K79" si="55">SUM(K8/K4)*100-100</f>
        <v>4.8597392335045413</v>
      </c>
      <c r="L64" s="4511"/>
      <c r="M64" s="4485">
        <f t="shared" ref="M64:M79" si="56">SUM(M8/M4)*100-100</f>
        <v>-0.24096385542168264</v>
      </c>
      <c r="N64" s="4511"/>
      <c r="O64" s="4485">
        <f t="shared" ref="O64:O79" si="57">SUM(O8/O4)*100-100</f>
        <v>1.3736263736263652</v>
      </c>
      <c r="P64" s="4511"/>
      <c r="Q64" s="4485">
        <f t="shared" ref="Q64:Q79" si="58">SUM(Q8/Q4)*100-100</f>
        <v>4.0215439856373507</v>
      </c>
      <c r="R64" s="4511"/>
      <c r="S64" s="4485">
        <f t="shared" ref="S64:S79" si="59">SUM(S8/S4)*100-100</f>
        <v>-1.9417475728155296</v>
      </c>
      <c r="T64" s="4521"/>
    </row>
    <row r="65" spans="1:20" ht="12.2" customHeight="1">
      <c r="A65" s="51" t="s">
        <v>129</v>
      </c>
      <c r="B65" s="96">
        <f t="shared" si="54"/>
        <v>1.0655267019715495</v>
      </c>
      <c r="C65" s="4461">
        <f t="shared" si="54"/>
        <v>-2.7397260273972535</v>
      </c>
      <c r="D65" s="4505"/>
      <c r="E65" s="4461">
        <f t="shared" ref="E65:E93" si="60">SUM(E9/E5)*100-100</f>
        <v>5.6211354693644466E-2</v>
      </c>
      <c r="F65" s="4505"/>
      <c r="G65" s="4461">
        <f t="shared" ref="G65:G77" si="61">(G9/G5)*100-100</f>
        <v>9.0909090909090793</v>
      </c>
      <c r="H65" s="4459"/>
      <c r="I65" s="4459"/>
      <c r="J65" s="4505"/>
      <c r="K65" s="4461">
        <f t="shared" si="55"/>
        <v>5.0348567002323819</v>
      </c>
      <c r="L65" s="4505"/>
      <c r="M65" s="4461">
        <f t="shared" si="56"/>
        <v>-0.18001800180017824</v>
      </c>
      <c r="N65" s="4505"/>
      <c r="O65" s="4461">
        <f t="shared" si="57"/>
        <v>1.7099863201094365</v>
      </c>
      <c r="P65" s="4505"/>
      <c r="Q65" s="4461">
        <f t="shared" si="58"/>
        <v>4.6148384806531766</v>
      </c>
      <c r="R65" s="4505"/>
      <c r="S65" s="4461">
        <f t="shared" si="59"/>
        <v>-16.831683168316829</v>
      </c>
      <c r="T65" s="4506"/>
    </row>
    <row r="66" spans="1:20" ht="12.2" customHeight="1">
      <c r="A66" s="51" t="s">
        <v>130</v>
      </c>
      <c r="B66" s="96">
        <f t="shared" si="54"/>
        <v>0.85828724012971236</v>
      </c>
      <c r="C66" s="4461">
        <f t="shared" si="54"/>
        <v>-2.8081999438360015</v>
      </c>
      <c r="D66" s="4505"/>
      <c r="E66" s="4461">
        <f t="shared" si="60"/>
        <v>-0.72829131652660806</v>
      </c>
      <c r="F66" s="4505"/>
      <c r="G66" s="4461">
        <f t="shared" si="61"/>
        <v>8.6956521739130324</v>
      </c>
      <c r="H66" s="4459"/>
      <c r="I66" s="4459"/>
      <c r="J66" s="4505"/>
      <c r="K66" s="4461">
        <f t="shared" si="55"/>
        <v>4.5558958652373747</v>
      </c>
      <c r="L66" s="4505"/>
      <c r="M66" s="4461">
        <f t="shared" si="56"/>
        <v>0.24031240612796978</v>
      </c>
      <c r="N66" s="4505"/>
      <c r="O66" s="4461">
        <f t="shared" si="57"/>
        <v>1.0169491525423808</v>
      </c>
      <c r="P66" s="4505"/>
      <c r="Q66" s="4461">
        <f t="shared" si="58"/>
        <v>4.1067041067041004</v>
      </c>
      <c r="R66" s="4505"/>
      <c r="S66" s="4461">
        <f t="shared" si="59"/>
        <v>-13.68421052631578</v>
      </c>
      <c r="T66" s="4506"/>
    </row>
    <row r="67" spans="1:20" ht="12.2" customHeight="1">
      <c r="A67" s="52" t="s">
        <v>405</v>
      </c>
      <c r="B67" s="466">
        <f t="shared" si="54"/>
        <v>0.71070499397170295</v>
      </c>
      <c r="C67" s="4472">
        <f t="shared" si="54"/>
        <v>-3.1795160382667405</v>
      </c>
      <c r="D67" s="4513"/>
      <c r="E67" s="4472">
        <f t="shared" si="60"/>
        <v>-0.95505617977528345</v>
      </c>
      <c r="F67" s="4513"/>
      <c r="G67" s="4472">
        <f t="shared" si="61"/>
        <v>8.6956521739130324</v>
      </c>
      <c r="H67" s="4475"/>
      <c r="I67" s="4475"/>
      <c r="J67" s="4513"/>
      <c r="K67" s="4472">
        <f t="shared" si="55"/>
        <v>3.9893617021276668</v>
      </c>
      <c r="L67" s="4513"/>
      <c r="M67" s="4472">
        <f t="shared" si="56"/>
        <v>0.45099218280215325</v>
      </c>
      <c r="N67" s="4513"/>
      <c r="O67" s="4472">
        <f t="shared" si="57"/>
        <v>1.357773251866945</v>
      </c>
      <c r="P67" s="4513"/>
      <c r="Q67" s="4472">
        <f t="shared" si="58"/>
        <v>3.9290681502086215</v>
      </c>
      <c r="R67" s="4513"/>
      <c r="S67" s="4472">
        <f t="shared" si="59"/>
        <v>-13.68421052631578</v>
      </c>
      <c r="T67" s="4520"/>
    </row>
    <row r="68" spans="1:20" ht="12.2" customHeight="1">
      <c r="A68" s="51" t="s">
        <v>425</v>
      </c>
      <c r="B68" s="96">
        <f t="shared" si="54"/>
        <v>0.61779504490159809</v>
      </c>
      <c r="C68" s="4485">
        <f t="shared" si="54"/>
        <v>-2.941176470588232</v>
      </c>
      <c r="D68" s="4511"/>
      <c r="E68" s="4485">
        <f t="shared" si="60"/>
        <v>-2.0915771622385506</v>
      </c>
      <c r="F68" s="4511"/>
      <c r="G68" s="4485">
        <f t="shared" si="61"/>
        <v>16.666666666666671</v>
      </c>
      <c r="H68" s="4483"/>
      <c r="I68" s="4483"/>
      <c r="J68" s="4511"/>
      <c r="K68" s="4485">
        <f t="shared" si="55"/>
        <v>3.9562923888470323</v>
      </c>
      <c r="L68" s="4511"/>
      <c r="M68" s="4485">
        <f t="shared" si="56"/>
        <v>0.72463768115942173</v>
      </c>
      <c r="N68" s="4511"/>
      <c r="O68" s="4485">
        <f t="shared" si="57"/>
        <v>0.94850948509485988</v>
      </c>
      <c r="P68" s="4511"/>
      <c r="Q68" s="4485">
        <f t="shared" si="58"/>
        <v>2.7269589230238154</v>
      </c>
      <c r="R68" s="4511"/>
      <c r="S68" s="4485">
        <f t="shared" si="59"/>
        <v>-17.821782178217831</v>
      </c>
      <c r="T68" s="4521"/>
    </row>
    <row r="69" spans="1:20" ht="12.2" customHeight="1">
      <c r="A69" s="51" t="s">
        <v>575</v>
      </c>
      <c r="B69" s="96">
        <f t="shared" si="54"/>
        <v>0.11363636363637397</v>
      </c>
      <c r="C69" s="4461">
        <f t="shared" si="54"/>
        <v>-3.5929864903707909</v>
      </c>
      <c r="D69" s="4505"/>
      <c r="E69" s="4461">
        <f t="shared" si="60"/>
        <v>-1.9662921348314626</v>
      </c>
      <c r="F69" s="4505"/>
      <c r="G69" s="4461">
        <f t="shared" si="61"/>
        <v>12.5</v>
      </c>
      <c r="H69" s="4459"/>
      <c r="I69" s="4459"/>
      <c r="J69" s="4505"/>
      <c r="K69" s="4461">
        <f t="shared" si="55"/>
        <v>2.8023598820059021</v>
      </c>
      <c r="L69" s="4505"/>
      <c r="M69" s="4461">
        <f t="shared" si="56"/>
        <v>0.15028554253080983</v>
      </c>
      <c r="N69" s="4505"/>
      <c r="O69" s="4461">
        <f t="shared" si="57"/>
        <v>-6.7249495628786349E-2</v>
      </c>
      <c r="P69" s="4505"/>
      <c r="Q69" s="4461">
        <f t="shared" si="58"/>
        <v>1.696640651510009</v>
      </c>
      <c r="R69" s="4505"/>
      <c r="S69" s="4461">
        <f t="shared" si="59"/>
        <v>21.428571428571416</v>
      </c>
      <c r="T69" s="4506"/>
    </row>
    <row r="70" spans="1:20" ht="12.2" customHeight="1">
      <c r="A70" s="92" t="s">
        <v>426</v>
      </c>
      <c r="B70" s="96">
        <f t="shared" si="54"/>
        <v>-1.2607160867375455E-2</v>
      </c>
      <c r="C70" s="4461">
        <f t="shared" si="54"/>
        <v>-3.4672060098237552</v>
      </c>
      <c r="D70" s="4505"/>
      <c r="E70" s="4461">
        <f t="shared" si="60"/>
        <v>-1.07223476297969</v>
      </c>
      <c r="F70" s="4505"/>
      <c r="G70" s="4461">
        <f>(G14/G10)*100-100</f>
        <v>4</v>
      </c>
      <c r="H70" s="4459"/>
      <c r="I70" s="4459"/>
      <c r="J70" s="4505"/>
      <c r="K70" s="4461">
        <f t="shared" si="55"/>
        <v>1.8674478213108756</v>
      </c>
      <c r="L70" s="4505"/>
      <c r="M70" s="4461">
        <f t="shared" si="56"/>
        <v>8.9901108780338745E-2</v>
      </c>
      <c r="N70" s="4505"/>
      <c r="O70" s="4461">
        <f t="shared" si="57"/>
        <v>0.60402684563757703</v>
      </c>
      <c r="P70" s="4505"/>
      <c r="Q70" s="4461">
        <f t="shared" si="58"/>
        <v>2.0566419420094348</v>
      </c>
      <c r="R70" s="4505"/>
      <c r="S70" s="4461">
        <f t="shared" si="59"/>
        <v>2.4390243902439011</v>
      </c>
      <c r="T70" s="4506"/>
    </row>
    <row r="71" spans="1:20" ht="12.2" customHeight="1">
      <c r="A71" s="91" t="s">
        <v>479</v>
      </c>
      <c r="B71" s="466">
        <f t="shared" si="54"/>
        <v>-1.3420704429462518</v>
      </c>
      <c r="C71" s="4472">
        <f t="shared" si="54"/>
        <v>-4.4463818657366971</v>
      </c>
      <c r="D71" s="4513"/>
      <c r="E71" s="4472">
        <f t="shared" si="60"/>
        <v>-3.2331253545093546</v>
      </c>
      <c r="F71" s="4513"/>
      <c r="G71" s="4472">
        <f t="shared" si="61"/>
        <v>4</v>
      </c>
      <c r="H71" s="4512"/>
      <c r="I71" s="4512"/>
      <c r="J71" s="4513"/>
      <c r="K71" s="4472">
        <f t="shared" si="55"/>
        <v>0.76726342710998097</v>
      </c>
      <c r="L71" s="4513"/>
      <c r="M71" s="4472">
        <f t="shared" si="56"/>
        <v>-1.5863513917988712</v>
      </c>
      <c r="N71" s="4513"/>
      <c r="O71" s="4472">
        <f t="shared" si="57"/>
        <v>-1.0716677829872765</v>
      </c>
      <c r="P71" s="4513"/>
      <c r="Q71" s="4472">
        <f t="shared" si="58"/>
        <v>0.76948812311809434</v>
      </c>
      <c r="R71" s="4513"/>
      <c r="S71" s="4472">
        <f t="shared" si="59"/>
        <v>-6.0975609756097668</v>
      </c>
      <c r="T71" s="4520"/>
    </row>
    <row r="72" spans="1:20" ht="12.2" customHeight="1">
      <c r="A72" s="51" t="s">
        <v>526</v>
      </c>
      <c r="B72" s="96">
        <f t="shared" si="54"/>
        <v>-1.2913026965438661</v>
      </c>
      <c r="C72" s="4485">
        <f t="shared" si="54"/>
        <v>-4.6642899584076076</v>
      </c>
      <c r="D72" s="4511"/>
      <c r="E72" s="4485">
        <f t="shared" si="60"/>
        <v>-0.86605080831408543</v>
      </c>
      <c r="F72" s="4511"/>
      <c r="G72" s="4485">
        <f t="shared" si="61"/>
        <v>-7.1428571428571388</v>
      </c>
      <c r="H72" s="4483"/>
      <c r="I72" s="4483"/>
      <c r="J72" s="4511"/>
      <c r="K72" s="4485">
        <f t="shared" si="55"/>
        <v>-0.25371511417179704</v>
      </c>
      <c r="L72" s="4511"/>
      <c r="M72" s="4485">
        <f t="shared" si="56"/>
        <v>-1.5587529976019141</v>
      </c>
      <c r="N72" s="4511"/>
      <c r="O72" s="4485">
        <f t="shared" si="57"/>
        <v>-0.53691275167786046</v>
      </c>
      <c r="P72" s="4511"/>
      <c r="Q72" s="4485">
        <f t="shared" si="58"/>
        <v>0.90725806451612812</v>
      </c>
      <c r="R72" s="4511"/>
      <c r="S72" s="4485">
        <f t="shared" si="59"/>
        <v>14.457831325301214</v>
      </c>
      <c r="T72" s="4521"/>
    </row>
    <row r="73" spans="1:20" ht="12.2" customHeight="1">
      <c r="A73" s="92" t="s">
        <v>484</v>
      </c>
      <c r="B73" s="96">
        <f t="shared" si="54"/>
        <v>-2.2953714213646066</v>
      </c>
      <c r="C73" s="4461">
        <f t="shared" si="54"/>
        <v>-4.0846750149075746</v>
      </c>
      <c r="D73" s="4505"/>
      <c r="E73" s="4461">
        <f t="shared" si="60"/>
        <v>-3.954154727793707</v>
      </c>
      <c r="F73" s="4505"/>
      <c r="G73" s="4461">
        <f t="shared" si="61"/>
        <v>3.7037037037036953</v>
      </c>
      <c r="H73" s="4459"/>
      <c r="I73" s="4459"/>
      <c r="J73" s="4505"/>
      <c r="K73" s="4461">
        <f t="shared" si="55"/>
        <v>-1.5423242467718694</v>
      </c>
      <c r="L73" s="4505"/>
      <c r="M73" s="4461">
        <f t="shared" si="56"/>
        <v>-2.4609843937574993</v>
      </c>
      <c r="N73" s="4505"/>
      <c r="O73" s="4461">
        <f t="shared" si="57"/>
        <v>-1.3458950201884221</v>
      </c>
      <c r="P73" s="4505"/>
      <c r="Q73" s="4461">
        <f t="shared" si="58"/>
        <v>0.26693360026692403</v>
      </c>
      <c r="R73" s="4505"/>
      <c r="S73" s="4461">
        <f t="shared" si="59"/>
        <v>-22.549019607843135</v>
      </c>
      <c r="T73" s="4506"/>
    </row>
    <row r="74" spans="1:20" ht="12.2" customHeight="1">
      <c r="A74" s="51" t="s">
        <v>498</v>
      </c>
      <c r="B74" s="96">
        <f t="shared" si="54"/>
        <v>-1.2293531711007404</v>
      </c>
      <c r="C74" s="4461">
        <f t="shared" si="54"/>
        <v>-3.9209817419934154</v>
      </c>
      <c r="D74" s="4505"/>
      <c r="E74" s="4461">
        <f t="shared" si="60"/>
        <v>-2.0536223616657168</v>
      </c>
      <c r="F74" s="4505"/>
      <c r="G74" s="4461">
        <f>(G18/G14)*100-100</f>
        <v>15.384615384615373</v>
      </c>
      <c r="H74" s="4459"/>
      <c r="I74" s="4459"/>
      <c r="J74" s="4505"/>
      <c r="K74" s="4461">
        <f t="shared" si="55"/>
        <v>-0.21567217828901164</v>
      </c>
      <c r="L74" s="4505"/>
      <c r="M74" s="4461">
        <f t="shared" si="56"/>
        <v>-1.7365269461077872</v>
      </c>
      <c r="N74" s="4505"/>
      <c r="O74" s="4461">
        <f t="shared" si="57"/>
        <v>-0.53368912608405594</v>
      </c>
      <c r="P74" s="4505"/>
      <c r="Q74" s="4461">
        <f t="shared" si="58"/>
        <v>0.62768417575156832</v>
      </c>
      <c r="R74" s="4505"/>
      <c r="S74" s="4461">
        <f t="shared" si="59"/>
        <v>1.1904761904761898</v>
      </c>
      <c r="T74" s="4506"/>
    </row>
    <row r="75" spans="1:20" ht="12.2" customHeight="1">
      <c r="A75" s="52" t="s">
        <v>428</v>
      </c>
      <c r="B75" s="466">
        <f t="shared" si="54"/>
        <v>-0.37041767786435287</v>
      </c>
      <c r="C75" s="4472">
        <f t="shared" si="54"/>
        <v>-3.3150851581508505</v>
      </c>
      <c r="D75" s="4513"/>
      <c r="E75" s="4472">
        <f t="shared" si="60"/>
        <v>0.11723329425556983</v>
      </c>
      <c r="F75" s="4513"/>
      <c r="G75" s="4472">
        <f t="shared" si="61"/>
        <v>15.384615384615373</v>
      </c>
      <c r="H75" s="4512"/>
      <c r="I75" s="4512"/>
      <c r="J75" s="4513"/>
      <c r="K75" s="4472">
        <f t="shared" si="55"/>
        <v>0.14503263234226438</v>
      </c>
      <c r="L75" s="4513"/>
      <c r="M75" s="4472">
        <f t="shared" si="56"/>
        <v>-0.1520681265206747</v>
      </c>
      <c r="N75" s="4513"/>
      <c r="O75" s="4472">
        <f t="shared" si="57"/>
        <v>0.60934326337169864</v>
      </c>
      <c r="P75" s="4513"/>
      <c r="Q75" s="4472">
        <f t="shared" si="58"/>
        <v>0.73041168658699007</v>
      </c>
      <c r="R75" s="4513"/>
      <c r="S75" s="4472">
        <f t="shared" si="59"/>
        <v>14.285714285714278</v>
      </c>
      <c r="T75" s="4520"/>
    </row>
    <row r="76" spans="1:20" ht="12.2" customHeight="1">
      <c r="A76" s="51" t="s">
        <v>416</v>
      </c>
      <c r="B76" s="96">
        <f t="shared" si="54"/>
        <v>-0.94908298063357677</v>
      </c>
      <c r="C76" s="4485">
        <f t="shared" si="54"/>
        <v>-4.4873792458709971</v>
      </c>
      <c r="D76" s="4511"/>
      <c r="E76" s="4485">
        <f t="shared" si="60"/>
        <v>-10.599883517763544</v>
      </c>
      <c r="F76" s="4511"/>
      <c r="G76" s="4485">
        <f t="shared" si="61"/>
        <v>11.538461538461547</v>
      </c>
      <c r="H76" s="4483"/>
      <c r="I76" s="4483"/>
      <c r="J76" s="4511"/>
      <c r="K76" s="4485">
        <f t="shared" si="55"/>
        <v>1.5261627906976827</v>
      </c>
      <c r="L76" s="4511"/>
      <c r="M76" s="4485">
        <f t="shared" si="56"/>
        <v>-3.5018270401948826</v>
      </c>
      <c r="N76" s="4511"/>
      <c r="O76" s="4485">
        <f t="shared" si="57"/>
        <v>8.5695006747638303</v>
      </c>
      <c r="P76" s="4511"/>
      <c r="Q76" s="4485">
        <f t="shared" si="58"/>
        <v>3.6297036297036271</v>
      </c>
      <c r="R76" s="4511"/>
      <c r="S76" s="4485">
        <f t="shared" si="59"/>
        <v>4.2105263157894655</v>
      </c>
      <c r="T76" s="4521"/>
    </row>
    <row r="77" spans="1:20" ht="12.2" customHeight="1">
      <c r="A77" s="51" t="s">
        <v>211</v>
      </c>
      <c r="B77" s="96">
        <f t="shared" si="54"/>
        <v>0.14844455918418475</v>
      </c>
      <c r="C77" s="4461">
        <f t="shared" si="54"/>
        <v>-4.3518806341311773</v>
      </c>
      <c r="D77" s="4505"/>
      <c r="E77" s="4461">
        <f t="shared" si="60"/>
        <v>-7.9952267303102644</v>
      </c>
      <c r="F77" s="4505"/>
      <c r="G77" s="4461">
        <f t="shared" si="61"/>
        <v>14.285714285714278</v>
      </c>
      <c r="H77" s="4459"/>
      <c r="I77" s="4459"/>
      <c r="J77" s="4505"/>
      <c r="K77" s="4461">
        <f t="shared" si="55"/>
        <v>2.1129326047358887</v>
      </c>
      <c r="L77" s="4505"/>
      <c r="M77" s="4461">
        <f t="shared" si="56"/>
        <v>-1.5692307692307708</v>
      </c>
      <c r="N77" s="4505"/>
      <c r="O77" s="4461">
        <f t="shared" si="57"/>
        <v>10.436562073669847</v>
      </c>
      <c r="P77" s="4505"/>
      <c r="Q77" s="4461">
        <f t="shared" si="58"/>
        <v>3.8602329450915249</v>
      </c>
      <c r="R77" s="4505"/>
      <c r="S77" s="4461">
        <f t="shared" si="59"/>
        <v>12.658227848101262</v>
      </c>
      <c r="T77" s="4506"/>
    </row>
    <row r="78" spans="1:20" ht="12.2" customHeight="1">
      <c r="A78" s="51" t="s">
        <v>61</v>
      </c>
      <c r="B78" s="96">
        <f t="shared" si="54"/>
        <v>-0.8935980085530133</v>
      </c>
      <c r="C78" s="4461">
        <f t="shared" si="54"/>
        <v>-4.5482866043613797</v>
      </c>
      <c r="D78" s="4505"/>
      <c r="E78" s="4461">
        <f t="shared" si="60"/>
        <v>-10.832847990681415</v>
      </c>
      <c r="F78" s="4505"/>
      <c r="G78" s="4461">
        <f t="shared" ref="G78:G87" si="62">(G22/G18)*100-100</f>
        <v>13.333333333333329</v>
      </c>
      <c r="H78" s="4505"/>
      <c r="I78" s="4461">
        <f>(I22/G18)*100-100</f>
        <v>13.333333333333329</v>
      </c>
      <c r="J78" s="4505"/>
      <c r="K78" s="4461">
        <f t="shared" si="55"/>
        <v>0.90057636887608794</v>
      </c>
      <c r="L78" s="4505"/>
      <c r="M78" s="4461">
        <f t="shared" si="56"/>
        <v>-2.3765996343692848</v>
      </c>
      <c r="N78" s="4505"/>
      <c r="O78" s="4461">
        <f t="shared" si="57"/>
        <v>9.5238095238095326</v>
      </c>
      <c r="P78" s="4505"/>
      <c r="Q78" s="4461">
        <f t="shared" si="58"/>
        <v>3.0531845042679038</v>
      </c>
      <c r="R78" s="4505"/>
      <c r="S78" s="4461">
        <f t="shared" si="59"/>
        <v>2.3529411764705799</v>
      </c>
      <c r="T78" s="4506"/>
    </row>
    <row r="79" spans="1:20" ht="12.2" customHeight="1">
      <c r="A79" s="51" t="s">
        <v>551</v>
      </c>
      <c r="B79" s="96">
        <f t="shared" si="54"/>
        <v>-0.724358974358978</v>
      </c>
      <c r="C79" s="4461">
        <f t="shared" si="54"/>
        <v>-4.120792702107579</v>
      </c>
      <c r="D79" s="4505"/>
      <c r="E79" s="4461">
        <f t="shared" si="60"/>
        <v>-11.182669789227162</v>
      </c>
      <c r="F79" s="4505"/>
      <c r="G79" s="4461">
        <f t="shared" si="62"/>
        <v>13.333333333333329</v>
      </c>
      <c r="H79" s="4505"/>
      <c r="I79" s="4461">
        <f>(I23/G19)*100-100</f>
        <v>16.666666666666671</v>
      </c>
      <c r="J79" s="4505"/>
      <c r="K79" s="4461">
        <f t="shared" si="55"/>
        <v>1.0861694424330324</v>
      </c>
      <c r="L79" s="4505"/>
      <c r="M79" s="4461">
        <f t="shared" si="56"/>
        <v>-2.2235759975632163</v>
      </c>
      <c r="N79" s="4505"/>
      <c r="O79" s="4461">
        <f t="shared" si="57"/>
        <v>9.5558546433378098</v>
      </c>
      <c r="P79" s="4505"/>
      <c r="Q79" s="4461">
        <f t="shared" si="58"/>
        <v>3.328938694792356</v>
      </c>
      <c r="R79" s="4505"/>
      <c r="S79" s="4461">
        <f t="shared" si="59"/>
        <v>0</v>
      </c>
      <c r="T79" s="4506"/>
    </row>
    <row r="80" spans="1:20" ht="12.2" customHeight="1">
      <c r="A80" s="730" t="s">
        <v>603</v>
      </c>
      <c r="B80" s="179">
        <f t="shared" ref="B80:C91" si="63">SUM(B24/B20)*100-100</f>
        <v>-0.55677845396866132</v>
      </c>
      <c r="C80" s="4483">
        <f t="shared" si="63"/>
        <v>-2.903752039151712</v>
      </c>
      <c r="D80" s="4483"/>
      <c r="E80" s="4485">
        <f t="shared" si="60"/>
        <v>-2.2149837133550392</v>
      </c>
      <c r="F80" s="4511"/>
      <c r="G80" s="4483">
        <f t="shared" si="62"/>
        <v>17.241379310344811</v>
      </c>
      <c r="H80" s="4483"/>
      <c r="I80" s="4485">
        <f t="shared" ref="I80:I88" si="64">(I24/I20)*100-100</f>
        <v>2.941176470588232</v>
      </c>
      <c r="J80" s="4511"/>
      <c r="K80" s="4483">
        <f t="shared" ref="K80:K91" si="65">SUM(K24/K20)*100-100</f>
        <v>-1.1095204008589832</v>
      </c>
      <c r="L80" s="4483"/>
      <c r="M80" s="4485">
        <f t="shared" ref="M80:M87" si="66">SUM(M24/M20)*100-100</f>
        <v>0.37866834963710971</v>
      </c>
      <c r="N80" s="4511"/>
      <c r="O80" s="4483">
        <f t="shared" ref="O80:O87" si="67">SUM(O24/O20)*100-100</f>
        <v>1.118707271597259</v>
      </c>
      <c r="P80" s="4483"/>
      <c r="Q80" s="4485">
        <f t="shared" ref="Q80:Q87" si="68">SUM(Q24/Q20)*100-100</f>
        <v>1.4781491002570704</v>
      </c>
      <c r="R80" s="4511"/>
      <c r="S80" s="4483">
        <f t="shared" ref="S80:S86" si="69">SUM(S24/S20)*100-100</f>
        <v>-14.141414141414145</v>
      </c>
      <c r="T80" s="4521"/>
    </row>
    <row r="81" spans="1:24" ht="12.2" customHeight="1">
      <c r="A81" s="51" t="s">
        <v>641</v>
      </c>
      <c r="B81" s="93">
        <f t="shared" si="63"/>
        <v>-0.78623445253592195</v>
      </c>
      <c r="C81" s="4459">
        <f t="shared" si="63"/>
        <v>-2.6974325641859025</v>
      </c>
      <c r="D81" s="4459"/>
      <c r="E81" s="4461">
        <f t="shared" si="60"/>
        <v>-3.2425421530479923</v>
      </c>
      <c r="F81" s="4505"/>
      <c r="G81" s="4459">
        <f t="shared" si="62"/>
        <v>9.375</v>
      </c>
      <c r="H81" s="4459"/>
      <c r="I81" s="4461">
        <f t="shared" si="64"/>
        <v>-2.8571428571428612</v>
      </c>
      <c r="J81" s="4505"/>
      <c r="K81" s="4459">
        <f t="shared" si="65"/>
        <v>-1.177310024973238</v>
      </c>
      <c r="L81" s="4459"/>
      <c r="M81" s="4461">
        <f t="shared" si="66"/>
        <v>-0.34385745545483815</v>
      </c>
      <c r="N81" s="4505"/>
      <c r="O81" s="4459">
        <f t="shared" si="67"/>
        <v>0.61766522544782276</v>
      </c>
      <c r="P81" s="4459"/>
      <c r="Q81" s="4461">
        <f t="shared" si="68"/>
        <v>1.4098045498237752</v>
      </c>
      <c r="R81" s="4505"/>
      <c r="S81" s="4459">
        <f t="shared" si="69"/>
        <v>-1.1235955056179847</v>
      </c>
      <c r="T81" s="4506"/>
    </row>
    <row r="82" spans="1:24" ht="12.2" customHeight="1">
      <c r="A82" s="51" t="s">
        <v>654</v>
      </c>
      <c r="B82" s="93">
        <f t="shared" si="63"/>
        <v>-0.62471823275585336</v>
      </c>
      <c r="C82" s="4459">
        <f t="shared" si="63"/>
        <v>-1.5013054830287302</v>
      </c>
      <c r="D82" s="4459"/>
      <c r="E82" s="4461">
        <f t="shared" si="60"/>
        <v>-3.2005225342913235</v>
      </c>
      <c r="F82" s="4505"/>
      <c r="G82" s="4459">
        <f t="shared" si="62"/>
        <v>8.8235294117646959</v>
      </c>
      <c r="H82" s="4459"/>
      <c r="I82" s="4461">
        <f t="shared" si="64"/>
        <v>0</v>
      </c>
      <c r="J82" s="4505"/>
      <c r="K82" s="4459">
        <f t="shared" si="65"/>
        <v>-1.0710460549803571</v>
      </c>
      <c r="L82" s="4459"/>
      <c r="M82" s="4461">
        <f t="shared" si="66"/>
        <v>-0.65543071161047806</v>
      </c>
      <c r="N82" s="4505"/>
      <c r="O82" s="4459">
        <f t="shared" si="67"/>
        <v>0.61236987140232202</v>
      </c>
      <c r="P82" s="4459"/>
      <c r="Q82" s="4461">
        <f t="shared" si="68"/>
        <v>1.1787193373685909</v>
      </c>
      <c r="R82" s="4505"/>
      <c r="S82" s="4459">
        <f t="shared" si="69"/>
        <v>-1.1494252873563227</v>
      </c>
      <c r="T82" s="4506"/>
    </row>
    <row r="83" spans="1:24" ht="12.2" customHeight="1">
      <c r="A83" s="52" t="s">
        <v>655</v>
      </c>
      <c r="B83" s="94">
        <f t="shared" si="63"/>
        <v>-0.71673016078001694</v>
      </c>
      <c r="C83" s="4512">
        <f t="shared" si="63"/>
        <v>-1.7716535433070817</v>
      </c>
      <c r="D83" s="4512"/>
      <c r="E83" s="4472">
        <f t="shared" si="60"/>
        <v>-1.7798286090968958</v>
      </c>
      <c r="F83" s="4513"/>
      <c r="G83" s="4512">
        <f t="shared" si="62"/>
        <v>11.764705882352942</v>
      </c>
      <c r="H83" s="4512"/>
      <c r="I83" s="4472">
        <f t="shared" si="64"/>
        <v>-8.5714285714285694</v>
      </c>
      <c r="J83" s="4513"/>
      <c r="K83" s="4512">
        <f t="shared" si="65"/>
        <v>-0.75214899713466821</v>
      </c>
      <c r="L83" s="4512"/>
      <c r="M83" s="4472">
        <f t="shared" si="66"/>
        <v>-0.28037383177570518</v>
      </c>
      <c r="N83" s="4513"/>
      <c r="O83" s="4512">
        <f t="shared" si="67"/>
        <v>0.49140049140048347</v>
      </c>
      <c r="P83" s="4512"/>
      <c r="Q83" s="4472">
        <f t="shared" si="68"/>
        <v>1.1164274322169092</v>
      </c>
      <c r="R83" s="4513"/>
      <c r="S83" s="4512">
        <f t="shared" si="69"/>
        <v>-50</v>
      </c>
      <c r="T83" s="4520"/>
    </row>
    <row r="84" spans="1:24" ht="12.2" customHeight="1">
      <c r="A84" s="731" t="s">
        <v>705</v>
      </c>
      <c r="B84" s="93">
        <f t="shared" si="63"/>
        <v>-0.95703125</v>
      </c>
      <c r="C84" s="4459">
        <f t="shared" si="63"/>
        <v>-2.7217741935483843</v>
      </c>
      <c r="D84" s="4459"/>
      <c r="E84" s="4461">
        <f t="shared" si="60"/>
        <v>-1.1992005329780113</v>
      </c>
      <c r="F84" s="4505"/>
      <c r="G84" s="4459">
        <f t="shared" si="62"/>
        <v>17.64705882352942</v>
      </c>
      <c r="H84" s="4459"/>
      <c r="I84" s="4461">
        <f t="shared" si="64"/>
        <v>-11.428571428571431</v>
      </c>
      <c r="J84" s="4505"/>
      <c r="K84" s="4485">
        <f t="shared" si="65"/>
        <v>-1.3753166847629359</v>
      </c>
      <c r="L84" s="4511"/>
      <c r="M84" s="4461">
        <f t="shared" si="66"/>
        <v>3.1436655139899017E-2</v>
      </c>
      <c r="N84" s="4505"/>
      <c r="O84" s="4459">
        <f t="shared" si="67"/>
        <v>1.6594960049170169</v>
      </c>
      <c r="P84" s="4459"/>
      <c r="Q84" s="4461">
        <f t="shared" si="68"/>
        <v>1.2982900569981126</v>
      </c>
      <c r="R84" s="4505"/>
      <c r="S84" s="4459">
        <f t="shared" si="69"/>
        <v>-95.294117647058826</v>
      </c>
      <c r="T84" s="4506"/>
    </row>
    <row r="85" spans="1:24" ht="12.2" customHeight="1">
      <c r="A85" s="51" t="s">
        <v>723</v>
      </c>
      <c r="B85" s="93">
        <f t="shared" si="63"/>
        <v>-0.82494316336473617</v>
      </c>
      <c r="C85" s="4461">
        <f t="shared" si="63"/>
        <v>-2.9058116232464926</v>
      </c>
      <c r="D85" s="4505"/>
      <c r="E85" s="4461">
        <f t="shared" si="60"/>
        <v>-2.2117962466487882</v>
      </c>
      <c r="F85" s="4505"/>
      <c r="G85" s="4461">
        <f t="shared" si="62"/>
        <v>14.285714285714278</v>
      </c>
      <c r="H85" s="4505"/>
      <c r="I85" s="4461">
        <f t="shared" si="64"/>
        <v>-8.8235294117647101</v>
      </c>
      <c r="J85" s="4505"/>
      <c r="K85" s="4459">
        <f t="shared" si="65"/>
        <v>-1.5162454873646141</v>
      </c>
      <c r="L85" s="4459"/>
      <c r="M85" s="4461">
        <f t="shared" si="66"/>
        <v>6.2735257214569629E-2</v>
      </c>
      <c r="N85" s="4505"/>
      <c r="O85" s="4461">
        <f t="shared" si="67"/>
        <v>0.92081031307552053</v>
      </c>
      <c r="P85" s="4505"/>
      <c r="Q85" s="4461">
        <f t="shared" si="68"/>
        <v>1.706161137440759</v>
      </c>
      <c r="R85" s="4505"/>
      <c r="S85" s="4461">
        <f t="shared" si="69"/>
        <v>-77.27272727272728</v>
      </c>
      <c r="T85" s="4506"/>
    </row>
    <row r="86" spans="1:24" ht="12.2" customHeight="1">
      <c r="A86" s="51" t="s">
        <v>724</v>
      </c>
      <c r="B86" s="93">
        <f t="shared" si="63"/>
        <v>-0.81011017498380511</v>
      </c>
      <c r="C86" s="4459">
        <f t="shared" si="63"/>
        <v>-4.2743538767395677</v>
      </c>
      <c r="D86" s="4459"/>
      <c r="E86" s="4461">
        <f t="shared" si="60"/>
        <v>-2.0917678812415659</v>
      </c>
      <c r="F86" s="4505"/>
      <c r="G86" s="4459">
        <f t="shared" si="62"/>
        <v>21.621621621621628</v>
      </c>
      <c r="H86" s="4459"/>
      <c r="I86" s="4461">
        <f t="shared" si="64"/>
        <v>-8.8235294117647101</v>
      </c>
      <c r="J86" s="4505"/>
      <c r="K86" s="4461">
        <f t="shared" si="65"/>
        <v>-1.299169974738362</v>
      </c>
      <c r="L86" s="4505"/>
      <c r="M86" s="4461">
        <f t="shared" si="66"/>
        <v>0.56550424128181476</v>
      </c>
      <c r="N86" s="4505"/>
      <c r="O86" s="4459">
        <f t="shared" si="67"/>
        <v>1.156421180766884</v>
      </c>
      <c r="P86" s="4459"/>
      <c r="Q86" s="4461">
        <f t="shared" si="68"/>
        <v>2.0465994962216598</v>
      </c>
      <c r="R86" s="4505"/>
      <c r="S86" s="4459">
        <f t="shared" si="69"/>
        <v>-76.744186046511629</v>
      </c>
      <c r="T86" s="4506"/>
    </row>
    <row r="87" spans="1:24" ht="12.2" customHeight="1">
      <c r="A87" s="52" t="s">
        <v>725</v>
      </c>
      <c r="B87" s="94">
        <f t="shared" si="63"/>
        <v>-1.2356919875130075</v>
      </c>
      <c r="C87" s="4512">
        <f t="shared" si="63"/>
        <v>-4.1416165664662685</v>
      </c>
      <c r="D87" s="4512"/>
      <c r="E87" s="4472">
        <f t="shared" si="60"/>
        <v>-4.0268456375839037</v>
      </c>
      <c r="F87" s="4513"/>
      <c r="G87" s="4512">
        <f t="shared" si="62"/>
        <v>34.21052631578948</v>
      </c>
      <c r="H87" s="4512"/>
      <c r="I87" s="4472">
        <f t="shared" si="64"/>
        <v>-6.25</v>
      </c>
      <c r="J87" s="4513"/>
      <c r="K87" s="4472">
        <f t="shared" si="65"/>
        <v>-2.634428004330573</v>
      </c>
      <c r="L87" s="4513"/>
      <c r="M87" s="4472">
        <f t="shared" si="66"/>
        <v>-0.5935645110902783</v>
      </c>
      <c r="N87" s="4513"/>
      <c r="O87" s="4512">
        <f t="shared" si="67"/>
        <v>0.73349633251834234</v>
      </c>
      <c r="P87" s="4512"/>
      <c r="Q87" s="4472">
        <f t="shared" si="68"/>
        <v>2.9022082018927478</v>
      </c>
      <c r="R87" s="4513"/>
      <c r="S87" s="4512">
        <f t="shared" ref="S87:S92" si="70">SUM(S31/S27)*100-100</f>
        <v>-65.909090909090907</v>
      </c>
      <c r="T87" s="4520"/>
    </row>
    <row r="88" spans="1:24" ht="12.2" customHeight="1">
      <c r="A88" s="731" t="s">
        <v>746</v>
      </c>
      <c r="B88" s="179">
        <f t="shared" si="63"/>
        <v>-1.281798461841845</v>
      </c>
      <c r="C88" s="4483">
        <f t="shared" si="63"/>
        <v>-2.4525043177892911</v>
      </c>
      <c r="D88" s="4483"/>
      <c r="E88" s="4485">
        <f t="shared" si="60"/>
        <v>-5.3270397842211707</v>
      </c>
      <c r="F88" s="4511"/>
      <c r="G88" s="4483">
        <f t="shared" ref="G88:G98" si="71">(G32/G28)*100-100</f>
        <v>35</v>
      </c>
      <c r="H88" s="4483"/>
      <c r="I88" s="4485">
        <f t="shared" si="64"/>
        <v>-6.4516129032258078</v>
      </c>
      <c r="J88" s="4511"/>
      <c r="K88" s="4485">
        <f t="shared" si="65"/>
        <v>-2.7522935779816464</v>
      </c>
      <c r="L88" s="4511"/>
      <c r="M88" s="4485">
        <f t="shared" ref="M88:M98" si="72">SUM(M32/M28)*100-100</f>
        <v>-0.87994971715902182</v>
      </c>
      <c r="N88" s="4511"/>
      <c r="O88" s="4483">
        <f t="shared" ref="O88:O92" si="73">SUM(O32/O28)*100-100</f>
        <v>-0.30229746070132535</v>
      </c>
      <c r="P88" s="4483"/>
      <c r="Q88" s="4485">
        <f t="shared" ref="Q88:Q92" si="74">SUM(Q32/Q28)*100-100</f>
        <v>1.2191309784307549</v>
      </c>
      <c r="R88" s="4511"/>
      <c r="S88" s="4483">
        <f t="shared" si="70"/>
        <v>300</v>
      </c>
      <c r="T88" s="4521"/>
      <c r="X88" s="20"/>
    </row>
    <row r="89" spans="1:24" ht="12.2" customHeight="1">
      <c r="A89" s="51" t="s">
        <v>747</v>
      </c>
      <c r="B89" s="93">
        <f t="shared" ref="B89:B98" si="75">SUM(B33/B29)*100-100</f>
        <v>-1.381975373329837</v>
      </c>
      <c r="C89" s="4461">
        <f t="shared" si="63"/>
        <v>-1.9951840385276824</v>
      </c>
      <c r="D89" s="4505"/>
      <c r="E89" s="4461">
        <f t="shared" si="60"/>
        <v>-4.3180260452364649</v>
      </c>
      <c r="F89" s="4505"/>
      <c r="G89" s="4461">
        <f t="shared" si="71"/>
        <v>45</v>
      </c>
      <c r="H89" s="4505"/>
      <c r="I89" s="4461">
        <f t="shared" ref="I89:I98" si="76">(I33/I29)*100-100</f>
        <v>-6.4516129032258078</v>
      </c>
      <c r="J89" s="4505"/>
      <c r="K89" s="4459">
        <f t="shared" si="65"/>
        <v>-2.9692082111436946</v>
      </c>
      <c r="L89" s="4459"/>
      <c r="M89" s="4461">
        <f t="shared" si="72"/>
        <v>-1.2225705329153556</v>
      </c>
      <c r="N89" s="4505"/>
      <c r="O89" s="4461">
        <f t="shared" si="73"/>
        <v>1.7639902676398975</v>
      </c>
      <c r="P89" s="4505"/>
      <c r="Q89" s="4461">
        <f t="shared" si="74"/>
        <v>0.65237651444547851</v>
      </c>
      <c r="R89" s="4505"/>
      <c r="S89" s="4461">
        <f t="shared" si="70"/>
        <v>-30</v>
      </c>
      <c r="T89" s="4506"/>
      <c r="W89" s="20"/>
      <c r="X89" s="20"/>
    </row>
    <row r="90" spans="1:24" ht="13.5" customHeight="1">
      <c r="A90" s="51" t="s">
        <v>748</v>
      </c>
      <c r="B90" s="93">
        <f t="shared" si="75"/>
        <v>-1.8098660568441716</v>
      </c>
      <c r="C90" s="4459">
        <f t="shared" si="63"/>
        <v>-1.765316718587755</v>
      </c>
      <c r="D90" s="4459"/>
      <c r="E90" s="4461">
        <f t="shared" si="60"/>
        <v>-4.686423156443837</v>
      </c>
      <c r="F90" s="4505"/>
      <c r="G90" s="4459">
        <f t="shared" si="71"/>
        <v>33.333333333333314</v>
      </c>
      <c r="H90" s="4459"/>
      <c r="I90" s="4461">
        <f t="shared" si="76"/>
        <v>-6.4516129032258078</v>
      </c>
      <c r="J90" s="4505"/>
      <c r="K90" s="4461">
        <f t="shared" si="65"/>
        <v>-3.6197440585009133</v>
      </c>
      <c r="L90" s="4505"/>
      <c r="M90" s="4461">
        <f t="shared" si="72"/>
        <v>-1.874414245548266</v>
      </c>
      <c r="N90" s="4505"/>
      <c r="O90" s="4459">
        <f t="shared" si="73"/>
        <v>0.84235860409145857</v>
      </c>
      <c r="P90" s="4459"/>
      <c r="Q90" s="4461">
        <f t="shared" si="74"/>
        <v>0.37025609379821844</v>
      </c>
      <c r="R90" s="4505"/>
      <c r="S90" s="4459">
        <f t="shared" si="70"/>
        <v>-40</v>
      </c>
      <c r="T90" s="4506"/>
    </row>
    <row r="91" spans="1:24" ht="13.5" customHeight="1">
      <c r="A91" s="52" t="s">
        <v>749</v>
      </c>
      <c r="B91" s="94">
        <f t="shared" si="75"/>
        <v>-2.5220597919136054</v>
      </c>
      <c r="C91" s="4512">
        <f t="shared" si="63"/>
        <v>-3.3449477351916386</v>
      </c>
      <c r="D91" s="4512"/>
      <c r="E91" s="4472">
        <f t="shared" si="60"/>
        <v>-4.6153846153846132</v>
      </c>
      <c r="F91" s="4513"/>
      <c r="G91" s="4512">
        <f t="shared" si="71"/>
        <v>21.568627450980387</v>
      </c>
      <c r="H91" s="4512"/>
      <c r="I91" s="4472">
        <f t="shared" si="76"/>
        <v>-3.3333333333333286</v>
      </c>
      <c r="J91" s="4513"/>
      <c r="K91" s="4472">
        <f t="shared" si="65"/>
        <v>-3.8176426982950318</v>
      </c>
      <c r="L91" s="4513"/>
      <c r="M91" s="4472">
        <f t="shared" si="72"/>
        <v>-3.4569453174104297</v>
      </c>
      <c r="N91" s="4513"/>
      <c r="O91" s="4512">
        <f t="shared" si="73"/>
        <v>0.84951456310679418</v>
      </c>
      <c r="P91" s="4512"/>
      <c r="Q91" s="4472">
        <f t="shared" si="74"/>
        <v>-0.91968117719190445</v>
      </c>
      <c r="R91" s="4513"/>
      <c r="S91" s="4512">
        <f t="shared" si="70"/>
        <v>-13.333333333333329</v>
      </c>
      <c r="T91" s="4520"/>
    </row>
    <row r="92" spans="1:24" ht="13.5" customHeight="1">
      <c r="A92" s="731" t="s">
        <v>810</v>
      </c>
      <c r="B92" s="179">
        <f t="shared" si="75"/>
        <v>-2.7899853509122323</v>
      </c>
      <c r="C92" s="4483">
        <f t="shared" ref="C92:C98" si="77">SUM(C36/C32)*100-100</f>
        <v>-5.1699716713881116</v>
      </c>
      <c r="D92" s="4483"/>
      <c r="E92" s="4485">
        <f t="shared" si="60"/>
        <v>-4.2022792022792004</v>
      </c>
      <c r="F92" s="4511"/>
      <c r="G92" s="4483">
        <f t="shared" si="71"/>
        <v>18.518518518518505</v>
      </c>
      <c r="H92" s="4483"/>
      <c r="I92" s="4485">
        <f t="shared" si="76"/>
        <v>10.34482758620689</v>
      </c>
      <c r="J92" s="4511"/>
      <c r="K92" s="4485">
        <f t="shared" ref="K92:K98" si="78">SUM(K36/K32)*100-100</f>
        <v>-3.8867924528301927</v>
      </c>
      <c r="L92" s="4511"/>
      <c r="M92" s="4485">
        <f t="shared" si="72"/>
        <v>-3.3291058972732941</v>
      </c>
      <c r="N92" s="4511"/>
      <c r="O92" s="4483">
        <f t="shared" si="73"/>
        <v>0.24257125530624535</v>
      </c>
      <c r="P92" s="4483"/>
      <c r="Q92" s="4485">
        <f t="shared" si="74"/>
        <v>-0.58678196417541528</v>
      </c>
      <c r="R92" s="4511"/>
      <c r="S92" s="4483">
        <f t="shared" si="70"/>
        <v>-25</v>
      </c>
      <c r="T92" s="4521"/>
      <c r="W92" s="20"/>
    </row>
    <row r="93" spans="1:24" ht="13.5" customHeight="1">
      <c r="A93" s="51" t="s">
        <v>818</v>
      </c>
      <c r="B93" s="93">
        <f t="shared" si="75"/>
        <v>-3.2011688915454641</v>
      </c>
      <c r="C93" s="4461">
        <f t="shared" si="77"/>
        <v>-7.1955071955072043</v>
      </c>
      <c r="D93" s="4505"/>
      <c r="E93" s="4461">
        <f t="shared" si="60"/>
        <v>-3.6532951289398312</v>
      </c>
      <c r="F93" s="4505"/>
      <c r="G93" s="4461">
        <f t="shared" si="71"/>
        <v>12.068965517241367</v>
      </c>
      <c r="H93" s="4505"/>
      <c r="I93" s="4461">
        <f t="shared" si="76"/>
        <v>10.34482758620689</v>
      </c>
      <c r="J93" s="4505"/>
      <c r="K93" s="4459">
        <f t="shared" si="78"/>
        <v>-3.8911975821684877</v>
      </c>
      <c r="L93" s="4459"/>
      <c r="M93" s="4461">
        <f t="shared" si="72"/>
        <v>-2.8879720723579823</v>
      </c>
      <c r="N93" s="4505"/>
      <c r="O93" s="4461">
        <f t="shared" ref="O93:O98" si="79">SUM(O37/O33)*100-100</f>
        <v>-1.0161386730424482</v>
      </c>
      <c r="P93" s="4505"/>
      <c r="Q93" s="4461">
        <f t="shared" ref="Q93:Q98" si="80">SUM(Q37/Q33)*100-100</f>
        <v>-0.55555555555555713</v>
      </c>
      <c r="R93" s="4505"/>
      <c r="S93" s="4461">
        <f t="shared" ref="S93:S98" si="81">SUM(S37/S33)*100-100</f>
        <v>-50</v>
      </c>
      <c r="T93" s="4506"/>
    </row>
    <row r="94" spans="1:24" ht="13.5" customHeight="1">
      <c r="A94" s="51" t="s">
        <v>797</v>
      </c>
      <c r="B94" s="93">
        <f t="shared" si="75"/>
        <v>-2.9944104338567996</v>
      </c>
      <c r="C94" s="4461">
        <f t="shared" si="77"/>
        <v>-7.6462297392530019</v>
      </c>
      <c r="D94" s="4505"/>
      <c r="E94" s="4461">
        <f t="shared" ref="E94:E98" si="82">SUM(E38/E34)*100-100</f>
        <v>-2.6753434562545237</v>
      </c>
      <c r="F94" s="4505"/>
      <c r="G94" s="4461">
        <f t="shared" si="71"/>
        <v>11.666666666666671</v>
      </c>
      <c r="H94" s="4505"/>
      <c r="I94" s="4461">
        <f t="shared" si="76"/>
        <v>13.793103448275872</v>
      </c>
      <c r="J94" s="4505"/>
      <c r="K94" s="4459">
        <f t="shared" si="78"/>
        <v>-3.9074355083459835</v>
      </c>
      <c r="L94" s="4459"/>
      <c r="M94" s="4461">
        <f t="shared" si="72"/>
        <v>-2.1967526265520547</v>
      </c>
      <c r="N94" s="4505"/>
      <c r="O94" s="4461">
        <f t="shared" si="79"/>
        <v>-1.0739856801909298</v>
      </c>
      <c r="P94" s="4505"/>
      <c r="Q94" s="4461">
        <f t="shared" si="80"/>
        <v>-0.43037196434060832</v>
      </c>
      <c r="R94" s="4505"/>
      <c r="S94" s="4461">
        <f t="shared" si="81"/>
        <v>-25</v>
      </c>
      <c r="T94" s="4506"/>
    </row>
    <row r="95" spans="1:24" ht="13.5" customHeight="1">
      <c r="A95" s="52" t="s">
        <v>819</v>
      </c>
      <c r="B95" s="94">
        <f t="shared" si="75"/>
        <v>-2.094170100655262</v>
      </c>
      <c r="C95" s="4472">
        <f t="shared" si="77"/>
        <v>-5.8759913482335975</v>
      </c>
      <c r="D95" s="4513"/>
      <c r="E95" s="4472">
        <f t="shared" si="82"/>
        <v>-2.5659824046920789</v>
      </c>
      <c r="F95" s="4513"/>
      <c r="G95" s="4472">
        <f t="shared" si="71"/>
        <v>9.6774193548387046</v>
      </c>
      <c r="H95" s="4513"/>
      <c r="I95" s="4472">
        <f t="shared" si="76"/>
        <v>3.448275862068968</v>
      </c>
      <c r="J95" s="4513"/>
      <c r="K95" s="4512">
        <f t="shared" si="78"/>
        <v>-3.5838150289017392</v>
      </c>
      <c r="L95" s="4512"/>
      <c r="M95" s="4472">
        <f t="shared" si="72"/>
        <v>-0.45572916666665719</v>
      </c>
      <c r="N95" s="4513"/>
      <c r="O95" s="4472">
        <f t="shared" si="79"/>
        <v>-0.84235860409145857</v>
      </c>
      <c r="P95" s="4513"/>
      <c r="Q95" s="4472">
        <f t="shared" si="80"/>
        <v>0.30940594059404702</v>
      </c>
      <c r="R95" s="4513"/>
      <c r="S95" s="4472">
        <f t="shared" si="81"/>
        <v>-61.538461538461533</v>
      </c>
      <c r="T95" s="4520"/>
    </row>
    <row r="96" spans="1:24" ht="13.5" customHeight="1">
      <c r="A96" s="51" t="s">
        <v>867</v>
      </c>
      <c r="B96" s="179">
        <f>SUM(B40/B36)*100-100</f>
        <v>-1.7946434687307402</v>
      </c>
      <c r="C96" s="4485">
        <f t="shared" si="77"/>
        <v>-4.9663928304704967</v>
      </c>
      <c r="D96" s="4511"/>
      <c r="E96" s="4461">
        <f t="shared" si="82"/>
        <v>-2.4535315985130097</v>
      </c>
      <c r="F96" s="4505"/>
      <c r="G96" s="4461">
        <f t="shared" si="71"/>
        <v>4.6875</v>
      </c>
      <c r="H96" s="4505"/>
      <c r="I96" s="4485">
        <f t="shared" si="76"/>
        <v>-9.375</v>
      </c>
      <c r="J96" s="4511"/>
      <c r="K96" s="4459">
        <f t="shared" si="78"/>
        <v>-3.3765213977228115</v>
      </c>
      <c r="L96" s="4459"/>
      <c r="M96" s="4461">
        <f t="shared" si="72"/>
        <v>-0.72154804854051235</v>
      </c>
      <c r="N96" s="4505"/>
      <c r="O96" s="4461">
        <f t="shared" si="79"/>
        <v>-0.48396854204476369</v>
      </c>
      <c r="P96" s="4505"/>
      <c r="Q96" s="4485">
        <f t="shared" si="80"/>
        <v>0.83876980428705394</v>
      </c>
      <c r="R96" s="4511"/>
      <c r="S96" s="4461">
        <f t="shared" si="81"/>
        <v>-58.333333333333329</v>
      </c>
      <c r="T96" s="4506"/>
      <c r="V96" s="20"/>
    </row>
    <row r="97" spans="1:23" ht="13.5" customHeight="1">
      <c r="A97" s="51" t="s">
        <v>874</v>
      </c>
      <c r="B97" s="93">
        <f t="shared" si="75"/>
        <v>-1.5094339622641542</v>
      </c>
      <c r="C97" s="4461">
        <f t="shared" si="77"/>
        <v>-3.4417549167927319</v>
      </c>
      <c r="D97" s="4505"/>
      <c r="E97" s="4461">
        <f t="shared" si="82"/>
        <v>-2.6022304832713701</v>
      </c>
      <c r="F97" s="4505"/>
      <c r="G97" s="4461">
        <f t="shared" si="71"/>
        <v>4.6153846153846274</v>
      </c>
      <c r="H97" s="4505"/>
      <c r="I97" s="4461">
        <f t="shared" si="76"/>
        <v>-9.375</v>
      </c>
      <c r="J97" s="4505"/>
      <c r="K97" s="4459">
        <f t="shared" si="78"/>
        <v>-3.6163522012578682</v>
      </c>
      <c r="L97" s="4459"/>
      <c r="M97" s="4461">
        <f t="shared" si="72"/>
        <v>-0.98039215686273451</v>
      </c>
      <c r="N97" s="4505"/>
      <c r="O97" s="4461">
        <f t="shared" si="79"/>
        <v>0.54347826086956275</v>
      </c>
      <c r="P97" s="4505"/>
      <c r="Q97" s="4461">
        <f t="shared" si="80"/>
        <v>0.6828057107386627</v>
      </c>
      <c r="R97" s="4505"/>
      <c r="S97" s="4461">
        <f t="shared" si="81"/>
        <v>-42.857142857142861</v>
      </c>
      <c r="T97" s="4506"/>
      <c r="V97" s="20"/>
    </row>
    <row r="98" spans="1:23" ht="13.5" customHeight="1">
      <c r="A98" s="51" t="s">
        <v>861</v>
      </c>
      <c r="B98" s="93">
        <f t="shared" si="75"/>
        <v>-1.797228700782</v>
      </c>
      <c r="C98" s="4461">
        <f t="shared" si="77"/>
        <v>-3.1285768790537958</v>
      </c>
      <c r="D98" s="4505"/>
      <c r="E98" s="4459">
        <f t="shared" si="82"/>
        <v>-3.2689450222882641</v>
      </c>
      <c r="F98" s="4505"/>
      <c r="G98" s="4461">
        <f t="shared" si="71"/>
        <v>1.4925373134328339</v>
      </c>
      <c r="H98" s="4505"/>
      <c r="I98" s="4461">
        <f t="shared" si="76"/>
        <v>-12.121212121212125</v>
      </c>
      <c r="J98" s="4505"/>
      <c r="K98" s="4459">
        <f t="shared" si="78"/>
        <v>-3.7899723647848447</v>
      </c>
      <c r="L98" s="4459"/>
      <c r="M98" s="4461">
        <f t="shared" si="72"/>
        <v>-1.3671875</v>
      </c>
      <c r="N98" s="4505"/>
      <c r="O98" s="4461">
        <f t="shared" si="79"/>
        <v>0.66344993968637311</v>
      </c>
      <c r="P98" s="4505"/>
      <c r="Q98" s="4461">
        <f t="shared" si="80"/>
        <v>0</v>
      </c>
      <c r="R98" s="4505"/>
      <c r="S98" s="4461">
        <f t="shared" si="81"/>
        <v>-66.666666666666671</v>
      </c>
      <c r="T98" s="4506"/>
      <c r="V98" s="20"/>
    </row>
    <row r="99" spans="1:23" ht="13.5" customHeight="1">
      <c r="A99" s="52" t="s">
        <v>875</v>
      </c>
      <c r="B99" s="94">
        <f t="shared" ref="B99:C103" si="83">SUM(B43/B39)*100-100</f>
        <v>-2.069964810598222</v>
      </c>
      <c r="C99" s="4472">
        <f t="shared" si="83"/>
        <v>-3.6767522022213655</v>
      </c>
      <c r="D99" s="4513"/>
      <c r="E99" s="4472">
        <f t="shared" ref="E99:E104" si="84">SUM(E43/E39)*100-100</f>
        <v>-2.9345372460496577</v>
      </c>
      <c r="F99" s="4513"/>
      <c r="G99" s="4472">
        <f t="shared" ref="G99:G104" si="85">(G43/G39)*100-100</f>
        <v>-2.941176470588232</v>
      </c>
      <c r="H99" s="4513"/>
      <c r="I99" s="4472">
        <f t="shared" ref="I99:I104" si="86">(I43/I39)*100-100</f>
        <v>3.3333333333333428</v>
      </c>
      <c r="J99" s="4513"/>
      <c r="K99" s="4512">
        <f t="shared" ref="K99:K104" si="87">SUM(K43/K39)*100-100</f>
        <v>-3.7170263788968754</v>
      </c>
      <c r="L99" s="4512"/>
      <c r="M99" s="4472">
        <f t="shared" ref="M99:M104" si="88">SUM(M43/M39)*100-100</f>
        <v>-1.6677567037279317</v>
      </c>
      <c r="N99" s="4513"/>
      <c r="O99" s="4472">
        <f t="shared" ref="O99:O104" si="89">SUM(O43/O39)*100-100</f>
        <v>-0.1213592233009706</v>
      </c>
      <c r="P99" s="4513"/>
      <c r="Q99" s="4472">
        <f t="shared" ref="Q99:Q104" si="90">SUM(Q43/Q39)*100-100</f>
        <v>-0.67859346082664729</v>
      </c>
      <c r="R99" s="4513"/>
      <c r="S99" s="4472">
        <f t="shared" ref="S99:T105" si="91">SUM(S43/S39)*100-100</f>
        <v>80</v>
      </c>
      <c r="T99" s="4520"/>
      <c r="V99" s="1325"/>
    </row>
    <row r="100" spans="1:23" ht="13.5" customHeight="1">
      <c r="A100" s="51" t="s">
        <v>914</v>
      </c>
      <c r="B100" s="179">
        <f t="shared" si="83"/>
        <v>-1.8902141312687348</v>
      </c>
      <c r="C100" s="4485">
        <f t="shared" si="83"/>
        <v>-3.8899803536345843</v>
      </c>
      <c r="D100" s="4511"/>
      <c r="E100" s="4461">
        <f t="shared" si="84"/>
        <v>-2.5914634146341484</v>
      </c>
      <c r="F100" s="4505"/>
      <c r="G100" s="4461">
        <f t="shared" si="85"/>
        <v>0</v>
      </c>
      <c r="H100" s="4505"/>
      <c r="I100" s="4485">
        <f t="shared" si="86"/>
        <v>-10.34482758620689</v>
      </c>
      <c r="J100" s="4511"/>
      <c r="K100" s="4459">
        <f t="shared" si="87"/>
        <v>-3.5351483136936253</v>
      </c>
      <c r="L100" s="4459"/>
      <c r="M100" s="4461">
        <f t="shared" si="88"/>
        <v>-1.2884043607532192</v>
      </c>
      <c r="N100" s="4505"/>
      <c r="O100" s="4461">
        <f t="shared" si="89"/>
        <v>0.48632218844983299</v>
      </c>
      <c r="P100" s="4505"/>
      <c r="Q100" s="4485">
        <f t="shared" si="90"/>
        <v>-0.52372150338878498</v>
      </c>
      <c r="R100" s="4511"/>
      <c r="S100" s="4461">
        <f t="shared" si="91"/>
        <v>0</v>
      </c>
      <c r="T100" s="4506"/>
      <c r="V100" s="20"/>
    </row>
    <row r="101" spans="1:23" ht="13.5" customHeight="1">
      <c r="A101" s="51" t="s">
        <v>918</v>
      </c>
      <c r="B101" s="93">
        <f t="shared" si="83"/>
        <v>-1.7276210379658608</v>
      </c>
      <c r="C101" s="4461">
        <f t="shared" si="83"/>
        <v>-4.0344692518605569</v>
      </c>
      <c r="D101" s="4505"/>
      <c r="E101" s="4461">
        <f t="shared" si="84"/>
        <v>-2.9007633587786188</v>
      </c>
      <c r="F101" s="4505"/>
      <c r="G101" s="4461">
        <f t="shared" si="85"/>
        <v>0</v>
      </c>
      <c r="H101" s="4505"/>
      <c r="I101" s="4461">
        <f t="shared" si="86"/>
        <v>-10.34482758620689</v>
      </c>
      <c r="J101" s="4505"/>
      <c r="K101" s="4459">
        <f t="shared" si="87"/>
        <v>-3.1402936378466535</v>
      </c>
      <c r="L101" s="4459"/>
      <c r="M101" s="4461">
        <f t="shared" si="88"/>
        <v>-0.56105610561056096</v>
      </c>
      <c r="N101" s="4505"/>
      <c r="O101" s="4461">
        <f t="shared" si="89"/>
        <v>0</v>
      </c>
      <c r="P101" s="4505"/>
      <c r="Q101" s="4461">
        <f t="shared" si="90"/>
        <v>-0.308261405671999</v>
      </c>
      <c r="R101" s="4505"/>
      <c r="S101" s="4461">
        <f t="shared" si="91"/>
        <v>0</v>
      </c>
      <c r="T101" s="4506"/>
      <c r="V101" s="20"/>
    </row>
    <row r="102" spans="1:23" ht="13.5" customHeight="1">
      <c r="A102" s="51" t="s">
        <v>936</v>
      </c>
      <c r="B102" s="93">
        <f t="shared" si="83"/>
        <v>-1.4040234702430894</v>
      </c>
      <c r="C102" s="4461">
        <f t="shared" si="83"/>
        <v>-3.6234738085860556</v>
      </c>
      <c r="D102" s="4505"/>
      <c r="E102" s="4461">
        <f t="shared" si="84"/>
        <v>-2.2273425499231934</v>
      </c>
      <c r="F102" s="4505"/>
      <c r="G102" s="4461">
        <f t="shared" si="85"/>
        <v>0</v>
      </c>
      <c r="H102" s="4505"/>
      <c r="I102" s="4461">
        <f t="shared" si="86"/>
        <v>-10.34482758620689</v>
      </c>
      <c r="J102" s="4505"/>
      <c r="K102" s="4459">
        <f t="shared" si="87"/>
        <v>-2.5441116126384884</v>
      </c>
      <c r="L102" s="4459"/>
      <c r="M102" s="4461">
        <f t="shared" si="88"/>
        <v>-0.39603960396038929</v>
      </c>
      <c r="N102" s="4505"/>
      <c r="O102" s="4461">
        <f t="shared" si="89"/>
        <v>-0.29958058717795666</v>
      </c>
      <c r="P102" s="4505"/>
      <c r="Q102" s="4461">
        <f t="shared" si="90"/>
        <v>6.1747452917558121E-2</v>
      </c>
      <c r="R102" s="4505"/>
      <c r="S102" s="4461">
        <f t="shared" si="91"/>
        <v>0</v>
      </c>
      <c r="T102" s="4506"/>
      <c r="V102" s="20"/>
    </row>
    <row r="103" spans="1:23" ht="13.5" customHeight="1">
      <c r="A103" s="91" t="s">
        <v>937</v>
      </c>
      <c r="B103" s="3047">
        <f t="shared" si="83"/>
        <v>-0.81730430493905715</v>
      </c>
      <c r="C103" s="4509">
        <f t="shared" si="83"/>
        <v>-2.7833001988071544</v>
      </c>
      <c r="D103" s="4514"/>
      <c r="E103" s="4509">
        <f t="shared" si="84"/>
        <v>-2.4031007751938063</v>
      </c>
      <c r="F103" s="4514"/>
      <c r="G103" s="4509">
        <f t="shared" si="85"/>
        <v>3.0303030303030312</v>
      </c>
      <c r="H103" s="4514"/>
      <c r="I103" s="4509">
        <f t="shared" si="86"/>
        <v>-19.354838709677423</v>
      </c>
      <c r="J103" s="4514"/>
      <c r="K103" s="4512">
        <f t="shared" si="87"/>
        <v>-2.3246160232461648</v>
      </c>
      <c r="L103" s="4512"/>
      <c r="M103" s="4509">
        <f t="shared" si="88"/>
        <v>0.46558031260393307</v>
      </c>
      <c r="N103" s="4514"/>
      <c r="O103" s="4509">
        <f t="shared" si="89"/>
        <v>0.42527339003646603</v>
      </c>
      <c r="P103" s="4514"/>
      <c r="Q103" s="4509">
        <f t="shared" si="90"/>
        <v>0.99378881987577472</v>
      </c>
      <c r="R103" s="4514"/>
      <c r="S103" s="4509">
        <f t="shared" si="91"/>
        <v>-88.888888888888886</v>
      </c>
      <c r="T103" s="4510"/>
      <c r="V103" s="20"/>
    </row>
    <row r="104" spans="1:23" ht="13.5" customHeight="1">
      <c r="A104" s="2420" t="s">
        <v>938</v>
      </c>
      <c r="B104" s="3441">
        <f>SUM(B48/B44)*100-100</f>
        <v>-0.12085880847433828</v>
      </c>
      <c r="C104" s="4470">
        <f>SUM(C48/C44)*100-100</f>
        <v>-0.81766148814391215</v>
      </c>
      <c r="D104" s="4517"/>
      <c r="E104" s="4470">
        <f t="shared" si="84"/>
        <v>-2.5039123630673004</v>
      </c>
      <c r="F104" s="4517"/>
      <c r="G104" s="4470">
        <f t="shared" si="85"/>
        <v>1.4925373134328339</v>
      </c>
      <c r="H104" s="4517"/>
      <c r="I104" s="4470">
        <f t="shared" si="86"/>
        <v>0</v>
      </c>
      <c r="J104" s="4517"/>
      <c r="K104" s="4470">
        <f t="shared" si="87"/>
        <v>-2.6537489469250204</v>
      </c>
      <c r="L104" s="4517"/>
      <c r="M104" s="4470">
        <f t="shared" si="88"/>
        <v>0.26773761713521083</v>
      </c>
      <c r="N104" s="4517"/>
      <c r="O104" s="4470">
        <f t="shared" si="89"/>
        <v>1.8753781004234611</v>
      </c>
      <c r="P104" s="4517"/>
      <c r="Q104" s="4470">
        <f t="shared" si="90"/>
        <v>1.8891297615360827</v>
      </c>
      <c r="R104" s="4517"/>
      <c r="S104" s="4470">
        <f t="shared" si="91"/>
        <v>-60</v>
      </c>
      <c r="T104" s="4527"/>
      <c r="U104" s="2570"/>
      <c r="V104" s="20"/>
      <c r="W104" s="20"/>
    </row>
    <row r="105" spans="1:23" ht="13.5" customHeight="1">
      <c r="A105" s="2420" t="s">
        <v>964</v>
      </c>
      <c r="B105" s="93">
        <f>SUM(B49/B45)*100-100</f>
        <v>-3.5443396895161072E-2</v>
      </c>
      <c r="C105" s="4461">
        <f t="shared" ref="C105:R105" si="92">SUM(C49/C45)*100-100</f>
        <v>-0.12244897959183731</v>
      </c>
      <c r="D105" s="4505">
        <f t="shared" si="92"/>
        <v>-8.7036431364481359E-2</v>
      </c>
      <c r="E105" s="4461">
        <f t="shared" si="92"/>
        <v>-2.5157232704402475</v>
      </c>
      <c r="F105" s="4505">
        <f t="shared" si="92"/>
        <v>-2.4811592806765503</v>
      </c>
      <c r="G105" s="4461">
        <f t="shared" si="92"/>
        <v>1.470588235294116</v>
      </c>
      <c r="H105" s="4505">
        <f t="shared" si="92"/>
        <v>1.5065656102179759</v>
      </c>
      <c r="I105" s="4461">
        <f t="shared" si="92"/>
        <v>0</v>
      </c>
      <c r="J105" s="4505">
        <f t="shared" si="92"/>
        <v>3.5455963693095782E-2</v>
      </c>
      <c r="K105" s="4461">
        <f t="shared" si="92"/>
        <v>-3.1157894736842024</v>
      </c>
      <c r="L105" s="4505">
        <f t="shared" si="92"/>
        <v>-3.0814382431756684</v>
      </c>
      <c r="M105" s="4461">
        <f t="shared" si="92"/>
        <v>-0.33189512114172715</v>
      </c>
      <c r="N105" s="4505">
        <f t="shared" si="92"/>
        <v>-0.29655683406230082</v>
      </c>
      <c r="O105" s="4461">
        <f t="shared" si="92"/>
        <v>1.8618618618618541</v>
      </c>
      <c r="P105" s="4505">
        <f t="shared" si="92"/>
        <v>1.8979779666207293</v>
      </c>
      <c r="Q105" s="4461">
        <f t="shared" si="92"/>
        <v>2.4737167594310421</v>
      </c>
      <c r="R105" s="4505">
        <f t="shared" si="92"/>
        <v>2.5100498032402356</v>
      </c>
      <c r="S105" s="4461">
        <f t="shared" si="91"/>
        <v>50</v>
      </c>
      <c r="T105" s="4459">
        <f t="shared" si="91"/>
        <v>50.053183945539644</v>
      </c>
      <c r="U105" s="2570"/>
      <c r="V105" s="20"/>
    </row>
    <row r="106" spans="1:23" ht="13.5" customHeight="1">
      <c r="A106" s="2420" t="s">
        <v>983</v>
      </c>
      <c r="B106" s="93">
        <f t="shared" ref="B106:T108" si="93">SUM(B50/B46)*100-100</f>
        <v>0.13460857244066915</v>
      </c>
      <c r="C106" s="4461">
        <f t="shared" si="93"/>
        <v>0.36779730281976697</v>
      </c>
      <c r="D106" s="4505">
        <f t="shared" si="93"/>
        <v>0.23287526031563743</v>
      </c>
      <c r="E106" s="4461">
        <f t="shared" si="93"/>
        <v>-2.2780832678711675</v>
      </c>
      <c r="F106" s="4505">
        <f t="shared" si="93"/>
        <v>-2.409448516060678</v>
      </c>
      <c r="G106" s="4461">
        <f t="shared" si="93"/>
        <v>1.470588235294116</v>
      </c>
      <c r="H106" s="4505">
        <f t="shared" si="93"/>
        <v>1.3341837371711165</v>
      </c>
      <c r="I106" s="4461">
        <f t="shared" si="93"/>
        <v>0</v>
      </c>
      <c r="J106" s="4505">
        <f t="shared" si="93"/>
        <v>-0.13442762133861663</v>
      </c>
      <c r="K106" s="4461">
        <f t="shared" si="93"/>
        <v>-2.9894736842105374</v>
      </c>
      <c r="L106" s="4505">
        <f t="shared" si="93"/>
        <v>-3.1198826271849214</v>
      </c>
      <c r="M106" s="4461">
        <f t="shared" si="93"/>
        <v>-0.86149768058317022</v>
      </c>
      <c r="N106" s="4505">
        <f t="shared" si="93"/>
        <v>-0.99476721108186439</v>
      </c>
      <c r="O106" s="4461">
        <f t="shared" si="93"/>
        <v>3.4855769230769198</v>
      </c>
      <c r="P106" s="4505">
        <f t="shared" si="93"/>
        <v>3.3464637235906878</v>
      </c>
      <c r="Q106" s="4461">
        <f t="shared" si="93"/>
        <v>2.3141005862388226</v>
      </c>
      <c r="R106" s="4505">
        <f t="shared" si="93"/>
        <v>2.1765621745267367</v>
      </c>
      <c r="S106" s="4461">
        <f t="shared" si="93"/>
        <v>66.666666666666686</v>
      </c>
      <c r="T106" s="4459">
        <f t="shared" si="93"/>
        <v>66.442620631102301</v>
      </c>
      <c r="U106" s="2570"/>
      <c r="V106" s="20"/>
    </row>
    <row r="107" spans="1:23" ht="13.5" customHeight="1">
      <c r="A107" s="91" t="s">
        <v>1005</v>
      </c>
      <c r="B107" s="3047">
        <f t="shared" si="93"/>
        <v>0.14917951268024865</v>
      </c>
      <c r="C107" s="4509">
        <f t="shared" si="93"/>
        <v>4.0899795501019298E-2</v>
      </c>
      <c r="D107" s="4514">
        <f t="shared" si="93"/>
        <v>-0.10811842663724747</v>
      </c>
      <c r="E107" s="4509">
        <f t="shared" si="93"/>
        <v>-1.429706115965061</v>
      </c>
      <c r="F107" s="4514">
        <f t="shared" si="93"/>
        <v>-1.5765337632600307</v>
      </c>
      <c r="G107" s="4509">
        <f t="shared" si="93"/>
        <v>0</v>
      </c>
      <c r="H107" s="4514">
        <f t="shared" si="93"/>
        <v>-0.14895729890763221</v>
      </c>
      <c r="I107" s="4509">
        <f t="shared" si="93"/>
        <v>0</v>
      </c>
      <c r="J107" s="4514">
        <f t="shared" si="93"/>
        <v>-0.14895729890763221</v>
      </c>
      <c r="K107" s="4512">
        <f t="shared" si="93"/>
        <v>-3.1449213769655699</v>
      </c>
      <c r="L107" s="4512">
        <f t="shared" si="93"/>
        <v>-3.2891940859373392</v>
      </c>
      <c r="M107" s="4509">
        <f t="shared" si="93"/>
        <v>-1.4233697451175118</v>
      </c>
      <c r="N107" s="4514">
        <f t="shared" si="93"/>
        <v>-1.5702068308993518</v>
      </c>
      <c r="O107" s="4509">
        <f t="shared" si="93"/>
        <v>5.7471264367816133</v>
      </c>
      <c r="P107" s="4514">
        <f t="shared" si="93"/>
        <v>5.5896083735689217</v>
      </c>
      <c r="Q107" s="4509">
        <f t="shared" si="93"/>
        <v>1.7527675276752746</v>
      </c>
      <c r="R107" s="4514">
        <f t="shared" si="93"/>
        <v>1.6011993536022828</v>
      </c>
      <c r="S107" s="4509">
        <f t="shared" si="93"/>
        <v>300</v>
      </c>
      <c r="T107" s="4510">
        <f t="shared" si="93"/>
        <v>299.40417080436936</v>
      </c>
      <c r="V107" s="20"/>
    </row>
    <row r="108" spans="1:23" s="1874" customFormat="1" ht="13.5" customHeight="1" thickBot="1">
      <c r="A108" s="4340" t="s">
        <v>1014</v>
      </c>
      <c r="B108" s="4341">
        <f t="shared" si="93"/>
        <v>7.1179443376792051E-3</v>
      </c>
      <c r="C108" s="4515">
        <f>SUM(C52/C48)*100-100</f>
        <v>-1.1541632316570514</v>
      </c>
      <c r="D108" s="4516">
        <f t="shared" si="93"/>
        <v>-1.1611985225302419</v>
      </c>
      <c r="E108" s="4515">
        <f t="shared" si="93"/>
        <v>-1.3643659711075458</v>
      </c>
      <c r="F108" s="4516">
        <f t="shared" si="93"/>
        <v>-1.3713863009316469</v>
      </c>
      <c r="G108" s="4515">
        <f t="shared" si="93"/>
        <v>2.941176470588232</v>
      </c>
      <c r="H108" s="4516">
        <f t="shared" si="93"/>
        <v>2.9338496964622038</v>
      </c>
      <c r="I108" s="4515">
        <f t="shared" si="93"/>
        <v>-3.8461538461538396</v>
      </c>
      <c r="J108" s="4516">
        <f t="shared" si="93"/>
        <v>-3.8529975362715732</v>
      </c>
      <c r="K108" s="4515">
        <f t="shared" si="93"/>
        <v>-1.7741237559498018</v>
      </c>
      <c r="L108" s="4516">
        <f t="shared" si="93"/>
        <v>-1.7811149215187498</v>
      </c>
      <c r="M108" s="4515">
        <f t="shared" si="93"/>
        <v>-0.83444592790387162</v>
      </c>
      <c r="N108" s="4516">
        <f t="shared" si="93"/>
        <v>-0.84150397445704073</v>
      </c>
      <c r="O108" s="4515">
        <f t="shared" si="93"/>
        <v>4.8099762470308747</v>
      </c>
      <c r="P108" s="4516">
        <f t="shared" si="93"/>
        <v>4.8025164622446113</v>
      </c>
      <c r="Q108" s="4515">
        <f t="shared" si="93"/>
        <v>0.79027355623099993</v>
      </c>
      <c r="R108" s="4516">
        <f t="shared" si="93"/>
        <v>0.78309987128038472</v>
      </c>
      <c r="S108" s="4515">
        <f t="shared" si="93"/>
        <v>200</v>
      </c>
      <c r="T108" s="4526">
        <f t="shared" si="93"/>
        <v>199.97864768683274</v>
      </c>
      <c r="U108" s="4335"/>
      <c r="V108" s="2212"/>
    </row>
    <row r="109" spans="1:23" ht="10.5" customHeight="1">
      <c r="A109" s="56" t="s">
        <v>146</v>
      </c>
      <c r="E109" s="56"/>
      <c r="F109" s="56"/>
      <c r="G109" s="56"/>
      <c r="H109" s="56"/>
      <c r="I109" s="111"/>
      <c r="J109" s="111"/>
      <c r="K109" s="64"/>
      <c r="L109" s="111"/>
      <c r="M109" s="64"/>
      <c r="N109" s="111"/>
      <c r="O109" s="64"/>
      <c r="P109" s="111"/>
      <c r="Q109" s="64"/>
      <c r="R109" s="111"/>
      <c r="S109" s="64"/>
      <c r="T109" s="111"/>
      <c r="U109" s="20"/>
    </row>
    <row r="110" spans="1:23" ht="12.75" customHeight="1">
      <c r="A110" s="56" t="s">
        <v>621</v>
      </c>
      <c r="E110" s="56"/>
      <c r="F110" s="56"/>
      <c r="G110" s="56"/>
      <c r="H110" s="56"/>
      <c r="I110" s="111"/>
      <c r="J110" s="111"/>
      <c r="K110" s="64"/>
      <c r="L110" s="111"/>
      <c r="M110" s="64"/>
      <c r="N110" s="111"/>
      <c r="O110" s="64"/>
      <c r="P110" s="111"/>
      <c r="Q110" s="64"/>
      <c r="R110" s="111"/>
      <c r="S110" s="64"/>
      <c r="T110" s="111"/>
    </row>
    <row r="111" spans="1:23" ht="6.75" customHeight="1">
      <c r="A111" s="56"/>
      <c r="E111" s="56"/>
      <c r="F111" s="56"/>
      <c r="G111" s="56"/>
      <c r="H111" s="56"/>
      <c r="I111" s="111"/>
      <c r="J111" s="111"/>
      <c r="K111" s="64"/>
      <c r="L111" s="111"/>
      <c r="M111" s="64"/>
      <c r="N111" s="111"/>
      <c r="O111" s="64"/>
      <c r="P111" s="111"/>
      <c r="Q111" s="64"/>
      <c r="R111" s="111"/>
      <c r="S111" s="64"/>
      <c r="T111" s="111"/>
    </row>
    <row r="112" spans="1:23" ht="6.75" customHeight="1">
      <c r="A112" s="56"/>
      <c r="E112" s="56"/>
      <c r="F112" s="56"/>
      <c r="G112" s="56"/>
      <c r="H112" s="56"/>
      <c r="I112" s="2631"/>
      <c r="J112" s="2631"/>
      <c r="K112" s="2630"/>
      <c r="L112" s="2631"/>
      <c r="M112" s="2630"/>
      <c r="N112" s="2631"/>
      <c r="O112" s="2630"/>
      <c r="P112" s="2631"/>
      <c r="Q112" s="2630"/>
      <c r="R112" s="2631"/>
      <c r="S112" s="2630"/>
      <c r="T112" s="2631"/>
    </row>
    <row r="113" spans="1:28" ht="39.200000000000003" customHeight="1" thickBot="1">
      <c r="A113" s="146" t="s">
        <v>14</v>
      </c>
      <c r="C113" s="4555" t="s">
        <v>149</v>
      </c>
      <c r="D113" s="4556"/>
      <c r="E113" s="4556"/>
      <c r="F113" s="4556"/>
      <c r="G113" s="4556"/>
      <c r="H113" s="4556"/>
      <c r="I113" s="4556"/>
      <c r="J113" s="4556"/>
      <c r="K113" s="4556"/>
      <c r="L113" s="4556"/>
      <c r="M113" s="4556"/>
      <c r="N113" s="4556"/>
      <c r="O113" s="4556"/>
      <c r="P113" s="4556"/>
      <c r="Q113" s="4556"/>
      <c r="R113" s="4556"/>
      <c r="S113" s="4556"/>
      <c r="T113" s="4557"/>
    </row>
    <row r="114" spans="1:28" ht="20.25" customHeight="1">
      <c r="A114" s="66" t="s">
        <v>99</v>
      </c>
      <c r="B114" s="67"/>
      <c r="C114" s="68"/>
      <c r="D114" s="68"/>
      <c r="E114" s="70" t="s">
        <v>139</v>
      </c>
      <c r="F114" s="70"/>
      <c r="G114" s="70"/>
      <c r="H114" s="70"/>
      <c r="I114" s="70"/>
      <c r="J114" s="70"/>
      <c r="K114" s="71"/>
      <c r="L114" s="71"/>
      <c r="M114" s="72"/>
      <c r="N114" s="72"/>
      <c r="O114" s="72"/>
      <c r="P114" s="72"/>
      <c r="Q114" s="73"/>
      <c r="R114" s="73"/>
      <c r="S114" s="74"/>
      <c r="T114" s="75"/>
      <c r="U114" s="20"/>
      <c r="V114" s="20"/>
      <c r="W114" s="20"/>
      <c r="X114" s="20"/>
      <c r="Y114" s="20"/>
      <c r="Z114" s="20"/>
      <c r="AA114" s="20"/>
      <c r="AB114" s="20"/>
    </row>
    <row r="115" spans="1:28" ht="41.25" customHeight="1">
      <c r="A115" s="76" t="s">
        <v>104</v>
      </c>
      <c r="B115" s="26" t="s">
        <v>105</v>
      </c>
      <c r="C115" s="77" t="s">
        <v>140</v>
      </c>
      <c r="D115" s="98" t="s">
        <v>106</v>
      </c>
      <c r="E115" s="79" t="s">
        <v>141</v>
      </c>
      <c r="F115" s="3559" t="s">
        <v>106</v>
      </c>
      <c r="G115" s="3558" t="s">
        <v>604</v>
      </c>
      <c r="H115" s="3559" t="s">
        <v>106</v>
      </c>
      <c r="I115" s="902" t="s">
        <v>605</v>
      </c>
      <c r="J115" s="3559" t="s">
        <v>106</v>
      </c>
      <c r="K115" s="100" t="s">
        <v>142</v>
      </c>
      <c r="L115" s="98" t="s">
        <v>106</v>
      </c>
      <c r="M115" s="100" t="s">
        <v>143</v>
      </c>
      <c r="N115" s="98" t="s">
        <v>106</v>
      </c>
      <c r="O115" s="79" t="s">
        <v>59</v>
      </c>
      <c r="P115" s="3559" t="s">
        <v>106</v>
      </c>
      <c r="Q115" s="3558" t="s">
        <v>144</v>
      </c>
      <c r="R115" s="3559" t="s">
        <v>106</v>
      </c>
      <c r="S115" s="3558" t="s">
        <v>145</v>
      </c>
      <c r="T115" s="3560" t="s">
        <v>106</v>
      </c>
      <c r="U115" s="103"/>
      <c r="V115" s="103"/>
      <c r="W115" s="103"/>
      <c r="X115" s="103"/>
      <c r="Y115" s="103"/>
      <c r="Z115" s="103"/>
      <c r="AA115" s="103"/>
      <c r="AB115" s="103"/>
    </row>
    <row r="116" spans="1:28" ht="12.75" customHeight="1">
      <c r="A116" s="977" t="s">
        <v>633</v>
      </c>
      <c r="B116" s="990">
        <v>1106</v>
      </c>
      <c r="C116" s="747">
        <v>162</v>
      </c>
      <c r="D116" s="978">
        <v>10.116731517509727</v>
      </c>
      <c r="E116" s="747">
        <v>69</v>
      </c>
      <c r="F116" s="779">
        <v>6.2386980108499097</v>
      </c>
      <c r="G116" s="4528">
        <v>1</v>
      </c>
      <c r="H116" s="4529"/>
      <c r="I116" s="4530"/>
      <c r="J116" s="747">
        <v>4.9751243781094526E-3</v>
      </c>
      <c r="K116" s="747">
        <v>224</v>
      </c>
      <c r="L116" s="978">
        <v>17.120622568093385</v>
      </c>
      <c r="M116" s="747">
        <v>188</v>
      </c>
      <c r="N116" s="978">
        <v>17.509727626459142</v>
      </c>
      <c r="O116" s="747">
        <v>69</v>
      </c>
      <c r="P116" s="978">
        <v>4.6692607003891053</v>
      </c>
      <c r="Q116" s="747">
        <v>173</v>
      </c>
      <c r="R116" s="978">
        <v>17.120622568093385</v>
      </c>
      <c r="S116" s="747">
        <v>220</v>
      </c>
      <c r="T116" s="979">
        <v>26.07003891050584</v>
      </c>
    </row>
    <row r="117" spans="1:28">
      <c r="A117" s="82" t="s">
        <v>128</v>
      </c>
      <c r="B117" s="800">
        <v>354</v>
      </c>
      <c r="C117" s="31">
        <v>36</v>
      </c>
      <c r="D117" s="2509">
        <f t="shared" ref="D117:D139" si="94">SUM(C117/B117)*100</f>
        <v>10.16949152542373</v>
      </c>
      <c r="E117" s="31">
        <v>30</v>
      </c>
      <c r="F117" s="2509">
        <f>SUM(E117/B117)*100</f>
        <v>8.4745762711864394</v>
      </c>
      <c r="G117" s="4522">
        <v>0</v>
      </c>
      <c r="H117" s="4523"/>
      <c r="I117" s="4524"/>
      <c r="J117" s="2514">
        <f>G117/B117</f>
        <v>0</v>
      </c>
      <c r="K117" s="31">
        <v>80</v>
      </c>
      <c r="L117" s="2509">
        <f t="shared" ref="L117:L139" si="95">SUM(K117/B117)*100</f>
        <v>22.598870056497177</v>
      </c>
      <c r="M117" s="31">
        <v>60</v>
      </c>
      <c r="N117" s="2509">
        <f t="shared" ref="N117:N139" si="96">SUM(M117/B117)*100</f>
        <v>16.949152542372879</v>
      </c>
      <c r="O117" s="31">
        <v>20</v>
      </c>
      <c r="P117" s="2509">
        <f t="shared" ref="P117:P139" si="97">SUM(O117/B117)*100</f>
        <v>5.6497175141242941</v>
      </c>
      <c r="Q117" s="31">
        <v>62</v>
      </c>
      <c r="R117" s="2509">
        <f t="shared" ref="R117:R139" si="98">SUM(Q117/B117)*100</f>
        <v>17.514124293785311</v>
      </c>
      <c r="S117" s="85">
        <v>66</v>
      </c>
      <c r="T117" s="2533">
        <f t="shared" ref="T117:T139" si="99">SUM(S117/B117)*100</f>
        <v>18.64406779661017</v>
      </c>
    </row>
    <row r="118" spans="1:28">
      <c r="A118" s="82" t="s">
        <v>129</v>
      </c>
      <c r="B118" s="800">
        <v>292</v>
      </c>
      <c r="C118" s="31">
        <v>24</v>
      </c>
      <c r="D118" s="2509">
        <f t="shared" si="94"/>
        <v>8.2191780821917799</v>
      </c>
      <c r="E118" s="31">
        <v>15</v>
      </c>
      <c r="F118" s="2509">
        <f t="shared" ref="F118:F139" si="100">SUM(E118/B118)*100</f>
        <v>5.1369863013698627</v>
      </c>
      <c r="G118" s="4536">
        <v>0</v>
      </c>
      <c r="H118" s="4537"/>
      <c r="I118" s="4538"/>
      <c r="J118" s="2514">
        <f>G118/B118</f>
        <v>0</v>
      </c>
      <c r="K118" s="31">
        <v>77</v>
      </c>
      <c r="L118" s="2509">
        <f t="shared" si="95"/>
        <v>26.36986301369863</v>
      </c>
      <c r="M118" s="31">
        <v>54</v>
      </c>
      <c r="N118" s="2509">
        <f t="shared" si="96"/>
        <v>18.493150684931507</v>
      </c>
      <c r="O118" s="31">
        <v>18</v>
      </c>
      <c r="P118" s="2509">
        <f t="shared" si="97"/>
        <v>6.1643835616438354</v>
      </c>
      <c r="Q118" s="31">
        <v>39</v>
      </c>
      <c r="R118" s="2509">
        <f t="shared" si="98"/>
        <v>13.356164383561644</v>
      </c>
      <c r="S118" s="85">
        <v>65</v>
      </c>
      <c r="T118" s="2533">
        <f t="shared" si="99"/>
        <v>22.260273972602739</v>
      </c>
    </row>
    <row r="119" spans="1:28">
      <c r="A119" s="82" t="s">
        <v>130</v>
      </c>
      <c r="B119" s="800">
        <v>196</v>
      </c>
      <c r="C119" s="31">
        <v>16</v>
      </c>
      <c r="D119" s="2509">
        <f t="shared" si="94"/>
        <v>8.1632653061224492</v>
      </c>
      <c r="E119" s="31">
        <v>10</v>
      </c>
      <c r="F119" s="2509">
        <f t="shared" si="100"/>
        <v>5.1020408163265305</v>
      </c>
      <c r="G119" s="4536">
        <v>0</v>
      </c>
      <c r="H119" s="4537"/>
      <c r="I119" s="4538"/>
      <c r="J119" s="2514">
        <f>G119/B119</f>
        <v>0</v>
      </c>
      <c r="K119" s="31">
        <v>38</v>
      </c>
      <c r="L119" s="2509">
        <f t="shared" si="95"/>
        <v>19.387755102040817</v>
      </c>
      <c r="M119" s="31">
        <v>42</v>
      </c>
      <c r="N119" s="2509">
        <f t="shared" si="96"/>
        <v>21.428571428571427</v>
      </c>
      <c r="O119" s="31">
        <v>12</v>
      </c>
      <c r="P119" s="2509">
        <f t="shared" si="97"/>
        <v>6.1224489795918364</v>
      </c>
      <c r="Q119" s="31">
        <v>32</v>
      </c>
      <c r="R119" s="2509">
        <f t="shared" si="98"/>
        <v>16.326530612244898</v>
      </c>
      <c r="S119" s="85">
        <v>46</v>
      </c>
      <c r="T119" s="2533">
        <f t="shared" si="99"/>
        <v>23.469387755102041</v>
      </c>
    </row>
    <row r="120" spans="1:28">
      <c r="A120" s="89" t="s">
        <v>405</v>
      </c>
      <c r="B120" s="801">
        <v>235</v>
      </c>
      <c r="C120" s="41">
        <v>12</v>
      </c>
      <c r="D120" s="42">
        <f t="shared" si="94"/>
        <v>5.1063829787234036</v>
      </c>
      <c r="E120" s="41">
        <v>9</v>
      </c>
      <c r="F120" s="2476">
        <f t="shared" si="100"/>
        <v>3.8297872340425529</v>
      </c>
      <c r="G120" s="4531">
        <v>0</v>
      </c>
      <c r="H120" s="4532"/>
      <c r="I120" s="4533"/>
      <c r="J120" s="2514">
        <f>G120/B120</f>
        <v>0</v>
      </c>
      <c r="K120" s="41">
        <v>30</v>
      </c>
      <c r="L120" s="2476">
        <f t="shared" si="95"/>
        <v>12.76595744680851</v>
      </c>
      <c r="M120" s="41">
        <v>50</v>
      </c>
      <c r="N120" s="2476">
        <f t="shared" si="96"/>
        <v>21.276595744680851</v>
      </c>
      <c r="O120" s="41">
        <v>20</v>
      </c>
      <c r="P120" s="2476">
        <f t="shared" si="97"/>
        <v>8.5106382978723403</v>
      </c>
      <c r="Q120" s="41">
        <v>49</v>
      </c>
      <c r="R120" s="2476">
        <f t="shared" si="98"/>
        <v>20.851063829787233</v>
      </c>
      <c r="S120" s="87">
        <v>65</v>
      </c>
      <c r="T120" s="2534">
        <f t="shared" si="99"/>
        <v>27.659574468085108</v>
      </c>
    </row>
    <row r="121" spans="1:28" s="56" customFormat="1" ht="11.25" customHeight="1">
      <c r="A121" s="82" t="s">
        <v>425</v>
      </c>
      <c r="B121" s="800">
        <v>367</v>
      </c>
      <c r="C121" s="2529">
        <v>38</v>
      </c>
      <c r="D121" s="32">
        <f t="shared" si="94"/>
        <v>10.354223433242508</v>
      </c>
      <c r="E121" s="2540">
        <v>27</v>
      </c>
      <c r="F121" s="573">
        <f t="shared" si="100"/>
        <v>7.3569482288828345</v>
      </c>
      <c r="G121" s="4522">
        <v>3</v>
      </c>
      <c r="H121" s="4523"/>
      <c r="I121" s="4524"/>
      <c r="J121" s="165">
        <f>SUM(G121/B121)*100</f>
        <v>0.81743869209809261</v>
      </c>
      <c r="K121" s="2529">
        <v>96</v>
      </c>
      <c r="L121" s="468">
        <f t="shared" si="95"/>
        <v>26.158038147138964</v>
      </c>
      <c r="M121" s="2542">
        <v>63</v>
      </c>
      <c r="N121" s="2509">
        <f t="shared" si="96"/>
        <v>17.166212534059948</v>
      </c>
      <c r="O121" s="2529">
        <v>20</v>
      </c>
      <c r="P121" s="2510">
        <f t="shared" si="97"/>
        <v>5.4495912806539506</v>
      </c>
      <c r="Q121" s="107">
        <v>53</v>
      </c>
      <c r="R121" s="2509">
        <f t="shared" si="98"/>
        <v>14.441416893732969</v>
      </c>
      <c r="S121" s="31">
        <v>67</v>
      </c>
      <c r="T121" s="2515">
        <f t="shared" si="99"/>
        <v>18.256130790190735</v>
      </c>
    </row>
    <row r="122" spans="1:28" s="56" customFormat="1" ht="11.25" customHeight="1">
      <c r="A122" s="82" t="s">
        <v>575</v>
      </c>
      <c r="B122" s="800">
        <v>262</v>
      </c>
      <c r="C122" s="2529">
        <v>22</v>
      </c>
      <c r="D122" s="32">
        <f t="shared" si="94"/>
        <v>8.3969465648854964</v>
      </c>
      <c r="E122" s="31">
        <v>16</v>
      </c>
      <c r="F122" s="573">
        <f t="shared" si="100"/>
        <v>6.1068702290076331</v>
      </c>
      <c r="G122" s="4536">
        <v>0</v>
      </c>
      <c r="H122" s="4537"/>
      <c r="I122" s="4538"/>
      <c r="J122" s="32">
        <f t="shared" ref="J122:J130" si="101">SUM(G122/B122)*100</f>
        <v>0</v>
      </c>
      <c r="K122" s="31">
        <v>62</v>
      </c>
      <c r="L122" s="533">
        <f t="shared" si="95"/>
        <v>23.664122137404579</v>
      </c>
      <c r="M122" s="31">
        <v>47</v>
      </c>
      <c r="N122" s="2509">
        <f t="shared" si="96"/>
        <v>17.938931297709924</v>
      </c>
      <c r="O122" s="31">
        <v>17</v>
      </c>
      <c r="P122" s="2508">
        <f t="shared" si="97"/>
        <v>6.4885496183206106</v>
      </c>
      <c r="Q122" s="31">
        <v>35</v>
      </c>
      <c r="R122" s="32">
        <f t="shared" si="98"/>
        <v>13.358778625954198</v>
      </c>
      <c r="S122" s="31">
        <v>63</v>
      </c>
      <c r="T122" s="2515">
        <f t="shared" si="99"/>
        <v>24.045801526717558</v>
      </c>
      <c r="U122" s="242"/>
      <c r="V122" s="242"/>
      <c r="W122" s="242"/>
      <c r="X122" s="242"/>
      <c r="Y122" s="242"/>
      <c r="Z122" s="242"/>
      <c r="AA122" s="242"/>
      <c r="AB122" s="242"/>
    </row>
    <row r="123" spans="1:28" s="56" customFormat="1" ht="11.25" customHeight="1">
      <c r="A123" s="92" t="s">
        <v>426</v>
      </c>
      <c r="B123" s="800">
        <v>172</v>
      </c>
      <c r="C123" s="2529">
        <v>8</v>
      </c>
      <c r="D123" s="32">
        <f t="shared" si="94"/>
        <v>4.6511627906976747</v>
      </c>
      <c r="E123" s="31">
        <v>10</v>
      </c>
      <c r="F123" s="573">
        <f t="shared" si="100"/>
        <v>5.8139534883720927</v>
      </c>
      <c r="G123" s="4536">
        <v>0</v>
      </c>
      <c r="H123" s="4537"/>
      <c r="I123" s="4538"/>
      <c r="J123" s="32">
        <f t="shared" si="101"/>
        <v>0</v>
      </c>
      <c r="K123" s="31">
        <v>26</v>
      </c>
      <c r="L123" s="573">
        <f t="shared" si="95"/>
        <v>15.11627906976744</v>
      </c>
      <c r="M123" s="31">
        <v>28</v>
      </c>
      <c r="N123" s="2509">
        <f t="shared" si="96"/>
        <v>16.279069767441861</v>
      </c>
      <c r="O123" s="31">
        <v>17</v>
      </c>
      <c r="P123" s="2509">
        <f t="shared" si="97"/>
        <v>9.8837209302325579</v>
      </c>
      <c r="Q123" s="31">
        <v>32</v>
      </c>
      <c r="R123" s="32">
        <f t="shared" si="98"/>
        <v>18.604651162790699</v>
      </c>
      <c r="S123" s="31">
        <v>51</v>
      </c>
      <c r="T123" s="2515">
        <f t="shared" si="99"/>
        <v>29.651162790697676</v>
      </c>
      <c r="U123" s="242"/>
      <c r="V123" s="242"/>
      <c r="W123" s="242"/>
      <c r="X123" s="242"/>
      <c r="Y123" s="242"/>
      <c r="Z123" s="242"/>
      <c r="AA123" s="242"/>
      <c r="AB123" s="242"/>
    </row>
    <row r="124" spans="1:28" s="56" customFormat="1" ht="11.25" customHeight="1">
      <c r="A124" s="91" t="s">
        <v>479</v>
      </c>
      <c r="B124" s="801">
        <v>188</v>
      </c>
      <c r="C124" s="2532">
        <v>10</v>
      </c>
      <c r="D124" s="42">
        <f t="shared" si="94"/>
        <v>5.3191489361702127</v>
      </c>
      <c r="E124" s="41">
        <v>7</v>
      </c>
      <c r="F124" s="2562">
        <f t="shared" si="100"/>
        <v>3.7234042553191489</v>
      </c>
      <c r="G124" s="4531">
        <v>0</v>
      </c>
      <c r="H124" s="4532"/>
      <c r="I124" s="4533"/>
      <c r="J124" s="42">
        <f t="shared" si="101"/>
        <v>0</v>
      </c>
      <c r="K124" s="41">
        <v>23</v>
      </c>
      <c r="L124" s="2562">
        <f t="shared" si="95"/>
        <v>12.23404255319149</v>
      </c>
      <c r="M124" s="41">
        <v>34</v>
      </c>
      <c r="N124" s="2476">
        <f t="shared" si="96"/>
        <v>18.085106382978726</v>
      </c>
      <c r="O124" s="41">
        <v>16</v>
      </c>
      <c r="P124" s="2476">
        <f t="shared" si="97"/>
        <v>8.5106382978723403</v>
      </c>
      <c r="Q124" s="2532">
        <v>41</v>
      </c>
      <c r="R124" s="42">
        <f t="shared" si="98"/>
        <v>21.808510638297875</v>
      </c>
      <c r="S124" s="41">
        <v>57</v>
      </c>
      <c r="T124" s="2513">
        <f t="shared" si="99"/>
        <v>30.319148936170215</v>
      </c>
      <c r="U124" s="242"/>
      <c r="V124" s="242"/>
      <c r="W124" s="242"/>
      <c r="X124" s="242"/>
      <c r="Y124" s="242"/>
      <c r="Z124" s="242"/>
      <c r="AA124" s="242"/>
      <c r="AB124" s="242"/>
    </row>
    <row r="125" spans="1:28" s="56" customFormat="1" ht="11.25" customHeight="1">
      <c r="A125" s="28" t="s">
        <v>526</v>
      </c>
      <c r="B125" s="800">
        <v>339</v>
      </c>
      <c r="C125" s="2529">
        <v>49</v>
      </c>
      <c r="D125" s="32">
        <f t="shared" si="94"/>
        <v>14.454277286135694</v>
      </c>
      <c r="E125" s="31">
        <v>12</v>
      </c>
      <c r="F125" s="573">
        <f t="shared" si="100"/>
        <v>3.5398230088495577</v>
      </c>
      <c r="G125" s="4522">
        <v>0</v>
      </c>
      <c r="H125" s="4523"/>
      <c r="I125" s="4524"/>
      <c r="J125" s="32">
        <f t="shared" si="101"/>
        <v>0</v>
      </c>
      <c r="K125" s="31">
        <v>89</v>
      </c>
      <c r="L125" s="573">
        <f t="shared" si="95"/>
        <v>26.253687315634217</v>
      </c>
      <c r="M125" s="31">
        <v>52</v>
      </c>
      <c r="N125" s="2509">
        <f t="shared" si="96"/>
        <v>15.339233038348082</v>
      </c>
      <c r="O125" s="31">
        <v>24</v>
      </c>
      <c r="P125" s="2509">
        <f t="shared" si="97"/>
        <v>7.0796460176991154</v>
      </c>
      <c r="Q125" s="2529">
        <v>48</v>
      </c>
      <c r="R125" s="32">
        <f t="shared" si="98"/>
        <v>14.159292035398231</v>
      </c>
      <c r="S125" s="31">
        <v>65</v>
      </c>
      <c r="T125" s="2515">
        <f t="shared" si="99"/>
        <v>19.174041297935105</v>
      </c>
      <c r="U125" s="242"/>
      <c r="V125" s="242"/>
      <c r="W125" s="242"/>
      <c r="X125" s="242"/>
      <c r="Y125" s="242"/>
      <c r="Z125" s="242"/>
      <c r="AA125" s="242"/>
      <c r="AB125" s="242"/>
    </row>
    <row r="126" spans="1:28" s="56" customFormat="1" ht="11.25" customHeight="1">
      <c r="A126" s="92" t="s">
        <v>484</v>
      </c>
      <c r="B126" s="800">
        <v>263</v>
      </c>
      <c r="C126" s="2529">
        <v>39</v>
      </c>
      <c r="D126" s="32">
        <f t="shared" si="94"/>
        <v>14.82889733840304</v>
      </c>
      <c r="E126" s="31">
        <v>16</v>
      </c>
      <c r="F126" s="573">
        <f t="shared" si="100"/>
        <v>6.083650190114068</v>
      </c>
      <c r="G126" s="4536">
        <v>2</v>
      </c>
      <c r="H126" s="4537"/>
      <c r="I126" s="4538"/>
      <c r="J126" s="32">
        <f t="shared" si="101"/>
        <v>0.76045627376425851</v>
      </c>
      <c r="K126" s="31">
        <v>46</v>
      </c>
      <c r="L126" s="573">
        <f t="shared" si="95"/>
        <v>17.490494296577946</v>
      </c>
      <c r="M126" s="31">
        <v>34</v>
      </c>
      <c r="N126" s="2509">
        <f t="shared" si="96"/>
        <v>12.927756653992395</v>
      </c>
      <c r="O126" s="31">
        <v>17</v>
      </c>
      <c r="P126" s="2509">
        <f t="shared" si="97"/>
        <v>6.4638783269961975</v>
      </c>
      <c r="Q126" s="2529">
        <v>41</v>
      </c>
      <c r="R126" s="32">
        <f t="shared" si="98"/>
        <v>15.589353612167301</v>
      </c>
      <c r="S126" s="31">
        <v>68</v>
      </c>
      <c r="T126" s="2515">
        <f t="shared" si="99"/>
        <v>25.85551330798479</v>
      </c>
      <c r="U126" s="242"/>
      <c r="V126" s="242"/>
      <c r="W126"/>
      <c r="X126"/>
      <c r="Y126"/>
      <c r="Z126"/>
      <c r="AA126" s="242"/>
      <c r="AB126" s="242"/>
    </row>
    <row r="127" spans="1:28" s="56" customFormat="1" ht="11.25" customHeight="1">
      <c r="A127" s="92" t="s">
        <v>498</v>
      </c>
      <c r="B127" s="800">
        <v>171</v>
      </c>
      <c r="C127" s="2529">
        <v>16</v>
      </c>
      <c r="D127" s="32">
        <f t="shared" si="94"/>
        <v>9.3567251461988299</v>
      </c>
      <c r="E127" s="31">
        <v>13</v>
      </c>
      <c r="F127" s="573">
        <f t="shared" si="100"/>
        <v>7.6023391812865491</v>
      </c>
      <c r="G127" s="4536">
        <v>1</v>
      </c>
      <c r="H127" s="4537"/>
      <c r="I127" s="4538"/>
      <c r="J127" s="32">
        <f t="shared" si="101"/>
        <v>0.58479532163742687</v>
      </c>
      <c r="K127" s="31">
        <v>36</v>
      </c>
      <c r="L127" s="573">
        <f t="shared" si="95"/>
        <v>21.052631578947366</v>
      </c>
      <c r="M127" s="31">
        <v>25</v>
      </c>
      <c r="N127" s="2509">
        <f t="shared" si="96"/>
        <v>14.619883040935672</v>
      </c>
      <c r="O127" s="31">
        <v>17</v>
      </c>
      <c r="P127" s="2509">
        <f t="shared" si="97"/>
        <v>9.9415204678362574</v>
      </c>
      <c r="Q127" s="2529">
        <v>36</v>
      </c>
      <c r="R127" s="32">
        <f t="shared" si="98"/>
        <v>21.052631578947366</v>
      </c>
      <c r="S127" s="31">
        <v>27</v>
      </c>
      <c r="T127" s="2515">
        <f t="shared" si="99"/>
        <v>15.789473684210526</v>
      </c>
      <c r="U127" s="242"/>
      <c r="V127" s="242"/>
      <c r="W127"/>
      <c r="X127"/>
      <c r="Y127"/>
      <c r="Z127"/>
      <c r="AA127" s="242"/>
      <c r="AB127" s="242"/>
    </row>
    <row r="128" spans="1:28" s="56" customFormat="1" ht="11.25" customHeight="1">
      <c r="A128" s="91" t="s">
        <v>428</v>
      </c>
      <c r="B128" s="801">
        <v>187</v>
      </c>
      <c r="C128" s="2532">
        <v>14</v>
      </c>
      <c r="D128" s="42">
        <f t="shared" si="94"/>
        <v>7.4866310160427805</v>
      </c>
      <c r="E128" s="41">
        <v>8</v>
      </c>
      <c r="F128" s="2562">
        <f t="shared" si="100"/>
        <v>4.2780748663101598</v>
      </c>
      <c r="G128" s="4531">
        <v>0</v>
      </c>
      <c r="H128" s="4532"/>
      <c r="I128" s="4533"/>
      <c r="J128" s="42">
        <f t="shared" si="101"/>
        <v>0</v>
      </c>
      <c r="K128" s="41">
        <v>21</v>
      </c>
      <c r="L128" s="2562">
        <f t="shared" si="95"/>
        <v>11.229946524064172</v>
      </c>
      <c r="M128" s="41">
        <v>41</v>
      </c>
      <c r="N128" s="2476">
        <f t="shared" si="96"/>
        <v>21.925133689839569</v>
      </c>
      <c r="O128" s="41">
        <v>17</v>
      </c>
      <c r="P128" s="2476">
        <f t="shared" si="97"/>
        <v>9.0909090909090917</v>
      </c>
      <c r="Q128" s="2532">
        <v>36</v>
      </c>
      <c r="R128" s="42">
        <f t="shared" si="98"/>
        <v>19.251336898395721</v>
      </c>
      <c r="S128" s="41">
        <v>50</v>
      </c>
      <c r="T128" s="2513">
        <f t="shared" si="99"/>
        <v>26.737967914438503</v>
      </c>
      <c r="U128" s="242"/>
      <c r="V128" s="242"/>
      <c r="W128"/>
      <c r="X128"/>
      <c r="Y128"/>
      <c r="Z128"/>
      <c r="AA128" s="242"/>
      <c r="AB128" s="242"/>
    </row>
    <row r="129" spans="1:29" s="56" customFormat="1" ht="11.25" customHeight="1">
      <c r="A129" s="28" t="s">
        <v>416</v>
      </c>
      <c r="B129" s="800">
        <v>319</v>
      </c>
      <c r="C129" s="2529">
        <v>47</v>
      </c>
      <c r="D129" s="32">
        <f t="shared" si="94"/>
        <v>14.733542319749215</v>
      </c>
      <c r="E129" s="31">
        <v>23</v>
      </c>
      <c r="F129" s="573">
        <f t="shared" si="100"/>
        <v>7.2100313479623823</v>
      </c>
      <c r="G129" s="4522">
        <v>0</v>
      </c>
      <c r="H129" s="4523"/>
      <c r="I129" s="4524"/>
      <c r="J129" s="32">
        <f t="shared" si="101"/>
        <v>0</v>
      </c>
      <c r="K129" s="31">
        <v>58</v>
      </c>
      <c r="L129" s="573">
        <f t="shared" si="95"/>
        <v>18.181818181818183</v>
      </c>
      <c r="M129" s="31">
        <v>63</v>
      </c>
      <c r="N129" s="2509">
        <f t="shared" si="96"/>
        <v>19.749216300940439</v>
      </c>
      <c r="O129" s="31">
        <v>28</v>
      </c>
      <c r="P129" s="2509">
        <f t="shared" si="97"/>
        <v>8.7774294670846391</v>
      </c>
      <c r="Q129" s="2529">
        <v>51</v>
      </c>
      <c r="R129" s="32">
        <f t="shared" si="98"/>
        <v>15.987460815047022</v>
      </c>
      <c r="S129" s="31">
        <v>49</v>
      </c>
      <c r="T129" s="2515">
        <f t="shared" si="99"/>
        <v>15.360501567398119</v>
      </c>
      <c r="U129" s="242"/>
      <c r="V129" s="242"/>
      <c r="W129"/>
      <c r="X129"/>
      <c r="Y129"/>
      <c r="Z129"/>
      <c r="AA129" s="242"/>
      <c r="AB129" s="242"/>
    </row>
    <row r="130" spans="1:29" s="56" customFormat="1" ht="11.25" customHeight="1">
      <c r="A130" s="28" t="s">
        <v>211</v>
      </c>
      <c r="B130" s="800">
        <v>226</v>
      </c>
      <c r="C130" s="2529">
        <v>30</v>
      </c>
      <c r="D130" s="32">
        <f t="shared" si="94"/>
        <v>13.274336283185843</v>
      </c>
      <c r="E130" s="31">
        <v>16</v>
      </c>
      <c r="F130" s="573">
        <f t="shared" si="100"/>
        <v>7.0796460176991154</v>
      </c>
      <c r="G130" s="4536">
        <v>1</v>
      </c>
      <c r="H130" s="4537"/>
      <c r="I130" s="4538"/>
      <c r="J130" s="2514">
        <f t="shared" si="101"/>
        <v>0.44247787610619471</v>
      </c>
      <c r="K130" s="2542">
        <v>32</v>
      </c>
      <c r="L130" s="573">
        <f t="shared" si="95"/>
        <v>14.159292035398231</v>
      </c>
      <c r="M130" s="31">
        <v>59</v>
      </c>
      <c r="N130" s="2509">
        <f t="shared" si="96"/>
        <v>26.10619469026549</v>
      </c>
      <c r="O130" s="31">
        <v>21</v>
      </c>
      <c r="P130" s="2509">
        <f t="shared" si="97"/>
        <v>9.2920353982300892</v>
      </c>
      <c r="Q130" s="2529">
        <v>27</v>
      </c>
      <c r="R130" s="32">
        <f t="shared" si="98"/>
        <v>11.946902654867257</v>
      </c>
      <c r="S130" s="31">
        <v>40</v>
      </c>
      <c r="T130" s="2515">
        <f t="shared" si="99"/>
        <v>17.699115044247787</v>
      </c>
      <c r="U130" s="242"/>
      <c r="V130" s="242"/>
      <c r="W130"/>
      <c r="X130"/>
      <c r="Y130"/>
      <c r="Z130"/>
      <c r="AA130" s="242"/>
      <c r="AB130" s="242"/>
    </row>
    <row r="131" spans="1:29" s="56" customFormat="1" ht="11.25" customHeight="1">
      <c r="A131" s="51" t="s">
        <v>61</v>
      </c>
      <c r="B131" s="800">
        <v>178</v>
      </c>
      <c r="C131" s="2529">
        <v>18</v>
      </c>
      <c r="D131" s="32">
        <f t="shared" si="94"/>
        <v>10.112359550561797</v>
      </c>
      <c r="E131" s="31">
        <v>7</v>
      </c>
      <c r="F131" s="573">
        <f t="shared" si="100"/>
        <v>3.9325842696629212</v>
      </c>
      <c r="G131" s="903">
        <v>1</v>
      </c>
      <c r="H131" s="2514">
        <f t="shared" ref="H131:H139" si="102">SUM(G131/B131)*100</f>
        <v>0.5617977528089888</v>
      </c>
      <c r="I131" s="2518">
        <v>0</v>
      </c>
      <c r="J131" s="2514">
        <f t="shared" ref="J131:J139" si="103">SUM(I131/B131)*100</f>
        <v>0</v>
      </c>
      <c r="K131" s="2542">
        <v>26</v>
      </c>
      <c r="L131" s="573">
        <f t="shared" si="95"/>
        <v>14.606741573033707</v>
      </c>
      <c r="M131" s="31">
        <v>37</v>
      </c>
      <c r="N131" s="2509">
        <f t="shared" si="96"/>
        <v>20.786516853932586</v>
      </c>
      <c r="O131" s="31">
        <v>27</v>
      </c>
      <c r="P131" s="2509">
        <f t="shared" si="97"/>
        <v>15.168539325842698</v>
      </c>
      <c r="Q131" s="2529">
        <v>25</v>
      </c>
      <c r="R131" s="32">
        <f t="shared" si="98"/>
        <v>14.04494382022472</v>
      </c>
      <c r="S131" s="31">
        <v>37</v>
      </c>
      <c r="T131" s="2515">
        <f t="shared" si="99"/>
        <v>20.786516853932586</v>
      </c>
      <c r="U131" s="242"/>
      <c r="V131" s="242"/>
      <c r="W131"/>
      <c r="X131"/>
      <c r="Y131"/>
      <c r="Z131"/>
      <c r="AA131" s="242"/>
      <c r="AB131" s="242"/>
      <c r="AC131" s="474"/>
    </row>
    <row r="132" spans="1:29" s="56" customFormat="1" ht="11.25" customHeight="1">
      <c r="A132" s="51" t="s">
        <v>551</v>
      </c>
      <c r="B132" s="800">
        <v>199</v>
      </c>
      <c r="C132" s="2529">
        <v>23</v>
      </c>
      <c r="D132" s="32">
        <f t="shared" si="94"/>
        <v>11.557788944723619</v>
      </c>
      <c r="E132" s="31">
        <v>8</v>
      </c>
      <c r="F132" s="573">
        <f>SUM(E132/B132)*100</f>
        <v>4.0201005025125625</v>
      </c>
      <c r="G132" s="903">
        <v>0</v>
      </c>
      <c r="H132" s="32">
        <f t="shared" si="102"/>
        <v>0</v>
      </c>
      <c r="I132" s="903">
        <v>0</v>
      </c>
      <c r="J132" s="2514">
        <f t="shared" si="103"/>
        <v>0</v>
      </c>
      <c r="K132" s="31">
        <v>31</v>
      </c>
      <c r="L132" s="573">
        <f t="shared" si="95"/>
        <v>15.577889447236181</v>
      </c>
      <c r="M132" s="31">
        <v>37</v>
      </c>
      <c r="N132" s="2509">
        <f t="shared" si="96"/>
        <v>18.592964824120603</v>
      </c>
      <c r="O132" s="31">
        <v>12</v>
      </c>
      <c r="P132" s="2509">
        <f t="shared" si="97"/>
        <v>6.0301507537688437</v>
      </c>
      <c r="Q132" s="2529">
        <v>40</v>
      </c>
      <c r="R132" s="32">
        <f t="shared" si="98"/>
        <v>20.100502512562816</v>
      </c>
      <c r="S132" s="31">
        <v>48</v>
      </c>
      <c r="T132" s="2515">
        <f t="shared" si="99"/>
        <v>24.120603015075375</v>
      </c>
      <c r="U132" s="242"/>
      <c r="V132" s="242"/>
      <c r="W132"/>
      <c r="X132"/>
      <c r="Y132"/>
      <c r="Z132"/>
      <c r="AA132" s="242"/>
      <c r="AB132" s="242"/>
      <c r="AC132" s="474"/>
    </row>
    <row r="133" spans="1:29" s="56" customFormat="1" ht="11.25" customHeight="1">
      <c r="A133" s="731" t="s">
        <v>603</v>
      </c>
      <c r="B133" s="802">
        <v>288</v>
      </c>
      <c r="C133" s="2535">
        <v>49</v>
      </c>
      <c r="D133" s="165">
        <f t="shared" si="94"/>
        <v>17.013888888888889</v>
      </c>
      <c r="E133" s="2536">
        <v>15</v>
      </c>
      <c r="F133" s="468">
        <f t="shared" si="100"/>
        <v>5.2083333333333339</v>
      </c>
      <c r="G133" s="2520">
        <v>0</v>
      </c>
      <c r="H133" s="165">
        <f t="shared" si="102"/>
        <v>0</v>
      </c>
      <c r="I133" s="2520">
        <v>0</v>
      </c>
      <c r="J133" s="165">
        <f t="shared" si="103"/>
        <v>0</v>
      </c>
      <c r="K133" s="2536">
        <v>48</v>
      </c>
      <c r="L133" s="468">
        <f t="shared" si="95"/>
        <v>16.666666666666664</v>
      </c>
      <c r="M133" s="107">
        <v>53</v>
      </c>
      <c r="N133" s="2511">
        <f t="shared" si="96"/>
        <v>18.402777777777779</v>
      </c>
      <c r="O133" s="107">
        <v>24</v>
      </c>
      <c r="P133" s="165">
        <f t="shared" si="97"/>
        <v>8.3333333333333321</v>
      </c>
      <c r="Q133" s="2536">
        <v>63</v>
      </c>
      <c r="R133" s="165">
        <f t="shared" si="98"/>
        <v>21.875</v>
      </c>
      <c r="S133" s="107">
        <v>36</v>
      </c>
      <c r="T133" s="2521">
        <f t="shared" si="99"/>
        <v>12.5</v>
      </c>
      <c r="U133" s="242"/>
      <c r="V133" s="242"/>
      <c r="W133"/>
      <c r="X133"/>
      <c r="Y133"/>
      <c r="Z133"/>
      <c r="AA133" s="242"/>
      <c r="AB133" s="242"/>
      <c r="AC133" s="474"/>
    </row>
    <row r="134" spans="1:29" s="56" customFormat="1" ht="11.25" customHeight="1">
      <c r="A134" s="92" t="s">
        <v>641</v>
      </c>
      <c r="B134" s="800">
        <v>232</v>
      </c>
      <c r="C134" s="2529">
        <v>38</v>
      </c>
      <c r="D134" s="32">
        <f t="shared" si="94"/>
        <v>16.379310344827587</v>
      </c>
      <c r="E134" s="2530">
        <v>11</v>
      </c>
      <c r="F134" s="533">
        <f t="shared" si="100"/>
        <v>4.7413793103448274</v>
      </c>
      <c r="G134" s="2517">
        <v>0</v>
      </c>
      <c r="H134" s="32">
        <f t="shared" si="102"/>
        <v>0</v>
      </c>
      <c r="I134" s="2517">
        <v>0</v>
      </c>
      <c r="J134" s="32">
        <f t="shared" si="103"/>
        <v>0</v>
      </c>
      <c r="K134" s="2530">
        <v>34</v>
      </c>
      <c r="L134" s="533">
        <f t="shared" si="95"/>
        <v>14.655172413793101</v>
      </c>
      <c r="M134" s="31">
        <v>41</v>
      </c>
      <c r="N134" s="2509">
        <f t="shared" si="96"/>
        <v>17.672413793103448</v>
      </c>
      <c r="O134" s="31">
        <v>20</v>
      </c>
      <c r="P134" s="32">
        <f t="shared" si="97"/>
        <v>8.6206896551724146</v>
      </c>
      <c r="Q134" s="2530">
        <v>30</v>
      </c>
      <c r="R134" s="32">
        <f t="shared" si="98"/>
        <v>12.931034482758621</v>
      </c>
      <c r="S134" s="31">
        <v>58</v>
      </c>
      <c r="T134" s="2515">
        <f t="shared" si="99"/>
        <v>25</v>
      </c>
      <c r="U134" s="242"/>
      <c r="V134" s="242"/>
      <c r="W134"/>
      <c r="X134"/>
      <c r="Y134"/>
      <c r="Z134"/>
      <c r="AA134" s="242"/>
      <c r="AB134" s="242"/>
      <c r="AC134" s="474"/>
    </row>
    <row r="135" spans="1:29" s="56" customFormat="1" ht="11.25" customHeight="1">
      <c r="A135" s="92" t="s">
        <v>654</v>
      </c>
      <c r="B135" s="800">
        <v>172</v>
      </c>
      <c r="C135" s="2529">
        <v>37</v>
      </c>
      <c r="D135" s="32">
        <f t="shared" si="94"/>
        <v>21.511627906976745</v>
      </c>
      <c r="E135" s="2530">
        <v>8</v>
      </c>
      <c r="F135" s="533">
        <f t="shared" si="100"/>
        <v>4.6511627906976747</v>
      </c>
      <c r="G135" s="2517">
        <v>0</v>
      </c>
      <c r="H135" s="32">
        <f t="shared" si="102"/>
        <v>0</v>
      </c>
      <c r="I135" s="2517">
        <v>0</v>
      </c>
      <c r="J135" s="32">
        <f t="shared" si="103"/>
        <v>0</v>
      </c>
      <c r="K135" s="2530">
        <v>21</v>
      </c>
      <c r="L135" s="533">
        <f t="shared" si="95"/>
        <v>12.209302325581394</v>
      </c>
      <c r="M135" s="31">
        <v>23</v>
      </c>
      <c r="N135" s="2509">
        <f t="shared" si="96"/>
        <v>13.372093023255813</v>
      </c>
      <c r="O135" s="31">
        <v>21</v>
      </c>
      <c r="P135" s="32">
        <f t="shared" si="97"/>
        <v>12.209302325581394</v>
      </c>
      <c r="Q135" s="2530">
        <v>27</v>
      </c>
      <c r="R135" s="32">
        <f t="shared" si="98"/>
        <v>15.697674418604651</v>
      </c>
      <c r="S135" s="31">
        <v>35</v>
      </c>
      <c r="T135" s="2515">
        <f t="shared" si="99"/>
        <v>20.348837209302324</v>
      </c>
      <c r="U135" s="242"/>
      <c r="V135" s="242"/>
      <c r="W135"/>
      <c r="X135"/>
      <c r="Y135"/>
      <c r="Z135"/>
      <c r="AA135" s="242"/>
      <c r="AB135" s="242"/>
      <c r="AC135" s="242" t="s">
        <v>99</v>
      </c>
    </row>
    <row r="136" spans="1:29" s="56" customFormat="1" ht="11.25" customHeight="1">
      <c r="A136" s="52" t="s">
        <v>655</v>
      </c>
      <c r="B136" s="801">
        <v>183</v>
      </c>
      <c r="C136" s="2532">
        <v>17</v>
      </c>
      <c r="D136" s="42">
        <f t="shared" si="94"/>
        <v>9.2896174863387984</v>
      </c>
      <c r="E136" s="2484">
        <v>8</v>
      </c>
      <c r="F136" s="1338">
        <f>SUM(E136/B136)*100</f>
        <v>4.3715846994535523</v>
      </c>
      <c r="G136" s="2556">
        <v>2</v>
      </c>
      <c r="H136" s="42">
        <f t="shared" si="102"/>
        <v>1.0928961748633881</v>
      </c>
      <c r="I136" s="2556">
        <v>0</v>
      </c>
      <c r="J136" s="42">
        <f t="shared" si="103"/>
        <v>0</v>
      </c>
      <c r="K136" s="2484">
        <v>15</v>
      </c>
      <c r="L136" s="1338">
        <f t="shared" si="95"/>
        <v>8.1967213114754092</v>
      </c>
      <c r="M136" s="41">
        <v>33</v>
      </c>
      <c r="N136" s="2476">
        <f t="shared" si="96"/>
        <v>18.032786885245901</v>
      </c>
      <c r="O136" s="41">
        <v>16</v>
      </c>
      <c r="P136" s="42">
        <f t="shared" si="97"/>
        <v>8.7431693989071047</v>
      </c>
      <c r="Q136" s="2484">
        <v>32</v>
      </c>
      <c r="R136" s="42">
        <f t="shared" si="98"/>
        <v>17.486338797814209</v>
      </c>
      <c r="S136" s="41">
        <v>60</v>
      </c>
      <c r="T136" s="2513">
        <f t="shared" si="99"/>
        <v>32.786885245901637</v>
      </c>
      <c r="U136" s="242"/>
      <c r="V136" s="242"/>
      <c r="W136" s="20"/>
      <c r="X136" s="20"/>
      <c r="Y136" s="20"/>
      <c r="Z136" s="20"/>
      <c r="AA136" s="242"/>
      <c r="AB136" s="242"/>
      <c r="AC136" s="242"/>
    </row>
    <row r="137" spans="1:29" s="56" customFormat="1" ht="11.25" customHeight="1">
      <c r="A137" s="731" t="s">
        <v>705</v>
      </c>
      <c r="B137" s="802">
        <v>262</v>
      </c>
      <c r="C137" s="2535">
        <v>30</v>
      </c>
      <c r="D137" s="165">
        <f t="shared" si="94"/>
        <v>11.450381679389313</v>
      </c>
      <c r="E137" s="107">
        <v>14</v>
      </c>
      <c r="F137" s="468">
        <f t="shared" si="100"/>
        <v>5.343511450381679</v>
      </c>
      <c r="G137" s="2520">
        <v>1</v>
      </c>
      <c r="H137" s="165">
        <f t="shared" si="102"/>
        <v>0.38167938931297707</v>
      </c>
      <c r="I137" s="1644">
        <v>0</v>
      </c>
      <c r="J137" s="165">
        <f t="shared" si="103"/>
        <v>0</v>
      </c>
      <c r="K137" s="2536">
        <v>46</v>
      </c>
      <c r="L137" s="468">
        <f t="shared" si="95"/>
        <v>17.557251908396946</v>
      </c>
      <c r="M137" s="107">
        <v>43</v>
      </c>
      <c r="N137" s="165">
        <f t="shared" si="96"/>
        <v>16.412213740458014</v>
      </c>
      <c r="O137" s="107">
        <v>25</v>
      </c>
      <c r="P137" s="165">
        <f t="shared" si="97"/>
        <v>9.5419847328244281</v>
      </c>
      <c r="Q137" s="107">
        <v>46</v>
      </c>
      <c r="R137" s="165">
        <f t="shared" si="98"/>
        <v>17.557251908396946</v>
      </c>
      <c r="S137" s="107">
        <v>57</v>
      </c>
      <c r="T137" s="2521">
        <f t="shared" si="99"/>
        <v>21.755725190839694</v>
      </c>
      <c r="U137" s="242"/>
      <c r="V137" s="242"/>
      <c r="W137" s="103"/>
      <c r="X137" s="103"/>
      <c r="Y137" s="103"/>
      <c r="Z137" s="103"/>
      <c r="AA137" s="242"/>
      <c r="AB137" s="242"/>
      <c r="AC137" s="242"/>
    </row>
    <row r="138" spans="1:29" s="56" customFormat="1" ht="11.25" customHeight="1">
      <c r="A138" s="51" t="s">
        <v>723</v>
      </c>
      <c r="B138" s="800">
        <v>231</v>
      </c>
      <c r="C138" s="31">
        <v>26</v>
      </c>
      <c r="D138" s="32">
        <f t="shared" si="94"/>
        <v>11.255411255411255</v>
      </c>
      <c r="E138" s="2530">
        <v>9</v>
      </c>
      <c r="F138" s="533">
        <f t="shared" si="100"/>
        <v>3.8961038961038961</v>
      </c>
      <c r="G138" s="903">
        <v>0</v>
      </c>
      <c r="H138" s="32">
        <f t="shared" si="102"/>
        <v>0</v>
      </c>
      <c r="I138" s="2517">
        <v>0</v>
      </c>
      <c r="J138" s="32">
        <f t="shared" si="103"/>
        <v>0</v>
      </c>
      <c r="K138" s="31">
        <v>35</v>
      </c>
      <c r="L138" s="533">
        <f t="shared" si="95"/>
        <v>15.151515151515152</v>
      </c>
      <c r="M138" s="31">
        <v>28</v>
      </c>
      <c r="N138" s="2509">
        <f t="shared" si="96"/>
        <v>12.121212121212121</v>
      </c>
      <c r="O138" s="31">
        <v>19</v>
      </c>
      <c r="P138" s="32">
        <f t="shared" si="97"/>
        <v>8.2251082251082259</v>
      </c>
      <c r="Q138" s="2530">
        <v>36</v>
      </c>
      <c r="R138" s="32">
        <f t="shared" si="98"/>
        <v>15.584415584415584</v>
      </c>
      <c r="S138" s="31">
        <v>78</v>
      </c>
      <c r="T138" s="49">
        <f t="shared" si="99"/>
        <v>33.766233766233768</v>
      </c>
      <c r="U138" s="242"/>
      <c r="V138" s="242"/>
      <c r="W138"/>
      <c r="X138"/>
      <c r="Y138"/>
      <c r="Z138"/>
      <c r="AA138" s="242"/>
      <c r="AB138" s="242"/>
      <c r="AC138" s="242"/>
    </row>
    <row r="139" spans="1:29" s="56" customFormat="1" ht="11.25" customHeight="1">
      <c r="A139" s="51" t="s">
        <v>724</v>
      </c>
      <c r="B139" s="800">
        <v>145</v>
      </c>
      <c r="C139" s="2529">
        <v>6</v>
      </c>
      <c r="D139" s="32">
        <f t="shared" si="94"/>
        <v>4.1379310344827589</v>
      </c>
      <c r="E139" s="2530">
        <v>5</v>
      </c>
      <c r="F139" s="533">
        <f t="shared" si="100"/>
        <v>3.4482758620689653</v>
      </c>
      <c r="G139" s="2517">
        <v>1</v>
      </c>
      <c r="H139" s="32">
        <f t="shared" si="102"/>
        <v>0.68965517241379315</v>
      </c>
      <c r="I139" s="2517">
        <v>0</v>
      </c>
      <c r="J139" s="32">
        <f t="shared" si="103"/>
        <v>0</v>
      </c>
      <c r="K139" s="2530">
        <v>24</v>
      </c>
      <c r="L139" s="533">
        <f t="shared" si="95"/>
        <v>16.551724137931036</v>
      </c>
      <c r="M139" s="31">
        <v>29</v>
      </c>
      <c r="N139" s="2509">
        <f t="shared" si="96"/>
        <v>20</v>
      </c>
      <c r="O139" s="31">
        <v>9</v>
      </c>
      <c r="P139" s="32">
        <f t="shared" si="97"/>
        <v>6.2068965517241379</v>
      </c>
      <c r="Q139" s="2530">
        <v>30</v>
      </c>
      <c r="R139" s="32">
        <f t="shared" si="98"/>
        <v>20.689655172413794</v>
      </c>
      <c r="S139" s="31">
        <v>41</v>
      </c>
      <c r="T139" s="2515">
        <f t="shared" si="99"/>
        <v>28.27586206896552</v>
      </c>
      <c r="U139" s="242"/>
      <c r="V139" s="242"/>
      <c r="W139"/>
      <c r="X139"/>
      <c r="Y139"/>
      <c r="Z139"/>
      <c r="AA139" s="242"/>
      <c r="AB139" s="242"/>
      <c r="AC139" s="242"/>
    </row>
    <row r="140" spans="1:29" s="56" customFormat="1" ht="11.25" customHeight="1">
      <c r="A140" s="52" t="s">
        <v>725</v>
      </c>
      <c r="B140" s="801">
        <v>173</v>
      </c>
      <c r="C140" s="2532">
        <v>14</v>
      </c>
      <c r="D140" s="42">
        <f t="shared" ref="D140:D152" si="104">SUM(C140/B140)*100</f>
        <v>8.0924855491329488</v>
      </c>
      <c r="E140" s="2484">
        <v>6</v>
      </c>
      <c r="F140" s="1338">
        <f t="shared" ref="F140:F152" si="105">SUM(E140/B140)*100</f>
        <v>3.4682080924855487</v>
      </c>
      <c r="G140" s="2556">
        <v>2</v>
      </c>
      <c r="H140" s="42">
        <f t="shared" ref="H140:H152" si="106">SUM(G140/B140)*100</f>
        <v>1.1560693641618496</v>
      </c>
      <c r="I140" s="2556">
        <v>0</v>
      </c>
      <c r="J140" s="42">
        <f t="shared" ref="J140:J152" si="107">SUM(I140/B140)*100</f>
        <v>0</v>
      </c>
      <c r="K140" s="2484">
        <v>16</v>
      </c>
      <c r="L140" s="1338">
        <f t="shared" ref="L140:L152" si="108">SUM(K140/B140)*100</f>
        <v>9.2485549132947966</v>
      </c>
      <c r="M140" s="41">
        <v>28</v>
      </c>
      <c r="N140" s="2476">
        <f t="shared" ref="N140:N152" si="109">SUM(M140/B140)*100</f>
        <v>16.184971098265898</v>
      </c>
      <c r="O140" s="41">
        <v>34</v>
      </c>
      <c r="P140" s="42">
        <f t="shared" ref="P140:P152" si="110">SUM(O140/B140)*100</f>
        <v>19.653179190751445</v>
      </c>
      <c r="Q140" s="2484">
        <v>31</v>
      </c>
      <c r="R140" s="42">
        <f t="shared" ref="R140:R152" si="111">SUM(Q140/B140)*100</f>
        <v>17.919075144508671</v>
      </c>
      <c r="S140" s="41">
        <v>42</v>
      </c>
      <c r="T140" s="2513">
        <f t="shared" ref="T140:T152" si="112">SUM(S140/B140)*100</f>
        <v>24.277456647398843</v>
      </c>
      <c r="U140" s="242"/>
      <c r="V140" s="242"/>
      <c r="W140"/>
      <c r="X140"/>
      <c r="Y140"/>
      <c r="Z140"/>
      <c r="AA140" s="242"/>
      <c r="AB140" s="242"/>
      <c r="AC140" s="242"/>
    </row>
    <row r="141" spans="1:29" s="56" customFormat="1" ht="11.25" customHeight="1">
      <c r="A141" s="731" t="s">
        <v>746</v>
      </c>
      <c r="B141" s="802">
        <v>271</v>
      </c>
      <c r="C141" s="2535">
        <v>55</v>
      </c>
      <c r="D141" s="165">
        <f t="shared" si="104"/>
        <v>20.29520295202952</v>
      </c>
      <c r="E141" s="107">
        <v>11</v>
      </c>
      <c r="F141" s="468">
        <f t="shared" si="105"/>
        <v>4.0590405904059041</v>
      </c>
      <c r="G141" s="2520">
        <v>0</v>
      </c>
      <c r="H141" s="165">
        <f t="shared" si="106"/>
        <v>0</v>
      </c>
      <c r="I141" s="1644">
        <v>0</v>
      </c>
      <c r="J141" s="165">
        <f t="shared" si="107"/>
        <v>0</v>
      </c>
      <c r="K141" s="2536">
        <v>47</v>
      </c>
      <c r="L141" s="468">
        <f t="shared" si="108"/>
        <v>17.343173431734318</v>
      </c>
      <c r="M141" s="107">
        <v>44</v>
      </c>
      <c r="N141" s="165">
        <f t="shared" si="109"/>
        <v>16.236162361623617</v>
      </c>
      <c r="O141" s="107">
        <v>19</v>
      </c>
      <c r="P141" s="165">
        <f t="shared" si="110"/>
        <v>7.0110701107011062</v>
      </c>
      <c r="Q141" s="107">
        <v>52</v>
      </c>
      <c r="R141" s="165">
        <f t="shared" si="111"/>
        <v>19.188191881918819</v>
      </c>
      <c r="S141" s="107">
        <v>43</v>
      </c>
      <c r="T141" s="2521">
        <f t="shared" si="112"/>
        <v>15.867158671586715</v>
      </c>
      <c r="U141" s="242"/>
      <c r="V141" s="242"/>
      <c r="W141"/>
      <c r="X141"/>
      <c r="Y141"/>
      <c r="Z141"/>
      <c r="AA141" s="242"/>
      <c r="AB141" s="242"/>
      <c r="AC141" s="242">
        <f>SUM(I141,G141,S141,O141,M141,K141,E141,C141)-B141</f>
        <v>-52</v>
      </c>
    </row>
    <row r="142" spans="1:29" s="56" customFormat="1" ht="11.25" customHeight="1">
      <c r="A142" s="51" t="s">
        <v>747</v>
      </c>
      <c r="B142" s="800">
        <v>220</v>
      </c>
      <c r="C142" s="31">
        <v>27</v>
      </c>
      <c r="D142" s="32">
        <f t="shared" si="104"/>
        <v>12.272727272727273</v>
      </c>
      <c r="E142" s="2530">
        <v>5</v>
      </c>
      <c r="F142" s="533">
        <f t="shared" si="105"/>
        <v>2.2727272727272729</v>
      </c>
      <c r="G142" s="903">
        <v>2</v>
      </c>
      <c r="H142" s="32">
        <f t="shared" si="106"/>
        <v>0.90909090909090906</v>
      </c>
      <c r="I142" s="2517">
        <v>0</v>
      </c>
      <c r="J142" s="32">
        <f t="shared" si="107"/>
        <v>0</v>
      </c>
      <c r="K142" s="31">
        <v>38</v>
      </c>
      <c r="L142" s="533">
        <f t="shared" si="108"/>
        <v>17.272727272727273</v>
      </c>
      <c r="M142" s="31">
        <v>26</v>
      </c>
      <c r="N142" s="2509">
        <f t="shared" si="109"/>
        <v>11.818181818181818</v>
      </c>
      <c r="O142" s="31">
        <v>29</v>
      </c>
      <c r="P142" s="32">
        <f t="shared" si="110"/>
        <v>13.18181818181818</v>
      </c>
      <c r="Q142" s="2530">
        <v>37</v>
      </c>
      <c r="R142" s="32">
        <f t="shared" si="111"/>
        <v>16.818181818181817</v>
      </c>
      <c r="S142" s="31">
        <v>56</v>
      </c>
      <c r="T142" s="49">
        <f t="shared" si="112"/>
        <v>25.454545454545453</v>
      </c>
      <c r="U142" s="242"/>
      <c r="V142" s="242"/>
      <c r="W142"/>
      <c r="X142"/>
      <c r="Y142"/>
      <c r="Z142"/>
      <c r="AA142" s="242"/>
      <c r="AB142" s="242"/>
      <c r="AC142" s="242">
        <f>SUM(I142,G142,S142,O142,M142,K142,E142,C142)-B142</f>
        <v>-37</v>
      </c>
    </row>
    <row r="143" spans="1:29" ht="13.5" customHeight="1">
      <c r="A143" s="51" t="s">
        <v>748</v>
      </c>
      <c r="B143" s="800">
        <v>139</v>
      </c>
      <c r="C143" s="2529">
        <v>6</v>
      </c>
      <c r="D143" s="32">
        <f t="shared" si="104"/>
        <v>4.3165467625899279</v>
      </c>
      <c r="E143" s="2530">
        <v>4</v>
      </c>
      <c r="F143" s="533">
        <f t="shared" si="105"/>
        <v>2.877697841726619</v>
      </c>
      <c r="G143" s="2517">
        <v>1</v>
      </c>
      <c r="H143" s="32">
        <f t="shared" si="106"/>
        <v>0.71942446043165476</v>
      </c>
      <c r="I143" s="2517">
        <v>0</v>
      </c>
      <c r="J143" s="32">
        <f t="shared" si="107"/>
        <v>0</v>
      </c>
      <c r="K143" s="2530">
        <v>19</v>
      </c>
      <c r="L143" s="533">
        <f t="shared" si="108"/>
        <v>13.669064748201439</v>
      </c>
      <c r="M143" s="31">
        <v>25</v>
      </c>
      <c r="N143" s="2509">
        <f t="shared" si="109"/>
        <v>17.985611510791365</v>
      </c>
      <c r="O143" s="31">
        <v>19</v>
      </c>
      <c r="P143" s="32">
        <f t="shared" si="110"/>
        <v>13.669064748201439</v>
      </c>
      <c r="Q143" s="2530">
        <v>28</v>
      </c>
      <c r="R143" s="32">
        <f t="shared" si="111"/>
        <v>20.14388489208633</v>
      </c>
      <c r="S143" s="31">
        <v>37</v>
      </c>
      <c r="T143" s="2515">
        <f t="shared" si="112"/>
        <v>26.618705035971225</v>
      </c>
      <c r="W143" s="56"/>
      <c r="X143" s="56"/>
      <c r="Y143" s="56"/>
      <c r="Z143" s="56"/>
      <c r="AC143" s="242">
        <f t="shared" ref="AC143" si="113">SUM(I143,G143,S143,O143,M143,K143,E143,C143)-B143</f>
        <v>-28</v>
      </c>
    </row>
    <row r="144" spans="1:29" ht="13.5" customHeight="1">
      <c r="A144" s="52" t="s">
        <v>749</v>
      </c>
      <c r="B144" s="801">
        <v>142</v>
      </c>
      <c r="C144" s="2532">
        <v>9</v>
      </c>
      <c r="D144" s="42">
        <f t="shared" si="104"/>
        <v>6.3380281690140841</v>
      </c>
      <c r="E144" s="2484">
        <v>4</v>
      </c>
      <c r="F144" s="1338">
        <f t="shared" si="105"/>
        <v>2.8169014084507045</v>
      </c>
      <c r="G144" s="2556">
        <v>0</v>
      </c>
      <c r="H144" s="42">
        <f t="shared" si="106"/>
        <v>0</v>
      </c>
      <c r="I144" s="2556">
        <v>0</v>
      </c>
      <c r="J144" s="42">
        <f t="shared" si="107"/>
        <v>0</v>
      </c>
      <c r="K144" s="2484">
        <v>14</v>
      </c>
      <c r="L144" s="1338">
        <f t="shared" si="108"/>
        <v>9.8591549295774641</v>
      </c>
      <c r="M144" s="41">
        <v>31</v>
      </c>
      <c r="N144" s="2476">
        <f t="shared" si="109"/>
        <v>21.830985915492956</v>
      </c>
      <c r="O144" s="41">
        <v>23</v>
      </c>
      <c r="P144" s="42">
        <f t="shared" si="110"/>
        <v>16.197183098591552</v>
      </c>
      <c r="Q144" s="2484">
        <v>24</v>
      </c>
      <c r="R144" s="42">
        <f t="shared" si="111"/>
        <v>16.901408450704224</v>
      </c>
      <c r="S144" s="41">
        <v>37</v>
      </c>
      <c r="T144" s="2513">
        <f t="shared" si="112"/>
        <v>26.056338028169012</v>
      </c>
      <c r="W144" s="242"/>
      <c r="X144" s="242"/>
      <c r="Y144" s="242"/>
      <c r="Z144" s="242"/>
      <c r="AC144" s="242">
        <f t="shared" ref="AC144:AC152" si="114">SUM(I144,G144,S144,O144,M144,K144,E144,C144)-B144</f>
        <v>-24</v>
      </c>
    </row>
    <row r="145" spans="1:29" ht="13.5" customHeight="1">
      <c r="A145" s="731" t="s">
        <v>810</v>
      </c>
      <c r="B145" s="800">
        <v>239</v>
      </c>
      <c r="C145" s="2529">
        <v>27</v>
      </c>
      <c r="D145" s="32">
        <f t="shared" si="104"/>
        <v>11.297071129707113</v>
      </c>
      <c r="E145" s="2530">
        <v>11</v>
      </c>
      <c r="F145" s="533">
        <f t="shared" si="105"/>
        <v>4.6025104602510458</v>
      </c>
      <c r="G145" s="2517">
        <v>1</v>
      </c>
      <c r="H145" s="32">
        <f t="shared" si="106"/>
        <v>0.41841004184100417</v>
      </c>
      <c r="I145" s="2517">
        <v>1</v>
      </c>
      <c r="J145" s="32">
        <f t="shared" si="107"/>
        <v>0.41841004184100417</v>
      </c>
      <c r="K145" s="2530">
        <v>42</v>
      </c>
      <c r="L145" s="533">
        <f t="shared" si="108"/>
        <v>17.573221757322173</v>
      </c>
      <c r="M145" s="31">
        <v>43</v>
      </c>
      <c r="N145" s="2509">
        <f t="shared" si="109"/>
        <v>17.99163179916318</v>
      </c>
      <c r="O145" s="31">
        <v>20</v>
      </c>
      <c r="P145" s="32">
        <f t="shared" si="110"/>
        <v>8.3682008368200833</v>
      </c>
      <c r="Q145" s="2530">
        <v>43</v>
      </c>
      <c r="R145" s="32">
        <f t="shared" si="111"/>
        <v>17.99163179916318</v>
      </c>
      <c r="S145" s="31">
        <v>51</v>
      </c>
      <c r="T145" s="2515">
        <f t="shared" si="112"/>
        <v>21.338912133891213</v>
      </c>
      <c r="W145" s="242"/>
      <c r="X145" s="242"/>
      <c r="Y145" s="242"/>
      <c r="Z145" s="242"/>
      <c r="AC145" s="242">
        <f t="shared" si="114"/>
        <v>-43</v>
      </c>
    </row>
    <row r="146" spans="1:29" ht="13.5" customHeight="1">
      <c r="A146" s="51" t="s">
        <v>818</v>
      </c>
      <c r="B146" s="800">
        <v>195</v>
      </c>
      <c r="C146" s="2529">
        <v>25</v>
      </c>
      <c r="D146" s="32">
        <f t="shared" si="104"/>
        <v>12.820512820512819</v>
      </c>
      <c r="E146" s="2530">
        <v>12</v>
      </c>
      <c r="F146" s="533">
        <f t="shared" si="105"/>
        <v>6.1538461538461542</v>
      </c>
      <c r="G146" s="2517">
        <v>1</v>
      </c>
      <c r="H146" s="32">
        <f t="shared" si="106"/>
        <v>0.51282051282051277</v>
      </c>
      <c r="I146" s="2517">
        <v>0</v>
      </c>
      <c r="J146" s="32">
        <f t="shared" si="107"/>
        <v>0</v>
      </c>
      <c r="K146" s="2530">
        <v>24</v>
      </c>
      <c r="L146" s="533">
        <f t="shared" si="108"/>
        <v>12.307692307692308</v>
      </c>
      <c r="M146" s="31">
        <v>37</v>
      </c>
      <c r="N146" s="2509">
        <f t="shared" si="109"/>
        <v>18.974358974358974</v>
      </c>
      <c r="O146" s="31">
        <v>17</v>
      </c>
      <c r="P146" s="32">
        <f t="shared" si="110"/>
        <v>8.7179487179487172</v>
      </c>
      <c r="Q146" s="2530">
        <v>38</v>
      </c>
      <c r="R146" s="32">
        <f t="shared" si="111"/>
        <v>19.487179487179489</v>
      </c>
      <c r="S146" s="31">
        <v>41</v>
      </c>
      <c r="T146" s="2515">
        <f t="shared" si="112"/>
        <v>21.025641025641026</v>
      </c>
      <c r="V146" s="242"/>
      <c r="W146" s="242"/>
      <c r="X146" s="242"/>
      <c r="Y146" s="242"/>
      <c r="Z146" s="242"/>
      <c r="AC146" s="242">
        <f t="shared" si="114"/>
        <v>-38</v>
      </c>
    </row>
    <row r="147" spans="1:29" ht="13.5" customHeight="1">
      <c r="A147" s="51" t="s">
        <v>797</v>
      </c>
      <c r="B147" s="800">
        <v>168</v>
      </c>
      <c r="C147" s="2529">
        <v>17</v>
      </c>
      <c r="D147" s="32">
        <f t="shared" si="104"/>
        <v>10.119047619047619</v>
      </c>
      <c r="E147" s="2530">
        <v>4</v>
      </c>
      <c r="F147" s="533">
        <f t="shared" si="105"/>
        <v>2.3809523809523809</v>
      </c>
      <c r="G147" s="2517">
        <v>2</v>
      </c>
      <c r="H147" s="32">
        <f t="shared" si="106"/>
        <v>1.1904761904761905</v>
      </c>
      <c r="I147" s="2517">
        <v>0</v>
      </c>
      <c r="J147" s="32">
        <f t="shared" si="107"/>
        <v>0</v>
      </c>
      <c r="K147" s="2530">
        <v>15</v>
      </c>
      <c r="L147" s="533">
        <f t="shared" si="108"/>
        <v>8.9285714285714288</v>
      </c>
      <c r="M147" s="31">
        <v>36</v>
      </c>
      <c r="N147" s="2509">
        <f t="shared" si="109"/>
        <v>21.428571428571427</v>
      </c>
      <c r="O147" s="31">
        <v>16</v>
      </c>
      <c r="P147" s="32">
        <f t="shared" si="110"/>
        <v>9.5238095238095237</v>
      </c>
      <c r="Q147" s="2530">
        <v>42</v>
      </c>
      <c r="R147" s="32">
        <f t="shared" si="111"/>
        <v>25</v>
      </c>
      <c r="S147" s="31">
        <v>36</v>
      </c>
      <c r="T147" s="2515">
        <f t="shared" si="112"/>
        <v>21.428571428571427</v>
      </c>
      <c r="V147" s="242"/>
      <c r="X147" s="242"/>
      <c r="AC147" s="242">
        <f t="shared" si="114"/>
        <v>-42</v>
      </c>
    </row>
    <row r="148" spans="1:29" ht="13.5" customHeight="1">
      <c r="A148" s="52" t="s">
        <v>819</v>
      </c>
      <c r="B148" s="801">
        <v>161</v>
      </c>
      <c r="C148" s="2532">
        <v>4</v>
      </c>
      <c r="D148" s="42">
        <f t="shared" si="104"/>
        <v>2.4844720496894408</v>
      </c>
      <c r="E148" s="2484">
        <v>4</v>
      </c>
      <c r="F148" s="1338">
        <f t="shared" si="105"/>
        <v>2.4844720496894408</v>
      </c>
      <c r="G148" s="2556">
        <v>1</v>
      </c>
      <c r="H148" s="42">
        <f t="shared" si="106"/>
        <v>0.6211180124223602</v>
      </c>
      <c r="I148" s="2556">
        <v>0</v>
      </c>
      <c r="J148" s="42">
        <f t="shared" si="107"/>
        <v>0</v>
      </c>
      <c r="K148" s="2484">
        <v>12</v>
      </c>
      <c r="L148" s="1338">
        <f t="shared" si="108"/>
        <v>7.4534161490683228</v>
      </c>
      <c r="M148" s="41">
        <v>35</v>
      </c>
      <c r="N148" s="2476">
        <f t="shared" si="109"/>
        <v>21.739130434782609</v>
      </c>
      <c r="O148" s="41">
        <v>26</v>
      </c>
      <c r="P148" s="42">
        <f t="shared" si="110"/>
        <v>16.149068322981368</v>
      </c>
      <c r="Q148" s="2484">
        <v>31</v>
      </c>
      <c r="R148" s="42">
        <f t="shared" si="111"/>
        <v>19.254658385093169</v>
      </c>
      <c r="S148" s="41">
        <v>50</v>
      </c>
      <c r="T148" s="2513">
        <f t="shared" si="112"/>
        <v>31.05590062111801</v>
      </c>
      <c r="V148" s="242"/>
      <c r="AC148" s="242">
        <f t="shared" si="114"/>
        <v>-29</v>
      </c>
    </row>
    <row r="149" spans="1:29" ht="13.5" customHeight="1">
      <c r="A149" s="51" t="s">
        <v>867</v>
      </c>
      <c r="B149" s="800">
        <v>217</v>
      </c>
      <c r="C149" s="2529">
        <v>38</v>
      </c>
      <c r="D149" s="32">
        <f t="shared" si="104"/>
        <v>17.511520737327189</v>
      </c>
      <c r="E149" s="2530">
        <v>9</v>
      </c>
      <c r="F149" s="533">
        <f t="shared" si="105"/>
        <v>4.1474654377880187</v>
      </c>
      <c r="G149" s="2517">
        <v>0</v>
      </c>
      <c r="H149" s="32">
        <f t="shared" si="106"/>
        <v>0</v>
      </c>
      <c r="I149" s="2517">
        <v>0</v>
      </c>
      <c r="J149" s="32">
        <f t="shared" si="107"/>
        <v>0</v>
      </c>
      <c r="K149" s="2530">
        <v>28</v>
      </c>
      <c r="L149" s="533">
        <f t="shared" si="108"/>
        <v>12.903225806451612</v>
      </c>
      <c r="M149" s="31">
        <v>41</v>
      </c>
      <c r="N149" s="2509">
        <f t="shared" si="109"/>
        <v>18.894009216589861</v>
      </c>
      <c r="O149" s="31">
        <v>20</v>
      </c>
      <c r="P149" s="32">
        <f t="shared" si="110"/>
        <v>9.216589861751153</v>
      </c>
      <c r="Q149" s="2530">
        <v>48</v>
      </c>
      <c r="R149" s="32">
        <f t="shared" si="111"/>
        <v>22.119815668202765</v>
      </c>
      <c r="S149" s="31">
        <v>33</v>
      </c>
      <c r="T149" s="2515">
        <f t="shared" si="112"/>
        <v>15.207373271889402</v>
      </c>
      <c r="V149" s="242"/>
      <c r="AC149" s="242">
        <f t="shared" si="114"/>
        <v>-48</v>
      </c>
    </row>
    <row r="150" spans="1:29" ht="13.5" customHeight="1">
      <c r="A150" s="51" t="s">
        <v>874</v>
      </c>
      <c r="B150" s="800">
        <v>177</v>
      </c>
      <c r="C150" s="2529">
        <v>17</v>
      </c>
      <c r="D150" s="32">
        <f t="shared" si="104"/>
        <v>9.6045197740112993</v>
      </c>
      <c r="E150" s="2530">
        <v>8</v>
      </c>
      <c r="F150" s="533">
        <f t="shared" si="105"/>
        <v>4.5197740112994351</v>
      </c>
      <c r="G150" s="2517">
        <v>1</v>
      </c>
      <c r="H150" s="32">
        <f t="shared" si="106"/>
        <v>0.56497175141242939</v>
      </c>
      <c r="I150" s="2517">
        <v>0</v>
      </c>
      <c r="J150" s="32">
        <f t="shared" si="107"/>
        <v>0</v>
      </c>
      <c r="K150" s="2530">
        <v>20</v>
      </c>
      <c r="L150" s="533">
        <f t="shared" si="108"/>
        <v>11.299435028248588</v>
      </c>
      <c r="M150" s="31">
        <v>42</v>
      </c>
      <c r="N150" s="2509">
        <f t="shared" si="109"/>
        <v>23.728813559322035</v>
      </c>
      <c r="O150" s="31">
        <v>29</v>
      </c>
      <c r="P150" s="32">
        <f t="shared" si="110"/>
        <v>16.38418079096045</v>
      </c>
      <c r="Q150" s="2530">
        <v>22</v>
      </c>
      <c r="R150" s="32">
        <f t="shared" si="111"/>
        <v>12.429378531073446</v>
      </c>
      <c r="S150" s="31">
        <v>38</v>
      </c>
      <c r="T150" s="2515">
        <f t="shared" si="112"/>
        <v>21.468926553672315</v>
      </c>
      <c r="V150" s="242"/>
      <c r="AC150" s="242">
        <f t="shared" si="114"/>
        <v>-22</v>
      </c>
    </row>
    <row r="151" spans="1:29" ht="13.5" customHeight="1">
      <c r="A151" s="51" t="s">
        <v>861</v>
      </c>
      <c r="B151" s="800">
        <v>127</v>
      </c>
      <c r="C151" s="2529">
        <v>8</v>
      </c>
      <c r="D151" s="32">
        <f t="shared" si="104"/>
        <v>6.2992125984251963</v>
      </c>
      <c r="E151" s="2530">
        <v>5</v>
      </c>
      <c r="F151" s="533">
        <f t="shared" si="105"/>
        <v>3.9370078740157481</v>
      </c>
      <c r="G151" s="2517">
        <v>0</v>
      </c>
      <c r="H151" s="32">
        <f t="shared" si="106"/>
        <v>0</v>
      </c>
      <c r="I151" s="2517">
        <v>0</v>
      </c>
      <c r="J151" s="32">
        <f t="shared" si="107"/>
        <v>0</v>
      </c>
      <c r="K151" s="2530">
        <v>14</v>
      </c>
      <c r="L151" s="533">
        <f t="shared" si="108"/>
        <v>11.023622047244094</v>
      </c>
      <c r="M151" s="31">
        <v>25</v>
      </c>
      <c r="N151" s="2509">
        <f t="shared" si="109"/>
        <v>19.685039370078741</v>
      </c>
      <c r="O151" s="31">
        <v>20</v>
      </c>
      <c r="P151" s="32">
        <f t="shared" si="110"/>
        <v>15.748031496062993</v>
      </c>
      <c r="Q151" s="2530">
        <v>25</v>
      </c>
      <c r="R151" s="32">
        <f t="shared" si="111"/>
        <v>19.685039370078741</v>
      </c>
      <c r="S151" s="31">
        <v>30</v>
      </c>
      <c r="T151" s="2515">
        <f t="shared" si="112"/>
        <v>23.622047244094489</v>
      </c>
      <c r="V151" s="242"/>
      <c r="AC151" s="242">
        <f t="shared" si="114"/>
        <v>-25</v>
      </c>
    </row>
    <row r="152" spans="1:29" ht="13.5" customHeight="1">
      <c r="A152" s="52" t="s">
        <v>875</v>
      </c>
      <c r="B152" s="801">
        <v>159</v>
      </c>
      <c r="C152" s="2637">
        <v>7</v>
      </c>
      <c r="D152" s="42">
        <f t="shared" si="104"/>
        <v>4.4025157232704402</v>
      </c>
      <c r="E152" s="2638">
        <v>7</v>
      </c>
      <c r="F152" s="1338">
        <f t="shared" si="105"/>
        <v>4.4025157232704402</v>
      </c>
      <c r="G152" s="2635">
        <v>0</v>
      </c>
      <c r="H152" s="42">
        <f t="shared" si="106"/>
        <v>0</v>
      </c>
      <c r="I152" s="2635">
        <v>0</v>
      </c>
      <c r="J152" s="42">
        <f t="shared" si="107"/>
        <v>0</v>
      </c>
      <c r="K152" s="2638">
        <v>12</v>
      </c>
      <c r="L152" s="1338">
        <f t="shared" si="108"/>
        <v>7.5471698113207548</v>
      </c>
      <c r="M152" s="41">
        <v>30</v>
      </c>
      <c r="N152" s="2633">
        <f t="shared" si="109"/>
        <v>18.867924528301888</v>
      </c>
      <c r="O152" s="41">
        <v>29</v>
      </c>
      <c r="P152" s="42">
        <f t="shared" si="110"/>
        <v>18.238993710691823</v>
      </c>
      <c r="Q152" s="2638">
        <v>34</v>
      </c>
      <c r="R152" s="42">
        <f t="shared" si="111"/>
        <v>21.383647798742139</v>
      </c>
      <c r="S152" s="41">
        <v>40</v>
      </c>
      <c r="T152" s="2634">
        <f t="shared" si="112"/>
        <v>25.157232704402517</v>
      </c>
      <c r="V152" s="242"/>
      <c r="AC152" s="242">
        <f t="shared" si="114"/>
        <v>-34</v>
      </c>
    </row>
    <row r="153" spans="1:29" ht="13.5" customHeight="1">
      <c r="A153" s="51" t="s">
        <v>914</v>
      </c>
      <c r="B153" s="800">
        <v>228</v>
      </c>
      <c r="C153" s="2772">
        <v>24</v>
      </c>
      <c r="D153" s="32">
        <f t="shared" ref="D153:D160" si="115">SUM(C153/B153)*100</f>
        <v>10.526315789473683</v>
      </c>
      <c r="E153" s="2773">
        <v>12</v>
      </c>
      <c r="F153" s="533">
        <f t="shared" ref="F153" si="116">SUM(E153/B153)*100</f>
        <v>5.2631578947368416</v>
      </c>
      <c r="G153" s="2770">
        <v>0</v>
      </c>
      <c r="H153" s="32">
        <f t="shared" ref="H153" si="117">SUM(G153/B153)*100</f>
        <v>0</v>
      </c>
      <c r="I153" s="2770">
        <v>0</v>
      </c>
      <c r="J153" s="32">
        <f t="shared" ref="J153" si="118">SUM(I153/B153)*100</f>
        <v>0</v>
      </c>
      <c r="K153" s="2773">
        <v>29</v>
      </c>
      <c r="L153" s="533">
        <f t="shared" ref="L153" si="119">SUM(K153/B153)*100</f>
        <v>12.719298245614036</v>
      </c>
      <c r="M153" s="31">
        <v>39</v>
      </c>
      <c r="N153" s="2767">
        <f t="shared" ref="N153" si="120">SUM(M153/B153)*100</f>
        <v>17.105263157894736</v>
      </c>
      <c r="O153" s="31">
        <v>22</v>
      </c>
      <c r="P153" s="32">
        <f t="shared" ref="P153" si="121">SUM(O153/B153)*100</f>
        <v>9.6491228070175428</v>
      </c>
      <c r="Q153" s="2773">
        <v>43</v>
      </c>
      <c r="R153" s="32">
        <f t="shared" ref="R153" si="122">SUM(Q153/B153)*100</f>
        <v>18.859649122807017</v>
      </c>
      <c r="S153" s="31">
        <v>59</v>
      </c>
      <c r="T153" s="2769">
        <f t="shared" ref="T153" si="123">SUM(S153/B153)*100</f>
        <v>25.877192982456144</v>
      </c>
      <c r="V153" s="242"/>
      <c r="AC153" s="242">
        <f t="shared" ref="AC153" si="124">SUM(I153,G153,S153,O153,M153,K153,E153,C153)-B153</f>
        <v>-43</v>
      </c>
    </row>
    <row r="154" spans="1:29" ht="13.5" customHeight="1">
      <c r="A154" s="51" t="s">
        <v>918</v>
      </c>
      <c r="B154" s="800">
        <v>181</v>
      </c>
      <c r="C154" s="3019">
        <v>19</v>
      </c>
      <c r="D154" s="3023">
        <f t="shared" si="115"/>
        <v>10.497237569060774</v>
      </c>
      <c r="E154" s="3020">
        <v>7</v>
      </c>
      <c r="F154" s="533">
        <f t="shared" ref="F154:F160" si="125">SUM(E154/B154)*100</f>
        <v>3.867403314917127</v>
      </c>
      <c r="G154" s="3016">
        <v>0</v>
      </c>
      <c r="H154" s="3023">
        <f t="shared" ref="H154" si="126">SUM(G154/B154)*100</f>
        <v>0</v>
      </c>
      <c r="I154" s="3016">
        <v>0</v>
      </c>
      <c r="J154" s="3023">
        <f t="shared" ref="J154:J160" si="127">SUM(I154/B154)*100</f>
        <v>0</v>
      </c>
      <c r="K154" s="3020">
        <v>23</v>
      </c>
      <c r="L154" s="533">
        <f t="shared" ref="L154:L160" si="128">SUM(K154/B154)*100</f>
        <v>12.707182320441991</v>
      </c>
      <c r="M154" s="31">
        <v>33</v>
      </c>
      <c r="N154" s="3009">
        <f t="shared" ref="N154:N160" si="129">SUM(M154/B154)*100</f>
        <v>18.232044198895029</v>
      </c>
      <c r="O154" s="31">
        <v>24</v>
      </c>
      <c r="P154" s="3023">
        <f t="shared" ref="P154:P160" si="130">SUM(O154/B154)*100</f>
        <v>13.259668508287293</v>
      </c>
      <c r="Q154" s="3020">
        <v>31</v>
      </c>
      <c r="R154" s="3023">
        <f t="shared" ref="R154:R160" si="131">SUM(Q154/B154)*100</f>
        <v>17.127071823204421</v>
      </c>
      <c r="S154" s="31">
        <v>44</v>
      </c>
      <c r="T154" s="3012">
        <f t="shared" ref="T154:T157" si="132">SUM(S154/B154)*100</f>
        <v>24.30939226519337</v>
      </c>
      <c r="V154" s="242"/>
      <c r="AC154" s="242">
        <f t="shared" ref="AC154:AC160" si="133">SUM(I154,G154,S154,O154,M154,K154,E154,C154)-B154</f>
        <v>-31</v>
      </c>
    </row>
    <row r="155" spans="1:29" ht="13.5" customHeight="1">
      <c r="A155" s="51" t="s">
        <v>936</v>
      </c>
      <c r="B155" s="800">
        <v>114</v>
      </c>
      <c r="C155" s="3019">
        <v>5</v>
      </c>
      <c r="D155" s="3023">
        <f t="shared" si="115"/>
        <v>4.3859649122807012</v>
      </c>
      <c r="E155" s="3020">
        <v>5</v>
      </c>
      <c r="F155" s="533">
        <f t="shared" si="125"/>
        <v>4.3859649122807012</v>
      </c>
      <c r="G155" s="3016">
        <v>0</v>
      </c>
      <c r="H155" s="3023">
        <v>0</v>
      </c>
      <c r="I155" s="3016">
        <v>0</v>
      </c>
      <c r="J155" s="3023">
        <f t="shared" si="127"/>
        <v>0</v>
      </c>
      <c r="K155" s="3020">
        <v>12</v>
      </c>
      <c r="L155" s="533">
        <f t="shared" si="128"/>
        <v>10.526315789473683</v>
      </c>
      <c r="M155" s="31">
        <v>18</v>
      </c>
      <c r="N155" s="3009">
        <f t="shared" si="129"/>
        <v>15.789473684210526</v>
      </c>
      <c r="O155" s="31">
        <v>10</v>
      </c>
      <c r="P155" s="3023">
        <f t="shared" si="130"/>
        <v>8.7719298245614024</v>
      </c>
      <c r="Q155" s="3020">
        <v>30</v>
      </c>
      <c r="R155" s="3023">
        <f t="shared" si="131"/>
        <v>26.315789473684209</v>
      </c>
      <c r="S155" s="31">
        <v>34</v>
      </c>
      <c r="T155" s="3012">
        <f t="shared" si="132"/>
        <v>29.82456140350877</v>
      </c>
      <c r="V155" s="242"/>
      <c r="AC155" s="242">
        <f t="shared" si="133"/>
        <v>-30</v>
      </c>
    </row>
    <row r="156" spans="1:29" ht="13.5" customHeight="1">
      <c r="A156" s="51" t="s">
        <v>937</v>
      </c>
      <c r="B156" s="3048">
        <v>162</v>
      </c>
      <c r="C156" s="2611">
        <v>10</v>
      </c>
      <c r="D156" s="2626">
        <f t="shared" si="115"/>
        <v>6.1728395061728394</v>
      </c>
      <c r="E156" s="3021">
        <v>3</v>
      </c>
      <c r="F156" s="3049">
        <f t="shared" si="125"/>
        <v>1.8518518518518516</v>
      </c>
      <c r="G156" s="3014">
        <v>0</v>
      </c>
      <c r="H156" s="2626">
        <v>0</v>
      </c>
      <c r="I156" s="3014">
        <v>0</v>
      </c>
      <c r="J156" s="2626">
        <f t="shared" si="127"/>
        <v>0</v>
      </c>
      <c r="K156" s="3021">
        <v>17</v>
      </c>
      <c r="L156" s="3049">
        <f t="shared" si="128"/>
        <v>10.493827160493826</v>
      </c>
      <c r="M156" s="3043">
        <v>34</v>
      </c>
      <c r="N156" s="3013">
        <f t="shared" si="129"/>
        <v>20.987654320987652</v>
      </c>
      <c r="O156" s="3043">
        <v>24</v>
      </c>
      <c r="P156" s="2626">
        <f t="shared" si="130"/>
        <v>14.814814814814813</v>
      </c>
      <c r="Q156" s="3021">
        <v>28</v>
      </c>
      <c r="R156" s="2626">
        <f t="shared" si="131"/>
        <v>17.283950617283949</v>
      </c>
      <c r="S156" s="3043">
        <v>46</v>
      </c>
      <c r="T156" s="3027">
        <f t="shared" si="132"/>
        <v>28.39506172839506</v>
      </c>
      <c r="V156" s="242"/>
      <c r="AC156" s="242">
        <f t="shared" si="133"/>
        <v>-28</v>
      </c>
    </row>
    <row r="157" spans="1:29" ht="13.5" customHeight="1">
      <c r="A157" s="3429" t="s">
        <v>938</v>
      </c>
      <c r="B157" s="3430">
        <v>305</v>
      </c>
      <c r="C157" s="3019">
        <v>74</v>
      </c>
      <c r="D157" s="3023">
        <f>SUM(C157/B157)*100</f>
        <v>24.262295081967213</v>
      </c>
      <c r="E157" s="3020">
        <v>12</v>
      </c>
      <c r="F157" s="533">
        <f t="shared" si="125"/>
        <v>3.9344262295081971</v>
      </c>
      <c r="G157" s="3016">
        <v>0</v>
      </c>
      <c r="H157" s="3111">
        <v>0</v>
      </c>
      <c r="I157" s="3016">
        <v>0</v>
      </c>
      <c r="J157" s="3023">
        <f t="shared" si="127"/>
        <v>0</v>
      </c>
      <c r="K157" s="3020">
        <v>31</v>
      </c>
      <c r="L157" s="533">
        <f t="shared" si="128"/>
        <v>10.163934426229508</v>
      </c>
      <c r="M157" s="31">
        <v>31</v>
      </c>
      <c r="N157" s="3009">
        <f t="shared" si="129"/>
        <v>10.163934426229508</v>
      </c>
      <c r="O157" s="31">
        <v>43</v>
      </c>
      <c r="P157" s="3023">
        <f t="shared" si="130"/>
        <v>14.098360655737704</v>
      </c>
      <c r="Q157" s="3020">
        <v>69</v>
      </c>
      <c r="R157" s="3023">
        <f t="shared" si="131"/>
        <v>22.622950819672131</v>
      </c>
      <c r="S157" s="31">
        <v>45</v>
      </c>
      <c r="T157" s="3405">
        <f t="shared" si="132"/>
        <v>14.754098360655737</v>
      </c>
      <c r="U157" s="2570"/>
      <c r="V157" s="243"/>
      <c r="W157" s="20"/>
      <c r="AC157" s="242">
        <f t="shared" si="133"/>
        <v>-69</v>
      </c>
    </row>
    <row r="158" spans="1:29" ht="13.5" customHeight="1">
      <c r="A158" s="2966" t="s">
        <v>964</v>
      </c>
      <c r="B158" s="3430">
        <v>221</v>
      </c>
      <c r="C158" s="3253">
        <v>35</v>
      </c>
      <c r="D158" s="3255">
        <f t="shared" ref="D158" si="134">SUM(C158/B158)*100</f>
        <v>15.837104072398189</v>
      </c>
      <c r="E158" s="3254">
        <v>6</v>
      </c>
      <c r="F158" s="533">
        <f t="shared" ref="F158" si="135">SUM(E158/B158)*100</f>
        <v>2.7149321266968327</v>
      </c>
      <c r="G158" s="3252">
        <v>0</v>
      </c>
      <c r="H158" s="3255">
        <v>0</v>
      </c>
      <c r="I158" s="3252">
        <v>0</v>
      </c>
      <c r="J158" s="3255">
        <f t="shared" ref="J158" si="136">SUM(I158/B158)*100</f>
        <v>0</v>
      </c>
      <c r="K158" s="3254">
        <v>23</v>
      </c>
      <c r="L158" s="533">
        <f t="shared" ref="L158" si="137">SUM(K158/B158)*100</f>
        <v>10.407239819004525</v>
      </c>
      <c r="M158" s="31">
        <v>33</v>
      </c>
      <c r="N158" s="3250">
        <f t="shared" ref="N158" si="138">SUM(M158/B158)*100</f>
        <v>14.932126696832579</v>
      </c>
      <c r="O158" s="31">
        <v>30</v>
      </c>
      <c r="P158" s="3255">
        <f t="shared" ref="P158" si="139">SUM(O158/B158)*100</f>
        <v>13.574660633484163</v>
      </c>
      <c r="Q158" s="3254">
        <v>47</v>
      </c>
      <c r="R158" s="3255">
        <f t="shared" ref="R158" si="140">SUM(Q158/B158)*100</f>
        <v>21.266968325791854</v>
      </c>
      <c r="S158" s="31">
        <v>47</v>
      </c>
      <c r="T158" s="3405">
        <f t="shared" ref="T158" si="141">SUM(S158/B158)*100</f>
        <v>21.266968325791854</v>
      </c>
      <c r="U158" s="2570"/>
      <c r="V158" s="243"/>
      <c r="AC158" s="242">
        <f t="shared" ref="AC158" si="142">SUM(I158,G158,S158,O158,M158,K158,E158,C158)-B158</f>
        <v>-47</v>
      </c>
    </row>
    <row r="159" spans="1:29" ht="13.5" customHeight="1">
      <c r="A159" s="2966" t="s">
        <v>983</v>
      </c>
      <c r="B159" s="3430">
        <v>158</v>
      </c>
      <c r="C159" s="3401">
        <v>16</v>
      </c>
      <c r="D159" s="3403">
        <f t="shared" si="115"/>
        <v>10.126582278481013</v>
      </c>
      <c r="E159" s="3402">
        <v>2</v>
      </c>
      <c r="F159" s="533">
        <f t="shared" si="125"/>
        <v>1.2658227848101267</v>
      </c>
      <c r="G159" s="3400">
        <v>0</v>
      </c>
      <c r="H159" s="3403">
        <v>0</v>
      </c>
      <c r="I159" s="3400">
        <v>0</v>
      </c>
      <c r="J159" s="3403">
        <f t="shared" si="127"/>
        <v>0</v>
      </c>
      <c r="K159" s="3402">
        <v>23</v>
      </c>
      <c r="L159" s="533">
        <f t="shared" si="128"/>
        <v>14.556962025316455</v>
      </c>
      <c r="M159" s="31">
        <v>21</v>
      </c>
      <c r="N159" s="3399">
        <f t="shared" si="129"/>
        <v>13.291139240506327</v>
      </c>
      <c r="O159" s="31">
        <v>33</v>
      </c>
      <c r="P159" s="3403">
        <f t="shared" si="130"/>
        <v>20.88607594936709</v>
      </c>
      <c r="Q159" s="3402">
        <v>27</v>
      </c>
      <c r="R159" s="3403">
        <f t="shared" si="131"/>
        <v>17.088607594936708</v>
      </c>
      <c r="S159" s="31">
        <v>36</v>
      </c>
      <c r="T159" s="3405">
        <f>SUM(S159/B159)*100</f>
        <v>22.784810126582279</v>
      </c>
      <c r="U159" s="3451"/>
      <c r="V159" s="243"/>
      <c r="AC159" s="242">
        <f t="shared" si="133"/>
        <v>-27</v>
      </c>
    </row>
    <row r="160" spans="1:29" ht="13.5" customHeight="1">
      <c r="A160" s="51" t="s">
        <v>1005</v>
      </c>
      <c r="B160" s="3048">
        <v>175</v>
      </c>
      <c r="C160" s="2611">
        <v>11</v>
      </c>
      <c r="D160" s="2626">
        <f t="shared" si="115"/>
        <v>6.2857142857142865</v>
      </c>
      <c r="E160" s="3594">
        <v>5</v>
      </c>
      <c r="F160" s="3049">
        <f t="shared" si="125"/>
        <v>2.8571428571428572</v>
      </c>
      <c r="G160" s="3586">
        <v>0</v>
      </c>
      <c r="H160" s="2626">
        <v>0</v>
      </c>
      <c r="I160" s="3586">
        <v>0</v>
      </c>
      <c r="J160" s="2626">
        <f t="shared" si="127"/>
        <v>0</v>
      </c>
      <c r="K160" s="3594">
        <v>7</v>
      </c>
      <c r="L160" s="3049">
        <f t="shared" si="128"/>
        <v>4</v>
      </c>
      <c r="M160" s="3043">
        <v>37</v>
      </c>
      <c r="N160" s="3584">
        <f t="shared" si="129"/>
        <v>21.142857142857142</v>
      </c>
      <c r="O160" s="3043">
        <v>47</v>
      </c>
      <c r="P160" s="2626">
        <f t="shared" si="130"/>
        <v>26.857142857142858</v>
      </c>
      <c r="Q160" s="3594">
        <v>26</v>
      </c>
      <c r="R160" s="2626">
        <f t="shared" si="131"/>
        <v>14.857142857142858</v>
      </c>
      <c r="S160" s="3043">
        <v>42</v>
      </c>
      <c r="T160" s="3588">
        <f>SUM(S160/B160)*100</f>
        <v>24</v>
      </c>
      <c r="V160" s="242"/>
      <c r="AC160" s="242">
        <f t="shared" si="133"/>
        <v>-26</v>
      </c>
    </row>
    <row r="161" spans="1:29" s="1874" customFormat="1" ht="13.5" customHeight="1" thickBot="1">
      <c r="A161" s="4342" t="s">
        <v>1014</v>
      </c>
      <c r="B161" s="4343">
        <v>278</v>
      </c>
      <c r="C161" s="53">
        <v>57</v>
      </c>
      <c r="D161" s="54">
        <f t="shared" ref="D161" si="143">SUM(C161/B161)*100</f>
        <v>20.503597122302157</v>
      </c>
      <c r="E161" s="53">
        <v>16</v>
      </c>
      <c r="F161" s="4344">
        <f t="shared" ref="F161" si="144">SUM(E161/B161)*100</f>
        <v>5.755395683453238</v>
      </c>
      <c r="G161" s="4345">
        <v>0</v>
      </c>
      <c r="H161" s="54">
        <v>0</v>
      </c>
      <c r="I161" s="4345">
        <v>0</v>
      </c>
      <c r="J161" s="54">
        <f t="shared" ref="J161" si="145">SUM(I161/B161)*100</f>
        <v>0</v>
      </c>
      <c r="K161" s="53">
        <v>32</v>
      </c>
      <c r="L161" s="4344">
        <f t="shared" ref="L161" si="146">SUM(K161/B161)*100</f>
        <v>11.510791366906476</v>
      </c>
      <c r="M161" s="53">
        <v>34</v>
      </c>
      <c r="N161" s="54">
        <f t="shared" ref="N161" si="147">SUM(M161/B161)*100</f>
        <v>12.23021582733813</v>
      </c>
      <c r="O161" s="53">
        <v>45</v>
      </c>
      <c r="P161" s="54">
        <f t="shared" ref="P161" si="148">SUM(O161/B161)*100</f>
        <v>16.187050359712231</v>
      </c>
      <c r="Q161" s="53">
        <v>51</v>
      </c>
      <c r="R161" s="54">
        <f t="shared" ref="R161" si="149">SUM(Q161/B161)*100</f>
        <v>18.345323741007196</v>
      </c>
      <c r="S161" s="53">
        <v>43</v>
      </c>
      <c r="T161" s="55">
        <f>SUM(S161/B161)*100</f>
        <v>15.467625899280577</v>
      </c>
      <c r="U161" s="4336"/>
      <c r="V161" s="4338">
        <f>B161-C161-E161-G161-I161-K161-M161-O161-S161</f>
        <v>51</v>
      </c>
      <c r="W161" s="4339">
        <f>T161+R161+P161+N161+L161+J161+H161+F161+D161</f>
        <v>100</v>
      </c>
      <c r="AC161" s="1873">
        <f t="shared" ref="AC161" si="150">SUM(I161,G161,S161,O161,M161,K161,E161,C161)-B161</f>
        <v>-51</v>
      </c>
    </row>
    <row r="162" spans="1:29" ht="14.25" customHeight="1">
      <c r="A162" s="50" t="s">
        <v>985</v>
      </c>
      <c r="E162" s="56"/>
      <c r="F162" s="56"/>
      <c r="G162" s="56"/>
      <c r="H162" s="56"/>
      <c r="I162" s="56"/>
      <c r="J162" s="56"/>
      <c r="K162" s="56"/>
      <c r="L162" s="56"/>
      <c r="M162" s="56"/>
      <c r="N162" s="56"/>
      <c r="O162" s="56"/>
      <c r="P162" s="56"/>
      <c r="Q162" s="56"/>
      <c r="R162" s="56"/>
      <c r="U162" s="20"/>
      <c r="V162" s="20"/>
    </row>
    <row r="163" spans="1:29" ht="22.7" customHeight="1">
      <c r="A163" s="56"/>
      <c r="B163" s="467"/>
      <c r="E163" s="56"/>
      <c r="F163" s="56"/>
      <c r="G163" s="56"/>
      <c r="H163" s="56"/>
      <c r="I163" s="56"/>
      <c r="J163" s="56"/>
      <c r="K163" s="56"/>
      <c r="L163" s="56"/>
      <c r="M163" s="56"/>
      <c r="N163" s="56"/>
      <c r="O163" s="56"/>
      <c r="P163" s="56"/>
      <c r="Q163" s="56"/>
      <c r="R163" s="56"/>
    </row>
    <row r="164" spans="1:29" ht="17.45" customHeight="1">
      <c r="A164" s="146" t="s">
        <v>15</v>
      </c>
      <c r="C164" s="4539" t="s">
        <v>149</v>
      </c>
      <c r="D164" s="4540"/>
      <c r="E164" s="4540"/>
      <c r="F164" s="4540"/>
      <c r="G164" s="4540"/>
      <c r="H164" s="4540"/>
      <c r="I164" s="4540"/>
      <c r="J164" s="4540"/>
      <c r="K164" s="4540"/>
      <c r="L164" s="4540"/>
      <c r="M164" s="4540"/>
      <c r="N164" s="4540"/>
      <c r="O164" s="4540"/>
      <c r="P164" s="4540"/>
      <c r="Q164" s="4540"/>
      <c r="R164" s="4540"/>
      <c r="S164" s="4540"/>
      <c r="T164" s="4541"/>
    </row>
    <row r="165" spans="1:29" ht="14.25" customHeight="1" thickBot="1">
      <c r="C165" s="4546" t="s">
        <v>147</v>
      </c>
      <c r="D165" s="4492"/>
      <c r="E165" s="4492"/>
      <c r="F165" s="4492"/>
      <c r="G165" s="4492"/>
      <c r="H165" s="4492"/>
      <c r="I165" s="4492"/>
      <c r="J165" s="4492"/>
      <c r="K165" s="4492"/>
      <c r="L165" s="4492"/>
      <c r="M165" s="4492"/>
      <c r="N165" s="4492"/>
      <c r="O165" s="4492"/>
      <c r="P165" s="4492"/>
      <c r="Q165" s="4492"/>
      <c r="R165" s="4492"/>
      <c r="S165" s="4492"/>
      <c r="T165" s="4493"/>
    </row>
    <row r="166" spans="1:29" ht="27.75" customHeight="1">
      <c r="A166" s="66" t="s">
        <v>99</v>
      </c>
      <c r="B166" s="67"/>
      <c r="C166" s="68"/>
      <c r="D166" s="68"/>
      <c r="E166" s="69" t="s">
        <v>139</v>
      </c>
      <c r="F166" s="70"/>
      <c r="G166" s="70"/>
      <c r="H166" s="70"/>
      <c r="I166" s="70"/>
      <c r="J166" s="70"/>
      <c r="K166" s="71"/>
      <c r="L166" s="71"/>
      <c r="M166" s="72"/>
      <c r="N166" s="72"/>
      <c r="O166" s="72"/>
      <c r="P166" s="72"/>
      <c r="Q166" s="73"/>
      <c r="R166" s="73"/>
      <c r="S166" s="74"/>
      <c r="T166" s="75"/>
    </row>
    <row r="167" spans="1:29" ht="43.5" customHeight="1">
      <c r="A167" s="76" t="s">
        <v>104</v>
      </c>
      <c r="B167" s="26" t="s">
        <v>105</v>
      </c>
      <c r="C167" s="4544" t="s">
        <v>140</v>
      </c>
      <c r="D167" s="4545"/>
      <c r="E167" s="4518" t="s">
        <v>141</v>
      </c>
      <c r="F167" s="4525"/>
      <c r="G167" s="4518" t="s">
        <v>604</v>
      </c>
      <c r="H167" s="4525"/>
      <c r="I167" s="4518" t="s">
        <v>605</v>
      </c>
      <c r="J167" s="4525"/>
      <c r="K167" s="4518" t="s">
        <v>142</v>
      </c>
      <c r="L167" s="4525"/>
      <c r="M167" s="4518" t="s">
        <v>143</v>
      </c>
      <c r="N167" s="4525"/>
      <c r="O167" s="4518" t="s">
        <v>59</v>
      </c>
      <c r="P167" s="4525"/>
      <c r="Q167" s="4518" t="s">
        <v>144</v>
      </c>
      <c r="R167" s="4525"/>
      <c r="S167" s="4518" t="s">
        <v>145</v>
      </c>
      <c r="T167" s="4519"/>
    </row>
    <row r="168" spans="1:29" ht="12.2" customHeight="1">
      <c r="A168" s="51" t="s">
        <v>128</v>
      </c>
      <c r="B168" s="95">
        <v>0.56818181818181301</v>
      </c>
      <c r="C168" s="4485">
        <v>-47.826086956521742</v>
      </c>
      <c r="D168" s="4511"/>
      <c r="E168" s="4485">
        <v>11.111111111111114</v>
      </c>
      <c r="F168" s="4511"/>
      <c r="G168" s="4534" t="s">
        <v>601</v>
      </c>
      <c r="H168" s="4489"/>
      <c r="I168" s="4489"/>
      <c r="J168" s="4504"/>
      <c r="K168" s="4485">
        <v>11.111111111111114</v>
      </c>
      <c r="L168" s="4511"/>
      <c r="M168" s="4485">
        <v>7.1428571428571388</v>
      </c>
      <c r="N168" s="4511"/>
      <c r="O168" s="4485">
        <v>11.111111111111114</v>
      </c>
      <c r="P168" s="4511"/>
      <c r="Q168" s="4485">
        <v>8.7719298245614112</v>
      </c>
      <c r="R168" s="4511"/>
      <c r="S168" s="4485">
        <v>24.528301886792448</v>
      </c>
      <c r="T168" s="4521"/>
    </row>
    <row r="169" spans="1:29" ht="12.2" customHeight="1">
      <c r="A169" s="51" t="s">
        <v>129</v>
      </c>
      <c r="B169" s="93">
        <v>-1.3513513513513544</v>
      </c>
      <c r="C169" s="4461">
        <v>-47.826086956521742</v>
      </c>
      <c r="D169" s="4505"/>
      <c r="E169" s="4461">
        <v>36.363636363636346</v>
      </c>
      <c r="F169" s="4505"/>
      <c r="G169" s="4535" t="s">
        <v>601</v>
      </c>
      <c r="H169" s="4481"/>
      <c r="I169" s="4481"/>
      <c r="J169" s="4462"/>
      <c r="K169" s="4461">
        <v>20.3125</v>
      </c>
      <c r="L169" s="4505"/>
      <c r="M169" s="4461">
        <v>1.8867924528301927</v>
      </c>
      <c r="N169" s="4505"/>
      <c r="O169" s="4461">
        <v>-5.2631578947368496</v>
      </c>
      <c r="P169" s="4505"/>
      <c r="Q169" s="4461">
        <v>-4.8780487804878021</v>
      </c>
      <c r="R169" s="4505"/>
      <c r="S169" s="4461">
        <v>4.8387096774193452</v>
      </c>
      <c r="T169" s="4506"/>
    </row>
    <row r="170" spans="1:29" ht="12.2" customHeight="1">
      <c r="A170" s="51" t="s">
        <v>130</v>
      </c>
      <c r="B170" s="93">
        <v>-2.4875621890547279</v>
      </c>
      <c r="C170" s="4461">
        <v>-23.80952380952381</v>
      </c>
      <c r="D170" s="4505"/>
      <c r="E170" s="4461">
        <v>-16.666666666666657</v>
      </c>
      <c r="F170" s="4505"/>
      <c r="G170" s="4535">
        <v>-100</v>
      </c>
      <c r="H170" s="4481"/>
      <c r="I170" s="4481"/>
      <c r="J170" s="4462"/>
      <c r="K170" s="4461">
        <v>-13.63636363636364</v>
      </c>
      <c r="L170" s="4505"/>
      <c r="M170" s="4461">
        <v>23.529411764705884</v>
      </c>
      <c r="N170" s="4505"/>
      <c r="O170" s="4461">
        <v>-40</v>
      </c>
      <c r="P170" s="4505"/>
      <c r="Q170" s="4461">
        <v>3.2258064516128968</v>
      </c>
      <c r="R170" s="4505"/>
      <c r="S170" s="4461">
        <v>21.05263157894737</v>
      </c>
      <c r="T170" s="4506"/>
    </row>
    <row r="171" spans="1:29" ht="12.2" customHeight="1">
      <c r="A171" s="52" t="s">
        <v>405</v>
      </c>
      <c r="B171" s="94">
        <v>-8.5603112840466906</v>
      </c>
      <c r="C171" s="4472">
        <v>-53.846153846153847</v>
      </c>
      <c r="D171" s="4513"/>
      <c r="E171" s="4472">
        <v>-52.631578947368425</v>
      </c>
      <c r="F171" s="4513"/>
      <c r="G171" s="4542" t="s">
        <v>601</v>
      </c>
      <c r="H171" s="4543"/>
      <c r="I171" s="4543"/>
      <c r="J171" s="4490"/>
      <c r="K171" s="4472">
        <v>-31.818181818181827</v>
      </c>
      <c r="L171" s="4513"/>
      <c r="M171" s="4472">
        <v>11.111111111111114</v>
      </c>
      <c r="N171" s="4513"/>
      <c r="O171" s="4472">
        <v>66.666666666666686</v>
      </c>
      <c r="P171" s="4513"/>
      <c r="Q171" s="4472">
        <v>11.36363636363636</v>
      </c>
      <c r="R171" s="4513"/>
      <c r="S171" s="4472">
        <v>-2.9850746268656678</v>
      </c>
      <c r="T171" s="4520"/>
    </row>
    <row r="172" spans="1:29" ht="12.2" customHeight="1">
      <c r="A172" s="51" t="s">
        <v>425</v>
      </c>
      <c r="B172" s="93">
        <f t="shared" ref="B172:C183" si="151">SUM(B121/B117)*100-100</f>
        <v>3.6723163841807889</v>
      </c>
      <c r="C172" s="4485">
        <f t="shared" si="151"/>
        <v>5.5555555555555571</v>
      </c>
      <c r="D172" s="4511"/>
      <c r="E172" s="4485">
        <f t="shared" ref="E172:E181" si="152">SUM(E121/E117)*100-100</f>
        <v>-10</v>
      </c>
      <c r="F172" s="4511"/>
      <c r="G172" s="4534" t="s">
        <v>601</v>
      </c>
      <c r="H172" s="4489"/>
      <c r="I172" s="4489"/>
      <c r="J172" s="4504"/>
      <c r="K172" s="4485">
        <f t="shared" ref="K172:K181" si="153">SUM(K121/K117)*100-100</f>
        <v>20</v>
      </c>
      <c r="L172" s="4511"/>
      <c r="M172" s="4485">
        <f t="shared" ref="M172:M181" si="154">SUM(M121/M117)*100-100</f>
        <v>5</v>
      </c>
      <c r="N172" s="4511"/>
      <c r="O172" s="4485">
        <f t="shared" ref="O172:O181" si="155">SUM(O121/O117)*100-100</f>
        <v>0</v>
      </c>
      <c r="P172" s="4511"/>
      <c r="Q172" s="4485">
        <f t="shared" ref="Q172:Q181" si="156">SUM(Q121/Q117)*100-100</f>
        <v>-14.516129032258064</v>
      </c>
      <c r="R172" s="4511"/>
      <c r="S172" s="4485">
        <f t="shared" ref="S172:S181" si="157">SUM(S121/S117)*100-100</f>
        <v>1.5151515151515156</v>
      </c>
      <c r="T172" s="4521"/>
    </row>
    <row r="173" spans="1:29" ht="12.2" customHeight="1">
      <c r="A173" s="51" t="s">
        <v>575</v>
      </c>
      <c r="B173" s="93">
        <f t="shared" si="151"/>
        <v>-10.273972602739718</v>
      </c>
      <c r="C173" s="4461">
        <f t="shared" si="151"/>
        <v>-8.3333333333333428</v>
      </c>
      <c r="D173" s="4505"/>
      <c r="E173" s="4461">
        <f t="shared" si="152"/>
        <v>6.6666666666666714</v>
      </c>
      <c r="F173" s="4505"/>
      <c r="G173" s="4535" t="s">
        <v>601</v>
      </c>
      <c r="H173" s="4481"/>
      <c r="I173" s="4481"/>
      <c r="J173" s="4462"/>
      <c r="K173" s="4461">
        <f t="shared" si="153"/>
        <v>-19.480519480519476</v>
      </c>
      <c r="L173" s="4505"/>
      <c r="M173" s="4461">
        <f t="shared" si="154"/>
        <v>-12.962962962962962</v>
      </c>
      <c r="N173" s="4505"/>
      <c r="O173" s="4461">
        <f t="shared" si="155"/>
        <v>-5.5555555555555571</v>
      </c>
      <c r="P173" s="4505"/>
      <c r="Q173" s="4461">
        <f t="shared" si="156"/>
        <v>-10.256410256410248</v>
      </c>
      <c r="R173" s="4505"/>
      <c r="S173" s="4461">
        <f t="shared" si="157"/>
        <v>-3.0769230769230802</v>
      </c>
      <c r="T173" s="4506"/>
    </row>
    <row r="174" spans="1:29" ht="12.2" customHeight="1">
      <c r="A174" s="92" t="s">
        <v>426</v>
      </c>
      <c r="B174" s="93">
        <f t="shared" si="151"/>
        <v>-12.244897959183675</v>
      </c>
      <c r="C174" s="4461">
        <f t="shared" si="151"/>
        <v>-50</v>
      </c>
      <c r="D174" s="4505"/>
      <c r="E174" s="4461">
        <f t="shared" si="152"/>
        <v>0</v>
      </c>
      <c r="F174" s="4505"/>
      <c r="G174" s="4535" t="s">
        <v>601</v>
      </c>
      <c r="H174" s="4481"/>
      <c r="I174" s="4481"/>
      <c r="J174" s="4462"/>
      <c r="K174" s="4461">
        <f t="shared" si="153"/>
        <v>-31.578947368421055</v>
      </c>
      <c r="L174" s="4505"/>
      <c r="M174" s="4461">
        <f t="shared" si="154"/>
        <v>-33.333333333333343</v>
      </c>
      <c r="N174" s="4505"/>
      <c r="O174" s="4461">
        <f t="shared" si="155"/>
        <v>41.666666666666686</v>
      </c>
      <c r="P174" s="4505"/>
      <c r="Q174" s="4461">
        <f t="shared" si="156"/>
        <v>0</v>
      </c>
      <c r="R174" s="4505"/>
      <c r="S174" s="4461">
        <f t="shared" si="157"/>
        <v>10.869565217391312</v>
      </c>
      <c r="T174" s="4506"/>
    </row>
    <row r="175" spans="1:29" ht="12.2" customHeight="1">
      <c r="A175" s="91" t="s">
        <v>479</v>
      </c>
      <c r="B175" s="94">
        <f t="shared" si="151"/>
        <v>-20</v>
      </c>
      <c r="C175" s="4472">
        <f t="shared" si="151"/>
        <v>-16.666666666666657</v>
      </c>
      <c r="D175" s="4513"/>
      <c r="E175" s="4472">
        <f t="shared" si="152"/>
        <v>-22.222222222222214</v>
      </c>
      <c r="F175" s="4513"/>
      <c r="G175" s="4542" t="s">
        <v>601</v>
      </c>
      <c r="H175" s="4543"/>
      <c r="I175" s="4543"/>
      <c r="J175" s="4490"/>
      <c r="K175" s="4472">
        <f t="shared" si="153"/>
        <v>-23.333333333333329</v>
      </c>
      <c r="L175" s="4513"/>
      <c r="M175" s="4472">
        <f t="shared" si="154"/>
        <v>-32</v>
      </c>
      <c r="N175" s="4513"/>
      <c r="O175" s="4472">
        <f t="shared" si="155"/>
        <v>-20</v>
      </c>
      <c r="P175" s="4513"/>
      <c r="Q175" s="4472">
        <f t="shared" si="156"/>
        <v>-16.326530612244895</v>
      </c>
      <c r="R175" s="4513"/>
      <c r="S175" s="4472">
        <f t="shared" si="157"/>
        <v>-12.307692307692307</v>
      </c>
      <c r="T175" s="4520"/>
    </row>
    <row r="176" spans="1:29" ht="12.2" customHeight="1">
      <c r="A176" s="51" t="s">
        <v>526</v>
      </c>
      <c r="B176" s="93">
        <f t="shared" si="151"/>
        <v>-7.6294277929155356</v>
      </c>
      <c r="C176" s="4485">
        <f t="shared" si="151"/>
        <v>28.94736842105263</v>
      </c>
      <c r="D176" s="4511"/>
      <c r="E176" s="4485">
        <f t="shared" si="152"/>
        <v>-55.555555555555557</v>
      </c>
      <c r="F176" s="4511"/>
      <c r="G176" s="4534">
        <f>(G125/G121)*100-100</f>
        <v>-100</v>
      </c>
      <c r="H176" s="4489"/>
      <c r="I176" s="4489"/>
      <c r="J176" s="4504"/>
      <c r="K176" s="4485">
        <f t="shared" si="153"/>
        <v>-7.2916666666666572</v>
      </c>
      <c r="L176" s="4511"/>
      <c r="M176" s="4485">
        <f t="shared" si="154"/>
        <v>-17.460317460317469</v>
      </c>
      <c r="N176" s="4511"/>
      <c r="O176" s="4485">
        <f t="shared" si="155"/>
        <v>20</v>
      </c>
      <c r="P176" s="4511"/>
      <c r="Q176" s="4485">
        <f t="shared" si="156"/>
        <v>-9.4339622641509351</v>
      </c>
      <c r="R176" s="4511"/>
      <c r="S176" s="4485">
        <f t="shared" si="157"/>
        <v>-2.9850746268656678</v>
      </c>
      <c r="T176" s="4521"/>
    </row>
    <row r="177" spans="1:20" ht="12.2" customHeight="1">
      <c r="A177" s="92" t="s">
        <v>484</v>
      </c>
      <c r="B177" s="93">
        <f t="shared" si="151"/>
        <v>0.3816793893129784</v>
      </c>
      <c r="C177" s="4461">
        <f t="shared" si="151"/>
        <v>77.27272727272728</v>
      </c>
      <c r="D177" s="4505"/>
      <c r="E177" s="4461">
        <f t="shared" si="152"/>
        <v>0</v>
      </c>
      <c r="F177" s="4505"/>
      <c r="G177" s="4535" t="s">
        <v>601</v>
      </c>
      <c r="H177" s="4481"/>
      <c r="I177" s="4481"/>
      <c r="J177" s="4462"/>
      <c r="K177" s="4461">
        <f t="shared" si="153"/>
        <v>-25.806451612903231</v>
      </c>
      <c r="L177" s="4505"/>
      <c r="M177" s="4461">
        <f t="shared" si="154"/>
        <v>-27.659574468085097</v>
      </c>
      <c r="N177" s="4505"/>
      <c r="O177" s="4461">
        <f t="shared" si="155"/>
        <v>0</v>
      </c>
      <c r="P177" s="4505"/>
      <c r="Q177" s="4461">
        <f t="shared" si="156"/>
        <v>17.142857142857153</v>
      </c>
      <c r="R177" s="4505"/>
      <c r="S177" s="4461">
        <f t="shared" si="157"/>
        <v>7.9365079365079367</v>
      </c>
      <c r="T177" s="4506"/>
    </row>
    <row r="178" spans="1:20" ht="12.2" customHeight="1">
      <c r="A178" s="51" t="s">
        <v>498</v>
      </c>
      <c r="B178" s="93">
        <f t="shared" si="151"/>
        <v>-0.58139534883720501</v>
      </c>
      <c r="C178" s="4461">
        <f t="shared" si="151"/>
        <v>100</v>
      </c>
      <c r="D178" s="4505"/>
      <c r="E178" s="4461">
        <f t="shared" si="152"/>
        <v>30</v>
      </c>
      <c r="F178" s="4505"/>
      <c r="G178" s="4535" t="s">
        <v>601</v>
      </c>
      <c r="H178" s="4481"/>
      <c r="I178" s="4481"/>
      <c r="J178" s="4462"/>
      <c r="K178" s="4461">
        <f t="shared" si="153"/>
        <v>38.461538461538453</v>
      </c>
      <c r="L178" s="4505"/>
      <c r="M178" s="4461">
        <f t="shared" si="154"/>
        <v>-10.714285714285708</v>
      </c>
      <c r="N178" s="4505"/>
      <c r="O178" s="4461">
        <f t="shared" si="155"/>
        <v>0</v>
      </c>
      <c r="P178" s="4505"/>
      <c r="Q178" s="4461">
        <f t="shared" si="156"/>
        <v>12.5</v>
      </c>
      <c r="R178" s="4505"/>
      <c r="S178" s="4461">
        <f t="shared" si="157"/>
        <v>-47.058823529411761</v>
      </c>
      <c r="T178" s="4506"/>
    </row>
    <row r="179" spans="1:20" ht="12.2" customHeight="1">
      <c r="A179" s="52" t="s">
        <v>428</v>
      </c>
      <c r="B179" s="94">
        <f t="shared" si="151"/>
        <v>-0.53191489361702793</v>
      </c>
      <c r="C179" s="4472">
        <f t="shared" si="151"/>
        <v>40</v>
      </c>
      <c r="D179" s="4513"/>
      <c r="E179" s="4472">
        <f t="shared" si="152"/>
        <v>14.285714285714278</v>
      </c>
      <c r="F179" s="4513"/>
      <c r="G179" s="4542" t="s">
        <v>601</v>
      </c>
      <c r="H179" s="4543"/>
      <c r="I179" s="4543"/>
      <c r="J179" s="4490"/>
      <c r="K179" s="4472">
        <f t="shared" si="153"/>
        <v>-8.6956521739130466</v>
      </c>
      <c r="L179" s="4513"/>
      <c r="M179" s="4472">
        <f t="shared" si="154"/>
        <v>20.588235294117638</v>
      </c>
      <c r="N179" s="4513"/>
      <c r="O179" s="4472">
        <f t="shared" si="155"/>
        <v>6.25</v>
      </c>
      <c r="P179" s="4513"/>
      <c r="Q179" s="4472">
        <f t="shared" si="156"/>
        <v>-12.195121951219505</v>
      </c>
      <c r="R179" s="4513"/>
      <c r="S179" s="4472">
        <f t="shared" si="157"/>
        <v>-12.280701754385973</v>
      </c>
      <c r="T179" s="4520"/>
    </row>
    <row r="180" spans="1:20" ht="12.2" customHeight="1">
      <c r="A180" s="51" t="s">
        <v>416</v>
      </c>
      <c r="B180" s="93">
        <f t="shared" si="151"/>
        <v>-5.8997050147492729</v>
      </c>
      <c r="C180" s="4485">
        <f t="shared" si="151"/>
        <v>-4.0816326530612344</v>
      </c>
      <c r="D180" s="4511"/>
      <c r="E180" s="4485">
        <f t="shared" si="152"/>
        <v>91.666666666666686</v>
      </c>
      <c r="F180" s="4511"/>
      <c r="G180" s="4534" t="s">
        <v>601</v>
      </c>
      <c r="H180" s="4489"/>
      <c r="I180" s="4489"/>
      <c r="J180" s="4504"/>
      <c r="K180" s="4485">
        <f t="shared" si="153"/>
        <v>-34.831460674157299</v>
      </c>
      <c r="L180" s="4511"/>
      <c r="M180" s="4485">
        <f t="shared" si="154"/>
        <v>21.153846153846146</v>
      </c>
      <c r="N180" s="4511"/>
      <c r="O180" s="4485">
        <f t="shared" si="155"/>
        <v>16.666666666666671</v>
      </c>
      <c r="P180" s="4511"/>
      <c r="Q180" s="4485">
        <f t="shared" si="156"/>
        <v>6.25</v>
      </c>
      <c r="R180" s="4511"/>
      <c r="S180" s="4485">
        <f t="shared" si="157"/>
        <v>-24.615384615384613</v>
      </c>
      <c r="T180" s="4521"/>
    </row>
    <row r="181" spans="1:20" ht="12.2" customHeight="1">
      <c r="A181" s="51" t="s">
        <v>211</v>
      </c>
      <c r="B181" s="93">
        <f t="shared" si="151"/>
        <v>-14.068441064638776</v>
      </c>
      <c r="C181" s="4461">
        <f t="shared" si="151"/>
        <v>-23.076923076923066</v>
      </c>
      <c r="D181" s="4505"/>
      <c r="E181" s="4461">
        <f t="shared" si="152"/>
        <v>0</v>
      </c>
      <c r="F181" s="4505"/>
      <c r="G181" s="4535">
        <f>(G130/G126)*100-100</f>
        <v>-50</v>
      </c>
      <c r="H181" s="4481"/>
      <c r="I181" s="4481"/>
      <c r="J181" s="4462"/>
      <c r="K181" s="4461">
        <f t="shared" si="153"/>
        <v>-30.434782608695656</v>
      </c>
      <c r="L181" s="4505"/>
      <c r="M181" s="4461">
        <f t="shared" si="154"/>
        <v>73.529411764705884</v>
      </c>
      <c r="N181" s="4505"/>
      <c r="O181" s="4461">
        <f t="shared" si="155"/>
        <v>23.529411764705884</v>
      </c>
      <c r="P181" s="4505"/>
      <c r="Q181" s="4461">
        <f t="shared" si="156"/>
        <v>-34.146341463414629</v>
      </c>
      <c r="R181" s="4505"/>
      <c r="S181" s="4461">
        <f t="shared" si="157"/>
        <v>-41.17647058823529</v>
      </c>
      <c r="T181" s="4506"/>
    </row>
    <row r="182" spans="1:20" ht="12.2" customHeight="1">
      <c r="A182" s="51" t="s">
        <v>61</v>
      </c>
      <c r="B182" s="93">
        <f t="shared" si="151"/>
        <v>4.093567251461991</v>
      </c>
      <c r="C182" s="4461">
        <f t="shared" si="151"/>
        <v>12.5</v>
      </c>
      <c r="D182" s="4505"/>
      <c r="E182" s="4461">
        <f t="shared" ref="E182:E192" si="158">SUM(E131/E127)*100-100</f>
        <v>-46.153846153846153</v>
      </c>
      <c r="F182" s="4505"/>
      <c r="G182" s="4461">
        <f>(G131/G127)*100-100</f>
        <v>0</v>
      </c>
      <c r="H182" s="4505"/>
      <c r="I182" s="4461">
        <f>(I131/G127)*100-100</f>
        <v>-100</v>
      </c>
      <c r="J182" s="4505"/>
      <c r="K182" s="4461">
        <f t="shared" ref="K182:K191" si="159">SUM(K131/K127)*100-100</f>
        <v>-27.777777777777786</v>
      </c>
      <c r="L182" s="4505"/>
      <c r="M182" s="4461">
        <f t="shared" ref="M182:M192" si="160">SUM(M131/M127)*100-100</f>
        <v>48</v>
      </c>
      <c r="N182" s="4505"/>
      <c r="O182" s="4461">
        <f t="shared" ref="O182:O193" si="161">SUM(O131/O127)*100-100</f>
        <v>58.823529411764696</v>
      </c>
      <c r="P182" s="4505"/>
      <c r="Q182" s="4461">
        <f t="shared" ref="Q182:Q193" si="162">SUM(Q131/Q127)*100-100</f>
        <v>-30.555555555555557</v>
      </c>
      <c r="R182" s="4505"/>
      <c r="S182" s="4461">
        <f t="shared" ref="S182:S190" si="163">SUM(S131/S127)*100-100</f>
        <v>37.037037037037038</v>
      </c>
      <c r="T182" s="4506"/>
    </row>
    <row r="183" spans="1:20" ht="12.2" customHeight="1">
      <c r="A183" s="52" t="s">
        <v>551</v>
      </c>
      <c r="B183" s="94">
        <f t="shared" si="151"/>
        <v>6.417112299465245</v>
      </c>
      <c r="C183" s="4472">
        <f t="shared" si="151"/>
        <v>64.285714285714278</v>
      </c>
      <c r="D183" s="4513"/>
      <c r="E183" s="4472">
        <f t="shared" si="158"/>
        <v>0</v>
      </c>
      <c r="F183" s="4513"/>
      <c r="G183" s="4472" t="s">
        <v>601</v>
      </c>
      <c r="H183" s="4513"/>
      <c r="I183" s="4472" t="s">
        <v>601</v>
      </c>
      <c r="J183" s="4513"/>
      <c r="K183" s="4472">
        <f t="shared" si="159"/>
        <v>47.61904761904762</v>
      </c>
      <c r="L183" s="4513"/>
      <c r="M183" s="4472">
        <f t="shared" si="160"/>
        <v>-9.7560975609756042</v>
      </c>
      <c r="N183" s="4513"/>
      <c r="O183" s="4472">
        <f t="shared" si="161"/>
        <v>-29.411764705882348</v>
      </c>
      <c r="P183" s="4513"/>
      <c r="Q183" s="4472">
        <f t="shared" si="162"/>
        <v>11.111111111111114</v>
      </c>
      <c r="R183" s="4513"/>
      <c r="S183" s="4472">
        <f t="shared" si="163"/>
        <v>-4</v>
      </c>
      <c r="T183" s="4520"/>
    </row>
    <row r="184" spans="1:20" ht="13.7" customHeight="1">
      <c r="A184" s="51" t="s">
        <v>603</v>
      </c>
      <c r="B184" s="93">
        <f t="shared" ref="B184:C186" si="164">SUM(B133/B129)*100-100</f>
        <v>-9.7178683385579916</v>
      </c>
      <c r="C184" s="4459">
        <f t="shared" si="164"/>
        <v>4.2553191489361808</v>
      </c>
      <c r="D184" s="4459"/>
      <c r="E184" s="4461">
        <f t="shared" si="158"/>
        <v>-34.782608695652172</v>
      </c>
      <c r="F184" s="4505"/>
      <c r="G184" s="4461" t="s">
        <v>601</v>
      </c>
      <c r="H184" s="4505"/>
      <c r="I184" s="4461" t="s">
        <v>601</v>
      </c>
      <c r="J184" s="4505"/>
      <c r="K184" s="4461">
        <f t="shared" si="159"/>
        <v>-17.241379310344826</v>
      </c>
      <c r="L184" s="4505"/>
      <c r="M184" s="4459">
        <f t="shared" si="160"/>
        <v>-15.873015873015873</v>
      </c>
      <c r="N184" s="4459"/>
      <c r="O184" s="4461">
        <f t="shared" si="161"/>
        <v>-14.285714285714292</v>
      </c>
      <c r="P184" s="4505"/>
      <c r="Q184" s="4459">
        <f t="shared" si="162"/>
        <v>23.529411764705884</v>
      </c>
      <c r="R184" s="4459"/>
      <c r="S184" s="4461">
        <f t="shared" si="163"/>
        <v>-26.530612244897952</v>
      </c>
      <c r="T184" s="4506"/>
    </row>
    <row r="185" spans="1:20" ht="13.7" customHeight="1">
      <c r="A185" s="51" t="s">
        <v>641</v>
      </c>
      <c r="B185" s="93">
        <f t="shared" si="164"/>
        <v>2.6548672566371749</v>
      </c>
      <c r="C185" s="4459">
        <f t="shared" si="164"/>
        <v>26.666666666666657</v>
      </c>
      <c r="D185" s="4459"/>
      <c r="E185" s="4461">
        <f t="shared" si="158"/>
        <v>-31.25</v>
      </c>
      <c r="F185" s="4505"/>
      <c r="G185" s="4461">
        <f t="shared" ref="G185:G195" si="165">(G134/G130)*100-100</f>
        <v>-100</v>
      </c>
      <c r="H185" s="4505"/>
      <c r="I185" s="4461">
        <f>(I134/G130)*100-100</f>
        <v>-100</v>
      </c>
      <c r="J185" s="4505"/>
      <c r="K185" s="4461">
        <f t="shared" si="159"/>
        <v>6.25</v>
      </c>
      <c r="L185" s="4505"/>
      <c r="M185" s="4459">
        <f t="shared" si="160"/>
        <v>-30.508474576271183</v>
      </c>
      <c r="N185" s="4459"/>
      <c r="O185" s="4461">
        <f t="shared" si="161"/>
        <v>-4.7619047619047734</v>
      </c>
      <c r="P185" s="4505"/>
      <c r="Q185" s="4459">
        <f t="shared" si="162"/>
        <v>11.111111111111114</v>
      </c>
      <c r="R185" s="4459"/>
      <c r="S185" s="4461">
        <f t="shared" si="163"/>
        <v>45</v>
      </c>
      <c r="T185" s="4506"/>
    </row>
    <row r="186" spans="1:20" ht="13.7" customHeight="1">
      <c r="A186" s="51" t="s">
        <v>654</v>
      </c>
      <c r="B186" s="93">
        <f t="shared" si="164"/>
        <v>-3.3707865168539257</v>
      </c>
      <c r="C186" s="4459">
        <f t="shared" si="164"/>
        <v>105.55555555555554</v>
      </c>
      <c r="D186" s="4459"/>
      <c r="E186" s="4461">
        <f t="shared" si="158"/>
        <v>14.285714285714278</v>
      </c>
      <c r="F186" s="4505"/>
      <c r="G186" s="4461">
        <f t="shared" si="165"/>
        <v>-100</v>
      </c>
      <c r="H186" s="4505"/>
      <c r="I186" s="4461" t="s">
        <v>601</v>
      </c>
      <c r="J186" s="4505"/>
      <c r="K186" s="4461">
        <f t="shared" si="159"/>
        <v>-19.230769230769226</v>
      </c>
      <c r="L186" s="4505"/>
      <c r="M186" s="4459">
        <f t="shared" si="160"/>
        <v>-37.837837837837839</v>
      </c>
      <c r="N186" s="4459"/>
      <c r="O186" s="4461">
        <f t="shared" si="161"/>
        <v>-22.222222222222214</v>
      </c>
      <c r="P186" s="4505"/>
      <c r="Q186" s="4459">
        <f t="shared" si="162"/>
        <v>8</v>
      </c>
      <c r="R186" s="4459"/>
      <c r="S186" s="4461">
        <f t="shared" si="163"/>
        <v>-5.4054054054054035</v>
      </c>
      <c r="T186" s="4506"/>
    </row>
    <row r="187" spans="1:20" ht="13.7" customHeight="1">
      <c r="A187" s="52" t="s">
        <v>655</v>
      </c>
      <c r="B187" s="94">
        <f>SUM(B136/B132)*100-100</f>
        <v>-8.0402010050251249</v>
      </c>
      <c r="C187" s="4512">
        <f t="shared" ref="B187:C203" si="166">SUM(C136/C132)*100-100</f>
        <v>-26.08695652173914</v>
      </c>
      <c r="D187" s="4512"/>
      <c r="E187" s="4472">
        <f t="shared" si="158"/>
        <v>0</v>
      </c>
      <c r="F187" s="4513"/>
      <c r="G187" s="4472" t="s">
        <v>601</v>
      </c>
      <c r="H187" s="4513"/>
      <c r="I187" s="4472" t="s">
        <v>601</v>
      </c>
      <c r="J187" s="4513"/>
      <c r="K187" s="4472">
        <f t="shared" si="159"/>
        <v>-51.612903225806448</v>
      </c>
      <c r="L187" s="4513"/>
      <c r="M187" s="4512">
        <f t="shared" si="160"/>
        <v>-10.810810810810807</v>
      </c>
      <c r="N187" s="4512"/>
      <c r="O187" s="4472">
        <f t="shared" si="161"/>
        <v>33.333333333333314</v>
      </c>
      <c r="P187" s="4513"/>
      <c r="Q187" s="4512">
        <f t="shared" si="162"/>
        <v>-20</v>
      </c>
      <c r="R187" s="4512"/>
      <c r="S187" s="4472">
        <f t="shared" si="163"/>
        <v>25</v>
      </c>
      <c r="T187" s="4520"/>
    </row>
    <row r="188" spans="1:20" ht="13.7" customHeight="1">
      <c r="A188" s="51" t="s">
        <v>705</v>
      </c>
      <c r="B188" s="93">
        <f t="shared" si="166"/>
        <v>-9.0277777777777857</v>
      </c>
      <c r="C188" s="4461">
        <f t="shared" si="166"/>
        <v>-38.775510204081634</v>
      </c>
      <c r="D188" s="4505"/>
      <c r="E188" s="4461">
        <f t="shared" si="158"/>
        <v>-6.6666666666666714</v>
      </c>
      <c r="F188" s="4505"/>
      <c r="G188" s="4461" t="s">
        <v>601</v>
      </c>
      <c r="H188" s="4505"/>
      <c r="I188" s="4461" t="s">
        <v>601</v>
      </c>
      <c r="J188" s="4505"/>
      <c r="K188" s="4461">
        <f t="shared" si="159"/>
        <v>-4.1666666666666572</v>
      </c>
      <c r="L188" s="4505"/>
      <c r="M188" s="4459">
        <f t="shared" si="160"/>
        <v>-18.867924528301884</v>
      </c>
      <c r="N188" s="4459"/>
      <c r="O188" s="4461">
        <f t="shared" si="161"/>
        <v>4.1666666666666714</v>
      </c>
      <c r="P188" s="4505"/>
      <c r="Q188" s="4459">
        <f t="shared" si="162"/>
        <v>-26.984126984126988</v>
      </c>
      <c r="R188" s="4459"/>
      <c r="S188" s="4461">
        <f t="shared" si="163"/>
        <v>58.333333333333314</v>
      </c>
      <c r="T188" s="4506"/>
    </row>
    <row r="189" spans="1:20" ht="13.7" customHeight="1">
      <c r="A189" s="92" t="s">
        <v>723</v>
      </c>
      <c r="B189" s="93">
        <f t="shared" si="166"/>
        <v>-0.43103448275861922</v>
      </c>
      <c r="C189" s="4459">
        <f t="shared" si="166"/>
        <v>-31.578947368421055</v>
      </c>
      <c r="D189" s="4459"/>
      <c r="E189" s="4461">
        <f t="shared" si="158"/>
        <v>-18.181818181818173</v>
      </c>
      <c r="F189" s="4505"/>
      <c r="G189" s="4461" t="s">
        <v>601</v>
      </c>
      <c r="H189" s="4505"/>
      <c r="I189" s="4461" t="s">
        <v>601</v>
      </c>
      <c r="J189" s="4505"/>
      <c r="K189" s="4461">
        <f t="shared" si="159"/>
        <v>2.941176470588232</v>
      </c>
      <c r="L189" s="4505"/>
      <c r="M189" s="4461">
        <f t="shared" si="160"/>
        <v>-31.707317073170728</v>
      </c>
      <c r="N189" s="4505"/>
      <c r="O189" s="4461">
        <f t="shared" si="161"/>
        <v>-5</v>
      </c>
      <c r="P189" s="4505"/>
      <c r="Q189" s="4461">
        <f t="shared" si="162"/>
        <v>20</v>
      </c>
      <c r="R189" s="4505"/>
      <c r="S189" s="4461">
        <f t="shared" si="163"/>
        <v>34.482758620689651</v>
      </c>
      <c r="T189" s="4506"/>
    </row>
    <row r="190" spans="1:20" ht="13.7" customHeight="1">
      <c r="A190" s="51" t="s">
        <v>724</v>
      </c>
      <c r="B190" s="93">
        <f t="shared" si="166"/>
        <v>-15.697674418604649</v>
      </c>
      <c r="C190" s="4461">
        <f t="shared" si="166"/>
        <v>-83.783783783783775</v>
      </c>
      <c r="D190" s="4505"/>
      <c r="E190" s="4461">
        <f t="shared" si="158"/>
        <v>-37.5</v>
      </c>
      <c r="F190" s="4505"/>
      <c r="G190" s="4461" t="s">
        <v>601</v>
      </c>
      <c r="H190" s="4505"/>
      <c r="I190" s="4461" t="s">
        <v>601</v>
      </c>
      <c r="J190" s="4505"/>
      <c r="K190" s="4461">
        <f t="shared" si="159"/>
        <v>14.285714285714278</v>
      </c>
      <c r="L190" s="4505"/>
      <c r="M190" s="4459">
        <f t="shared" si="160"/>
        <v>26.08695652173914</v>
      </c>
      <c r="N190" s="4459"/>
      <c r="O190" s="4461">
        <f t="shared" si="161"/>
        <v>-57.142857142857146</v>
      </c>
      <c r="P190" s="4505"/>
      <c r="Q190" s="4459">
        <f t="shared" si="162"/>
        <v>11.111111111111114</v>
      </c>
      <c r="R190" s="4459"/>
      <c r="S190" s="4461">
        <f t="shared" si="163"/>
        <v>17.142857142857153</v>
      </c>
      <c r="T190" s="4506"/>
    </row>
    <row r="191" spans="1:20" ht="13.7" customHeight="1">
      <c r="A191" s="52" t="s">
        <v>725</v>
      </c>
      <c r="B191" s="94">
        <f t="shared" si="166"/>
        <v>-5.4644808743169335</v>
      </c>
      <c r="C191" s="4472">
        <f t="shared" si="166"/>
        <v>-17.64705882352942</v>
      </c>
      <c r="D191" s="4513"/>
      <c r="E191" s="4472">
        <f t="shared" si="158"/>
        <v>-25</v>
      </c>
      <c r="F191" s="4513"/>
      <c r="G191" s="4472">
        <f t="shared" si="165"/>
        <v>0</v>
      </c>
      <c r="H191" s="4513"/>
      <c r="I191" s="4472" t="s">
        <v>601</v>
      </c>
      <c r="J191" s="4513"/>
      <c r="K191" s="4472">
        <f t="shared" si="159"/>
        <v>6.6666666666666714</v>
      </c>
      <c r="L191" s="4513"/>
      <c r="M191" s="4512">
        <f t="shared" si="160"/>
        <v>-15.151515151515156</v>
      </c>
      <c r="N191" s="4512"/>
      <c r="O191" s="4472">
        <f t="shared" si="161"/>
        <v>112.5</v>
      </c>
      <c r="P191" s="4513"/>
      <c r="Q191" s="4512">
        <f t="shared" si="162"/>
        <v>-3.125</v>
      </c>
      <c r="R191" s="4512"/>
      <c r="S191" s="4472">
        <f t="shared" ref="S191:S196" si="167">SUM(S140/S136)*100-100</f>
        <v>-30</v>
      </c>
      <c r="T191" s="4520"/>
    </row>
    <row r="192" spans="1:20" ht="13.7" customHeight="1">
      <c r="A192" s="51" t="s">
        <v>746</v>
      </c>
      <c r="B192" s="93">
        <f t="shared" si="166"/>
        <v>3.4351145038167914</v>
      </c>
      <c r="C192" s="4461">
        <f t="shared" si="166"/>
        <v>83.333333333333314</v>
      </c>
      <c r="D192" s="4505"/>
      <c r="E192" s="4461">
        <f t="shared" si="158"/>
        <v>-21.428571428571431</v>
      </c>
      <c r="F192" s="4505"/>
      <c r="G192" s="4461">
        <f t="shared" si="165"/>
        <v>-100</v>
      </c>
      <c r="H192" s="4505"/>
      <c r="I192" s="4461" t="s">
        <v>601</v>
      </c>
      <c r="J192" s="4505"/>
      <c r="K192" s="4461">
        <f t="shared" ref="K192:K198" si="168">SUM(K141/K137)*100-100</f>
        <v>2.1739130434782652</v>
      </c>
      <c r="L192" s="4505"/>
      <c r="M192" s="4459">
        <f t="shared" si="160"/>
        <v>2.3255813953488484</v>
      </c>
      <c r="N192" s="4459"/>
      <c r="O192" s="4461">
        <f t="shared" si="161"/>
        <v>-24</v>
      </c>
      <c r="P192" s="4505"/>
      <c r="Q192" s="4459">
        <f t="shared" si="162"/>
        <v>13.043478260869563</v>
      </c>
      <c r="R192" s="4459"/>
      <c r="S192" s="4461">
        <f t="shared" si="167"/>
        <v>-24.561403508771932</v>
      </c>
      <c r="T192" s="4506"/>
    </row>
    <row r="193" spans="1:25" ht="13.7" customHeight="1">
      <c r="A193" s="92" t="s">
        <v>747</v>
      </c>
      <c r="B193" s="93">
        <f t="shared" si="166"/>
        <v>-4.7619047619047734</v>
      </c>
      <c r="C193" s="4459">
        <f t="shared" si="166"/>
        <v>3.8461538461538538</v>
      </c>
      <c r="D193" s="4459"/>
      <c r="E193" s="4461">
        <f t="shared" ref="E193:E198" si="169">SUM(E142/E138)*100-100</f>
        <v>-44.444444444444443</v>
      </c>
      <c r="F193" s="4505"/>
      <c r="G193" s="4461" t="s">
        <v>601</v>
      </c>
      <c r="H193" s="4505"/>
      <c r="I193" s="4461" t="s">
        <v>601</v>
      </c>
      <c r="J193" s="4505"/>
      <c r="K193" s="4461">
        <f t="shared" si="168"/>
        <v>8.5714285714285694</v>
      </c>
      <c r="L193" s="4505"/>
      <c r="M193" s="4461">
        <f t="shared" ref="M193:M212" si="170">SUM(M142/M138)*100-100</f>
        <v>-7.1428571428571388</v>
      </c>
      <c r="N193" s="4505"/>
      <c r="O193" s="4461">
        <f t="shared" si="161"/>
        <v>52.631578947368439</v>
      </c>
      <c r="P193" s="4505"/>
      <c r="Q193" s="4461">
        <f t="shared" si="162"/>
        <v>2.7777777777777715</v>
      </c>
      <c r="R193" s="4505"/>
      <c r="S193" s="4461">
        <f t="shared" si="167"/>
        <v>-28.205128205128204</v>
      </c>
      <c r="T193" s="4506"/>
    </row>
    <row r="194" spans="1:25" ht="15" customHeight="1">
      <c r="A194" s="51" t="s">
        <v>748</v>
      </c>
      <c r="B194" s="93">
        <f t="shared" ref="B194:C212" si="171">SUM(B143/B139)*100-100</f>
        <v>-4.1379310344827616</v>
      </c>
      <c r="C194" s="4461">
        <f t="shared" si="166"/>
        <v>0</v>
      </c>
      <c r="D194" s="4505"/>
      <c r="E194" s="4461">
        <f t="shared" si="169"/>
        <v>-20</v>
      </c>
      <c r="F194" s="4505"/>
      <c r="G194" s="4461">
        <f t="shared" si="165"/>
        <v>0</v>
      </c>
      <c r="H194" s="4505"/>
      <c r="I194" s="4461" t="s">
        <v>601</v>
      </c>
      <c r="J194" s="4505"/>
      <c r="K194" s="4461">
        <f t="shared" si="168"/>
        <v>-20.833333333333343</v>
      </c>
      <c r="L194" s="4505"/>
      <c r="M194" s="4459">
        <f t="shared" si="170"/>
        <v>-13.793103448275872</v>
      </c>
      <c r="N194" s="4459"/>
      <c r="O194" s="4461">
        <f t="shared" ref="O194:O212" si="172">SUM(O143/O139)*100-100</f>
        <v>111.11111111111111</v>
      </c>
      <c r="P194" s="4505"/>
      <c r="Q194" s="4459">
        <f t="shared" ref="Q194:Q211" si="173">SUM(Q143/Q139)*100-100</f>
        <v>-6.6666666666666714</v>
      </c>
      <c r="R194" s="4459"/>
      <c r="S194" s="4461">
        <f t="shared" si="167"/>
        <v>-9.7560975609756042</v>
      </c>
      <c r="T194" s="4506"/>
    </row>
    <row r="195" spans="1:25" ht="15" customHeight="1">
      <c r="A195" s="52" t="s">
        <v>749</v>
      </c>
      <c r="B195" s="94">
        <f t="shared" si="171"/>
        <v>-17.919075144508668</v>
      </c>
      <c r="C195" s="4472">
        <f t="shared" si="166"/>
        <v>-35.714285714285708</v>
      </c>
      <c r="D195" s="4513"/>
      <c r="E195" s="4472">
        <f t="shared" si="169"/>
        <v>-33.333333333333343</v>
      </c>
      <c r="F195" s="4513"/>
      <c r="G195" s="4472">
        <f t="shared" si="165"/>
        <v>-100</v>
      </c>
      <c r="H195" s="4513"/>
      <c r="I195" s="4472" t="s">
        <v>601</v>
      </c>
      <c r="J195" s="4513"/>
      <c r="K195" s="4472">
        <f t="shared" si="168"/>
        <v>-12.5</v>
      </c>
      <c r="L195" s="4513"/>
      <c r="M195" s="4512">
        <f t="shared" si="170"/>
        <v>10.714285714285722</v>
      </c>
      <c r="N195" s="4512"/>
      <c r="O195" s="4472">
        <f t="shared" si="172"/>
        <v>-32.35294117647058</v>
      </c>
      <c r="P195" s="4513"/>
      <c r="Q195" s="4512">
        <f t="shared" si="173"/>
        <v>-22.58064516129032</v>
      </c>
      <c r="R195" s="4512"/>
      <c r="S195" s="4472">
        <f t="shared" si="167"/>
        <v>-11.904761904761912</v>
      </c>
      <c r="T195" s="4520"/>
    </row>
    <row r="196" spans="1:25" ht="15" customHeight="1">
      <c r="A196" s="51" t="s">
        <v>810</v>
      </c>
      <c r="B196" s="179">
        <f t="shared" si="171"/>
        <v>-11.808118081180808</v>
      </c>
      <c r="C196" s="4483">
        <f t="shared" si="166"/>
        <v>-50.909090909090907</v>
      </c>
      <c r="D196" s="4483"/>
      <c r="E196" s="4485">
        <f t="shared" si="169"/>
        <v>0</v>
      </c>
      <c r="F196" s="4511"/>
      <c r="G196" s="4483" t="s">
        <v>601</v>
      </c>
      <c r="H196" s="4483"/>
      <c r="I196" s="4485" t="s">
        <v>601</v>
      </c>
      <c r="J196" s="4511"/>
      <c r="K196" s="4485">
        <f t="shared" si="168"/>
        <v>-10.638297872340431</v>
      </c>
      <c r="L196" s="4511"/>
      <c r="M196" s="4485">
        <f t="shared" si="170"/>
        <v>-2.2727272727272663</v>
      </c>
      <c r="N196" s="4511"/>
      <c r="O196" s="4483">
        <f t="shared" si="172"/>
        <v>5.2631578947368354</v>
      </c>
      <c r="P196" s="4483"/>
      <c r="Q196" s="4485">
        <f t="shared" si="173"/>
        <v>-17.307692307692307</v>
      </c>
      <c r="R196" s="4511"/>
      <c r="S196" s="4483">
        <f t="shared" si="167"/>
        <v>18.604651162790702</v>
      </c>
      <c r="T196" s="4521"/>
      <c r="X196" s="20"/>
      <c r="Y196" s="20"/>
    </row>
    <row r="197" spans="1:25" ht="15" customHeight="1">
      <c r="A197" s="92" t="s">
        <v>818</v>
      </c>
      <c r="B197" s="93">
        <f t="shared" si="171"/>
        <v>-11.36363636363636</v>
      </c>
      <c r="C197" s="4461">
        <f t="shared" si="166"/>
        <v>-7.4074074074074048</v>
      </c>
      <c r="D197" s="4505"/>
      <c r="E197" s="4461">
        <f t="shared" si="169"/>
        <v>140</v>
      </c>
      <c r="F197" s="4505"/>
      <c r="G197" s="4461">
        <f t="shared" ref="G197:G203" si="174">SUM(G146/G142)*100-100</f>
        <v>-50</v>
      </c>
      <c r="H197" s="4505"/>
      <c r="I197" s="4461" t="s">
        <v>601</v>
      </c>
      <c r="J197" s="4505"/>
      <c r="K197" s="4459">
        <f t="shared" si="168"/>
        <v>-36.842105263157897</v>
      </c>
      <c r="L197" s="4459"/>
      <c r="M197" s="4461">
        <f t="shared" si="170"/>
        <v>42.307692307692321</v>
      </c>
      <c r="N197" s="4505"/>
      <c r="O197" s="4461">
        <f t="shared" si="172"/>
        <v>-41.379310344827594</v>
      </c>
      <c r="P197" s="4505"/>
      <c r="Q197" s="4461">
        <f t="shared" si="173"/>
        <v>2.7027027027026946</v>
      </c>
      <c r="R197" s="4505"/>
      <c r="S197" s="4461">
        <f t="shared" ref="S197:S204" si="175">SUM(S146/S142)*100-100</f>
        <v>-26.785714285714292</v>
      </c>
      <c r="T197" s="4506"/>
    </row>
    <row r="198" spans="1:25" ht="15" customHeight="1">
      <c r="A198" s="51" t="s">
        <v>797</v>
      </c>
      <c r="B198" s="93">
        <f t="shared" si="171"/>
        <v>20.863309352517987</v>
      </c>
      <c r="C198" s="4461">
        <f t="shared" si="166"/>
        <v>183.33333333333337</v>
      </c>
      <c r="D198" s="4505"/>
      <c r="E198" s="4461">
        <f t="shared" si="169"/>
        <v>0</v>
      </c>
      <c r="F198" s="4505"/>
      <c r="G198" s="4461">
        <f t="shared" si="174"/>
        <v>100</v>
      </c>
      <c r="H198" s="4505"/>
      <c r="I198" s="4461" t="s">
        <v>601</v>
      </c>
      <c r="J198" s="4505"/>
      <c r="K198" s="4459">
        <f t="shared" si="168"/>
        <v>-21.05263157894737</v>
      </c>
      <c r="L198" s="4459"/>
      <c r="M198" s="4461">
        <f t="shared" si="170"/>
        <v>44</v>
      </c>
      <c r="N198" s="4505"/>
      <c r="O198" s="4461">
        <f t="shared" si="172"/>
        <v>-15.789473684210535</v>
      </c>
      <c r="P198" s="4505"/>
      <c r="Q198" s="4461">
        <f t="shared" si="173"/>
        <v>50</v>
      </c>
      <c r="R198" s="4505"/>
      <c r="S198" s="4461">
        <f t="shared" si="175"/>
        <v>-2.7027027027026946</v>
      </c>
      <c r="T198" s="4506"/>
      <c r="U198" s="20"/>
    </row>
    <row r="199" spans="1:25" ht="15" customHeight="1">
      <c r="A199" s="52" t="s">
        <v>819</v>
      </c>
      <c r="B199" s="94">
        <f t="shared" si="171"/>
        <v>13.380281690140848</v>
      </c>
      <c r="C199" s="4472">
        <f t="shared" si="166"/>
        <v>-55.555555555555557</v>
      </c>
      <c r="D199" s="4513"/>
      <c r="E199" s="4472">
        <f t="shared" ref="E199:E204" si="176">SUM(E148/E144)*100-100</f>
        <v>0</v>
      </c>
      <c r="F199" s="4513"/>
      <c r="G199" s="4472">
        <v>0</v>
      </c>
      <c r="H199" s="4513"/>
      <c r="I199" s="4472" t="s">
        <v>601</v>
      </c>
      <c r="J199" s="4513"/>
      <c r="K199" s="4512">
        <f t="shared" ref="K199:K204" si="177">SUM(K148/K144)*100-100</f>
        <v>-14.285714285714292</v>
      </c>
      <c r="L199" s="4512"/>
      <c r="M199" s="4472">
        <f t="shared" si="170"/>
        <v>12.90322580645163</v>
      </c>
      <c r="N199" s="4513"/>
      <c r="O199" s="4472">
        <f t="shared" si="172"/>
        <v>13.043478260869563</v>
      </c>
      <c r="P199" s="4513"/>
      <c r="Q199" s="4472">
        <f t="shared" si="173"/>
        <v>29.166666666666686</v>
      </c>
      <c r="R199" s="4513"/>
      <c r="S199" s="4472">
        <f t="shared" si="175"/>
        <v>35.13513513513513</v>
      </c>
      <c r="T199" s="4520"/>
    </row>
    <row r="200" spans="1:25" ht="15" customHeight="1">
      <c r="A200" s="51" t="s">
        <v>867</v>
      </c>
      <c r="B200" s="93">
        <f>SUM(B149/B145)*100-100</f>
        <v>-9.2050209205020934</v>
      </c>
      <c r="C200" s="4485">
        <f>SUM(C149/C145)*100-100</f>
        <v>40.740740740740733</v>
      </c>
      <c r="D200" s="4511"/>
      <c r="E200" s="4461">
        <f t="shared" si="176"/>
        <v>-18.181818181818173</v>
      </c>
      <c r="F200" s="4505"/>
      <c r="G200" s="4461">
        <f t="shared" si="174"/>
        <v>-100</v>
      </c>
      <c r="H200" s="4505"/>
      <c r="I200" s="4461" t="s">
        <v>601</v>
      </c>
      <c r="J200" s="4505"/>
      <c r="K200" s="4459">
        <f t="shared" si="177"/>
        <v>-33.333333333333343</v>
      </c>
      <c r="L200" s="4459"/>
      <c r="M200" s="4485">
        <f t="shared" si="170"/>
        <v>-4.6511627906976685</v>
      </c>
      <c r="N200" s="4511"/>
      <c r="O200" s="4461">
        <f t="shared" si="172"/>
        <v>0</v>
      </c>
      <c r="P200" s="4505"/>
      <c r="Q200" s="4461">
        <f t="shared" si="173"/>
        <v>11.627906976744185</v>
      </c>
      <c r="R200" s="4505"/>
      <c r="S200" s="4461">
        <f t="shared" si="175"/>
        <v>-35.294117647058826</v>
      </c>
      <c r="T200" s="4506"/>
      <c r="V200" s="20"/>
      <c r="X200" s="20"/>
    </row>
    <row r="201" spans="1:25" ht="15" customHeight="1">
      <c r="A201" s="51" t="s">
        <v>874</v>
      </c>
      <c r="B201" s="93">
        <f t="shared" si="171"/>
        <v>-9.2307692307692264</v>
      </c>
      <c r="C201" s="4461">
        <f t="shared" si="166"/>
        <v>-32</v>
      </c>
      <c r="D201" s="4505"/>
      <c r="E201" s="4461">
        <f t="shared" si="176"/>
        <v>-33.333333333333343</v>
      </c>
      <c r="F201" s="4505"/>
      <c r="G201" s="4461">
        <f t="shared" si="174"/>
        <v>0</v>
      </c>
      <c r="H201" s="4505"/>
      <c r="I201" s="4461" t="s">
        <v>601</v>
      </c>
      <c r="J201" s="4505"/>
      <c r="K201" s="4459">
        <f t="shared" si="177"/>
        <v>-16.666666666666657</v>
      </c>
      <c r="L201" s="4459"/>
      <c r="M201" s="4461">
        <f t="shared" si="170"/>
        <v>13.513513513513516</v>
      </c>
      <c r="N201" s="4505"/>
      <c r="O201" s="4461">
        <f t="shared" si="172"/>
        <v>70.588235294117652</v>
      </c>
      <c r="P201" s="4505"/>
      <c r="Q201" s="4461">
        <f t="shared" si="173"/>
        <v>-42.105263157894733</v>
      </c>
      <c r="R201" s="4505"/>
      <c r="S201" s="4461">
        <f t="shared" si="175"/>
        <v>-7.3170731707317032</v>
      </c>
      <c r="T201" s="4506"/>
    </row>
    <row r="202" spans="1:25" ht="15" customHeight="1">
      <c r="A202" s="51" t="s">
        <v>861</v>
      </c>
      <c r="B202" s="93">
        <f t="shared" si="171"/>
        <v>-24.404761904761912</v>
      </c>
      <c r="C202" s="4461">
        <f t="shared" si="166"/>
        <v>-52.941176470588239</v>
      </c>
      <c r="D202" s="4505"/>
      <c r="E202" s="4461">
        <f t="shared" si="176"/>
        <v>25</v>
      </c>
      <c r="F202" s="4505"/>
      <c r="G202" s="4461">
        <f t="shared" si="174"/>
        <v>-100</v>
      </c>
      <c r="H202" s="4505"/>
      <c r="I202" s="4461" t="s">
        <v>601</v>
      </c>
      <c r="J202" s="4505"/>
      <c r="K202" s="4459">
        <f t="shared" si="177"/>
        <v>-6.6666666666666714</v>
      </c>
      <c r="L202" s="4459"/>
      <c r="M202" s="4461">
        <f t="shared" si="170"/>
        <v>-30.555555555555557</v>
      </c>
      <c r="N202" s="4505"/>
      <c r="O202" s="4461">
        <f t="shared" si="172"/>
        <v>25</v>
      </c>
      <c r="P202" s="4505"/>
      <c r="Q202" s="4461">
        <f t="shared" si="173"/>
        <v>-40.476190476190474</v>
      </c>
      <c r="R202" s="4505"/>
      <c r="S202" s="4461">
        <f t="shared" si="175"/>
        <v>-16.666666666666657</v>
      </c>
      <c r="T202" s="4506"/>
    </row>
    <row r="203" spans="1:25" ht="15" customHeight="1">
      <c r="A203" s="52" t="s">
        <v>875</v>
      </c>
      <c r="B203" s="94">
        <f t="shared" si="171"/>
        <v>-1.2422360248447291</v>
      </c>
      <c r="C203" s="4472">
        <f t="shared" si="166"/>
        <v>75</v>
      </c>
      <c r="D203" s="4513"/>
      <c r="E203" s="4472">
        <f t="shared" si="176"/>
        <v>75</v>
      </c>
      <c r="F203" s="4513"/>
      <c r="G203" s="4472">
        <f t="shared" si="174"/>
        <v>-100</v>
      </c>
      <c r="H203" s="4513"/>
      <c r="I203" s="4472" t="s">
        <v>601</v>
      </c>
      <c r="J203" s="4513"/>
      <c r="K203" s="4512">
        <f t="shared" si="177"/>
        <v>0</v>
      </c>
      <c r="L203" s="4512"/>
      <c r="M203" s="4472">
        <f t="shared" si="170"/>
        <v>-14.285714285714292</v>
      </c>
      <c r="N203" s="4513"/>
      <c r="O203" s="4472">
        <f t="shared" si="172"/>
        <v>11.538461538461547</v>
      </c>
      <c r="P203" s="4513"/>
      <c r="Q203" s="4472">
        <f t="shared" si="173"/>
        <v>9.6774193548387046</v>
      </c>
      <c r="R203" s="4513"/>
      <c r="S203" s="4472">
        <f t="shared" si="175"/>
        <v>-20</v>
      </c>
      <c r="T203" s="4520"/>
    </row>
    <row r="204" spans="1:25" ht="15" customHeight="1">
      <c r="A204" s="51" t="s">
        <v>914</v>
      </c>
      <c r="B204" s="93">
        <f>SUM(B153/B149)*100-100</f>
        <v>5.0691244239631175</v>
      </c>
      <c r="C204" s="4485">
        <f>SUM(C153/C149)*100-100</f>
        <v>-36.842105263157897</v>
      </c>
      <c r="D204" s="4511"/>
      <c r="E204" s="4461">
        <f t="shared" si="176"/>
        <v>33.333333333333314</v>
      </c>
      <c r="F204" s="4505"/>
      <c r="G204" s="4461">
        <v>0</v>
      </c>
      <c r="H204" s="4505"/>
      <c r="I204" s="4461" t="s">
        <v>601</v>
      </c>
      <c r="J204" s="4505"/>
      <c r="K204" s="4459">
        <f t="shared" si="177"/>
        <v>3.5714285714285836</v>
      </c>
      <c r="L204" s="4459"/>
      <c r="M204" s="4485">
        <f t="shared" si="170"/>
        <v>-4.8780487804878021</v>
      </c>
      <c r="N204" s="4511"/>
      <c r="O204" s="4461">
        <f t="shared" si="172"/>
        <v>10.000000000000014</v>
      </c>
      <c r="P204" s="4505"/>
      <c r="Q204" s="4461">
        <f t="shared" si="173"/>
        <v>-10.416666666666657</v>
      </c>
      <c r="R204" s="4505"/>
      <c r="S204" s="4461">
        <f t="shared" si="175"/>
        <v>78.787878787878782</v>
      </c>
      <c r="T204" s="4506"/>
      <c r="V204" s="20"/>
      <c r="X204" s="20"/>
    </row>
    <row r="205" spans="1:25" ht="15" customHeight="1">
      <c r="A205" s="51" t="s">
        <v>918</v>
      </c>
      <c r="B205" s="93">
        <f t="shared" si="171"/>
        <v>2.2598870056497162</v>
      </c>
      <c r="C205" s="4461">
        <f>SUM(C154/C150)*100-100</f>
        <v>11.764705882352942</v>
      </c>
      <c r="D205" s="4505"/>
      <c r="E205" s="4461">
        <f t="shared" ref="E205:E212" si="178">SUM(E154/E150)*100-100</f>
        <v>-12.5</v>
      </c>
      <c r="F205" s="4505"/>
      <c r="G205" s="4461">
        <f>SUM(G154/G150)*100-100</f>
        <v>-100</v>
      </c>
      <c r="H205" s="4505"/>
      <c r="I205" s="4461" t="s">
        <v>601</v>
      </c>
      <c r="J205" s="4505"/>
      <c r="K205" s="4459">
        <f t="shared" ref="K205:K212" si="179">SUM(K154/K150)*100-100</f>
        <v>14.999999999999986</v>
      </c>
      <c r="L205" s="4459"/>
      <c r="M205" s="4461">
        <f t="shared" si="170"/>
        <v>-21.428571428571431</v>
      </c>
      <c r="N205" s="4505"/>
      <c r="O205" s="4461">
        <f t="shared" si="172"/>
        <v>-17.241379310344826</v>
      </c>
      <c r="P205" s="4505"/>
      <c r="Q205" s="4461">
        <f t="shared" si="173"/>
        <v>40.909090909090907</v>
      </c>
      <c r="R205" s="4505"/>
      <c r="S205" s="4461">
        <f t="shared" ref="S205:S212" si="180">SUM(S154/S150)*100-100</f>
        <v>15.789473684210535</v>
      </c>
      <c r="T205" s="4506"/>
    </row>
    <row r="206" spans="1:25" ht="15" customHeight="1">
      <c r="A206" s="51" t="s">
        <v>936</v>
      </c>
      <c r="B206" s="93">
        <f t="shared" si="171"/>
        <v>-10.236220472440948</v>
      </c>
      <c r="C206" s="4461">
        <f t="shared" si="171"/>
        <v>-37.5</v>
      </c>
      <c r="D206" s="4505"/>
      <c r="E206" s="4461">
        <f t="shared" si="178"/>
        <v>0</v>
      </c>
      <c r="F206" s="4505"/>
      <c r="G206" s="4461">
        <v>0</v>
      </c>
      <c r="H206" s="4505"/>
      <c r="I206" s="4461" t="s">
        <v>601</v>
      </c>
      <c r="J206" s="4505"/>
      <c r="K206" s="4459">
        <f t="shared" si="179"/>
        <v>-14.285714285714292</v>
      </c>
      <c r="L206" s="4459"/>
      <c r="M206" s="4461">
        <f t="shared" si="170"/>
        <v>-28</v>
      </c>
      <c r="N206" s="4505"/>
      <c r="O206" s="4461">
        <f t="shared" si="172"/>
        <v>-50</v>
      </c>
      <c r="P206" s="4505"/>
      <c r="Q206" s="4461">
        <f t="shared" si="173"/>
        <v>20</v>
      </c>
      <c r="R206" s="4505"/>
      <c r="S206" s="4461">
        <f t="shared" si="180"/>
        <v>13.333333333333329</v>
      </c>
      <c r="T206" s="4506"/>
      <c r="U206" s="20"/>
      <c r="V206" s="20"/>
    </row>
    <row r="207" spans="1:25" ht="15" customHeight="1">
      <c r="A207" s="51" t="s">
        <v>937</v>
      </c>
      <c r="B207" s="3047">
        <f t="shared" si="171"/>
        <v>1.8867924528301927</v>
      </c>
      <c r="C207" s="4509">
        <f t="shared" si="171"/>
        <v>42.857142857142861</v>
      </c>
      <c r="D207" s="4514"/>
      <c r="E207" s="4509">
        <f t="shared" si="178"/>
        <v>-57.142857142857146</v>
      </c>
      <c r="F207" s="4514"/>
      <c r="G207" s="4509">
        <v>0</v>
      </c>
      <c r="H207" s="4514"/>
      <c r="I207" s="4509" t="s">
        <v>601</v>
      </c>
      <c r="J207" s="4514"/>
      <c r="K207" s="4512">
        <f t="shared" si="179"/>
        <v>41.666666666666686</v>
      </c>
      <c r="L207" s="4512"/>
      <c r="M207" s="4509">
        <f t="shared" si="170"/>
        <v>13.333333333333329</v>
      </c>
      <c r="N207" s="4514"/>
      <c r="O207" s="4509">
        <f t="shared" si="172"/>
        <v>-17.241379310344826</v>
      </c>
      <c r="P207" s="4514"/>
      <c r="Q207" s="4509">
        <f t="shared" si="173"/>
        <v>-17.64705882352942</v>
      </c>
      <c r="R207" s="4514"/>
      <c r="S207" s="4509">
        <f t="shared" si="180"/>
        <v>14.999999999999986</v>
      </c>
      <c r="T207" s="4510"/>
    </row>
    <row r="208" spans="1:25" ht="15" customHeight="1">
      <c r="A208" s="3429" t="s">
        <v>938</v>
      </c>
      <c r="B208" s="3428">
        <f>SUM(B157/B153)*100-100</f>
        <v>33.771929824561397</v>
      </c>
      <c r="C208" s="4461">
        <f t="shared" si="171"/>
        <v>208.33333333333337</v>
      </c>
      <c r="D208" s="4505"/>
      <c r="E208" s="4461">
        <f t="shared" si="178"/>
        <v>0</v>
      </c>
      <c r="F208" s="4505"/>
      <c r="G208" s="4461">
        <v>0</v>
      </c>
      <c r="H208" s="4505"/>
      <c r="I208" s="4461" t="s">
        <v>601</v>
      </c>
      <c r="J208" s="4505"/>
      <c r="K208" s="4459">
        <f t="shared" si="179"/>
        <v>6.8965517241379217</v>
      </c>
      <c r="L208" s="4459"/>
      <c r="M208" s="4461">
        <f t="shared" si="170"/>
        <v>-20.512820512820511</v>
      </c>
      <c r="N208" s="4505"/>
      <c r="O208" s="4461">
        <f t="shared" si="172"/>
        <v>95.454545454545467</v>
      </c>
      <c r="P208" s="4505"/>
      <c r="Q208" s="4461">
        <f t="shared" si="173"/>
        <v>60.465116279069775</v>
      </c>
      <c r="R208" s="4505"/>
      <c r="S208" s="4461">
        <f t="shared" si="180"/>
        <v>-23.728813559322035</v>
      </c>
      <c r="T208" s="4459"/>
      <c r="U208" s="2570"/>
      <c r="V208" s="20"/>
    </row>
    <row r="209" spans="1:28" ht="15" customHeight="1">
      <c r="A209" s="2966" t="s">
        <v>964</v>
      </c>
      <c r="B209" s="3428">
        <f>SUM(B158/B154)*100-100</f>
        <v>22.099447513812166</v>
      </c>
      <c r="C209" s="4461">
        <f t="shared" si="171"/>
        <v>84.21052631578948</v>
      </c>
      <c r="D209" s="4505"/>
      <c r="E209" s="4461">
        <f t="shared" si="178"/>
        <v>-14.285714285714292</v>
      </c>
      <c r="F209" s="4505"/>
      <c r="G209" s="4461">
        <v>0</v>
      </c>
      <c r="H209" s="4505"/>
      <c r="I209" s="4461" t="s">
        <v>601</v>
      </c>
      <c r="J209" s="4505"/>
      <c r="K209" s="4459">
        <f t="shared" si="179"/>
        <v>0</v>
      </c>
      <c r="L209" s="4459"/>
      <c r="M209" s="4461">
        <f t="shared" si="170"/>
        <v>0</v>
      </c>
      <c r="N209" s="4505"/>
      <c r="O209" s="4461">
        <f t="shared" si="172"/>
        <v>25</v>
      </c>
      <c r="P209" s="4505"/>
      <c r="Q209" s="4461">
        <f t="shared" si="173"/>
        <v>51.612903225806463</v>
      </c>
      <c r="R209" s="4505"/>
      <c r="S209" s="4461">
        <f t="shared" si="180"/>
        <v>6.818181818181813</v>
      </c>
      <c r="T209" s="4459"/>
      <c r="U209" s="2570"/>
      <c r="V209" s="20"/>
    </row>
    <row r="210" spans="1:28" ht="15.75" customHeight="1">
      <c r="A210" s="2966" t="s">
        <v>983</v>
      </c>
      <c r="B210" s="3428">
        <f>SUM(B159/B155)*100-100</f>
        <v>38.596491228070192</v>
      </c>
      <c r="C210" s="4461">
        <f t="shared" si="171"/>
        <v>220</v>
      </c>
      <c r="D210" s="4505"/>
      <c r="E210" s="4461">
        <f t="shared" si="178"/>
        <v>-60</v>
      </c>
      <c r="F210" s="4505"/>
      <c r="G210" s="4461">
        <v>0</v>
      </c>
      <c r="H210" s="4505"/>
      <c r="I210" s="4461" t="s">
        <v>601</v>
      </c>
      <c r="J210" s="4505"/>
      <c r="K210" s="4459">
        <f t="shared" si="179"/>
        <v>91.666666666666686</v>
      </c>
      <c r="L210" s="4459"/>
      <c r="M210" s="4461">
        <f t="shared" si="170"/>
        <v>16.666666666666671</v>
      </c>
      <c r="N210" s="4505"/>
      <c r="O210" s="4461">
        <f t="shared" si="172"/>
        <v>230</v>
      </c>
      <c r="P210" s="4505"/>
      <c r="Q210" s="4461">
        <f t="shared" si="173"/>
        <v>-10</v>
      </c>
      <c r="R210" s="4505"/>
      <c r="S210" s="4461">
        <f t="shared" si="180"/>
        <v>5.8823529411764781</v>
      </c>
      <c r="T210" s="4459"/>
      <c r="U210" s="2570"/>
      <c r="V210" s="243"/>
    </row>
    <row r="211" spans="1:28" ht="15" customHeight="1">
      <c r="A211" s="51" t="s">
        <v>1005</v>
      </c>
      <c r="B211" s="3047">
        <f>SUM(B160/B156)*100-100</f>
        <v>8.0246913580246826</v>
      </c>
      <c r="C211" s="4509">
        <f t="shared" si="171"/>
        <v>10.000000000000014</v>
      </c>
      <c r="D211" s="4514"/>
      <c r="E211" s="4509">
        <f t="shared" si="178"/>
        <v>66.666666666666686</v>
      </c>
      <c r="F211" s="4514"/>
      <c r="G211" s="4509">
        <v>1</v>
      </c>
      <c r="H211" s="4514"/>
      <c r="I211" s="4509" t="s">
        <v>601</v>
      </c>
      <c r="J211" s="4514"/>
      <c r="K211" s="4512">
        <f t="shared" si="179"/>
        <v>-58.82352941176471</v>
      </c>
      <c r="L211" s="4512"/>
      <c r="M211" s="4509">
        <f t="shared" si="170"/>
        <v>8.8235294117646959</v>
      </c>
      <c r="N211" s="4514"/>
      <c r="O211" s="4509">
        <f t="shared" si="172"/>
        <v>95.833333333333314</v>
      </c>
      <c r="P211" s="4514"/>
      <c r="Q211" s="4509">
        <f t="shared" si="173"/>
        <v>-7.1428571428571388</v>
      </c>
      <c r="R211" s="4514"/>
      <c r="S211" s="4509">
        <f t="shared" si="180"/>
        <v>-8.6956521739130466</v>
      </c>
      <c r="T211" s="4510"/>
    </row>
    <row r="212" spans="1:28" s="1874" customFormat="1" ht="15.75" customHeight="1" thickBot="1">
      <c r="A212" s="4347" t="s">
        <v>1014</v>
      </c>
      <c r="B212" s="4346">
        <f>SUM(B161/B157)*100-100</f>
        <v>-8.8524590163934391</v>
      </c>
      <c r="C212" s="4515">
        <f t="shared" si="171"/>
        <v>-22.972972972972968</v>
      </c>
      <c r="D212" s="4516"/>
      <c r="E212" s="4515">
        <f t="shared" si="178"/>
        <v>33.333333333333314</v>
      </c>
      <c r="F212" s="4516"/>
      <c r="G212" s="4515">
        <v>1</v>
      </c>
      <c r="H212" s="4516"/>
      <c r="I212" s="4515" t="s">
        <v>601</v>
      </c>
      <c r="J212" s="4516"/>
      <c r="K212" s="4515">
        <f t="shared" si="179"/>
        <v>3.2258064516128968</v>
      </c>
      <c r="L212" s="4516"/>
      <c r="M212" s="4515">
        <f t="shared" si="170"/>
        <v>9.6774193548387046</v>
      </c>
      <c r="N212" s="4516"/>
      <c r="O212" s="4515">
        <f t="shared" si="172"/>
        <v>4.6511627906976827</v>
      </c>
      <c r="P212" s="4516"/>
      <c r="Q212" s="4515">
        <f>SUM(Q161/Q157)*100-100</f>
        <v>-26.08695652173914</v>
      </c>
      <c r="R212" s="4516"/>
      <c r="S212" s="4515">
        <f t="shared" si="180"/>
        <v>-4.4444444444444429</v>
      </c>
      <c r="T212" s="4526"/>
      <c r="U212" s="4335"/>
      <c r="V212" s="1873"/>
    </row>
    <row r="213" spans="1:28" s="221" customFormat="1" ht="12.75" customHeight="1">
      <c r="A213" s="50" t="s">
        <v>985</v>
      </c>
      <c r="B213" s="3"/>
      <c r="C213" s="3"/>
      <c r="D213" s="3"/>
      <c r="E213" s="56"/>
      <c r="F213" s="56"/>
      <c r="G213" s="56"/>
      <c r="H213" s="56"/>
      <c r="I213" s="982"/>
      <c r="J213" s="982"/>
      <c r="K213" s="520"/>
      <c r="L213" s="982"/>
      <c r="M213" s="520"/>
      <c r="N213" s="982"/>
      <c r="O213" s="520"/>
      <c r="P213" s="982"/>
      <c r="Q213" s="520"/>
      <c r="R213" s="982"/>
      <c r="S213" s="520"/>
      <c r="T213" s="982"/>
      <c r="U213" s="2"/>
    </row>
    <row r="214" spans="1:28" s="221" customFormat="1" ht="12.75" customHeight="1">
      <c r="A214" s="56" t="s">
        <v>621</v>
      </c>
      <c r="B214" s="180"/>
      <c r="C214" s="520"/>
      <c r="D214" s="982"/>
      <c r="E214" s="520"/>
      <c r="F214" s="982"/>
      <c r="G214" s="982"/>
      <c r="H214" s="982"/>
      <c r="I214" s="982"/>
      <c r="J214" s="982"/>
      <c r="K214" s="520"/>
      <c r="L214" s="982"/>
      <c r="M214" s="520"/>
      <c r="N214" s="982"/>
      <c r="O214" s="520"/>
      <c r="P214" s="982"/>
      <c r="Q214" s="520"/>
      <c r="R214" s="982"/>
      <c r="S214" s="520"/>
      <c r="T214" s="982"/>
    </row>
    <row r="215" spans="1:28" s="221" customFormat="1" ht="12.75" customHeight="1">
      <c r="A215" s="56"/>
      <c r="B215" s="180"/>
      <c r="C215" s="2100"/>
      <c r="D215" s="982"/>
      <c r="E215" s="2100"/>
      <c r="F215" s="982"/>
      <c r="G215" s="982"/>
      <c r="H215" s="982"/>
      <c r="I215" s="982"/>
      <c r="J215" s="982"/>
      <c r="K215" s="2100"/>
      <c r="L215" s="982"/>
      <c r="M215" s="2100"/>
      <c r="N215" s="982"/>
      <c r="O215" s="2100"/>
      <c r="P215" s="982"/>
      <c r="Q215" s="2100"/>
      <c r="R215" s="982"/>
      <c r="S215" s="2100"/>
      <c r="T215" s="982"/>
    </row>
    <row r="216" spans="1:28" ht="33" customHeight="1" thickBot="1">
      <c r="A216" s="146" t="s">
        <v>16</v>
      </c>
      <c r="C216" s="4552" t="s">
        <v>150</v>
      </c>
      <c r="D216" s="4553"/>
      <c r="E216" s="4553"/>
      <c r="F216" s="4553"/>
      <c r="G216" s="4553"/>
      <c r="H216" s="4553"/>
      <c r="I216" s="4553"/>
      <c r="J216" s="4553"/>
      <c r="K216" s="4553"/>
      <c r="L216" s="4553"/>
      <c r="M216" s="4553"/>
      <c r="N216" s="4553"/>
      <c r="O216" s="4553"/>
      <c r="P216" s="4553"/>
      <c r="Q216" s="4553"/>
      <c r="R216" s="4553"/>
      <c r="S216" s="4553"/>
      <c r="T216" s="4554"/>
    </row>
    <row r="217" spans="1:28" ht="15.75" customHeight="1">
      <c r="A217" s="66" t="s">
        <v>99</v>
      </c>
      <c r="B217" s="67"/>
      <c r="C217" s="68"/>
      <c r="D217" s="68"/>
      <c r="E217" s="70" t="s">
        <v>139</v>
      </c>
      <c r="F217" s="70"/>
      <c r="G217" s="70"/>
      <c r="H217" s="70"/>
      <c r="I217" s="70"/>
      <c r="J217" s="70"/>
      <c r="K217" s="71"/>
      <c r="L217" s="71"/>
      <c r="M217" s="72"/>
      <c r="N217" s="72"/>
      <c r="O217" s="72"/>
      <c r="P217" s="72"/>
      <c r="Q217" s="73"/>
      <c r="R217" s="73"/>
      <c r="S217" s="74"/>
      <c r="T217" s="75"/>
    </row>
    <row r="218" spans="1:28" ht="37.5" customHeight="1">
      <c r="A218" s="76" t="s">
        <v>104</v>
      </c>
      <c r="B218" s="26" t="s">
        <v>105</v>
      </c>
      <c r="C218" s="77" t="s">
        <v>140</v>
      </c>
      <c r="D218" s="78" t="s">
        <v>106</v>
      </c>
      <c r="E218" s="79" t="s">
        <v>141</v>
      </c>
      <c r="F218" s="80" t="s">
        <v>106</v>
      </c>
      <c r="G218" s="2523" t="s">
        <v>604</v>
      </c>
      <c r="H218" s="2524" t="s">
        <v>106</v>
      </c>
      <c r="I218" s="902" t="s">
        <v>605</v>
      </c>
      <c r="J218" s="2524" t="s">
        <v>106</v>
      </c>
      <c r="K218" s="81" t="s">
        <v>142</v>
      </c>
      <c r="L218" s="78" t="s">
        <v>106</v>
      </c>
      <c r="M218" s="81" t="s">
        <v>143</v>
      </c>
      <c r="N218" s="78" t="s">
        <v>106</v>
      </c>
      <c r="O218" s="79" t="s">
        <v>59</v>
      </c>
      <c r="P218" s="80" t="s">
        <v>106</v>
      </c>
      <c r="Q218" s="79" t="s">
        <v>144</v>
      </c>
      <c r="R218" s="80" t="s">
        <v>106</v>
      </c>
      <c r="S218" s="2523" t="s">
        <v>145</v>
      </c>
      <c r="T218" s="2525" t="s">
        <v>106</v>
      </c>
    </row>
    <row r="219" spans="1:28" s="221" customFormat="1">
      <c r="A219" s="977" t="s">
        <v>518</v>
      </c>
      <c r="B219" s="923">
        <v>996</v>
      </c>
      <c r="C219" s="747">
        <v>231</v>
      </c>
      <c r="D219" s="980">
        <v>17.560975609756095</v>
      </c>
      <c r="E219" s="747">
        <v>88</v>
      </c>
      <c r="F219" s="779">
        <v>8.8353413654618471</v>
      </c>
      <c r="G219" s="4528">
        <v>1</v>
      </c>
      <c r="H219" s="4529"/>
      <c r="I219" s="4530"/>
      <c r="J219" s="747">
        <v>6.5359477124183009E-3</v>
      </c>
      <c r="K219" s="747">
        <v>152</v>
      </c>
      <c r="L219" s="779">
        <v>15.121951219512194</v>
      </c>
      <c r="M219" s="747">
        <v>236</v>
      </c>
      <c r="N219" s="779">
        <v>22.926829268292686</v>
      </c>
      <c r="O219" s="747">
        <v>71</v>
      </c>
      <c r="P219" s="779">
        <v>7.3170731707317067</v>
      </c>
      <c r="Q219" s="747">
        <v>176</v>
      </c>
      <c r="R219" s="779">
        <v>20.487804878048781</v>
      </c>
      <c r="S219" s="747">
        <v>41</v>
      </c>
      <c r="T219" s="981">
        <v>6.3414634146341466</v>
      </c>
    </row>
    <row r="220" spans="1:28">
      <c r="A220" s="82" t="s">
        <v>128</v>
      </c>
      <c r="B220" s="800">
        <v>436</v>
      </c>
      <c r="C220" s="2542">
        <v>121</v>
      </c>
      <c r="D220" s="2514">
        <f>SUM(C220/B220)*100</f>
        <v>27.75229357798165</v>
      </c>
      <c r="E220" s="2530">
        <v>44</v>
      </c>
      <c r="F220" s="32">
        <f>SUM(E220/B220)*100</f>
        <v>10.091743119266056</v>
      </c>
      <c r="G220" s="4522">
        <v>0</v>
      </c>
      <c r="H220" s="4523"/>
      <c r="I220" s="4524"/>
      <c r="J220" s="32">
        <f>G220/B220</f>
        <v>0</v>
      </c>
      <c r="K220" s="2530">
        <v>62</v>
      </c>
      <c r="L220" s="32">
        <f>SUM(K220/B220)*100</f>
        <v>14.220183486238533</v>
      </c>
      <c r="M220" s="2530">
        <v>91</v>
      </c>
      <c r="N220" s="32">
        <f>SUM(M220/B220)*100</f>
        <v>20.871559633027523</v>
      </c>
      <c r="O220" s="2530">
        <v>28</v>
      </c>
      <c r="P220" s="32">
        <f t="shared" ref="P220:P242" si="181">SUM(O220/B220)*100</f>
        <v>6.4220183486238538</v>
      </c>
      <c r="Q220" s="2530">
        <v>74</v>
      </c>
      <c r="R220" s="32">
        <f t="shared" ref="R220:R242" si="182">SUM(Q220/B220)*100</f>
        <v>16.972477064220186</v>
      </c>
      <c r="S220" s="2528">
        <v>16</v>
      </c>
      <c r="T220" s="105">
        <f t="shared" ref="T220:T242" si="183">SUM(S220/B220)*100</f>
        <v>3.669724770642202</v>
      </c>
    </row>
    <row r="221" spans="1:28">
      <c r="A221" s="82" t="s">
        <v>129</v>
      </c>
      <c r="B221" s="800">
        <v>135</v>
      </c>
      <c r="C221" s="2542">
        <v>18</v>
      </c>
      <c r="D221" s="2514">
        <f>SUM(C221/B221)*100</f>
        <v>13.333333333333334</v>
      </c>
      <c r="E221" s="2530">
        <v>7</v>
      </c>
      <c r="F221" s="32">
        <f>SUM(E221/B221)*100</f>
        <v>5.1851851851851851</v>
      </c>
      <c r="G221" s="4536">
        <v>0</v>
      </c>
      <c r="H221" s="4537"/>
      <c r="I221" s="4538"/>
      <c r="J221" s="32">
        <f t="shared" ref="J221:J233" si="184">G221/B221</f>
        <v>0</v>
      </c>
      <c r="K221" s="2530">
        <v>22</v>
      </c>
      <c r="L221" s="32">
        <f>SUM(K221/B221)*100</f>
        <v>16.296296296296298</v>
      </c>
      <c r="M221" s="2530">
        <v>39</v>
      </c>
      <c r="N221" s="32">
        <f>SUM(M221/B221)*100</f>
        <v>28.888888888888886</v>
      </c>
      <c r="O221" s="2530">
        <v>16</v>
      </c>
      <c r="P221" s="32">
        <f t="shared" si="181"/>
        <v>11.851851851851853</v>
      </c>
      <c r="Q221" s="2530">
        <v>24</v>
      </c>
      <c r="R221" s="32">
        <f t="shared" si="182"/>
        <v>17.777777777777779</v>
      </c>
      <c r="S221" s="2528">
        <v>9</v>
      </c>
      <c r="T221" s="105">
        <f t="shared" si="183"/>
        <v>6.666666666666667</v>
      </c>
    </row>
    <row r="222" spans="1:28">
      <c r="A222" s="82" t="s">
        <v>130</v>
      </c>
      <c r="B222" s="800">
        <v>170</v>
      </c>
      <c r="C222" s="2542">
        <v>38</v>
      </c>
      <c r="D222" s="2514">
        <f>SUM(C222/B222)*100</f>
        <v>22.352941176470591</v>
      </c>
      <c r="E222" s="2530">
        <v>16</v>
      </c>
      <c r="F222" s="32">
        <f>SUM(E222/B222)*100</f>
        <v>9.4117647058823533</v>
      </c>
      <c r="G222" s="4536">
        <v>0</v>
      </c>
      <c r="H222" s="4537"/>
      <c r="I222" s="4538"/>
      <c r="J222" s="32">
        <f t="shared" si="184"/>
        <v>0</v>
      </c>
      <c r="K222" s="2530">
        <v>23</v>
      </c>
      <c r="L222" s="32">
        <f>SUM(K222/B222)*100</f>
        <v>13.529411764705882</v>
      </c>
      <c r="M222" s="2530">
        <v>36</v>
      </c>
      <c r="N222" s="32">
        <f>SUM(M222/B222)*100</f>
        <v>21.176470588235293</v>
      </c>
      <c r="O222" s="2530">
        <v>10</v>
      </c>
      <c r="P222" s="32">
        <f t="shared" si="181"/>
        <v>5.8823529411764701</v>
      </c>
      <c r="Q222" s="2530">
        <v>42</v>
      </c>
      <c r="R222" s="32">
        <f t="shared" si="182"/>
        <v>24.705882352941178</v>
      </c>
      <c r="S222" s="2528">
        <v>5</v>
      </c>
      <c r="T222" s="105">
        <f t="shared" si="183"/>
        <v>2.9411764705882351</v>
      </c>
    </row>
    <row r="223" spans="1:28">
      <c r="A223" s="89" t="s">
        <v>405</v>
      </c>
      <c r="B223" s="801">
        <v>207</v>
      </c>
      <c r="C223" s="2545">
        <v>30</v>
      </c>
      <c r="D223" s="2512">
        <f>SUM(C223/B223)*100</f>
        <v>14.492753623188406</v>
      </c>
      <c r="E223" s="2484">
        <v>17</v>
      </c>
      <c r="F223" s="42">
        <f>SUM(E223/B223)*100</f>
        <v>8.2125603864734309</v>
      </c>
      <c r="G223" s="4531">
        <v>0</v>
      </c>
      <c r="H223" s="4532"/>
      <c r="I223" s="4533"/>
      <c r="J223" s="42">
        <f t="shared" si="184"/>
        <v>0</v>
      </c>
      <c r="K223" s="2484">
        <v>27</v>
      </c>
      <c r="L223" s="42">
        <f>SUM(K223/B223)*100</f>
        <v>13.043478260869565</v>
      </c>
      <c r="M223" s="2484">
        <v>53</v>
      </c>
      <c r="N223" s="42">
        <f>SUM(M223/B223)*100</f>
        <v>25.60386473429952</v>
      </c>
      <c r="O223" s="2484">
        <v>23</v>
      </c>
      <c r="P223" s="42">
        <f t="shared" si="181"/>
        <v>11.111111111111111</v>
      </c>
      <c r="Q223" s="2484">
        <v>48</v>
      </c>
      <c r="R223" s="42">
        <f t="shared" si="182"/>
        <v>23.188405797101449</v>
      </c>
      <c r="S223" s="2563">
        <v>9</v>
      </c>
      <c r="T223" s="48">
        <f t="shared" si="183"/>
        <v>4.3478260869565215</v>
      </c>
    </row>
    <row r="224" spans="1:28">
      <c r="A224" s="82" t="s">
        <v>425</v>
      </c>
      <c r="B224" s="800">
        <v>456</v>
      </c>
      <c r="C224" s="2542">
        <v>108</v>
      </c>
      <c r="D224" s="2514">
        <f>SUM(C224/B224)*100</f>
        <v>23.684210526315788</v>
      </c>
      <c r="E224" s="2530">
        <v>38</v>
      </c>
      <c r="F224" s="32">
        <f>SUM(E224/B224)*100</f>
        <v>8.3333333333333321</v>
      </c>
      <c r="G224" s="4522">
        <v>0</v>
      </c>
      <c r="H224" s="4523"/>
      <c r="I224" s="4524"/>
      <c r="J224" s="2514">
        <f t="shared" si="184"/>
        <v>0</v>
      </c>
      <c r="K224" s="2530">
        <v>78</v>
      </c>
      <c r="L224" s="32">
        <f>SUM(K224/B224)*100</f>
        <v>17.105263157894736</v>
      </c>
      <c r="M224" s="2530">
        <v>94</v>
      </c>
      <c r="N224" s="32">
        <f>SUM(M224/B224)*100</f>
        <v>20.614035087719298</v>
      </c>
      <c r="O224" s="2530">
        <v>34</v>
      </c>
      <c r="P224" s="32">
        <f t="shared" si="181"/>
        <v>7.4561403508771926</v>
      </c>
      <c r="Q224" s="2530">
        <v>85</v>
      </c>
      <c r="R224" s="32">
        <f t="shared" si="182"/>
        <v>18.640350877192983</v>
      </c>
      <c r="S224" s="2528">
        <v>19</v>
      </c>
      <c r="T224" s="105">
        <f t="shared" si="183"/>
        <v>4.1666666666666661</v>
      </c>
      <c r="U224" s="242"/>
      <c r="V224" s="242"/>
      <c r="W224" s="242"/>
      <c r="X224" s="242"/>
      <c r="Y224" s="242"/>
      <c r="Z224" s="242"/>
      <c r="AA224" s="242"/>
      <c r="AB224" s="242"/>
    </row>
    <row r="225" spans="1:30">
      <c r="A225" s="82" t="s">
        <v>575</v>
      </c>
      <c r="B225" s="800">
        <v>201</v>
      </c>
      <c r="C225" s="2542">
        <v>38</v>
      </c>
      <c r="D225" s="2514">
        <f t="shared" ref="D225:D242" si="185">SUM(C225/B225)*100</f>
        <v>18.905472636815919</v>
      </c>
      <c r="E225" s="2530">
        <v>8</v>
      </c>
      <c r="F225" s="32">
        <f t="shared" ref="F225:F242" si="186">SUM(E225/B225)*100</f>
        <v>3.9800995024875623</v>
      </c>
      <c r="G225" s="4536">
        <v>1</v>
      </c>
      <c r="H225" s="4537"/>
      <c r="I225" s="4538"/>
      <c r="J225" s="2514">
        <f t="shared" si="184"/>
        <v>4.9751243781094526E-3</v>
      </c>
      <c r="K225" s="2530">
        <v>32</v>
      </c>
      <c r="L225" s="32">
        <f t="shared" ref="L225:L242" si="187">SUM(K225/B225)*100</f>
        <v>15.920398009950249</v>
      </c>
      <c r="M225" s="2530">
        <v>56</v>
      </c>
      <c r="N225" s="32">
        <f t="shared" ref="N225:N242" si="188">SUM(M225/B225)*100</f>
        <v>27.860696517412936</v>
      </c>
      <c r="O225" s="2530">
        <v>20</v>
      </c>
      <c r="P225" s="32">
        <f t="shared" si="181"/>
        <v>9.9502487562189064</v>
      </c>
      <c r="Q225" s="2530">
        <v>37</v>
      </c>
      <c r="R225" s="32">
        <f t="shared" si="182"/>
        <v>18.407960199004975</v>
      </c>
      <c r="S225" s="2528">
        <v>9</v>
      </c>
      <c r="T225" s="105">
        <f t="shared" si="183"/>
        <v>4.4776119402985071</v>
      </c>
      <c r="U225" s="242"/>
      <c r="V225" s="242"/>
      <c r="W225" s="242"/>
      <c r="X225" s="242"/>
      <c r="Y225" s="242"/>
      <c r="Z225" s="242"/>
      <c r="AA225" s="242"/>
      <c r="AB225" s="242"/>
    </row>
    <row r="226" spans="1:30">
      <c r="A226" s="92" t="s">
        <v>426</v>
      </c>
      <c r="B226" s="800">
        <v>172</v>
      </c>
      <c r="C226" s="2542">
        <v>24</v>
      </c>
      <c r="D226" s="2514">
        <f t="shared" si="185"/>
        <v>13.953488372093023</v>
      </c>
      <c r="E226" s="2530">
        <v>19</v>
      </c>
      <c r="F226" s="32">
        <f t="shared" si="186"/>
        <v>11.046511627906977</v>
      </c>
      <c r="G226" s="4536">
        <v>0</v>
      </c>
      <c r="H226" s="4537"/>
      <c r="I226" s="4538"/>
      <c r="J226" s="2514">
        <f t="shared" si="184"/>
        <v>0</v>
      </c>
      <c r="K226" s="2530">
        <v>41</v>
      </c>
      <c r="L226" s="32">
        <f t="shared" si="187"/>
        <v>23.837209302325583</v>
      </c>
      <c r="M226" s="2530">
        <v>27</v>
      </c>
      <c r="N226" s="32">
        <f t="shared" si="188"/>
        <v>15.697674418604651</v>
      </c>
      <c r="O226" s="2530">
        <v>11</v>
      </c>
      <c r="P226" s="32">
        <f t="shared" si="181"/>
        <v>6.395348837209303</v>
      </c>
      <c r="Q226" s="2530">
        <v>36</v>
      </c>
      <c r="R226" s="32">
        <f t="shared" si="182"/>
        <v>20.930232558139537</v>
      </c>
      <c r="S226" s="2528">
        <v>14</v>
      </c>
      <c r="T226" s="105">
        <f t="shared" si="183"/>
        <v>8.1395348837209305</v>
      </c>
      <c r="U226" s="242"/>
      <c r="V226" s="242"/>
      <c r="W226" s="242"/>
      <c r="X226" s="242"/>
      <c r="Y226" s="242"/>
      <c r="Z226" s="242"/>
      <c r="AA226" s="242"/>
      <c r="AB226" s="242"/>
    </row>
    <row r="227" spans="1:30">
      <c r="A227" s="91" t="s">
        <v>479</v>
      </c>
      <c r="B227" s="801">
        <v>243</v>
      </c>
      <c r="C227" s="2545">
        <v>49</v>
      </c>
      <c r="D227" s="2512">
        <f t="shared" si="185"/>
        <v>20.164609053497941</v>
      </c>
      <c r="E227" s="2484">
        <v>15</v>
      </c>
      <c r="F227" s="42">
        <f t="shared" si="186"/>
        <v>6.1728395061728394</v>
      </c>
      <c r="G227" s="4531">
        <v>0</v>
      </c>
      <c r="H227" s="4532"/>
      <c r="I227" s="4533"/>
      <c r="J227" s="2514">
        <f t="shared" si="184"/>
        <v>0</v>
      </c>
      <c r="K227" s="2484">
        <v>33</v>
      </c>
      <c r="L227" s="42">
        <f t="shared" si="187"/>
        <v>13.580246913580247</v>
      </c>
      <c r="M227" s="2484">
        <v>61</v>
      </c>
      <c r="N227" s="42">
        <f t="shared" si="188"/>
        <v>25.102880658436217</v>
      </c>
      <c r="O227" s="2484">
        <v>25</v>
      </c>
      <c r="P227" s="42">
        <f t="shared" si="181"/>
        <v>10.2880658436214</v>
      </c>
      <c r="Q227" s="2484">
        <v>46</v>
      </c>
      <c r="R227" s="42">
        <f t="shared" si="182"/>
        <v>18.930041152263374</v>
      </c>
      <c r="S227" s="2563">
        <v>14</v>
      </c>
      <c r="T227" s="48">
        <f t="shared" si="183"/>
        <v>5.761316872427984</v>
      </c>
      <c r="U227" s="242"/>
      <c r="V227" s="242"/>
      <c r="W227" s="242"/>
      <c r="X227" s="242"/>
      <c r="Y227" s="242"/>
      <c r="Z227" s="242"/>
      <c r="AA227" s="242"/>
      <c r="AB227" s="242"/>
    </row>
    <row r="228" spans="1:30">
      <c r="A228" s="82" t="s">
        <v>526</v>
      </c>
      <c r="B228" s="800">
        <v>516</v>
      </c>
      <c r="C228" s="586">
        <v>130</v>
      </c>
      <c r="D228" s="2514">
        <f t="shared" si="185"/>
        <v>25.193798449612402</v>
      </c>
      <c r="E228" s="2530">
        <v>32</v>
      </c>
      <c r="F228" s="32">
        <f t="shared" si="186"/>
        <v>6.2015503875968996</v>
      </c>
      <c r="G228" s="4522">
        <v>0</v>
      </c>
      <c r="H228" s="4523"/>
      <c r="I228" s="4524"/>
      <c r="J228" s="165">
        <f t="shared" si="184"/>
        <v>0</v>
      </c>
      <c r="K228" s="2530">
        <v>117</v>
      </c>
      <c r="L228" s="32">
        <f t="shared" si="187"/>
        <v>22.674418604651162</v>
      </c>
      <c r="M228" s="2530">
        <v>80</v>
      </c>
      <c r="N228" s="32">
        <f t="shared" si="188"/>
        <v>15.503875968992247</v>
      </c>
      <c r="O228" s="2530">
        <v>38</v>
      </c>
      <c r="P228" s="32">
        <f t="shared" si="181"/>
        <v>7.3643410852713185</v>
      </c>
      <c r="Q228" s="2530">
        <v>104</v>
      </c>
      <c r="R228" s="32">
        <f t="shared" si="182"/>
        <v>20.155038759689923</v>
      </c>
      <c r="S228" s="2528">
        <v>15</v>
      </c>
      <c r="T228" s="105">
        <f t="shared" si="183"/>
        <v>2.9069767441860463</v>
      </c>
      <c r="U228" s="242"/>
      <c r="V228" s="242"/>
      <c r="W228" s="242"/>
      <c r="X228" s="242"/>
      <c r="Y228" s="242"/>
      <c r="Z228" s="242"/>
      <c r="AA228" s="242"/>
      <c r="AB228" s="242"/>
    </row>
    <row r="229" spans="1:30">
      <c r="A229" s="92" t="s">
        <v>484</v>
      </c>
      <c r="B229" s="800">
        <v>192</v>
      </c>
      <c r="C229" s="586">
        <v>34</v>
      </c>
      <c r="D229" s="2514">
        <f t="shared" si="185"/>
        <v>17.708333333333336</v>
      </c>
      <c r="E229" s="2530">
        <v>15</v>
      </c>
      <c r="F229" s="32">
        <f t="shared" si="186"/>
        <v>7.8125</v>
      </c>
      <c r="G229" s="4536">
        <v>1</v>
      </c>
      <c r="H229" s="4537"/>
      <c r="I229" s="4538"/>
      <c r="J229" s="32">
        <f t="shared" si="184"/>
        <v>5.208333333333333E-3</v>
      </c>
      <c r="K229" s="2530">
        <v>32</v>
      </c>
      <c r="L229" s="32">
        <f t="shared" si="187"/>
        <v>16.666666666666664</v>
      </c>
      <c r="M229" s="2530">
        <v>40</v>
      </c>
      <c r="N229" s="32">
        <f t="shared" si="188"/>
        <v>20.833333333333336</v>
      </c>
      <c r="O229" s="2530">
        <v>22</v>
      </c>
      <c r="P229" s="32">
        <f t="shared" si="181"/>
        <v>11.458333333333332</v>
      </c>
      <c r="Q229" s="2530">
        <v>41</v>
      </c>
      <c r="R229" s="32">
        <f t="shared" si="182"/>
        <v>21.354166666666664</v>
      </c>
      <c r="S229" s="2528">
        <v>7</v>
      </c>
      <c r="T229" s="105">
        <f t="shared" si="183"/>
        <v>3.6458333333333335</v>
      </c>
      <c r="U229" s="242"/>
      <c r="V229" s="242"/>
      <c r="W229" s="242"/>
      <c r="X229" s="242"/>
      <c r="Y229" s="242"/>
      <c r="Z229" s="242"/>
      <c r="AA229" s="242"/>
      <c r="AB229" s="242"/>
    </row>
    <row r="230" spans="1:30" ht="13.5" thickBot="1">
      <c r="A230" s="92" t="s">
        <v>498</v>
      </c>
      <c r="B230" s="800">
        <v>154</v>
      </c>
      <c r="C230" s="586">
        <v>26</v>
      </c>
      <c r="D230" s="2514">
        <f t="shared" si="185"/>
        <v>16.883116883116884</v>
      </c>
      <c r="E230" s="2530">
        <v>6</v>
      </c>
      <c r="F230" s="32">
        <f t="shared" si="186"/>
        <v>3.8961038961038961</v>
      </c>
      <c r="G230" s="4536">
        <v>0</v>
      </c>
      <c r="H230" s="4537"/>
      <c r="I230" s="4538"/>
      <c r="J230" s="32">
        <f t="shared" si="184"/>
        <v>0</v>
      </c>
      <c r="K230" s="2530">
        <v>33</v>
      </c>
      <c r="L230" s="32">
        <f t="shared" si="187"/>
        <v>21.428571428571427</v>
      </c>
      <c r="M230" s="2530">
        <v>33</v>
      </c>
      <c r="N230" s="32">
        <f t="shared" si="188"/>
        <v>21.428571428571427</v>
      </c>
      <c r="O230" s="2530">
        <v>12</v>
      </c>
      <c r="P230" s="32">
        <f t="shared" si="181"/>
        <v>7.7922077922077921</v>
      </c>
      <c r="Q230" s="2530">
        <v>33</v>
      </c>
      <c r="R230" s="32">
        <f t="shared" si="182"/>
        <v>21.428571428571427</v>
      </c>
      <c r="S230" s="2528">
        <v>11</v>
      </c>
      <c r="T230" s="105">
        <f t="shared" si="183"/>
        <v>7.1428571428571423</v>
      </c>
      <c r="U230" s="242"/>
      <c r="V230" s="242"/>
      <c r="W230" s="242"/>
      <c r="X230" s="242"/>
      <c r="Y230" s="242"/>
      <c r="Z230" s="242"/>
      <c r="AA230" s="242"/>
      <c r="AB230" s="242"/>
    </row>
    <row r="231" spans="1:30" ht="13.5" thickBot="1">
      <c r="A231" s="91" t="s">
        <v>428</v>
      </c>
      <c r="B231" s="801">
        <v>244</v>
      </c>
      <c r="C231" s="590">
        <v>48</v>
      </c>
      <c r="D231" s="2512">
        <f t="shared" si="185"/>
        <v>19.672131147540984</v>
      </c>
      <c r="E231" s="2484">
        <v>16</v>
      </c>
      <c r="F231" s="42">
        <f t="shared" si="186"/>
        <v>6.557377049180328</v>
      </c>
      <c r="G231" s="4531">
        <v>0</v>
      </c>
      <c r="H231" s="4532"/>
      <c r="I231" s="4533"/>
      <c r="J231" s="42">
        <f t="shared" si="184"/>
        <v>0</v>
      </c>
      <c r="K231" s="2484">
        <v>34</v>
      </c>
      <c r="L231" s="42">
        <f t="shared" si="187"/>
        <v>13.934426229508196</v>
      </c>
      <c r="M231" s="2484">
        <v>43</v>
      </c>
      <c r="N231" s="42">
        <f t="shared" si="188"/>
        <v>17.622950819672131</v>
      </c>
      <c r="O231" s="2484">
        <v>34</v>
      </c>
      <c r="P231" s="42">
        <f t="shared" si="181"/>
        <v>13.934426229508196</v>
      </c>
      <c r="Q231" s="2484">
        <v>56</v>
      </c>
      <c r="R231" s="42">
        <f t="shared" si="182"/>
        <v>22.950819672131146</v>
      </c>
      <c r="S231" s="2563">
        <v>13</v>
      </c>
      <c r="T231" s="48">
        <f t="shared" si="183"/>
        <v>5.3278688524590159</v>
      </c>
      <c r="U231" s="242"/>
      <c r="V231" s="242"/>
      <c r="W231" s="242"/>
      <c r="X231" s="242"/>
      <c r="Y231" s="242"/>
      <c r="Z231" s="242"/>
      <c r="AA231" s="242"/>
      <c r="AB231" s="242"/>
      <c r="AD231" s="1735"/>
    </row>
    <row r="232" spans="1:30">
      <c r="A232" s="82" t="s">
        <v>416</v>
      </c>
      <c r="B232" s="800">
        <v>527</v>
      </c>
      <c r="C232" s="586">
        <v>133</v>
      </c>
      <c r="D232" s="2514">
        <f t="shared" si="185"/>
        <v>25.237191650853891</v>
      </c>
      <c r="E232" s="2530">
        <v>46</v>
      </c>
      <c r="F232" s="32">
        <f t="shared" si="186"/>
        <v>8.7286527514231498</v>
      </c>
      <c r="G232" s="4522">
        <v>0</v>
      </c>
      <c r="H232" s="4523"/>
      <c r="I232" s="4524"/>
      <c r="J232" s="2514">
        <f t="shared" si="184"/>
        <v>0</v>
      </c>
      <c r="K232" s="2530">
        <v>93</v>
      </c>
      <c r="L232" s="32">
        <f t="shared" si="187"/>
        <v>17.647058823529413</v>
      </c>
      <c r="M232" s="2530">
        <v>102</v>
      </c>
      <c r="N232" s="32">
        <f t="shared" si="188"/>
        <v>19.35483870967742</v>
      </c>
      <c r="O232" s="2530">
        <v>38</v>
      </c>
      <c r="P232" s="32">
        <f t="shared" si="181"/>
        <v>7.2106261859582546</v>
      </c>
      <c r="Q232" s="2530">
        <v>99</v>
      </c>
      <c r="R232" s="32">
        <f t="shared" si="182"/>
        <v>18.785578747628083</v>
      </c>
      <c r="S232" s="2528">
        <v>16</v>
      </c>
      <c r="T232" s="105">
        <f t="shared" si="183"/>
        <v>3.0360531309297913</v>
      </c>
      <c r="U232" s="242"/>
      <c r="V232" s="242"/>
      <c r="W232" s="242"/>
      <c r="X232" s="242"/>
      <c r="Y232" s="242"/>
      <c r="Z232" s="242"/>
      <c r="AA232" s="242"/>
      <c r="AB232" s="242"/>
    </row>
    <row r="233" spans="1:30" ht="12.2" customHeight="1">
      <c r="A233" s="82" t="s">
        <v>211</v>
      </c>
      <c r="B233" s="800">
        <v>168</v>
      </c>
      <c r="C233" s="586">
        <v>23</v>
      </c>
      <c r="D233" s="2514">
        <f t="shared" si="185"/>
        <v>13.690476190476192</v>
      </c>
      <c r="E233" s="2530">
        <v>12</v>
      </c>
      <c r="F233" s="2508">
        <f t="shared" si="186"/>
        <v>7.1428571428571423</v>
      </c>
      <c r="G233" s="4536">
        <v>0</v>
      </c>
      <c r="H233" s="4537"/>
      <c r="I233" s="4538"/>
      <c r="J233" s="2514">
        <f t="shared" si="184"/>
        <v>0</v>
      </c>
      <c r="K233" s="2530">
        <v>37</v>
      </c>
      <c r="L233" s="32">
        <f t="shared" si="187"/>
        <v>22.023809523809522</v>
      </c>
      <c r="M233" s="2530">
        <v>40</v>
      </c>
      <c r="N233" s="32">
        <f t="shared" si="188"/>
        <v>23.809523809523807</v>
      </c>
      <c r="O233" s="2530">
        <v>15</v>
      </c>
      <c r="P233" s="32">
        <f t="shared" si="181"/>
        <v>8.9285714285714288</v>
      </c>
      <c r="Q233" s="2530">
        <v>34</v>
      </c>
      <c r="R233" s="32">
        <f t="shared" si="182"/>
        <v>20.238095238095237</v>
      </c>
      <c r="S233" s="2528">
        <v>7</v>
      </c>
      <c r="T233" s="105">
        <f t="shared" si="183"/>
        <v>4.1666666666666661</v>
      </c>
      <c r="U233" s="242"/>
      <c r="V233" s="242"/>
      <c r="W233" s="242"/>
      <c r="X233" s="242"/>
      <c r="Y233" s="242"/>
      <c r="Z233" s="242"/>
      <c r="AA233" s="242"/>
      <c r="AB233" s="242"/>
    </row>
    <row r="234" spans="1:30" ht="12.2" customHeight="1">
      <c r="A234" s="51" t="s">
        <v>61</v>
      </c>
      <c r="B234" s="800">
        <v>145</v>
      </c>
      <c r="C234" s="586">
        <v>30</v>
      </c>
      <c r="D234" s="2514">
        <f t="shared" si="185"/>
        <v>20.689655172413794</v>
      </c>
      <c r="E234" s="2530">
        <v>10</v>
      </c>
      <c r="F234" s="2508">
        <f t="shared" si="186"/>
        <v>6.8965517241379306</v>
      </c>
      <c r="G234" s="2529">
        <v>0</v>
      </c>
      <c r="H234" s="2508">
        <f t="shared" ref="H234:H242" si="189">G234/B234</f>
        <v>0</v>
      </c>
      <c r="I234" s="31">
        <v>1</v>
      </c>
      <c r="J234" s="2514">
        <f t="shared" ref="J234:J242" si="190">I234/B234</f>
        <v>6.8965517241379309E-3</v>
      </c>
      <c r="K234" s="2530">
        <v>30</v>
      </c>
      <c r="L234" s="32">
        <f t="shared" si="187"/>
        <v>20.689655172413794</v>
      </c>
      <c r="M234" s="2530">
        <v>37</v>
      </c>
      <c r="N234" s="32">
        <f t="shared" si="188"/>
        <v>25.517241379310345</v>
      </c>
      <c r="O234" s="2530">
        <v>14</v>
      </c>
      <c r="P234" s="32">
        <f t="shared" si="181"/>
        <v>9.6551724137931032</v>
      </c>
      <c r="Q234" s="2530">
        <v>20</v>
      </c>
      <c r="R234" s="32">
        <f t="shared" si="182"/>
        <v>13.793103448275861</v>
      </c>
      <c r="S234" s="2528">
        <v>3</v>
      </c>
      <c r="T234" s="105">
        <f t="shared" si="183"/>
        <v>2.0689655172413794</v>
      </c>
      <c r="U234" s="242"/>
      <c r="V234" s="242"/>
      <c r="W234" s="242"/>
      <c r="X234" s="242"/>
      <c r="Y234" s="242"/>
      <c r="Z234" s="242"/>
      <c r="AA234" s="242"/>
      <c r="AB234" s="242"/>
    </row>
    <row r="235" spans="1:30" ht="12.2" customHeight="1">
      <c r="A235" s="51" t="s">
        <v>551</v>
      </c>
      <c r="B235" s="800">
        <v>224</v>
      </c>
      <c r="C235" s="586">
        <v>40</v>
      </c>
      <c r="D235" s="2514">
        <f t="shared" si="185"/>
        <v>17.857142857142858</v>
      </c>
      <c r="E235" s="2530">
        <v>23</v>
      </c>
      <c r="F235" s="32">
        <f t="shared" si="186"/>
        <v>10.267857142857142</v>
      </c>
      <c r="G235" s="2529">
        <v>0</v>
      </c>
      <c r="H235" s="2508">
        <f t="shared" si="189"/>
        <v>0</v>
      </c>
      <c r="I235" s="31">
        <v>0</v>
      </c>
      <c r="J235" s="2514">
        <f t="shared" si="190"/>
        <v>0</v>
      </c>
      <c r="K235" s="2530">
        <v>38</v>
      </c>
      <c r="L235" s="32">
        <f t="shared" si="187"/>
        <v>16.964285714285715</v>
      </c>
      <c r="M235" s="2530">
        <v>43</v>
      </c>
      <c r="N235" s="32">
        <f t="shared" si="188"/>
        <v>19.196428571428573</v>
      </c>
      <c r="O235" s="2530">
        <v>29</v>
      </c>
      <c r="P235" s="32">
        <f t="shared" si="181"/>
        <v>12.946428571428573</v>
      </c>
      <c r="Q235" s="2530">
        <v>45</v>
      </c>
      <c r="R235" s="32">
        <f t="shared" si="182"/>
        <v>20.089285714285715</v>
      </c>
      <c r="S235" s="2528">
        <v>6</v>
      </c>
      <c r="T235" s="105">
        <f t="shared" si="183"/>
        <v>2.6785714285714284</v>
      </c>
      <c r="U235" s="242"/>
      <c r="V235" s="242"/>
      <c r="W235" s="242"/>
      <c r="X235" s="242"/>
      <c r="Y235" s="242"/>
      <c r="Z235" s="242"/>
      <c r="AA235" s="242"/>
      <c r="AB235" s="242"/>
      <c r="AC235" s="242"/>
    </row>
    <row r="236" spans="1:30" ht="12.2" customHeight="1">
      <c r="A236" s="730" t="s">
        <v>603</v>
      </c>
      <c r="B236" s="802">
        <v>426</v>
      </c>
      <c r="C236" s="1062">
        <v>126</v>
      </c>
      <c r="D236" s="165">
        <f t="shared" si="185"/>
        <v>29.577464788732392</v>
      </c>
      <c r="E236" s="107">
        <v>25</v>
      </c>
      <c r="F236" s="2511">
        <f t="shared" si="186"/>
        <v>5.868544600938967</v>
      </c>
      <c r="G236" s="107">
        <v>0</v>
      </c>
      <c r="H236" s="2511">
        <f t="shared" si="189"/>
        <v>0</v>
      </c>
      <c r="I236" s="107">
        <v>0</v>
      </c>
      <c r="J236" s="2511">
        <f t="shared" si="190"/>
        <v>0</v>
      </c>
      <c r="K236" s="107">
        <v>81</v>
      </c>
      <c r="L236" s="2511">
        <f t="shared" si="187"/>
        <v>19.014084507042252</v>
      </c>
      <c r="M236" s="107">
        <v>92</v>
      </c>
      <c r="N236" s="2511">
        <f t="shared" si="188"/>
        <v>21.5962441314554</v>
      </c>
      <c r="O236" s="107">
        <v>31</v>
      </c>
      <c r="P236" s="2511">
        <f t="shared" si="181"/>
        <v>7.276995305164319</v>
      </c>
      <c r="Q236" s="107">
        <v>62</v>
      </c>
      <c r="R236" s="2511">
        <f t="shared" si="182"/>
        <v>14.553990610328638</v>
      </c>
      <c r="S236" s="121">
        <v>9</v>
      </c>
      <c r="T236" s="728">
        <f t="shared" si="183"/>
        <v>2.112676056338028</v>
      </c>
      <c r="U236" s="242"/>
      <c r="V236" s="242"/>
      <c r="W236" s="242"/>
      <c r="X236" s="242"/>
      <c r="Y236" s="242"/>
      <c r="Z236" s="242"/>
      <c r="AA236" s="242"/>
      <c r="AB236" s="242"/>
      <c r="AC236" s="242"/>
    </row>
    <row r="237" spans="1:30" ht="12.2" customHeight="1">
      <c r="A237" s="51" t="s">
        <v>641</v>
      </c>
      <c r="B237" s="800">
        <v>158</v>
      </c>
      <c r="C237" s="402">
        <v>20</v>
      </c>
      <c r="D237" s="32">
        <f t="shared" si="185"/>
        <v>12.658227848101266</v>
      </c>
      <c r="E237" s="31">
        <v>15</v>
      </c>
      <c r="F237" s="2509">
        <f t="shared" si="186"/>
        <v>9.4936708860759502</v>
      </c>
      <c r="G237" s="31">
        <v>1</v>
      </c>
      <c r="H237" s="2509">
        <f t="shared" si="189"/>
        <v>6.3291139240506328E-3</v>
      </c>
      <c r="I237" s="31">
        <v>0</v>
      </c>
      <c r="J237" s="2509">
        <f t="shared" si="190"/>
        <v>0</v>
      </c>
      <c r="K237" s="31">
        <v>34</v>
      </c>
      <c r="L237" s="2509">
        <f t="shared" si="187"/>
        <v>21.518987341772153</v>
      </c>
      <c r="M237" s="31">
        <v>35</v>
      </c>
      <c r="N237" s="2509">
        <f t="shared" si="188"/>
        <v>22.151898734177212</v>
      </c>
      <c r="O237" s="31">
        <v>23</v>
      </c>
      <c r="P237" s="2509">
        <f t="shared" si="181"/>
        <v>14.556962025316455</v>
      </c>
      <c r="Q237" s="31">
        <v>30</v>
      </c>
      <c r="R237" s="2509">
        <f t="shared" si="182"/>
        <v>18.9873417721519</v>
      </c>
      <c r="S237" s="85">
        <v>0</v>
      </c>
      <c r="T237" s="2533">
        <f t="shared" si="183"/>
        <v>0</v>
      </c>
      <c r="U237" s="242"/>
      <c r="V237" s="242"/>
      <c r="W237" s="242"/>
      <c r="X237" s="242"/>
      <c r="Y237" s="242"/>
      <c r="Z237" s="242"/>
      <c r="AA237" s="242"/>
      <c r="AB237" s="242"/>
      <c r="AC237" s="242"/>
    </row>
    <row r="238" spans="1:30" ht="12.2" customHeight="1">
      <c r="A238" s="51" t="s">
        <v>654</v>
      </c>
      <c r="B238" s="800">
        <v>141</v>
      </c>
      <c r="C238" s="402">
        <v>13</v>
      </c>
      <c r="D238" s="32">
        <f t="shared" si="185"/>
        <v>9.2198581560283674</v>
      </c>
      <c r="E238" s="31">
        <v>14</v>
      </c>
      <c r="F238" s="2509">
        <f t="shared" si="186"/>
        <v>9.9290780141843982</v>
      </c>
      <c r="G238" s="31">
        <v>0</v>
      </c>
      <c r="H238" s="2509">
        <f t="shared" si="189"/>
        <v>0</v>
      </c>
      <c r="I238" s="31">
        <v>0</v>
      </c>
      <c r="J238" s="2509">
        <f t="shared" si="190"/>
        <v>0</v>
      </c>
      <c r="K238" s="31">
        <v>22</v>
      </c>
      <c r="L238" s="2509">
        <f t="shared" si="187"/>
        <v>15.602836879432624</v>
      </c>
      <c r="M238" s="31">
        <v>39</v>
      </c>
      <c r="N238" s="2509">
        <f t="shared" si="188"/>
        <v>27.659574468085108</v>
      </c>
      <c r="O238" s="31">
        <v>20</v>
      </c>
      <c r="P238" s="2509">
        <f t="shared" si="181"/>
        <v>14.184397163120568</v>
      </c>
      <c r="Q238" s="31">
        <v>28</v>
      </c>
      <c r="R238" s="2509">
        <f t="shared" si="182"/>
        <v>19.858156028368796</v>
      </c>
      <c r="S238" s="85">
        <v>5</v>
      </c>
      <c r="T238" s="2533">
        <f t="shared" si="183"/>
        <v>3.5460992907801421</v>
      </c>
      <c r="U238" s="242"/>
      <c r="V238" s="242"/>
      <c r="W238" s="242"/>
      <c r="X238" s="242"/>
      <c r="Y238" s="242"/>
      <c r="Z238" s="242"/>
      <c r="AA238" s="242"/>
      <c r="AB238" s="242"/>
      <c r="AC238" s="242" t="s">
        <v>99</v>
      </c>
    </row>
    <row r="239" spans="1:30" ht="12.2" customHeight="1">
      <c r="A239" s="52" t="s">
        <v>655</v>
      </c>
      <c r="B239" s="801">
        <v>228</v>
      </c>
      <c r="C239" s="2564">
        <v>39</v>
      </c>
      <c r="D239" s="42">
        <f t="shared" si="185"/>
        <v>17.105263157894736</v>
      </c>
      <c r="E239" s="41">
        <v>8</v>
      </c>
      <c r="F239" s="2476">
        <f t="shared" si="186"/>
        <v>3.5087719298245612</v>
      </c>
      <c r="G239" s="41">
        <v>2</v>
      </c>
      <c r="H239" s="2476">
        <f t="shared" si="189"/>
        <v>8.771929824561403E-3</v>
      </c>
      <c r="I239" s="41">
        <v>2</v>
      </c>
      <c r="J239" s="2476">
        <f t="shared" si="190"/>
        <v>8.771929824561403E-3</v>
      </c>
      <c r="K239" s="41">
        <v>29</v>
      </c>
      <c r="L239" s="2476">
        <f t="shared" si="187"/>
        <v>12.719298245614036</v>
      </c>
      <c r="M239" s="41">
        <v>46</v>
      </c>
      <c r="N239" s="2476">
        <f t="shared" si="188"/>
        <v>20.175438596491226</v>
      </c>
      <c r="O239" s="41">
        <v>37</v>
      </c>
      <c r="P239" s="2476">
        <f t="shared" si="181"/>
        <v>16.228070175438596</v>
      </c>
      <c r="Q239" s="41">
        <v>51</v>
      </c>
      <c r="R239" s="2476">
        <f t="shared" si="182"/>
        <v>22.368421052631579</v>
      </c>
      <c r="S239" s="87">
        <v>14</v>
      </c>
      <c r="T239" s="2534">
        <f t="shared" si="183"/>
        <v>6.140350877192982</v>
      </c>
      <c r="U239" s="242"/>
      <c r="V239" s="242"/>
      <c r="W239" s="242"/>
      <c r="X239" s="242"/>
      <c r="Y239" s="242"/>
      <c r="Z239" s="242"/>
      <c r="AA239" s="242"/>
      <c r="AB239" s="242"/>
      <c r="AC239" s="242"/>
    </row>
    <row r="240" spans="1:30" ht="12.2" customHeight="1">
      <c r="A240" s="731" t="s">
        <v>705</v>
      </c>
      <c r="B240" s="802">
        <v>432</v>
      </c>
      <c r="C240" s="1566">
        <v>132</v>
      </c>
      <c r="D240" s="165">
        <f t="shared" si="185"/>
        <v>30.555555555555557</v>
      </c>
      <c r="E240" s="107">
        <v>25</v>
      </c>
      <c r="F240" s="2511">
        <f t="shared" si="186"/>
        <v>5.7870370370370372</v>
      </c>
      <c r="G240" s="107">
        <v>0</v>
      </c>
      <c r="H240" s="2511">
        <f t="shared" si="189"/>
        <v>0</v>
      </c>
      <c r="I240" s="107">
        <v>0</v>
      </c>
      <c r="J240" s="2511">
        <f t="shared" si="190"/>
        <v>0</v>
      </c>
      <c r="K240" s="107">
        <v>97</v>
      </c>
      <c r="L240" s="2511">
        <f t="shared" si="187"/>
        <v>22.453703703703702</v>
      </c>
      <c r="M240" s="107">
        <v>82</v>
      </c>
      <c r="N240" s="2511">
        <f t="shared" si="188"/>
        <v>18.981481481481481</v>
      </c>
      <c r="O240" s="107">
        <v>24</v>
      </c>
      <c r="P240" s="165">
        <f t="shared" si="181"/>
        <v>5.5555555555555554</v>
      </c>
      <c r="Q240" s="107">
        <v>60</v>
      </c>
      <c r="R240" s="165">
        <f t="shared" si="182"/>
        <v>13.888888888888889</v>
      </c>
      <c r="S240" s="121">
        <v>12</v>
      </c>
      <c r="T240" s="728">
        <f t="shared" si="183"/>
        <v>2.7777777777777777</v>
      </c>
      <c r="U240" s="242"/>
      <c r="V240" s="242"/>
      <c r="W240" s="242"/>
      <c r="X240" s="242"/>
      <c r="Y240" s="242"/>
      <c r="Z240" s="242"/>
      <c r="AA240" s="242"/>
      <c r="AB240" s="242"/>
      <c r="AC240" s="243"/>
    </row>
    <row r="241" spans="1:30" ht="12.2" customHeight="1">
      <c r="A241" s="51" t="s">
        <v>723</v>
      </c>
      <c r="B241" s="800">
        <v>150</v>
      </c>
      <c r="C241" s="402">
        <v>13</v>
      </c>
      <c r="D241" s="32">
        <f t="shared" si="185"/>
        <v>8.6666666666666679</v>
      </c>
      <c r="E241" s="31">
        <v>9</v>
      </c>
      <c r="F241" s="32">
        <f t="shared" si="186"/>
        <v>6</v>
      </c>
      <c r="G241" s="31">
        <v>0</v>
      </c>
      <c r="H241" s="32">
        <f t="shared" si="189"/>
        <v>0</v>
      </c>
      <c r="I241" s="31">
        <v>0</v>
      </c>
      <c r="J241" s="32">
        <f t="shared" si="190"/>
        <v>0</v>
      </c>
      <c r="K241" s="31">
        <v>28</v>
      </c>
      <c r="L241" s="32">
        <f t="shared" si="187"/>
        <v>18.666666666666668</v>
      </c>
      <c r="M241" s="31">
        <v>37</v>
      </c>
      <c r="N241" s="32">
        <f t="shared" si="188"/>
        <v>24.666666666666668</v>
      </c>
      <c r="O241" s="31">
        <v>24</v>
      </c>
      <c r="P241" s="2509">
        <f t="shared" si="181"/>
        <v>16</v>
      </c>
      <c r="Q241" s="31">
        <v>32</v>
      </c>
      <c r="R241" s="2509">
        <f t="shared" si="182"/>
        <v>21.333333333333336</v>
      </c>
      <c r="S241" s="85">
        <v>7</v>
      </c>
      <c r="T241" s="105">
        <f t="shared" si="183"/>
        <v>4.666666666666667</v>
      </c>
      <c r="U241" s="242"/>
      <c r="V241" s="242"/>
      <c r="W241" s="242"/>
      <c r="X241" s="242"/>
      <c r="Y241" s="242"/>
      <c r="Z241" s="242"/>
      <c r="AA241" s="242"/>
      <c r="AB241" s="242"/>
      <c r="AC241" s="242"/>
    </row>
    <row r="242" spans="1:30" ht="12.2" customHeight="1">
      <c r="A242" s="51" t="s">
        <v>724</v>
      </c>
      <c r="B242" s="800">
        <v>135</v>
      </c>
      <c r="C242" s="402">
        <v>22</v>
      </c>
      <c r="D242" s="32">
        <f t="shared" si="185"/>
        <v>16.296296296296298</v>
      </c>
      <c r="E242" s="31">
        <v>10</v>
      </c>
      <c r="F242" s="2509">
        <f t="shared" si="186"/>
        <v>7.4074074074074066</v>
      </c>
      <c r="G242" s="31">
        <v>1</v>
      </c>
      <c r="H242" s="2509">
        <f t="shared" si="189"/>
        <v>7.4074074074074077E-3</v>
      </c>
      <c r="I242" s="31">
        <v>0</v>
      </c>
      <c r="J242" s="2509">
        <f t="shared" si="190"/>
        <v>0</v>
      </c>
      <c r="K242" s="31">
        <v>26</v>
      </c>
      <c r="L242" s="2509">
        <f t="shared" si="187"/>
        <v>19.25925925925926</v>
      </c>
      <c r="M242" s="31">
        <v>29</v>
      </c>
      <c r="N242" s="2509">
        <f t="shared" si="188"/>
        <v>21.481481481481481</v>
      </c>
      <c r="O242" s="31">
        <v>13</v>
      </c>
      <c r="P242" s="2509">
        <f t="shared" si="181"/>
        <v>9.6296296296296298</v>
      </c>
      <c r="Q242" s="31">
        <v>25</v>
      </c>
      <c r="R242" s="2509">
        <f t="shared" si="182"/>
        <v>18.518518518518519</v>
      </c>
      <c r="S242" s="85">
        <v>9</v>
      </c>
      <c r="T242" s="2533">
        <f t="shared" si="183"/>
        <v>6.666666666666667</v>
      </c>
      <c r="U242" s="242"/>
      <c r="V242" s="242"/>
      <c r="W242" s="242"/>
      <c r="X242" s="242"/>
      <c r="Y242" s="242"/>
      <c r="Z242" s="242"/>
      <c r="AA242" s="242"/>
      <c r="AB242" s="242"/>
      <c r="AC242" s="242"/>
    </row>
    <row r="243" spans="1:30" ht="12.2" customHeight="1">
      <c r="A243" s="52" t="s">
        <v>725</v>
      </c>
      <c r="B243" s="801">
        <v>236</v>
      </c>
      <c r="C243" s="2564">
        <v>37</v>
      </c>
      <c r="D243" s="42">
        <f t="shared" ref="D243:D255" si="191">SUM(C243/B243)*100</f>
        <v>15.677966101694915</v>
      </c>
      <c r="E243" s="41">
        <v>13</v>
      </c>
      <c r="F243" s="2476">
        <f t="shared" ref="F243:F255" si="192">SUM(E243/B243)*100</f>
        <v>5.508474576271186</v>
      </c>
      <c r="G243" s="41">
        <v>2</v>
      </c>
      <c r="H243" s="2476">
        <f t="shared" ref="H243:H255" si="193">G243/B243</f>
        <v>8.4745762711864406E-3</v>
      </c>
      <c r="I243" s="41">
        <v>0</v>
      </c>
      <c r="J243" s="2476">
        <f t="shared" ref="J243:J255" si="194">I243/B243</f>
        <v>0</v>
      </c>
      <c r="K243" s="41">
        <v>39</v>
      </c>
      <c r="L243" s="2476">
        <f t="shared" ref="L243:L255" si="195">SUM(K243/B243)*100</f>
        <v>16.525423728813561</v>
      </c>
      <c r="M243" s="41">
        <v>48</v>
      </c>
      <c r="N243" s="2476">
        <f t="shared" ref="N243:N255" si="196">SUM(M243/B243)*100</f>
        <v>20.33898305084746</v>
      </c>
      <c r="O243" s="41">
        <v>38</v>
      </c>
      <c r="P243" s="2476">
        <f t="shared" ref="P243:P255" si="197">SUM(O243/B243)*100</f>
        <v>16.101694915254235</v>
      </c>
      <c r="Q243" s="41">
        <v>45</v>
      </c>
      <c r="R243" s="2476">
        <f t="shared" ref="R243:R255" si="198">SUM(Q243/B243)*100</f>
        <v>19.067796610169491</v>
      </c>
      <c r="S243" s="87">
        <v>14</v>
      </c>
      <c r="T243" s="2534">
        <f t="shared" ref="T243:T255" si="199">SUM(S243/B243)*100</f>
        <v>5.9322033898305087</v>
      </c>
      <c r="U243" s="242"/>
      <c r="V243" s="242"/>
      <c r="W243" s="242"/>
      <c r="X243" s="242"/>
      <c r="Y243" s="242"/>
      <c r="Z243" s="242"/>
      <c r="AA243" s="242"/>
      <c r="AB243" s="242"/>
      <c r="AC243" s="242"/>
    </row>
    <row r="244" spans="1:30" ht="12.2" customHeight="1">
      <c r="A244" s="731" t="s">
        <v>746</v>
      </c>
      <c r="B244" s="802">
        <v>427</v>
      </c>
      <c r="C244" s="1566">
        <v>106</v>
      </c>
      <c r="D244" s="165">
        <f t="shared" si="191"/>
        <v>24.824355971896956</v>
      </c>
      <c r="E244" s="107">
        <v>29</v>
      </c>
      <c r="F244" s="2511">
        <f t="shared" si="192"/>
        <v>6.7915690866510543</v>
      </c>
      <c r="G244" s="107">
        <v>1</v>
      </c>
      <c r="H244" s="2511">
        <f t="shared" si="193"/>
        <v>2.34192037470726E-3</v>
      </c>
      <c r="I244" s="107">
        <v>0</v>
      </c>
      <c r="J244" s="2511">
        <f t="shared" si="194"/>
        <v>0</v>
      </c>
      <c r="K244" s="107">
        <v>86</v>
      </c>
      <c r="L244" s="2511">
        <f t="shared" si="195"/>
        <v>20.140515222482435</v>
      </c>
      <c r="M244" s="107">
        <v>83</v>
      </c>
      <c r="N244" s="2511">
        <f t="shared" si="196"/>
        <v>19.437939110070257</v>
      </c>
      <c r="O244" s="107">
        <v>28</v>
      </c>
      <c r="P244" s="165">
        <f t="shared" si="197"/>
        <v>6.557377049180328</v>
      </c>
      <c r="Q244" s="107">
        <v>86</v>
      </c>
      <c r="R244" s="165">
        <f t="shared" si="198"/>
        <v>20.140515222482435</v>
      </c>
      <c r="S244" s="121">
        <v>8</v>
      </c>
      <c r="T244" s="728">
        <f t="shared" si="199"/>
        <v>1.873536299765808</v>
      </c>
      <c r="U244" s="242"/>
      <c r="V244" s="242"/>
      <c r="W244" s="242"/>
      <c r="X244" s="242"/>
      <c r="Y244" s="242"/>
      <c r="Z244" s="242"/>
      <c r="AA244" s="242"/>
      <c r="AB244" s="242"/>
      <c r="AC244" s="242"/>
    </row>
    <row r="245" spans="1:30" ht="12.2" customHeight="1">
      <c r="A245" s="51" t="s">
        <v>747</v>
      </c>
      <c r="B245" s="800">
        <v>155</v>
      </c>
      <c r="C245" s="402">
        <v>11</v>
      </c>
      <c r="D245" s="32">
        <f t="shared" si="191"/>
        <v>7.096774193548387</v>
      </c>
      <c r="E245" s="31">
        <v>11</v>
      </c>
      <c r="F245" s="32">
        <f t="shared" si="192"/>
        <v>7.096774193548387</v>
      </c>
      <c r="G245" s="31">
        <v>0</v>
      </c>
      <c r="H245" s="32">
        <f t="shared" si="193"/>
        <v>0</v>
      </c>
      <c r="I245" s="31">
        <v>1</v>
      </c>
      <c r="J245" s="32">
        <f t="shared" si="194"/>
        <v>6.4516129032258064E-3</v>
      </c>
      <c r="K245" s="31">
        <v>39</v>
      </c>
      <c r="L245" s="32">
        <f t="shared" si="195"/>
        <v>25.161290322580644</v>
      </c>
      <c r="M245" s="31">
        <v>35</v>
      </c>
      <c r="N245" s="32">
        <f t="shared" si="196"/>
        <v>22.58064516129032</v>
      </c>
      <c r="O245" s="31">
        <v>16</v>
      </c>
      <c r="P245" s="2509">
        <f t="shared" si="197"/>
        <v>10.32258064516129</v>
      </c>
      <c r="Q245" s="31">
        <v>34</v>
      </c>
      <c r="R245" s="2509">
        <f t="shared" si="198"/>
        <v>21.935483870967744</v>
      </c>
      <c r="S245" s="85">
        <v>9</v>
      </c>
      <c r="T245" s="105">
        <f t="shared" si="199"/>
        <v>5.806451612903226</v>
      </c>
      <c r="U245" s="242"/>
      <c r="V245" s="242"/>
      <c r="W245" s="242"/>
      <c r="X245" s="242"/>
      <c r="Y245" s="242"/>
      <c r="Z245" s="242"/>
      <c r="AA245" s="242"/>
      <c r="AB245" s="242"/>
      <c r="AC245" s="242">
        <f t="shared" ref="AC245:AC255" si="200">SUM(I245,G245,S245,O245,M245,K245,E245,C245)-B245</f>
        <v>-33</v>
      </c>
    </row>
    <row r="246" spans="1:30" ht="13.5" customHeight="1">
      <c r="A246" s="51" t="s">
        <v>748</v>
      </c>
      <c r="B246" s="800">
        <v>145</v>
      </c>
      <c r="C246" s="402">
        <v>15</v>
      </c>
      <c r="D246" s="32">
        <f t="shared" si="191"/>
        <v>10.344827586206897</v>
      </c>
      <c r="E246" s="31">
        <v>8</v>
      </c>
      <c r="F246" s="2509">
        <f t="shared" si="192"/>
        <v>5.5172413793103452</v>
      </c>
      <c r="G246" s="31">
        <v>0</v>
      </c>
      <c r="H246" s="2509">
        <f t="shared" si="193"/>
        <v>0</v>
      </c>
      <c r="I246" s="31">
        <v>0</v>
      </c>
      <c r="J246" s="2509">
        <f t="shared" si="194"/>
        <v>0</v>
      </c>
      <c r="K246" s="31">
        <v>28</v>
      </c>
      <c r="L246" s="2509">
        <f t="shared" si="195"/>
        <v>19.310344827586206</v>
      </c>
      <c r="M246" s="31">
        <v>38</v>
      </c>
      <c r="N246" s="2509">
        <f t="shared" si="196"/>
        <v>26.206896551724139</v>
      </c>
      <c r="O246" s="31">
        <v>27</v>
      </c>
      <c r="P246" s="2509">
        <f t="shared" si="197"/>
        <v>18.620689655172416</v>
      </c>
      <c r="Q246" s="31">
        <v>26</v>
      </c>
      <c r="R246" s="2509">
        <f t="shared" si="198"/>
        <v>17.931034482758619</v>
      </c>
      <c r="S246" s="85">
        <v>3</v>
      </c>
      <c r="T246" s="2533">
        <f t="shared" si="199"/>
        <v>2.0689655172413794</v>
      </c>
      <c r="X246" s="242"/>
      <c r="AC246" s="242">
        <f t="shared" si="200"/>
        <v>-26</v>
      </c>
      <c r="AD246" s="242"/>
    </row>
    <row r="247" spans="1:30" ht="13.5" customHeight="1">
      <c r="A247" s="52" t="s">
        <v>749</v>
      </c>
      <c r="B247" s="801">
        <v>239</v>
      </c>
      <c r="C247" s="2564">
        <v>20</v>
      </c>
      <c r="D247" s="42">
        <f t="shared" si="191"/>
        <v>8.3682008368200833</v>
      </c>
      <c r="E247" s="41">
        <v>22</v>
      </c>
      <c r="F247" s="2476">
        <f t="shared" si="192"/>
        <v>9.2050209205020916</v>
      </c>
      <c r="G247" s="41">
        <v>0</v>
      </c>
      <c r="H247" s="2476">
        <f t="shared" si="193"/>
        <v>0</v>
      </c>
      <c r="I247" s="41">
        <v>0</v>
      </c>
      <c r="J247" s="2476">
        <f t="shared" si="194"/>
        <v>0</v>
      </c>
      <c r="K247" s="41">
        <v>48</v>
      </c>
      <c r="L247" s="2476">
        <f t="shared" si="195"/>
        <v>20.0836820083682</v>
      </c>
      <c r="M247" s="41">
        <v>60</v>
      </c>
      <c r="N247" s="2476">
        <f t="shared" si="196"/>
        <v>25.10460251046025</v>
      </c>
      <c r="O247" s="41">
        <v>36</v>
      </c>
      <c r="P247" s="2476">
        <f t="shared" si="197"/>
        <v>15.062761506276152</v>
      </c>
      <c r="Q247" s="41">
        <v>48</v>
      </c>
      <c r="R247" s="2476">
        <f t="shared" si="198"/>
        <v>20.0836820083682</v>
      </c>
      <c r="S247" s="87">
        <v>5</v>
      </c>
      <c r="T247" s="2534">
        <f t="shared" si="199"/>
        <v>2.0920502092050208</v>
      </c>
      <c r="AC247" s="242">
        <f t="shared" si="200"/>
        <v>-48</v>
      </c>
      <c r="AD247" s="242"/>
    </row>
    <row r="248" spans="1:30" ht="13.5" customHeight="1">
      <c r="A248" s="731" t="s">
        <v>810</v>
      </c>
      <c r="B248" s="800">
        <v>425</v>
      </c>
      <c r="C248" s="402">
        <v>125</v>
      </c>
      <c r="D248" s="32">
        <f t="shared" si="191"/>
        <v>29.411764705882355</v>
      </c>
      <c r="E248" s="31">
        <v>33</v>
      </c>
      <c r="F248" s="2509">
        <f t="shared" si="192"/>
        <v>7.764705882352942</v>
      </c>
      <c r="G248" s="31">
        <v>1</v>
      </c>
      <c r="H248" s="2509">
        <f t="shared" si="193"/>
        <v>2.352941176470588E-3</v>
      </c>
      <c r="I248" s="31">
        <v>0</v>
      </c>
      <c r="J248" s="2509">
        <f t="shared" si="194"/>
        <v>0</v>
      </c>
      <c r="K248" s="31">
        <v>83</v>
      </c>
      <c r="L248" s="2509">
        <f t="shared" si="195"/>
        <v>19.52941176470588</v>
      </c>
      <c r="M248" s="31">
        <v>74</v>
      </c>
      <c r="N248" s="2509">
        <f t="shared" si="196"/>
        <v>17.411764705882351</v>
      </c>
      <c r="O248" s="31">
        <v>32</v>
      </c>
      <c r="P248" s="2509">
        <f t="shared" si="197"/>
        <v>7.5294117647058814</v>
      </c>
      <c r="Q248" s="31">
        <v>69</v>
      </c>
      <c r="R248" s="2509">
        <f t="shared" si="198"/>
        <v>16.235294117647058</v>
      </c>
      <c r="S248" s="85">
        <v>8</v>
      </c>
      <c r="T248" s="2533">
        <f t="shared" si="199"/>
        <v>1.8823529411764703</v>
      </c>
      <c r="AC248" s="242">
        <f t="shared" si="200"/>
        <v>-69</v>
      </c>
      <c r="AD248" s="242"/>
    </row>
    <row r="249" spans="1:30" ht="13.5" customHeight="1">
      <c r="A249" s="51" t="s">
        <v>818</v>
      </c>
      <c r="B249" s="800">
        <v>202</v>
      </c>
      <c r="C249" s="402">
        <v>63</v>
      </c>
      <c r="D249" s="32">
        <f t="shared" si="191"/>
        <v>31.188118811881189</v>
      </c>
      <c r="E249" s="31">
        <v>8</v>
      </c>
      <c r="F249" s="2509">
        <f t="shared" si="192"/>
        <v>3.9603960396039604</v>
      </c>
      <c r="G249" s="31">
        <v>0</v>
      </c>
      <c r="H249" s="2509">
        <f t="shared" si="193"/>
        <v>0</v>
      </c>
      <c r="I249" s="31">
        <v>0</v>
      </c>
      <c r="J249" s="2509">
        <f t="shared" si="194"/>
        <v>0</v>
      </c>
      <c r="K249" s="31">
        <v>30</v>
      </c>
      <c r="L249" s="2509">
        <f t="shared" si="195"/>
        <v>14.85148514851485</v>
      </c>
      <c r="M249" s="31">
        <v>34</v>
      </c>
      <c r="N249" s="2509">
        <f t="shared" si="196"/>
        <v>16.831683168316832</v>
      </c>
      <c r="O249" s="31">
        <v>22</v>
      </c>
      <c r="P249" s="2509">
        <f t="shared" si="197"/>
        <v>10.891089108910892</v>
      </c>
      <c r="Q249" s="31">
        <v>40</v>
      </c>
      <c r="R249" s="2509">
        <f t="shared" si="198"/>
        <v>19.801980198019802</v>
      </c>
      <c r="S249" s="85">
        <v>5</v>
      </c>
      <c r="T249" s="2533">
        <f t="shared" si="199"/>
        <v>2.4752475247524752</v>
      </c>
      <c r="AC249" s="242">
        <f t="shared" si="200"/>
        <v>-40</v>
      </c>
      <c r="AD249" s="242"/>
    </row>
    <row r="250" spans="1:30" ht="13.5" customHeight="1">
      <c r="A250" s="51" t="s">
        <v>797</v>
      </c>
      <c r="B250" s="800">
        <v>144</v>
      </c>
      <c r="C250" s="402">
        <v>41</v>
      </c>
      <c r="D250" s="32">
        <f t="shared" si="191"/>
        <v>28.472222222222221</v>
      </c>
      <c r="E250" s="31">
        <v>5</v>
      </c>
      <c r="F250" s="2509">
        <f t="shared" si="192"/>
        <v>3.4722222222222223</v>
      </c>
      <c r="G250" s="31">
        <v>0</v>
      </c>
      <c r="H250" s="2509">
        <f t="shared" si="193"/>
        <v>0</v>
      </c>
      <c r="I250" s="31">
        <v>0</v>
      </c>
      <c r="J250" s="2509">
        <f t="shared" si="194"/>
        <v>0</v>
      </c>
      <c r="K250" s="31">
        <v>21</v>
      </c>
      <c r="L250" s="2509">
        <f t="shared" si="195"/>
        <v>14.583333333333334</v>
      </c>
      <c r="M250" s="31">
        <v>28</v>
      </c>
      <c r="N250" s="2509">
        <f t="shared" si="196"/>
        <v>19.444444444444446</v>
      </c>
      <c r="O250" s="31">
        <v>20</v>
      </c>
      <c r="P250" s="2509">
        <f t="shared" si="197"/>
        <v>13.888888888888889</v>
      </c>
      <c r="Q250" s="31">
        <v>27</v>
      </c>
      <c r="R250" s="2509">
        <f t="shared" si="198"/>
        <v>18.75</v>
      </c>
      <c r="S250" s="85">
        <v>2</v>
      </c>
      <c r="T250" s="2533">
        <f t="shared" si="199"/>
        <v>1.3888888888888888</v>
      </c>
      <c r="AC250" s="242">
        <f t="shared" si="200"/>
        <v>-27</v>
      </c>
      <c r="AD250" s="242"/>
    </row>
    <row r="251" spans="1:30" ht="13.5" customHeight="1">
      <c r="A251" s="52" t="s">
        <v>819</v>
      </c>
      <c r="B251" s="801">
        <v>237</v>
      </c>
      <c r="C251" s="2564">
        <v>12</v>
      </c>
      <c r="D251" s="42">
        <f t="shared" si="191"/>
        <v>5.0632911392405067</v>
      </c>
      <c r="E251" s="41">
        <v>21</v>
      </c>
      <c r="F251" s="2476">
        <f t="shared" si="192"/>
        <v>8.8607594936708853</v>
      </c>
      <c r="G251" s="41">
        <v>1</v>
      </c>
      <c r="H251" s="2476">
        <f t="shared" si="193"/>
        <v>4.2194092827004216E-3</v>
      </c>
      <c r="I251" s="41">
        <v>0</v>
      </c>
      <c r="J251" s="2476">
        <f t="shared" si="194"/>
        <v>0</v>
      </c>
      <c r="K251" s="41">
        <v>36</v>
      </c>
      <c r="L251" s="2476">
        <f t="shared" si="195"/>
        <v>15.18987341772152</v>
      </c>
      <c r="M251" s="41">
        <v>53</v>
      </c>
      <c r="N251" s="2476">
        <f t="shared" si="196"/>
        <v>22.362869198312236</v>
      </c>
      <c r="O251" s="41">
        <v>37</v>
      </c>
      <c r="P251" s="2476">
        <f t="shared" si="197"/>
        <v>15.611814345991561</v>
      </c>
      <c r="Q251" s="41">
        <v>63</v>
      </c>
      <c r="R251" s="2476">
        <f t="shared" si="198"/>
        <v>26.582278481012654</v>
      </c>
      <c r="S251" s="87">
        <v>14</v>
      </c>
      <c r="T251" s="2534">
        <f t="shared" si="199"/>
        <v>5.9071729957805905</v>
      </c>
      <c r="AC251" s="242">
        <f t="shared" si="200"/>
        <v>-63</v>
      </c>
      <c r="AD251" s="242"/>
    </row>
    <row r="252" spans="1:30" ht="13.5" customHeight="1">
      <c r="A252" s="51" t="s">
        <v>867</v>
      </c>
      <c r="B252" s="800">
        <v>391</v>
      </c>
      <c r="C252" s="402">
        <v>107</v>
      </c>
      <c r="D252" s="32">
        <f t="shared" si="191"/>
        <v>27.365728900255753</v>
      </c>
      <c r="E252" s="31">
        <v>24</v>
      </c>
      <c r="F252" s="2509">
        <f t="shared" si="192"/>
        <v>6.1381074168797953</v>
      </c>
      <c r="G252" s="31">
        <v>0</v>
      </c>
      <c r="H252" s="2509">
        <f t="shared" si="193"/>
        <v>0</v>
      </c>
      <c r="I252" s="31">
        <v>0</v>
      </c>
      <c r="J252" s="2509">
        <f t="shared" si="194"/>
        <v>0</v>
      </c>
      <c r="K252" s="31">
        <v>70</v>
      </c>
      <c r="L252" s="2509">
        <f t="shared" si="195"/>
        <v>17.902813299232736</v>
      </c>
      <c r="M252" s="31">
        <v>78</v>
      </c>
      <c r="N252" s="2509">
        <f t="shared" si="196"/>
        <v>19.948849104859335</v>
      </c>
      <c r="O252" s="31">
        <v>32</v>
      </c>
      <c r="P252" s="2509">
        <f t="shared" si="197"/>
        <v>8.1841432225063944</v>
      </c>
      <c r="Q252" s="31">
        <v>72</v>
      </c>
      <c r="R252" s="2509">
        <f t="shared" si="198"/>
        <v>18.414322250639387</v>
      </c>
      <c r="S252" s="85">
        <v>8</v>
      </c>
      <c r="T252" s="2533">
        <f t="shared" si="199"/>
        <v>2.0460358056265986</v>
      </c>
      <c r="AC252" s="242">
        <f t="shared" si="200"/>
        <v>-72</v>
      </c>
      <c r="AD252" s="242"/>
    </row>
    <row r="253" spans="1:30" ht="13.5" customHeight="1">
      <c r="A253" s="51" t="s">
        <v>874</v>
      </c>
      <c r="B253" s="800">
        <v>121</v>
      </c>
      <c r="C253" s="402">
        <v>10</v>
      </c>
      <c r="D253" s="32">
        <f t="shared" si="191"/>
        <v>8.2644628099173563</v>
      </c>
      <c r="E253" s="31">
        <v>8</v>
      </c>
      <c r="F253" s="2509">
        <f t="shared" si="192"/>
        <v>6.6115702479338845</v>
      </c>
      <c r="G253" s="31">
        <v>0</v>
      </c>
      <c r="H253" s="2509">
        <f t="shared" si="193"/>
        <v>0</v>
      </c>
      <c r="I253" s="31">
        <v>0</v>
      </c>
      <c r="J253" s="2509">
        <f t="shared" si="194"/>
        <v>0</v>
      </c>
      <c r="K253" s="31">
        <v>27</v>
      </c>
      <c r="L253" s="2509">
        <f t="shared" si="195"/>
        <v>22.314049586776861</v>
      </c>
      <c r="M253" s="31">
        <v>27</v>
      </c>
      <c r="N253" s="2509">
        <f t="shared" si="196"/>
        <v>22.314049586776861</v>
      </c>
      <c r="O253" s="31">
        <v>21</v>
      </c>
      <c r="P253" s="2509">
        <f t="shared" si="197"/>
        <v>17.355371900826448</v>
      </c>
      <c r="Q253" s="31">
        <v>22</v>
      </c>
      <c r="R253" s="2509">
        <f t="shared" si="198"/>
        <v>18.181818181818183</v>
      </c>
      <c r="S253" s="85">
        <v>6</v>
      </c>
      <c r="T253" s="2533">
        <f t="shared" si="199"/>
        <v>4.9586776859504136</v>
      </c>
      <c r="AC253" s="242">
        <f t="shared" si="200"/>
        <v>-22</v>
      </c>
      <c r="AD253" s="242"/>
    </row>
    <row r="254" spans="1:30" ht="13.5" customHeight="1">
      <c r="A254" s="51" t="s">
        <v>861</v>
      </c>
      <c r="B254" s="800">
        <v>144</v>
      </c>
      <c r="C254" s="402">
        <v>17</v>
      </c>
      <c r="D254" s="32">
        <f t="shared" si="191"/>
        <v>11.805555555555555</v>
      </c>
      <c r="E254" s="31">
        <v>14</v>
      </c>
      <c r="F254" s="2509">
        <f t="shared" si="192"/>
        <v>9.7222222222222232</v>
      </c>
      <c r="G254" s="31">
        <v>0</v>
      </c>
      <c r="H254" s="2509">
        <f t="shared" si="193"/>
        <v>0</v>
      </c>
      <c r="I254" s="31">
        <v>1</v>
      </c>
      <c r="J254" s="2509">
        <f t="shared" si="194"/>
        <v>6.9444444444444441E-3</v>
      </c>
      <c r="K254" s="31">
        <v>26</v>
      </c>
      <c r="L254" s="2509">
        <f t="shared" si="195"/>
        <v>18.055555555555554</v>
      </c>
      <c r="M254" s="31">
        <v>32</v>
      </c>
      <c r="N254" s="2509">
        <f t="shared" si="196"/>
        <v>22.222222222222221</v>
      </c>
      <c r="O254" s="31">
        <v>20</v>
      </c>
      <c r="P254" s="2509">
        <f t="shared" si="197"/>
        <v>13.888888888888889</v>
      </c>
      <c r="Q254" s="31">
        <v>30</v>
      </c>
      <c r="R254" s="2509">
        <f t="shared" si="198"/>
        <v>20.833333333333336</v>
      </c>
      <c r="S254" s="85">
        <v>4</v>
      </c>
      <c r="T254" s="2533">
        <f t="shared" si="199"/>
        <v>2.7777777777777777</v>
      </c>
      <c r="AC254" s="242">
        <f t="shared" si="200"/>
        <v>-30</v>
      </c>
      <c r="AD254" s="242"/>
    </row>
    <row r="255" spans="1:30" ht="13.5" customHeight="1">
      <c r="A255" s="52" t="s">
        <v>875</v>
      </c>
      <c r="B255" s="801">
        <v>316</v>
      </c>
      <c r="C255" s="2564">
        <v>29</v>
      </c>
      <c r="D255" s="42">
        <f t="shared" si="191"/>
        <v>9.1772151898734187</v>
      </c>
      <c r="E255" s="41">
        <v>19</v>
      </c>
      <c r="F255" s="2633">
        <f t="shared" si="192"/>
        <v>6.0126582278481013</v>
      </c>
      <c r="G255" s="41">
        <v>1</v>
      </c>
      <c r="H255" s="2633">
        <f t="shared" si="193"/>
        <v>3.1645569620253164E-3</v>
      </c>
      <c r="I255" s="41">
        <v>0</v>
      </c>
      <c r="J255" s="2633">
        <f t="shared" si="194"/>
        <v>0</v>
      </c>
      <c r="K255" s="41">
        <v>46</v>
      </c>
      <c r="L255" s="2633">
        <f t="shared" si="195"/>
        <v>14.556962025316455</v>
      </c>
      <c r="M255" s="41">
        <v>82</v>
      </c>
      <c r="N255" s="2633">
        <f t="shared" si="196"/>
        <v>25.949367088607595</v>
      </c>
      <c r="O255" s="41">
        <v>64</v>
      </c>
      <c r="P255" s="2633">
        <f t="shared" si="197"/>
        <v>20.253164556962027</v>
      </c>
      <c r="Q255" s="41">
        <v>64</v>
      </c>
      <c r="R255" s="2633">
        <f t="shared" si="198"/>
        <v>20.253164556962027</v>
      </c>
      <c r="S255" s="87">
        <v>11</v>
      </c>
      <c r="T255" s="2639">
        <f t="shared" si="199"/>
        <v>3.481012658227848</v>
      </c>
      <c r="AC255" s="242">
        <f t="shared" si="200"/>
        <v>-64</v>
      </c>
      <c r="AD255" s="242"/>
    </row>
    <row r="256" spans="1:30" ht="13.5" customHeight="1">
      <c r="A256" s="51" t="s">
        <v>914</v>
      </c>
      <c r="B256" s="800">
        <v>335</v>
      </c>
      <c r="C256" s="402">
        <v>94</v>
      </c>
      <c r="D256" s="32">
        <f t="shared" ref="D256" si="201">SUM(C256/B256)*100</f>
        <v>28.059701492537314</v>
      </c>
      <c r="E256" s="31">
        <v>24</v>
      </c>
      <c r="F256" s="2767">
        <f t="shared" ref="F256" si="202">SUM(E256/B256)*100</f>
        <v>7.1641791044776122</v>
      </c>
      <c r="G256" s="31">
        <v>0</v>
      </c>
      <c r="H256" s="2767">
        <f t="shared" ref="H256" si="203">G256/B256</f>
        <v>0</v>
      </c>
      <c r="I256" s="31">
        <v>1</v>
      </c>
      <c r="J256" s="2767">
        <f t="shared" ref="J256" si="204">I256/B256</f>
        <v>2.9850746268656717E-3</v>
      </c>
      <c r="K256" s="31">
        <v>53</v>
      </c>
      <c r="L256" s="2767">
        <f t="shared" ref="L256" si="205">SUM(K256/B256)*100</f>
        <v>15.82089552238806</v>
      </c>
      <c r="M256" s="31">
        <v>70</v>
      </c>
      <c r="N256" s="2767">
        <f t="shared" ref="N256" si="206">SUM(M256/B256)*100</f>
        <v>20.8955223880597</v>
      </c>
      <c r="O256" s="31">
        <v>33</v>
      </c>
      <c r="P256" s="2767">
        <f t="shared" ref="P256" si="207">SUM(O256/B256)*100</f>
        <v>9.8507462686567173</v>
      </c>
      <c r="Q256" s="31">
        <v>56</v>
      </c>
      <c r="R256" s="2767">
        <f t="shared" ref="R256" si="208">SUM(Q256/B256)*100</f>
        <v>16.716417910447763</v>
      </c>
      <c r="S256" s="85">
        <v>4</v>
      </c>
      <c r="T256" s="2774">
        <f t="shared" ref="T256" si="209">SUM(S256/B256)*100</f>
        <v>1.1940298507462688</v>
      </c>
      <c r="V256" s="242"/>
      <c r="AC256" s="242">
        <f t="shared" ref="AC256" si="210">SUM(I256,G256,S256,O256,M256,K256,E256,C256)-B256</f>
        <v>-56</v>
      </c>
      <c r="AD256" s="242"/>
    </row>
    <row r="257" spans="1:30" ht="13.5" customHeight="1">
      <c r="A257" s="51" t="s">
        <v>918</v>
      </c>
      <c r="B257" s="800">
        <v>122</v>
      </c>
      <c r="C257" s="402">
        <v>13</v>
      </c>
      <c r="D257" s="3023">
        <f t="shared" ref="D257:D260" si="211">SUM(C257/B257)*100</f>
        <v>10.655737704918032</v>
      </c>
      <c r="E257" s="31">
        <v>15</v>
      </c>
      <c r="F257" s="3009">
        <f t="shared" ref="F257:F263" si="212">SUM(E257/B257)*100</f>
        <v>12.295081967213115</v>
      </c>
      <c r="G257" s="31">
        <v>0</v>
      </c>
      <c r="H257" s="3009">
        <f t="shared" ref="H257:H262" si="213">G257/B257</f>
        <v>0</v>
      </c>
      <c r="I257" s="31">
        <v>0</v>
      </c>
      <c r="J257" s="3009">
        <f t="shared" ref="J257:J262" si="214">I257/B257</f>
        <v>0</v>
      </c>
      <c r="K257" s="31">
        <v>19</v>
      </c>
      <c r="L257" s="3009">
        <f t="shared" ref="L257:L263" si="215">SUM(K257/B257)*100</f>
        <v>15.573770491803279</v>
      </c>
      <c r="M257" s="31">
        <v>22</v>
      </c>
      <c r="N257" s="3009">
        <f t="shared" ref="N257:N263" si="216">SUM(M257/B257)*100</f>
        <v>18.032786885245901</v>
      </c>
      <c r="O257" s="31">
        <v>24</v>
      </c>
      <c r="P257" s="3009">
        <f t="shared" ref="P257:P263" si="217">SUM(O257/B257)*100</f>
        <v>19.672131147540984</v>
      </c>
      <c r="Q257" s="31">
        <v>26</v>
      </c>
      <c r="R257" s="3009">
        <f t="shared" ref="R257:R263" si="218">SUM(Q257/B257)*100</f>
        <v>21.311475409836063</v>
      </c>
      <c r="S257" s="85">
        <v>3</v>
      </c>
      <c r="T257" s="3022">
        <f t="shared" ref="T257:T263" si="219">SUM(S257/B257)*100</f>
        <v>2.459016393442623</v>
      </c>
      <c r="V257" s="242"/>
      <c r="AC257" s="242">
        <f t="shared" ref="AC257:AC263" si="220">SUM(I257,G257,S257,O257,M257,K257,E257,C257)-B257</f>
        <v>-26</v>
      </c>
      <c r="AD257" s="242"/>
    </row>
    <row r="258" spans="1:30" ht="13.5" customHeight="1">
      <c r="A258" s="51" t="s">
        <v>936</v>
      </c>
      <c r="B258" s="800">
        <v>102</v>
      </c>
      <c r="C258" s="402">
        <v>9</v>
      </c>
      <c r="D258" s="3023">
        <f t="shared" si="211"/>
        <v>8.8235294117647065</v>
      </c>
      <c r="E258" s="31">
        <v>7</v>
      </c>
      <c r="F258" s="3009">
        <f t="shared" si="212"/>
        <v>6.8627450980392162</v>
      </c>
      <c r="G258" s="31">
        <v>0</v>
      </c>
      <c r="H258" s="3009">
        <f t="shared" si="213"/>
        <v>0</v>
      </c>
      <c r="I258" s="31">
        <v>0</v>
      </c>
      <c r="J258" s="3009">
        <f t="shared" si="214"/>
        <v>0</v>
      </c>
      <c r="K258" s="31">
        <v>14</v>
      </c>
      <c r="L258" s="3009">
        <f t="shared" si="215"/>
        <v>13.725490196078432</v>
      </c>
      <c r="M258" s="31">
        <v>27</v>
      </c>
      <c r="N258" s="3009">
        <f t="shared" si="216"/>
        <v>26.47058823529412</v>
      </c>
      <c r="O258" s="31">
        <v>15</v>
      </c>
      <c r="P258" s="3009">
        <f t="shared" si="217"/>
        <v>14.705882352941178</v>
      </c>
      <c r="Q258" s="31">
        <v>28</v>
      </c>
      <c r="R258" s="3009">
        <f t="shared" si="218"/>
        <v>27.450980392156865</v>
      </c>
      <c r="S258" s="85">
        <v>2</v>
      </c>
      <c r="T258" s="3022">
        <f t="shared" si="219"/>
        <v>1.9607843137254901</v>
      </c>
      <c r="V258" s="242"/>
      <c r="AC258" s="242">
        <f t="shared" si="220"/>
        <v>-28</v>
      </c>
      <c r="AD258" s="242"/>
    </row>
    <row r="259" spans="1:30" ht="13.5" customHeight="1">
      <c r="A259" s="52" t="s">
        <v>937</v>
      </c>
      <c r="B259" s="3048">
        <v>188</v>
      </c>
      <c r="C259" s="2564">
        <v>11</v>
      </c>
      <c r="D259" s="2626">
        <f t="shared" si="211"/>
        <v>5.8510638297872344</v>
      </c>
      <c r="E259" s="3043">
        <v>15</v>
      </c>
      <c r="F259" s="3013">
        <f t="shared" si="212"/>
        <v>7.9787234042553195</v>
      </c>
      <c r="G259" s="3043">
        <v>0</v>
      </c>
      <c r="H259" s="3013">
        <f t="shared" si="213"/>
        <v>0</v>
      </c>
      <c r="I259" s="3043">
        <v>2</v>
      </c>
      <c r="J259" s="3013">
        <f t="shared" si="214"/>
        <v>1.0638297872340425E-2</v>
      </c>
      <c r="K259" s="3043">
        <v>37</v>
      </c>
      <c r="L259" s="3013">
        <f t="shared" si="215"/>
        <v>19.680851063829788</v>
      </c>
      <c r="M259" s="3043">
        <v>39</v>
      </c>
      <c r="N259" s="3013">
        <f t="shared" si="216"/>
        <v>20.74468085106383</v>
      </c>
      <c r="O259" s="3043">
        <v>38</v>
      </c>
      <c r="P259" s="3013">
        <f t="shared" si="217"/>
        <v>20.212765957446805</v>
      </c>
      <c r="Q259" s="3043">
        <v>39</v>
      </c>
      <c r="R259" s="3013">
        <f t="shared" si="218"/>
        <v>20.74468085106383</v>
      </c>
      <c r="S259" s="3046">
        <v>7</v>
      </c>
      <c r="T259" s="3050">
        <f t="shared" si="219"/>
        <v>3.7234042553191489</v>
      </c>
      <c r="V259" s="242"/>
      <c r="AC259" s="242">
        <f t="shared" si="220"/>
        <v>-39</v>
      </c>
      <c r="AD259" s="242"/>
    </row>
    <row r="260" spans="1:30" ht="13.5" customHeight="1">
      <c r="A260" s="3453" t="s">
        <v>938</v>
      </c>
      <c r="B260" s="3454">
        <v>339</v>
      </c>
      <c r="C260" s="3446">
        <v>100</v>
      </c>
      <c r="D260" s="3447">
        <f t="shared" si="211"/>
        <v>29.498525073746311</v>
      </c>
      <c r="E260" s="3444">
        <v>24</v>
      </c>
      <c r="F260" s="3447">
        <f t="shared" si="212"/>
        <v>7.0796460176991154</v>
      </c>
      <c r="G260" s="3444">
        <v>0</v>
      </c>
      <c r="H260" s="3447">
        <f t="shared" si="213"/>
        <v>0</v>
      </c>
      <c r="I260" s="3444">
        <v>0</v>
      </c>
      <c r="J260" s="3447">
        <f t="shared" si="214"/>
        <v>0</v>
      </c>
      <c r="K260" s="3444">
        <v>64</v>
      </c>
      <c r="L260" s="3447">
        <f t="shared" si="215"/>
        <v>18.87905604719764</v>
      </c>
      <c r="M260" s="3444">
        <v>62</v>
      </c>
      <c r="N260" s="3447">
        <f t="shared" si="216"/>
        <v>18.289085545722713</v>
      </c>
      <c r="O260" s="3444">
        <v>23</v>
      </c>
      <c r="P260" s="3447">
        <f t="shared" si="217"/>
        <v>6.7846607669616521</v>
      </c>
      <c r="Q260" s="3444">
        <v>61</v>
      </c>
      <c r="R260" s="3447">
        <f t="shared" si="218"/>
        <v>17.994100294985252</v>
      </c>
      <c r="S260" s="3449">
        <v>5</v>
      </c>
      <c r="T260" s="3450">
        <f t="shared" si="219"/>
        <v>1.4749262536873156</v>
      </c>
      <c r="U260" s="2570"/>
      <c r="V260" s="243"/>
      <c r="AC260" s="242">
        <f t="shared" si="220"/>
        <v>-61</v>
      </c>
      <c r="AD260" s="242"/>
    </row>
    <row r="261" spans="1:30" ht="13.5" customHeight="1">
      <c r="A261" s="2967" t="s">
        <v>964</v>
      </c>
      <c r="B261" s="800">
        <v>140</v>
      </c>
      <c r="C261" s="124">
        <v>16</v>
      </c>
      <c r="D261" s="3416">
        <f t="shared" ref="D261" si="221">SUM(C261/B261)*100</f>
        <v>11.428571428571429</v>
      </c>
      <c r="E261" s="31">
        <v>7</v>
      </c>
      <c r="F261" s="3416">
        <f t="shared" ref="F261" si="222">SUM(E261/B261)*100</f>
        <v>5</v>
      </c>
      <c r="G261" s="31">
        <v>0</v>
      </c>
      <c r="H261" s="3416">
        <f t="shared" ref="H261" si="223">G261/B261</f>
        <v>0</v>
      </c>
      <c r="I261" s="31">
        <v>0</v>
      </c>
      <c r="J261" s="3416">
        <f t="shared" ref="J261" si="224">I261/B261</f>
        <v>0</v>
      </c>
      <c r="K261" s="31">
        <v>32</v>
      </c>
      <c r="L261" s="3416">
        <f t="shared" ref="L261" si="225">SUM(K261/B261)*100</f>
        <v>22.857142857142858</v>
      </c>
      <c r="M261" s="31">
        <v>33</v>
      </c>
      <c r="N261" s="3416">
        <f t="shared" ref="N261" si="226">SUM(M261/B261)*100</f>
        <v>23.571428571428569</v>
      </c>
      <c r="O261" s="31">
        <v>19</v>
      </c>
      <c r="P261" s="3416">
        <f t="shared" ref="P261" si="227">SUM(O261/B261)*100</f>
        <v>13.571428571428571</v>
      </c>
      <c r="Q261" s="31">
        <v>32</v>
      </c>
      <c r="R261" s="3416">
        <f t="shared" ref="R261" si="228">SUM(Q261/B261)*100</f>
        <v>22.857142857142858</v>
      </c>
      <c r="S261" s="85">
        <v>1</v>
      </c>
      <c r="T261" s="3413">
        <f t="shared" ref="T261" si="229">SUM(S261/B261)*100</f>
        <v>0.7142857142857143</v>
      </c>
      <c r="U261" s="2570"/>
      <c r="V261" s="242"/>
      <c r="AC261" s="242">
        <f t="shared" ref="AC261" si="230">SUM(I261,G261,S261,O261,M261,K261,E261,C261)-B261</f>
        <v>-32</v>
      </c>
      <c r="AD261" s="242"/>
    </row>
    <row r="262" spans="1:30" ht="13.5" customHeight="1">
      <c r="A262" s="2967" t="s">
        <v>983</v>
      </c>
      <c r="B262" s="800">
        <v>118</v>
      </c>
      <c r="C262" s="124">
        <v>11</v>
      </c>
      <c r="D262" s="3416">
        <f>SUM(C262/B262)*100</f>
        <v>9.3220338983050848</v>
      </c>
      <c r="E262" s="31">
        <v>6</v>
      </c>
      <c r="F262" s="3416">
        <f t="shared" si="212"/>
        <v>5.0847457627118651</v>
      </c>
      <c r="G262" s="31">
        <v>0</v>
      </c>
      <c r="H262" s="3416">
        <f t="shared" si="213"/>
        <v>0</v>
      </c>
      <c r="I262" s="31">
        <v>0</v>
      </c>
      <c r="J262" s="3416">
        <f t="shared" si="214"/>
        <v>0</v>
      </c>
      <c r="K262" s="31">
        <v>15</v>
      </c>
      <c r="L262" s="3416">
        <f t="shared" si="215"/>
        <v>12.711864406779661</v>
      </c>
      <c r="M262" s="31">
        <v>31</v>
      </c>
      <c r="N262" s="3416">
        <f t="shared" si="216"/>
        <v>26.271186440677969</v>
      </c>
      <c r="O262" s="31">
        <v>17</v>
      </c>
      <c r="P262" s="3416">
        <f t="shared" si="217"/>
        <v>14.40677966101695</v>
      </c>
      <c r="Q262" s="31">
        <v>35</v>
      </c>
      <c r="R262" s="3416">
        <f t="shared" si="218"/>
        <v>29.66101694915254</v>
      </c>
      <c r="S262" s="85">
        <v>3</v>
      </c>
      <c r="T262" s="3413">
        <f t="shared" si="219"/>
        <v>2.5423728813559325</v>
      </c>
      <c r="U262" s="3451"/>
      <c r="V262" s="243"/>
      <c r="AC262" s="242">
        <f t="shared" si="220"/>
        <v>-35</v>
      </c>
      <c r="AD262" s="242"/>
    </row>
    <row r="263" spans="1:30" ht="13.5" customHeight="1">
      <c r="A263" s="3127" t="s">
        <v>1005</v>
      </c>
      <c r="B263" s="801">
        <v>205</v>
      </c>
      <c r="C263" s="130">
        <v>21</v>
      </c>
      <c r="D263" s="3415">
        <f>SUM(C263/B263)*100</f>
        <v>10.24390243902439</v>
      </c>
      <c r="E263" s="41">
        <v>11</v>
      </c>
      <c r="F263" s="3415">
        <f t="shared" si="212"/>
        <v>5.3658536585365857</v>
      </c>
      <c r="G263" s="3043">
        <v>1</v>
      </c>
      <c r="H263" s="4295">
        <f>SUM(G263/B263)*100</f>
        <v>0.48780487804878048</v>
      </c>
      <c r="I263" s="3043">
        <v>1</v>
      </c>
      <c r="J263" s="4295">
        <f>SUM(I263/B263)*100</f>
        <v>0.48780487804878048</v>
      </c>
      <c r="K263" s="41">
        <v>32</v>
      </c>
      <c r="L263" s="3415">
        <f t="shared" si="215"/>
        <v>15.609756097560975</v>
      </c>
      <c r="M263" s="41">
        <v>57</v>
      </c>
      <c r="N263" s="3415">
        <f t="shared" si="216"/>
        <v>27.804878048780491</v>
      </c>
      <c r="O263" s="41">
        <v>33</v>
      </c>
      <c r="P263" s="3415">
        <f t="shared" si="217"/>
        <v>16.097560975609756</v>
      </c>
      <c r="Q263" s="41">
        <v>44</v>
      </c>
      <c r="R263" s="3415">
        <f t="shared" si="218"/>
        <v>21.463414634146343</v>
      </c>
      <c r="S263" s="87">
        <v>5</v>
      </c>
      <c r="T263" s="3414">
        <f t="shared" si="219"/>
        <v>2.4390243902439024</v>
      </c>
      <c r="U263" s="3451"/>
      <c r="V263" s="3190"/>
      <c r="W263" s="4337"/>
      <c r="AC263" s="242">
        <f t="shared" si="220"/>
        <v>-44</v>
      </c>
      <c r="AD263" s="242"/>
    </row>
    <row r="264" spans="1:30" s="3404" customFormat="1" ht="13.5" customHeight="1">
      <c r="A264" s="3127" t="s">
        <v>1014</v>
      </c>
      <c r="B264" s="801">
        <v>355</v>
      </c>
      <c r="C264" s="130">
        <v>105</v>
      </c>
      <c r="D264" s="4299">
        <f>SUM(C264/B264)*100</f>
        <v>29.577464788732392</v>
      </c>
      <c r="E264" s="41">
        <v>24</v>
      </c>
      <c r="F264" s="4348">
        <f>SUM(E264/B264)*100</f>
        <v>6.7605633802816891</v>
      </c>
      <c r="G264" s="41">
        <v>0</v>
      </c>
      <c r="H264" s="4299">
        <f t="shared" ref="H264" si="231">G264/B264</f>
        <v>0</v>
      </c>
      <c r="I264" s="41">
        <v>1</v>
      </c>
      <c r="J264" s="4348">
        <f>SUM(I264/B264)*100</f>
        <v>0.28169014084507044</v>
      </c>
      <c r="K264" s="41">
        <v>50</v>
      </c>
      <c r="L264" s="4299">
        <f t="shared" ref="L264" si="232">SUM(K264/B264)*100</f>
        <v>14.084507042253522</v>
      </c>
      <c r="M264" s="41">
        <v>54</v>
      </c>
      <c r="N264" s="4299">
        <f t="shared" ref="N264" si="233">SUM(M264/B264)*100</f>
        <v>15.211267605633802</v>
      </c>
      <c r="O264" s="41">
        <v>45</v>
      </c>
      <c r="P264" s="4299">
        <f t="shared" ref="P264" si="234">SUM(O264/B264)*100</f>
        <v>12.676056338028168</v>
      </c>
      <c r="Q264" s="41">
        <v>72</v>
      </c>
      <c r="R264" s="4299">
        <f t="shared" ref="R264" si="235">SUM(Q264/B264)*100</f>
        <v>20.281690140845072</v>
      </c>
      <c r="S264" s="87">
        <v>4</v>
      </c>
      <c r="T264" s="4298">
        <f t="shared" ref="T264" si="236">SUM(S264/B264)*100</f>
        <v>1.1267605633802817</v>
      </c>
      <c r="U264" s="3614"/>
      <c r="V264" s="4338">
        <f>B264-C264-E264-G264-I264-K264-M264-O264-S264</f>
        <v>72</v>
      </c>
      <c r="W264" s="4339">
        <f>T264+R264+P264+N264+L264+J264+H264+F264+D264</f>
        <v>100</v>
      </c>
      <c r="AC264" s="3610">
        <f t="shared" ref="AC264" si="237">SUM(I264,G264,S264,O264,M264,K264,E264,C264)-B264</f>
        <v>-72</v>
      </c>
      <c r="AD264" s="3610"/>
    </row>
    <row r="265" spans="1:30" ht="13.7" customHeight="1">
      <c r="A265" s="3" t="s">
        <v>531</v>
      </c>
      <c r="N265" s="242"/>
      <c r="S265" s="20"/>
      <c r="T265" s="20"/>
    </row>
    <row r="266" spans="1:30" ht="2.25" hidden="1" customHeight="1"/>
    <row r="267" spans="1:30" ht="10.5" customHeight="1">
      <c r="L267"/>
      <c r="R267" s="3"/>
      <c r="S267" s="3"/>
    </row>
    <row r="268" spans="1:30" ht="18.75" customHeight="1">
      <c r="A268" s="146" t="s">
        <v>17</v>
      </c>
      <c r="C268" s="4539" t="s">
        <v>151</v>
      </c>
      <c r="D268" s="4540"/>
      <c r="E268" s="4540"/>
      <c r="F268" s="4540"/>
      <c r="G268" s="4540"/>
      <c r="H268" s="4540"/>
      <c r="I268" s="4540"/>
      <c r="J268" s="4540"/>
      <c r="K268" s="4540"/>
      <c r="L268" s="4540"/>
      <c r="M268" s="4540"/>
      <c r="N268" s="4540"/>
      <c r="O268" s="4540"/>
      <c r="P268" s="4540"/>
      <c r="Q268" s="4540"/>
      <c r="R268" s="4540"/>
      <c r="S268" s="4540"/>
      <c r="T268" s="4541"/>
    </row>
    <row r="269" spans="1:30" ht="17.45" customHeight="1" thickBot="1">
      <c r="C269" s="4546" t="s">
        <v>147</v>
      </c>
      <c r="D269" s="4492"/>
      <c r="E269" s="4492"/>
      <c r="F269" s="4492"/>
      <c r="G269" s="4492"/>
      <c r="H269" s="4492"/>
      <c r="I269" s="4492"/>
      <c r="J269" s="4492"/>
      <c r="K269" s="4492"/>
      <c r="L269" s="4492"/>
      <c r="M269" s="4492"/>
      <c r="N269" s="4492"/>
      <c r="O269" s="4492"/>
      <c r="P269" s="4492"/>
      <c r="Q269" s="4492"/>
      <c r="R269" s="4492"/>
      <c r="S269" s="4492"/>
      <c r="T269" s="4493"/>
    </row>
    <row r="270" spans="1:30">
      <c r="A270" s="66" t="s">
        <v>99</v>
      </c>
      <c r="B270" s="67"/>
      <c r="C270" s="68"/>
      <c r="D270" s="68"/>
      <c r="E270" s="69" t="s">
        <v>139</v>
      </c>
      <c r="F270" s="70"/>
      <c r="G270" s="70"/>
      <c r="H270" s="70"/>
      <c r="I270" s="70"/>
      <c r="J270" s="70"/>
      <c r="K270" s="71"/>
      <c r="L270" s="71"/>
      <c r="M270" s="72"/>
      <c r="N270" s="72"/>
      <c r="O270" s="72"/>
      <c r="P270" s="72"/>
      <c r="Q270" s="73"/>
      <c r="R270" s="73"/>
      <c r="S270" s="74"/>
      <c r="T270" s="75"/>
    </row>
    <row r="271" spans="1:30" ht="30.2" customHeight="1">
      <c r="A271" s="76" t="s">
        <v>104</v>
      </c>
      <c r="B271" s="26" t="s">
        <v>105</v>
      </c>
      <c r="C271" s="4544" t="s">
        <v>140</v>
      </c>
      <c r="D271" s="4545"/>
      <c r="E271" s="4518" t="s">
        <v>141</v>
      </c>
      <c r="F271" s="4525"/>
      <c r="G271" s="4518" t="s">
        <v>604</v>
      </c>
      <c r="H271" s="4525"/>
      <c r="I271" s="4518" t="s">
        <v>605</v>
      </c>
      <c r="J271" s="4525"/>
      <c r="K271" s="4518" t="s">
        <v>142</v>
      </c>
      <c r="L271" s="4525"/>
      <c r="M271" s="4518" t="s">
        <v>143</v>
      </c>
      <c r="N271" s="4525"/>
      <c r="O271" s="4518" t="s">
        <v>59</v>
      </c>
      <c r="P271" s="4525"/>
      <c r="Q271" s="4518" t="s">
        <v>144</v>
      </c>
      <c r="R271" s="4525"/>
      <c r="S271" s="4518" t="s">
        <v>145</v>
      </c>
      <c r="T271" s="4519"/>
    </row>
    <row r="272" spans="1:30" ht="12.2" customHeight="1">
      <c r="A272" s="51" t="s">
        <v>128</v>
      </c>
      <c r="B272" s="95">
        <v>-10.472279260780297</v>
      </c>
      <c r="C272" s="4485">
        <v>-8.3333333333333428</v>
      </c>
      <c r="D272" s="4511"/>
      <c r="E272" s="4485">
        <v>-2.2222222222222285</v>
      </c>
      <c r="F272" s="4511"/>
      <c r="G272" s="4534" t="s">
        <v>601</v>
      </c>
      <c r="H272" s="4489"/>
      <c r="I272" s="4489"/>
      <c r="J272" s="4504"/>
      <c r="K272" s="4485">
        <v>-24.390243902439025</v>
      </c>
      <c r="L272" s="4511"/>
      <c r="M272" s="4485">
        <v>-11.650485436893206</v>
      </c>
      <c r="N272" s="4511"/>
      <c r="O272" s="4485">
        <v>21.739130434782624</v>
      </c>
      <c r="P272" s="4511"/>
      <c r="Q272" s="4485">
        <v>-10.843373493975903</v>
      </c>
      <c r="R272" s="4511"/>
      <c r="S272" s="4485">
        <v>-15.789473684210535</v>
      </c>
      <c r="T272" s="4521"/>
    </row>
    <row r="273" spans="1:28" ht="12.2" customHeight="1">
      <c r="A273" s="51" t="s">
        <v>152</v>
      </c>
      <c r="B273" s="93">
        <v>-11.764705882352942</v>
      </c>
      <c r="C273" s="4461">
        <v>-30.769230769230774</v>
      </c>
      <c r="D273" s="4505"/>
      <c r="E273" s="4461">
        <v>-46.153846153846153</v>
      </c>
      <c r="F273" s="4505"/>
      <c r="G273" s="4535">
        <v>-100</v>
      </c>
      <c r="H273" s="4481"/>
      <c r="I273" s="4481"/>
      <c r="J273" s="4462"/>
      <c r="K273" s="4461">
        <v>10.000000000000014</v>
      </c>
      <c r="L273" s="4505"/>
      <c r="M273" s="4461">
        <v>-2.5</v>
      </c>
      <c r="N273" s="4505"/>
      <c r="O273" s="4461">
        <v>-5.8823529411764781</v>
      </c>
      <c r="P273" s="4505"/>
      <c r="Q273" s="4461">
        <v>-22.58064516129032</v>
      </c>
      <c r="R273" s="4505"/>
      <c r="S273" s="4461">
        <v>80</v>
      </c>
      <c r="T273" s="4506"/>
    </row>
    <row r="274" spans="1:28" ht="12.2" customHeight="1">
      <c r="A274" s="51" t="s">
        <v>130</v>
      </c>
      <c r="B274" s="93">
        <v>12.58278145695364</v>
      </c>
      <c r="C274" s="4461">
        <v>2.7027027027026946</v>
      </c>
      <c r="D274" s="4505"/>
      <c r="E274" s="4461">
        <v>77.777777777777771</v>
      </c>
      <c r="F274" s="4505"/>
      <c r="G274" s="4535" t="s">
        <v>601</v>
      </c>
      <c r="H274" s="4481"/>
      <c r="I274" s="4481"/>
      <c r="J274" s="4462"/>
      <c r="K274" s="4461">
        <v>21.05263157894737</v>
      </c>
      <c r="L274" s="4505"/>
      <c r="M274" s="4461">
        <v>-21.739130434782609</v>
      </c>
      <c r="N274" s="4505"/>
      <c r="O274" s="4461">
        <v>-37.5</v>
      </c>
      <c r="P274" s="4505"/>
      <c r="Q274" s="4461">
        <v>110</v>
      </c>
      <c r="R274" s="4505"/>
      <c r="S274" s="4461">
        <v>25</v>
      </c>
      <c r="T274" s="4506"/>
    </row>
    <row r="275" spans="1:28" ht="12.2" customHeight="1">
      <c r="A275" s="52" t="s">
        <v>405</v>
      </c>
      <c r="B275" s="94">
        <v>0.97560975609755474</v>
      </c>
      <c r="C275" s="4472">
        <v>-16.666666666666657</v>
      </c>
      <c r="D275" s="4513"/>
      <c r="E275" s="4472">
        <v>-19.047619047619051</v>
      </c>
      <c r="F275" s="4513"/>
      <c r="G275" s="4542" t="s">
        <v>601</v>
      </c>
      <c r="H275" s="4543"/>
      <c r="I275" s="4543"/>
      <c r="J275" s="4490"/>
      <c r="K275" s="4472">
        <v>-12.903225806451616</v>
      </c>
      <c r="L275" s="4513"/>
      <c r="M275" s="4472">
        <v>12.7659574468085</v>
      </c>
      <c r="N275" s="4513"/>
      <c r="O275" s="4472">
        <v>53.333333333333343</v>
      </c>
      <c r="P275" s="4513"/>
      <c r="Q275" s="4472">
        <v>14.285714285714278</v>
      </c>
      <c r="R275" s="4513"/>
      <c r="S275" s="4472">
        <v>-30.769230769230774</v>
      </c>
      <c r="T275" s="4520"/>
    </row>
    <row r="276" spans="1:28" ht="12.2" customHeight="1">
      <c r="A276" s="51" t="s">
        <v>425</v>
      </c>
      <c r="B276" s="93">
        <v>4.5871559633027488</v>
      </c>
      <c r="C276" s="4485">
        <v>-10.743801652892557</v>
      </c>
      <c r="D276" s="4511"/>
      <c r="E276" s="4485">
        <v>-13.63636363636364</v>
      </c>
      <c r="F276" s="4511"/>
      <c r="G276" s="4534" t="s">
        <v>601</v>
      </c>
      <c r="H276" s="4489"/>
      <c r="I276" s="4489"/>
      <c r="J276" s="4504"/>
      <c r="K276" s="4485">
        <v>25.806451612903231</v>
      </c>
      <c r="L276" s="4511"/>
      <c r="M276" s="4485">
        <v>3.2967032967033134</v>
      </c>
      <c r="N276" s="4511"/>
      <c r="O276" s="4485">
        <v>21.428571428571416</v>
      </c>
      <c r="P276" s="4511"/>
      <c r="Q276" s="4485">
        <v>14.86486486486487</v>
      </c>
      <c r="R276" s="4511"/>
      <c r="S276" s="4485">
        <v>18.75</v>
      </c>
      <c r="T276" s="4521"/>
    </row>
    <row r="277" spans="1:28" ht="12.2" customHeight="1">
      <c r="A277" s="51" t="s">
        <v>575</v>
      </c>
      <c r="B277" s="93">
        <v>48.888888888888886</v>
      </c>
      <c r="C277" s="4461">
        <v>111.11111111111111</v>
      </c>
      <c r="D277" s="4505"/>
      <c r="E277" s="4461">
        <v>14.285714285714278</v>
      </c>
      <c r="F277" s="4505"/>
      <c r="G277" s="4535" t="s">
        <v>601</v>
      </c>
      <c r="H277" s="4481"/>
      <c r="I277" s="4481"/>
      <c r="J277" s="4462"/>
      <c r="K277" s="4461">
        <v>45.454545454545467</v>
      </c>
      <c r="L277" s="4505"/>
      <c r="M277" s="4461">
        <v>43.589743589743591</v>
      </c>
      <c r="N277" s="4505"/>
      <c r="O277" s="4461">
        <v>25</v>
      </c>
      <c r="P277" s="4505"/>
      <c r="Q277" s="4461">
        <v>54.166666666666686</v>
      </c>
      <c r="R277" s="4505"/>
      <c r="S277" s="4461">
        <v>0</v>
      </c>
      <c r="T277" s="4506"/>
    </row>
    <row r="278" spans="1:28" ht="12.2" customHeight="1">
      <c r="A278" s="92" t="s">
        <v>426</v>
      </c>
      <c r="B278" s="93">
        <v>1.1764705882352899</v>
      </c>
      <c r="C278" s="4461">
        <v>-36.842105263157897</v>
      </c>
      <c r="D278" s="4505"/>
      <c r="E278" s="4461">
        <v>18.75</v>
      </c>
      <c r="F278" s="4505"/>
      <c r="G278" s="4535" t="s">
        <v>601</v>
      </c>
      <c r="H278" s="4481"/>
      <c r="I278" s="4481"/>
      <c r="J278" s="4462"/>
      <c r="K278" s="4461">
        <v>78.260869565217376</v>
      </c>
      <c r="L278" s="4505"/>
      <c r="M278" s="4461">
        <v>-25</v>
      </c>
      <c r="N278" s="4505"/>
      <c r="O278" s="4461">
        <v>10.000000000000014</v>
      </c>
      <c r="P278" s="4505"/>
      <c r="Q278" s="4461">
        <v>-14.285714285714292</v>
      </c>
      <c r="R278" s="4505"/>
      <c r="S278" s="4461">
        <v>180</v>
      </c>
      <c r="T278" s="4506"/>
    </row>
    <row r="279" spans="1:28" ht="12.2" customHeight="1">
      <c r="A279" s="52" t="s">
        <v>520</v>
      </c>
      <c r="B279" s="94">
        <v>17.391304347826093</v>
      </c>
      <c r="C279" s="4472">
        <v>63.333333333333343</v>
      </c>
      <c r="D279" s="4513"/>
      <c r="E279" s="4472">
        <v>-11.764705882352942</v>
      </c>
      <c r="F279" s="4513"/>
      <c r="G279" s="4542" t="s">
        <v>601</v>
      </c>
      <c r="H279" s="4543"/>
      <c r="I279" s="4543"/>
      <c r="J279" s="4490"/>
      <c r="K279" s="4472">
        <v>22.222222222222229</v>
      </c>
      <c r="L279" s="4513"/>
      <c r="M279" s="4472">
        <v>15.094339622641513</v>
      </c>
      <c r="N279" s="4513"/>
      <c r="O279" s="4472">
        <v>8.6956521739130324</v>
      </c>
      <c r="P279" s="4513"/>
      <c r="Q279" s="4472">
        <v>-4.1666666666666572</v>
      </c>
      <c r="R279" s="4513"/>
      <c r="S279" s="4472">
        <v>55.555555555555571</v>
      </c>
      <c r="T279" s="4520"/>
      <c r="U279" s="20"/>
      <c r="V279" s="20"/>
      <c r="W279" s="20"/>
      <c r="X279" s="20"/>
      <c r="Y279" s="20"/>
      <c r="Z279" s="20"/>
      <c r="AA279" s="20"/>
      <c r="AB279" s="20"/>
    </row>
    <row r="280" spans="1:28" ht="12.2" customHeight="1">
      <c r="A280" s="51" t="s">
        <v>526</v>
      </c>
      <c r="B280" s="93">
        <f t="shared" ref="B280:C296" si="238">SUM(B228/B224)*100-100</f>
        <v>13.157894736842096</v>
      </c>
      <c r="C280" s="4485">
        <f t="shared" si="238"/>
        <v>20.370370370370367</v>
      </c>
      <c r="D280" s="4511"/>
      <c r="E280" s="4485">
        <f t="shared" ref="E280:E290" si="239">SUM(E228/E224)*100-100</f>
        <v>-15.789473684210535</v>
      </c>
      <c r="F280" s="4511"/>
      <c r="G280" s="4534" t="s">
        <v>601</v>
      </c>
      <c r="H280" s="4489"/>
      <c r="I280" s="4489"/>
      <c r="J280" s="4504"/>
      <c r="K280" s="4485">
        <f t="shared" ref="K280:K290" si="240">SUM(K228/K224)*100-100</f>
        <v>50</v>
      </c>
      <c r="L280" s="4511"/>
      <c r="M280" s="4485">
        <f t="shared" ref="M280:M300" si="241">SUM(M228/M224)*100-100</f>
        <v>-14.893617021276597</v>
      </c>
      <c r="N280" s="4511"/>
      <c r="O280" s="4485">
        <f t="shared" ref="O280:O299" si="242">SUM(O228/O224)*100-100</f>
        <v>11.764705882352942</v>
      </c>
      <c r="P280" s="4511"/>
      <c r="Q280" s="4485">
        <f t="shared" ref="Q280:Q297" si="243">SUM(Q228/Q224)*100-100</f>
        <v>22.352941176470594</v>
      </c>
      <c r="R280" s="4511"/>
      <c r="S280" s="4485">
        <f t="shared" ref="S280:S290" si="244">SUM(S228/S224)*100-100</f>
        <v>-21.05263157894737</v>
      </c>
      <c r="T280" s="4521"/>
      <c r="U280" s="20"/>
      <c r="V280" s="20"/>
      <c r="W280" s="20"/>
      <c r="X280" s="20"/>
      <c r="Y280" s="20"/>
      <c r="Z280" s="20"/>
      <c r="AA280" s="20"/>
      <c r="AB280" s="20"/>
    </row>
    <row r="281" spans="1:28" ht="12.2" customHeight="1">
      <c r="A281" s="92" t="s">
        <v>484</v>
      </c>
      <c r="B281" s="93">
        <f t="shared" si="238"/>
        <v>-4.4776119402985159</v>
      </c>
      <c r="C281" s="4461">
        <f t="shared" si="238"/>
        <v>-10.526315789473685</v>
      </c>
      <c r="D281" s="4505"/>
      <c r="E281" s="4461">
        <f t="shared" si="239"/>
        <v>87.5</v>
      </c>
      <c r="F281" s="4505"/>
      <c r="G281" s="4535">
        <f>(G229/G225)*100-100</f>
        <v>0</v>
      </c>
      <c r="H281" s="4481"/>
      <c r="I281" s="4481"/>
      <c r="J281" s="4462"/>
      <c r="K281" s="4461">
        <f t="shared" si="240"/>
        <v>0</v>
      </c>
      <c r="L281" s="4505"/>
      <c r="M281" s="4461">
        <f t="shared" si="241"/>
        <v>-28.571428571428569</v>
      </c>
      <c r="N281" s="4505"/>
      <c r="O281" s="4461">
        <f t="shared" si="242"/>
        <v>10.000000000000014</v>
      </c>
      <c r="P281" s="4505"/>
      <c r="Q281" s="4461">
        <f t="shared" si="243"/>
        <v>10.810810810810807</v>
      </c>
      <c r="R281" s="4505"/>
      <c r="S281" s="4461">
        <f t="shared" si="244"/>
        <v>-22.222222222222214</v>
      </c>
      <c r="T281" s="4506"/>
      <c r="U281" s="20"/>
      <c r="V281" s="20"/>
      <c r="W281" s="20"/>
      <c r="X281" s="20"/>
      <c r="Y281" s="20"/>
      <c r="Z281" s="20"/>
      <c r="AA281" s="20"/>
      <c r="AB281" s="20"/>
    </row>
    <row r="282" spans="1:28" ht="12.2" customHeight="1">
      <c r="A282" s="51" t="s">
        <v>498</v>
      </c>
      <c r="B282" s="93">
        <f t="shared" si="238"/>
        <v>-10.465116279069761</v>
      </c>
      <c r="C282" s="4461">
        <f t="shared" si="238"/>
        <v>8.3333333333333286</v>
      </c>
      <c r="D282" s="4505"/>
      <c r="E282" s="4461">
        <f t="shared" si="239"/>
        <v>-68.421052631578945</v>
      </c>
      <c r="F282" s="4505"/>
      <c r="G282" s="4535" t="s">
        <v>601</v>
      </c>
      <c r="H282" s="4481"/>
      <c r="I282" s="4481"/>
      <c r="J282" s="4462"/>
      <c r="K282" s="4461">
        <f t="shared" si="240"/>
        <v>-19.512195121951208</v>
      </c>
      <c r="L282" s="4505"/>
      <c r="M282" s="4461">
        <f t="shared" si="241"/>
        <v>22.222222222222229</v>
      </c>
      <c r="N282" s="4505"/>
      <c r="O282" s="4461">
        <f t="shared" si="242"/>
        <v>9.0909090909090793</v>
      </c>
      <c r="P282" s="4505"/>
      <c r="Q282" s="4461">
        <f t="shared" si="243"/>
        <v>-8.3333333333333428</v>
      </c>
      <c r="R282" s="4505"/>
      <c r="S282" s="4461">
        <f t="shared" si="244"/>
        <v>-21.428571428571431</v>
      </c>
      <c r="T282" s="4506"/>
      <c r="U282" s="20"/>
      <c r="V282" s="20"/>
      <c r="W282" s="20"/>
      <c r="X282" s="20"/>
      <c r="Y282" s="20"/>
      <c r="Z282" s="20"/>
      <c r="AA282" s="20"/>
      <c r="AB282" s="20"/>
    </row>
    <row r="283" spans="1:28" ht="12.2" customHeight="1">
      <c r="A283" s="52" t="s">
        <v>428</v>
      </c>
      <c r="B283" s="94">
        <f t="shared" si="238"/>
        <v>0.41152263374486608</v>
      </c>
      <c r="C283" s="4472">
        <f t="shared" si="238"/>
        <v>-2.0408163265306172</v>
      </c>
      <c r="D283" s="4513"/>
      <c r="E283" s="4472">
        <f t="shared" si="239"/>
        <v>6.6666666666666714</v>
      </c>
      <c r="F283" s="4513"/>
      <c r="G283" s="4542" t="s">
        <v>601</v>
      </c>
      <c r="H283" s="4543"/>
      <c r="I283" s="4543"/>
      <c r="J283" s="4490"/>
      <c r="K283" s="4472">
        <f t="shared" si="240"/>
        <v>3.0303030303030312</v>
      </c>
      <c r="L283" s="4513"/>
      <c r="M283" s="4472">
        <f t="shared" si="241"/>
        <v>-29.508196721311478</v>
      </c>
      <c r="N283" s="4513"/>
      <c r="O283" s="4472">
        <f t="shared" si="242"/>
        <v>36</v>
      </c>
      <c r="P283" s="4513"/>
      <c r="Q283" s="4472">
        <f t="shared" si="243"/>
        <v>21.739130434782624</v>
      </c>
      <c r="R283" s="4513"/>
      <c r="S283" s="4472">
        <f t="shared" si="244"/>
        <v>-7.1428571428571388</v>
      </c>
      <c r="T283" s="4520"/>
      <c r="U283" s="20"/>
      <c r="V283" s="20"/>
      <c r="W283" s="20"/>
      <c r="X283" s="20"/>
      <c r="Y283" s="20"/>
      <c r="Z283" s="20"/>
      <c r="AA283" s="20"/>
      <c r="AB283" s="20"/>
    </row>
    <row r="284" spans="1:28" ht="12.2" customHeight="1">
      <c r="A284" s="51" t="s">
        <v>416</v>
      </c>
      <c r="B284" s="179">
        <f t="shared" si="238"/>
        <v>2.1317829457364326</v>
      </c>
      <c r="C284" s="4483">
        <f t="shared" si="238"/>
        <v>2.3076923076922924</v>
      </c>
      <c r="D284" s="4483"/>
      <c r="E284" s="4485">
        <f t="shared" si="239"/>
        <v>43.75</v>
      </c>
      <c r="F284" s="4511"/>
      <c r="G284" s="4489" t="s">
        <v>601</v>
      </c>
      <c r="H284" s="4489"/>
      <c r="I284" s="4489"/>
      <c r="J284" s="4489"/>
      <c r="K284" s="4485">
        <f t="shared" si="240"/>
        <v>-20.512820512820511</v>
      </c>
      <c r="L284" s="4511"/>
      <c r="M284" s="4483">
        <f t="shared" si="241"/>
        <v>27.499999999999986</v>
      </c>
      <c r="N284" s="4483"/>
      <c r="O284" s="4485">
        <f t="shared" si="242"/>
        <v>0</v>
      </c>
      <c r="P284" s="4511"/>
      <c r="Q284" s="4483">
        <f t="shared" si="243"/>
        <v>-4.8076923076923066</v>
      </c>
      <c r="R284" s="4483"/>
      <c r="S284" s="4485">
        <f t="shared" si="244"/>
        <v>6.6666666666666714</v>
      </c>
      <c r="T284" s="4521"/>
      <c r="U284" s="20"/>
      <c r="V284" s="20"/>
      <c r="W284" s="20"/>
      <c r="X284" s="20"/>
      <c r="Y284" s="20"/>
      <c r="Z284" s="20"/>
      <c r="AA284" s="20"/>
      <c r="AB284" s="20"/>
    </row>
    <row r="285" spans="1:28" ht="12.2" customHeight="1">
      <c r="A285" s="51" t="s">
        <v>211</v>
      </c>
      <c r="B285" s="93">
        <f t="shared" si="238"/>
        <v>-12.5</v>
      </c>
      <c r="C285" s="4459">
        <f t="shared" si="238"/>
        <v>-32.35294117647058</v>
      </c>
      <c r="D285" s="4459"/>
      <c r="E285" s="4461">
        <f t="shared" si="239"/>
        <v>-20</v>
      </c>
      <c r="F285" s="4505"/>
      <c r="G285" s="4481">
        <f>(G233/G229)*100-100</f>
        <v>-100</v>
      </c>
      <c r="H285" s="4481"/>
      <c r="I285" s="4481"/>
      <c r="J285" s="4481"/>
      <c r="K285" s="4461">
        <f t="shared" si="240"/>
        <v>15.625</v>
      </c>
      <c r="L285" s="4505"/>
      <c r="M285" s="4459">
        <f t="shared" si="241"/>
        <v>0</v>
      </c>
      <c r="N285" s="4459"/>
      <c r="O285" s="4461">
        <f t="shared" si="242"/>
        <v>-31.818181818181827</v>
      </c>
      <c r="P285" s="4505"/>
      <c r="Q285" s="4459">
        <f t="shared" si="243"/>
        <v>-17.073170731707322</v>
      </c>
      <c r="R285" s="4459"/>
      <c r="S285" s="4461">
        <f t="shared" si="244"/>
        <v>0</v>
      </c>
      <c r="T285" s="4506"/>
      <c r="U285" s="20"/>
      <c r="V285" s="20"/>
      <c r="W285" s="20"/>
      <c r="X285" s="20"/>
      <c r="Y285" s="20"/>
      <c r="Z285" s="20"/>
      <c r="AA285" s="20"/>
      <c r="AB285" s="20"/>
    </row>
    <row r="286" spans="1:28" ht="12.2" customHeight="1">
      <c r="A286" s="51" t="s">
        <v>61</v>
      </c>
      <c r="B286" s="93">
        <f t="shared" si="238"/>
        <v>-5.8441558441558357</v>
      </c>
      <c r="C286" s="4459">
        <f t="shared" si="238"/>
        <v>15.384615384615373</v>
      </c>
      <c r="D286" s="4459"/>
      <c r="E286" s="4461">
        <f t="shared" si="239"/>
        <v>66.666666666666686</v>
      </c>
      <c r="F286" s="4505"/>
      <c r="G286" s="4459" t="s">
        <v>601</v>
      </c>
      <c r="H286" s="4459"/>
      <c r="I286" s="4461" t="s">
        <v>601</v>
      </c>
      <c r="J286" s="4505"/>
      <c r="K286" s="4461">
        <f t="shared" si="240"/>
        <v>-9.0909090909090935</v>
      </c>
      <c r="L286" s="4505"/>
      <c r="M286" s="4459">
        <f t="shared" si="241"/>
        <v>12.12121212121211</v>
      </c>
      <c r="N286" s="4459"/>
      <c r="O286" s="4461">
        <f t="shared" si="242"/>
        <v>16.666666666666671</v>
      </c>
      <c r="P286" s="4505"/>
      <c r="Q286" s="4459">
        <f t="shared" si="243"/>
        <v>-39.393939393939391</v>
      </c>
      <c r="R286" s="4459"/>
      <c r="S286" s="4461">
        <f t="shared" si="244"/>
        <v>-72.727272727272734</v>
      </c>
      <c r="T286" s="4506"/>
      <c r="U286" s="20"/>
      <c r="V286" s="20"/>
      <c r="W286" s="20"/>
      <c r="X286" s="20"/>
      <c r="Y286" s="20"/>
      <c r="Z286" s="20"/>
      <c r="AA286" s="20"/>
      <c r="AB286" s="20"/>
    </row>
    <row r="287" spans="1:28" ht="12.2" customHeight="1">
      <c r="A287" s="52" t="s">
        <v>551</v>
      </c>
      <c r="B287" s="94">
        <f t="shared" si="238"/>
        <v>-8.1967213114754145</v>
      </c>
      <c r="C287" s="4512">
        <f t="shared" si="238"/>
        <v>-16.666666666666657</v>
      </c>
      <c r="D287" s="4512"/>
      <c r="E287" s="4472">
        <f t="shared" si="239"/>
        <v>43.75</v>
      </c>
      <c r="F287" s="4513"/>
      <c r="G287" s="4512" t="s">
        <v>601</v>
      </c>
      <c r="H287" s="4512"/>
      <c r="I287" s="4472" t="s">
        <v>601</v>
      </c>
      <c r="J287" s="4513"/>
      <c r="K287" s="4472">
        <f t="shared" si="240"/>
        <v>11.764705882352942</v>
      </c>
      <c r="L287" s="4513"/>
      <c r="M287" s="4512">
        <f t="shared" si="241"/>
        <v>0</v>
      </c>
      <c r="N287" s="4512"/>
      <c r="O287" s="4472">
        <f t="shared" si="242"/>
        <v>-14.705882352941174</v>
      </c>
      <c r="P287" s="4513"/>
      <c r="Q287" s="4512">
        <f t="shared" si="243"/>
        <v>-19.642857142857139</v>
      </c>
      <c r="R287" s="4512"/>
      <c r="S287" s="4472">
        <f t="shared" si="244"/>
        <v>-53.846153846153847</v>
      </c>
      <c r="T287" s="4520"/>
      <c r="U287" s="20"/>
      <c r="V287" s="20"/>
      <c r="W287" s="20"/>
      <c r="X287" s="20"/>
      <c r="Y287" s="20"/>
      <c r="Z287" s="20"/>
      <c r="AA287" s="20"/>
      <c r="AB287" s="20"/>
    </row>
    <row r="288" spans="1:28" ht="12.2" customHeight="1">
      <c r="A288" s="51" t="s">
        <v>603</v>
      </c>
      <c r="B288" s="93">
        <f t="shared" si="238"/>
        <v>-19.165085388994314</v>
      </c>
      <c r="C288" s="4459">
        <f t="shared" si="238"/>
        <v>-5.2631578947368496</v>
      </c>
      <c r="D288" s="4459"/>
      <c r="E288" s="4461">
        <f t="shared" si="239"/>
        <v>-45.652173913043484</v>
      </c>
      <c r="F288" s="4505"/>
      <c r="G288" s="4459" t="s">
        <v>601</v>
      </c>
      <c r="H288" s="4459"/>
      <c r="I288" s="4461" t="s">
        <v>601</v>
      </c>
      <c r="J288" s="4505"/>
      <c r="K288" s="4461">
        <f t="shared" si="240"/>
        <v>-12.903225806451616</v>
      </c>
      <c r="L288" s="4505"/>
      <c r="M288" s="4459">
        <f t="shared" si="241"/>
        <v>-9.8039215686274446</v>
      </c>
      <c r="N288" s="4459"/>
      <c r="O288" s="4461">
        <f t="shared" si="242"/>
        <v>-18.421052631578945</v>
      </c>
      <c r="P288" s="4505"/>
      <c r="Q288" s="4459">
        <f t="shared" si="243"/>
        <v>-37.37373737373737</v>
      </c>
      <c r="R288" s="4459"/>
      <c r="S288" s="4461">
        <f t="shared" si="244"/>
        <v>-43.75</v>
      </c>
      <c r="T288" s="4506"/>
      <c r="U288" s="20"/>
      <c r="V288" s="20"/>
      <c r="W288" s="20"/>
      <c r="X288" s="20"/>
      <c r="Y288" s="20"/>
      <c r="Z288" s="20"/>
      <c r="AA288" s="20"/>
      <c r="AB288" s="20"/>
    </row>
    <row r="289" spans="1:28" ht="12.2" customHeight="1">
      <c r="A289" s="51" t="s">
        <v>641</v>
      </c>
      <c r="B289" s="93">
        <f t="shared" si="238"/>
        <v>-5.952380952380949</v>
      </c>
      <c r="C289" s="4459">
        <f t="shared" si="238"/>
        <v>-13.043478260869563</v>
      </c>
      <c r="D289" s="4459"/>
      <c r="E289" s="4461">
        <f t="shared" si="239"/>
        <v>25</v>
      </c>
      <c r="F289" s="4505"/>
      <c r="G289" s="4459" t="s">
        <v>601</v>
      </c>
      <c r="H289" s="4459"/>
      <c r="I289" s="4461" t="s">
        <v>601</v>
      </c>
      <c r="J289" s="4505"/>
      <c r="K289" s="4461">
        <f t="shared" si="240"/>
        <v>-8.1081081081080981</v>
      </c>
      <c r="L289" s="4505"/>
      <c r="M289" s="4459">
        <f t="shared" si="241"/>
        <v>-12.5</v>
      </c>
      <c r="N289" s="4459"/>
      <c r="O289" s="4461">
        <f t="shared" si="242"/>
        <v>53.333333333333343</v>
      </c>
      <c r="P289" s="4505"/>
      <c r="Q289" s="4459">
        <f t="shared" si="243"/>
        <v>-11.764705882352942</v>
      </c>
      <c r="R289" s="4459"/>
      <c r="S289" s="4461">
        <f t="shared" si="244"/>
        <v>-100</v>
      </c>
      <c r="T289" s="4506"/>
      <c r="U289" s="20"/>
      <c r="V289" s="20"/>
      <c r="W289" s="20"/>
      <c r="X289" s="20"/>
      <c r="Y289" s="20"/>
      <c r="Z289" s="20"/>
      <c r="AA289" s="20"/>
      <c r="AB289" s="20"/>
    </row>
    <row r="290" spans="1:28" ht="12.2" customHeight="1">
      <c r="A290" s="51" t="s">
        <v>654</v>
      </c>
      <c r="B290" s="93">
        <f t="shared" si="238"/>
        <v>-2.7586206896551744</v>
      </c>
      <c r="C290" s="4459">
        <f t="shared" si="238"/>
        <v>-56.666666666666664</v>
      </c>
      <c r="D290" s="4459"/>
      <c r="E290" s="4461">
        <f t="shared" si="239"/>
        <v>40</v>
      </c>
      <c r="F290" s="4505"/>
      <c r="G290" s="4459" t="s">
        <v>601</v>
      </c>
      <c r="H290" s="4459"/>
      <c r="I290" s="4461" t="s">
        <v>601</v>
      </c>
      <c r="J290" s="4505"/>
      <c r="K290" s="4461">
        <f t="shared" si="240"/>
        <v>-26.666666666666671</v>
      </c>
      <c r="L290" s="4505"/>
      <c r="M290" s="4459">
        <f t="shared" si="241"/>
        <v>5.4054054054053893</v>
      </c>
      <c r="N290" s="4459"/>
      <c r="O290" s="4461">
        <f t="shared" si="242"/>
        <v>42.857142857142861</v>
      </c>
      <c r="P290" s="4505"/>
      <c r="Q290" s="4459">
        <f t="shared" si="243"/>
        <v>40</v>
      </c>
      <c r="R290" s="4459"/>
      <c r="S290" s="4461">
        <f t="shared" si="244"/>
        <v>66.666666666666686</v>
      </c>
      <c r="T290" s="4506"/>
      <c r="U290" s="20"/>
      <c r="V290" s="20"/>
      <c r="W290" s="20"/>
      <c r="X290" s="20"/>
      <c r="Y290" s="20"/>
      <c r="Z290" s="20"/>
      <c r="AA290" s="20"/>
      <c r="AB290" s="20"/>
    </row>
    <row r="291" spans="1:28" ht="12.2" customHeight="1">
      <c r="A291" s="52" t="s">
        <v>655</v>
      </c>
      <c r="B291" s="94">
        <f>SUM(B239/B235)*100-100</f>
        <v>1.7857142857142776</v>
      </c>
      <c r="C291" s="4512">
        <f t="shared" si="238"/>
        <v>-2.5</v>
      </c>
      <c r="D291" s="4512"/>
      <c r="E291" s="4472">
        <f t="shared" ref="E291:E300" si="245">SUM(E239/E235)*100-100</f>
        <v>-65.217391304347828</v>
      </c>
      <c r="F291" s="4513"/>
      <c r="G291" s="4512" t="s">
        <v>601</v>
      </c>
      <c r="H291" s="4512"/>
      <c r="I291" s="4472" t="s">
        <v>601</v>
      </c>
      <c r="J291" s="4513"/>
      <c r="K291" s="4472">
        <f t="shared" ref="K291:K299" si="246">SUM(K239/K235)*100-100</f>
        <v>-23.68421052631578</v>
      </c>
      <c r="L291" s="4513"/>
      <c r="M291" s="4512">
        <f t="shared" si="241"/>
        <v>6.9767441860465027</v>
      </c>
      <c r="N291" s="4512"/>
      <c r="O291" s="4472">
        <f t="shared" si="242"/>
        <v>27.58620689655173</v>
      </c>
      <c r="P291" s="4513"/>
      <c r="Q291" s="4512">
        <f t="shared" si="243"/>
        <v>13.333333333333329</v>
      </c>
      <c r="R291" s="4512"/>
      <c r="S291" s="4472">
        <f>SUM(S239/S235)*100-100</f>
        <v>133.33333333333334</v>
      </c>
      <c r="T291" s="4520"/>
      <c r="U291" s="20"/>
      <c r="V291" s="20"/>
      <c r="W291" s="20"/>
      <c r="X291" s="20"/>
      <c r="Y291" s="20"/>
      <c r="Z291" s="20"/>
      <c r="AA291" s="20"/>
      <c r="AB291" s="20"/>
    </row>
    <row r="292" spans="1:28" ht="12.2" customHeight="1">
      <c r="A292" s="731" t="s">
        <v>705</v>
      </c>
      <c r="B292" s="179">
        <f>SUM(B240/B236)*100-100</f>
        <v>1.4084507042253449</v>
      </c>
      <c r="C292" s="4485">
        <f t="shared" si="238"/>
        <v>4.7619047619047734</v>
      </c>
      <c r="D292" s="4511"/>
      <c r="E292" s="4485">
        <f t="shared" si="245"/>
        <v>0</v>
      </c>
      <c r="F292" s="4511"/>
      <c r="G292" s="4485" t="s">
        <v>601</v>
      </c>
      <c r="H292" s="4511"/>
      <c r="I292" s="4485" t="s">
        <v>601</v>
      </c>
      <c r="J292" s="4511"/>
      <c r="K292" s="4461">
        <f t="shared" si="246"/>
        <v>19.753086419753089</v>
      </c>
      <c r="L292" s="4505"/>
      <c r="M292" s="4485">
        <f t="shared" si="241"/>
        <v>-10.869565217391312</v>
      </c>
      <c r="N292" s="4511"/>
      <c r="O292" s="4461">
        <f t="shared" si="242"/>
        <v>-22.58064516129032</v>
      </c>
      <c r="P292" s="4505"/>
      <c r="Q292" s="4485">
        <f t="shared" si="243"/>
        <v>-3.2258064516128968</v>
      </c>
      <c r="R292" s="4511"/>
      <c r="S292" s="4461">
        <f>SUM(S240/S236)*100-100</f>
        <v>33.333333333333314</v>
      </c>
      <c r="T292" s="4506"/>
      <c r="U292" s="20"/>
      <c r="V292" s="20"/>
      <c r="W292" s="20"/>
      <c r="X292" s="20"/>
      <c r="Y292" s="20"/>
      <c r="Z292" s="20"/>
      <c r="AA292" s="20"/>
      <c r="AB292" s="20"/>
    </row>
    <row r="293" spans="1:28" ht="12.2" customHeight="1">
      <c r="A293" s="51" t="s">
        <v>723</v>
      </c>
      <c r="B293" s="93">
        <f t="shared" si="238"/>
        <v>-5.0632911392405049</v>
      </c>
      <c r="C293" s="4459">
        <f t="shared" si="238"/>
        <v>-35</v>
      </c>
      <c r="D293" s="4459"/>
      <c r="E293" s="4461">
        <f t="shared" si="245"/>
        <v>-40</v>
      </c>
      <c r="F293" s="4505"/>
      <c r="G293" s="4459" t="s">
        <v>601</v>
      </c>
      <c r="H293" s="4459"/>
      <c r="I293" s="4461" t="s">
        <v>601</v>
      </c>
      <c r="J293" s="4505"/>
      <c r="K293" s="4461">
        <f t="shared" si="246"/>
        <v>-17.64705882352942</v>
      </c>
      <c r="L293" s="4505"/>
      <c r="M293" s="4459">
        <f t="shared" si="241"/>
        <v>5.7142857142857224</v>
      </c>
      <c r="N293" s="4459"/>
      <c r="O293" s="4461">
        <f t="shared" si="242"/>
        <v>4.3478260869565162</v>
      </c>
      <c r="P293" s="4505"/>
      <c r="Q293" s="4461">
        <f t="shared" si="243"/>
        <v>6.6666666666666714</v>
      </c>
      <c r="R293" s="4505"/>
      <c r="S293" s="4459" t="s">
        <v>601</v>
      </c>
      <c r="T293" s="4506"/>
      <c r="U293" s="20"/>
      <c r="V293" s="20"/>
      <c r="W293" s="20"/>
      <c r="X293" s="20"/>
      <c r="Y293" s="20"/>
      <c r="Z293" s="20"/>
      <c r="AA293" s="20"/>
      <c r="AB293" s="20"/>
    </row>
    <row r="294" spans="1:28" ht="12.2" customHeight="1">
      <c r="A294" s="51" t="s">
        <v>724</v>
      </c>
      <c r="B294" s="93">
        <f t="shared" ref="B294:B308" si="247">SUM(B242/B238)*100-100</f>
        <v>-4.2553191489361666</v>
      </c>
      <c r="C294" s="4461">
        <f t="shared" si="238"/>
        <v>69.230769230769226</v>
      </c>
      <c r="D294" s="4505"/>
      <c r="E294" s="4461">
        <f t="shared" si="245"/>
        <v>-28.571428571428569</v>
      </c>
      <c r="F294" s="4505"/>
      <c r="G294" s="4461" t="s">
        <v>601</v>
      </c>
      <c r="H294" s="4505"/>
      <c r="I294" s="4461" t="s">
        <v>601</v>
      </c>
      <c r="J294" s="4505"/>
      <c r="K294" s="4461">
        <f t="shared" si="246"/>
        <v>18.181818181818187</v>
      </c>
      <c r="L294" s="4505"/>
      <c r="M294" s="4461">
        <f t="shared" si="241"/>
        <v>-25.641025641025635</v>
      </c>
      <c r="N294" s="4505"/>
      <c r="O294" s="4461">
        <f t="shared" si="242"/>
        <v>-35</v>
      </c>
      <c r="P294" s="4505"/>
      <c r="Q294" s="4461">
        <f t="shared" si="243"/>
        <v>-10.714285714285708</v>
      </c>
      <c r="R294" s="4505"/>
      <c r="S294" s="4461">
        <f t="shared" ref="S294:S299" si="248">SUM(S242/S238)*100-100</f>
        <v>80</v>
      </c>
      <c r="T294" s="4506"/>
      <c r="U294" s="20"/>
      <c r="V294" s="20"/>
      <c r="W294" s="20"/>
      <c r="X294" s="20"/>
      <c r="Y294" s="20"/>
      <c r="Z294" s="20"/>
      <c r="AA294" s="20"/>
      <c r="AB294" s="20"/>
    </row>
    <row r="295" spans="1:28" ht="12.2" customHeight="1">
      <c r="A295" s="52" t="s">
        <v>725</v>
      </c>
      <c r="B295" s="94">
        <f t="shared" si="247"/>
        <v>3.5087719298245759</v>
      </c>
      <c r="C295" s="4472">
        <f t="shared" si="238"/>
        <v>-5.1282051282051384</v>
      </c>
      <c r="D295" s="4513"/>
      <c r="E295" s="4472">
        <f>SUM(E243/E239)*100-100</f>
        <v>62.5</v>
      </c>
      <c r="F295" s="4513"/>
      <c r="G295" s="4472">
        <f>SUM(G243/G239)*100-100</f>
        <v>0</v>
      </c>
      <c r="H295" s="4513"/>
      <c r="I295" s="4472">
        <f>SUM(I243/I239)*100-100</f>
        <v>-100</v>
      </c>
      <c r="J295" s="4513"/>
      <c r="K295" s="4472">
        <f t="shared" si="246"/>
        <v>34.482758620689651</v>
      </c>
      <c r="L295" s="4513"/>
      <c r="M295" s="4472">
        <f t="shared" si="241"/>
        <v>4.3478260869565162</v>
      </c>
      <c r="N295" s="4513"/>
      <c r="O295" s="4472">
        <f t="shared" si="242"/>
        <v>2.7027027027026946</v>
      </c>
      <c r="P295" s="4513"/>
      <c r="Q295" s="4472">
        <f t="shared" si="243"/>
        <v>-11.764705882352942</v>
      </c>
      <c r="R295" s="4513"/>
      <c r="S295" s="4472">
        <f t="shared" si="248"/>
        <v>0</v>
      </c>
      <c r="T295" s="4520"/>
      <c r="U295" s="20"/>
      <c r="V295" s="20"/>
      <c r="W295" s="20"/>
      <c r="X295" s="20"/>
      <c r="Y295" s="20"/>
      <c r="Z295" s="20"/>
      <c r="AA295" s="20"/>
      <c r="AB295" s="20"/>
    </row>
    <row r="296" spans="1:28" ht="12.2" customHeight="1">
      <c r="A296" s="731" t="s">
        <v>746</v>
      </c>
      <c r="B296" s="179">
        <f t="shared" si="247"/>
        <v>-1.1574074074074048</v>
      </c>
      <c r="C296" s="4485">
        <f t="shared" si="238"/>
        <v>-19.696969696969703</v>
      </c>
      <c r="D296" s="4511"/>
      <c r="E296" s="4485">
        <f t="shared" si="245"/>
        <v>15.999999999999986</v>
      </c>
      <c r="F296" s="4511"/>
      <c r="G296" s="4485" t="s">
        <v>601</v>
      </c>
      <c r="H296" s="4511"/>
      <c r="I296" s="4485" t="s">
        <v>601</v>
      </c>
      <c r="J296" s="4511"/>
      <c r="K296" s="4461">
        <f t="shared" si="246"/>
        <v>-11.340206185567013</v>
      </c>
      <c r="L296" s="4505"/>
      <c r="M296" s="4485">
        <f t="shared" si="241"/>
        <v>1.2195121951219505</v>
      </c>
      <c r="N296" s="4511"/>
      <c r="O296" s="4461">
        <f t="shared" si="242"/>
        <v>16.666666666666671</v>
      </c>
      <c r="P296" s="4505"/>
      <c r="Q296" s="4485">
        <f t="shared" si="243"/>
        <v>43.333333333333343</v>
      </c>
      <c r="R296" s="4511"/>
      <c r="S296" s="4461">
        <f t="shared" si="248"/>
        <v>-33.333333333333343</v>
      </c>
      <c r="T296" s="4506"/>
      <c r="U296" s="20"/>
      <c r="V296" s="20"/>
      <c r="W296" s="20"/>
      <c r="X296" s="20"/>
      <c r="Y296" s="20"/>
      <c r="Z296" s="20"/>
      <c r="AA296" s="20"/>
      <c r="AB296" s="20"/>
    </row>
    <row r="297" spans="1:28" ht="12.2" customHeight="1">
      <c r="A297" s="51" t="s">
        <v>747</v>
      </c>
      <c r="B297" s="93">
        <f t="shared" si="247"/>
        <v>3.3333333333333428</v>
      </c>
      <c r="C297" s="4459">
        <f t="shared" ref="C297:C302" si="249">SUM(C245/C241)*100-100</f>
        <v>-15.384615384615387</v>
      </c>
      <c r="D297" s="4459"/>
      <c r="E297" s="4461">
        <f t="shared" si="245"/>
        <v>22.222222222222229</v>
      </c>
      <c r="F297" s="4505"/>
      <c r="G297" s="4459" t="s">
        <v>601</v>
      </c>
      <c r="H297" s="4459"/>
      <c r="I297" s="4461" t="s">
        <v>601</v>
      </c>
      <c r="J297" s="4505"/>
      <c r="K297" s="4461">
        <f t="shared" si="246"/>
        <v>39.285714285714278</v>
      </c>
      <c r="L297" s="4505"/>
      <c r="M297" s="4459">
        <f t="shared" si="241"/>
        <v>-5.4054054054054035</v>
      </c>
      <c r="N297" s="4459"/>
      <c r="O297" s="4461">
        <f t="shared" si="242"/>
        <v>-33.333333333333343</v>
      </c>
      <c r="P297" s="4505"/>
      <c r="Q297" s="4461">
        <f t="shared" si="243"/>
        <v>6.25</v>
      </c>
      <c r="R297" s="4505"/>
      <c r="S297" s="4459">
        <f t="shared" si="248"/>
        <v>28.571428571428584</v>
      </c>
      <c r="T297" s="4506"/>
      <c r="U297" s="20"/>
      <c r="V297" s="20"/>
      <c r="W297" s="20"/>
      <c r="X297" s="20"/>
      <c r="Y297" s="20"/>
      <c r="Z297" s="20"/>
      <c r="AA297" s="20"/>
      <c r="AB297" s="20"/>
    </row>
    <row r="298" spans="1:28" ht="13.5" customHeight="1">
      <c r="A298" s="51" t="s">
        <v>748</v>
      </c>
      <c r="B298" s="93">
        <f t="shared" si="247"/>
        <v>7.407407407407419</v>
      </c>
      <c r="C298" s="4461">
        <f t="shared" si="249"/>
        <v>-31.818181818181827</v>
      </c>
      <c r="D298" s="4505"/>
      <c r="E298" s="4461">
        <f t="shared" si="245"/>
        <v>-20</v>
      </c>
      <c r="F298" s="4505"/>
      <c r="G298" s="4461">
        <f t="shared" ref="G298:G300" si="250">SUM(G246/G242)*100-100</f>
        <v>-100</v>
      </c>
      <c r="H298" s="4505"/>
      <c r="I298" s="4461" t="s">
        <v>601</v>
      </c>
      <c r="J298" s="4505"/>
      <c r="K298" s="4461">
        <f t="shared" si="246"/>
        <v>7.6923076923076934</v>
      </c>
      <c r="L298" s="4505"/>
      <c r="M298" s="4461">
        <f t="shared" si="241"/>
        <v>31.034482758620697</v>
      </c>
      <c r="N298" s="4505"/>
      <c r="O298" s="4461">
        <f t="shared" si="242"/>
        <v>107.69230769230771</v>
      </c>
      <c r="P298" s="4505"/>
      <c r="Q298" s="4461">
        <f t="shared" ref="Q298:Q312" si="251">SUM(Q246/Q242)*100-100</f>
        <v>4</v>
      </c>
      <c r="R298" s="4505"/>
      <c r="S298" s="4461">
        <f t="shared" si="248"/>
        <v>-66.666666666666671</v>
      </c>
      <c r="T298" s="4506"/>
      <c r="U298" s="20"/>
      <c r="V298" s="20"/>
      <c r="W298" s="20"/>
      <c r="X298" s="20"/>
      <c r="Y298" s="20"/>
      <c r="Z298" s="20"/>
      <c r="AA298" s="20"/>
      <c r="AB298" s="20"/>
    </row>
    <row r="299" spans="1:28" ht="13.5" customHeight="1">
      <c r="A299" s="52" t="s">
        <v>749</v>
      </c>
      <c r="B299" s="94">
        <f t="shared" si="247"/>
        <v>1.2711864406779654</v>
      </c>
      <c r="C299" s="4472">
        <f t="shared" si="249"/>
        <v>-45.945945945945944</v>
      </c>
      <c r="D299" s="4513"/>
      <c r="E299" s="4472">
        <f t="shared" si="245"/>
        <v>69.230769230769226</v>
      </c>
      <c r="F299" s="4513"/>
      <c r="G299" s="4472">
        <f t="shared" si="250"/>
        <v>-100</v>
      </c>
      <c r="H299" s="4513"/>
      <c r="I299" s="4472" t="s">
        <v>601</v>
      </c>
      <c r="J299" s="4513"/>
      <c r="K299" s="4472">
        <f t="shared" si="246"/>
        <v>23.07692307692308</v>
      </c>
      <c r="L299" s="4513"/>
      <c r="M299" s="4472">
        <f t="shared" si="241"/>
        <v>25</v>
      </c>
      <c r="N299" s="4513"/>
      <c r="O299" s="4472">
        <f t="shared" si="242"/>
        <v>-5.2631578947368496</v>
      </c>
      <c r="P299" s="4513"/>
      <c r="Q299" s="4472">
        <f t="shared" si="251"/>
        <v>6.6666666666666714</v>
      </c>
      <c r="R299" s="4513"/>
      <c r="S299" s="4472">
        <f t="shared" si="248"/>
        <v>-64.285714285714278</v>
      </c>
      <c r="T299" s="4520"/>
      <c r="U299" s="20"/>
      <c r="V299" s="20"/>
      <c r="W299" s="20"/>
      <c r="X299" s="20"/>
      <c r="Y299" s="20"/>
      <c r="Z299" s="20"/>
      <c r="AA299" s="20"/>
      <c r="AB299" s="20"/>
    </row>
    <row r="300" spans="1:28" ht="13.5" customHeight="1">
      <c r="A300" s="731" t="s">
        <v>810</v>
      </c>
      <c r="B300" s="179">
        <f t="shared" si="247"/>
        <v>-0.46838407494145429</v>
      </c>
      <c r="C300" s="4483">
        <f t="shared" si="249"/>
        <v>17.924528301886795</v>
      </c>
      <c r="D300" s="4483"/>
      <c r="E300" s="4485">
        <f t="shared" si="245"/>
        <v>13.793103448275872</v>
      </c>
      <c r="F300" s="4511"/>
      <c r="G300" s="4483">
        <f t="shared" si="250"/>
        <v>0</v>
      </c>
      <c r="H300" s="4483"/>
      <c r="I300" s="4485" t="s">
        <v>601</v>
      </c>
      <c r="J300" s="4511"/>
      <c r="K300" s="4485">
        <f t="shared" ref="K300:K312" si="252">SUM(K248/K244)*100-100</f>
        <v>-3.4883720930232442</v>
      </c>
      <c r="L300" s="4511"/>
      <c r="M300" s="4485">
        <f t="shared" si="241"/>
        <v>-10.843373493975903</v>
      </c>
      <c r="N300" s="4511"/>
      <c r="O300" s="4483">
        <f t="shared" ref="O300:O312" si="253">SUM(O248/O244)*100-100</f>
        <v>14.285714285714278</v>
      </c>
      <c r="P300" s="4483"/>
      <c r="Q300" s="4485">
        <f t="shared" si="251"/>
        <v>-19.767441860465112</v>
      </c>
      <c r="R300" s="4511"/>
      <c r="S300" s="4483">
        <f t="shared" ref="S300:S312" si="254">SUM(S248/S244)*100-100</f>
        <v>0</v>
      </c>
      <c r="T300" s="4521"/>
      <c r="U300" s="20"/>
      <c r="V300" s="20"/>
      <c r="W300" s="20"/>
      <c r="X300" s="20"/>
      <c r="Y300" s="20"/>
      <c r="Z300" s="20"/>
      <c r="AA300" s="20"/>
      <c r="AB300" s="20"/>
    </row>
    <row r="301" spans="1:28" ht="13.5" customHeight="1">
      <c r="A301" s="51" t="s">
        <v>818</v>
      </c>
      <c r="B301" s="93">
        <f t="shared" si="247"/>
        <v>30.322580645161281</v>
      </c>
      <c r="C301" s="4461">
        <f t="shared" si="249"/>
        <v>472.72727272727275</v>
      </c>
      <c r="D301" s="4505"/>
      <c r="E301" s="4461">
        <f t="shared" ref="E301:E308" si="255">SUM(E249/E245)*100-100</f>
        <v>-27.272727272727266</v>
      </c>
      <c r="F301" s="4505"/>
      <c r="G301" s="4461" t="s">
        <v>601</v>
      </c>
      <c r="H301" s="4505"/>
      <c r="I301" s="4461" t="s">
        <v>601</v>
      </c>
      <c r="J301" s="4505"/>
      <c r="K301" s="4459">
        <f t="shared" si="252"/>
        <v>-23.076923076923066</v>
      </c>
      <c r="L301" s="4459"/>
      <c r="M301" s="4461">
        <f t="shared" ref="M301:M312" si="256">SUM(M249/M245)*100-100</f>
        <v>-2.8571428571428612</v>
      </c>
      <c r="N301" s="4505"/>
      <c r="O301" s="4461">
        <f t="shared" si="253"/>
        <v>37.5</v>
      </c>
      <c r="P301" s="4505"/>
      <c r="Q301" s="4461">
        <f t="shared" si="251"/>
        <v>17.64705882352942</v>
      </c>
      <c r="R301" s="4505"/>
      <c r="S301" s="4461">
        <f t="shared" si="254"/>
        <v>-44.444444444444443</v>
      </c>
      <c r="T301" s="4506"/>
      <c r="U301" s="20"/>
      <c r="V301" s="20"/>
      <c r="W301" s="20"/>
      <c r="X301" s="20"/>
      <c r="Y301" s="20"/>
      <c r="Z301" s="20"/>
      <c r="AA301" s="20"/>
      <c r="AB301" s="20"/>
    </row>
    <row r="302" spans="1:28" ht="13.5" customHeight="1">
      <c r="A302" s="51" t="s">
        <v>797</v>
      </c>
      <c r="B302" s="93">
        <f t="shared" si="247"/>
        <v>-0.68965517241379359</v>
      </c>
      <c r="C302" s="4461">
        <f t="shared" si="249"/>
        <v>173.33333333333331</v>
      </c>
      <c r="D302" s="4505"/>
      <c r="E302" s="4461">
        <f t="shared" si="255"/>
        <v>-37.5</v>
      </c>
      <c r="F302" s="4505"/>
      <c r="G302" s="4461" t="s">
        <v>601</v>
      </c>
      <c r="H302" s="4505"/>
      <c r="I302" s="4461" t="s">
        <v>601</v>
      </c>
      <c r="J302" s="4505"/>
      <c r="K302" s="4459">
        <f t="shared" si="252"/>
        <v>-25</v>
      </c>
      <c r="L302" s="4459"/>
      <c r="M302" s="4461">
        <f t="shared" si="256"/>
        <v>-26.31578947368422</v>
      </c>
      <c r="N302" s="4505"/>
      <c r="O302" s="4461">
        <f t="shared" si="253"/>
        <v>-25.925925925925924</v>
      </c>
      <c r="P302" s="4505"/>
      <c r="Q302" s="4461">
        <f t="shared" si="251"/>
        <v>3.8461538461538538</v>
      </c>
      <c r="R302" s="4505"/>
      <c r="S302" s="4461">
        <f t="shared" si="254"/>
        <v>-33.333333333333343</v>
      </c>
      <c r="T302" s="4506"/>
      <c r="U302" s="20"/>
      <c r="V302" s="20"/>
      <c r="W302" s="20"/>
      <c r="X302" s="20"/>
      <c r="Y302" s="20"/>
      <c r="Z302" s="20"/>
      <c r="AA302" s="20"/>
      <c r="AB302" s="20"/>
    </row>
    <row r="303" spans="1:28" ht="13.5" customHeight="1">
      <c r="A303" s="52" t="s">
        <v>819</v>
      </c>
      <c r="B303" s="94">
        <f t="shared" si="247"/>
        <v>-0.83682008368201366</v>
      </c>
      <c r="C303" s="4472">
        <f t="shared" ref="C303:C308" si="257">SUM(C251/C247)*100-100</f>
        <v>-40</v>
      </c>
      <c r="D303" s="4513"/>
      <c r="E303" s="4472">
        <f t="shared" si="255"/>
        <v>-4.5454545454545467</v>
      </c>
      <c r="F303" s="4513"/>
      <c r="G303" s="4472">
        <v>0</v>
      </c>
      <c r="H303" s="4513"/>
      <c r="I303" s="4472">
        <v>0</v>
      </c>
      <c r="J303" s="4513"/>
      <c r="K303" s="4512">
        <f t="shared" si="252"/>
        <v>-25</v>
      </c>
      <c r="L303" s="4512"/>
      <c r="M303" s="4472">
        <f t="shared" si="256"/>
        <v>-11.666666666666671</v>
      </c>
      <c r="N303" s="4513"/>
      <c r="O303" s="4472">
        <f t="shared" si="253"/>
        <v>2.7777777777777715</v>
      </c>
      <c r="P303" s="4513"/>
      <c r="Q303" s="4472">
        <f t="shared" si="251"/>
        <v>31.25</v>
      </c>
      <c r="R303" s="4513"/>
      <c r="S303" s="4472">
        <f t="shared" si="254"/>
        <v>180</v>
      </c>
      <c r="T303" s="4520"/>
      <c r="U303" s="20"/>
      <c r="V303" s="20"/>
      <c r="W303" s="20"/>
      <c r="X303" s="20"/>
      <c r="Y303" s="20"/>
      <c r="Z303" s="20"/>
      <c r="AA303" s="20"/>
      <c r="AB303" s="20"/>
    </row>
    <row r="304" spans="1:28" ht="13.5" customHeight="1">
      <c r="A304" s="51" t="s">
        <v>867</v>
      </c>
      <c r="B304" s="93">
        <f t="shared" si="247"/>
        <v>-8</v>
      </c>
      <c r="C304" s="4461">
        <f t="shared" si="257"/>
        <v>-14.400000000000006</v>
      </c>
      <c r="D304" s="4505"/>
      <c r="E304" s="4461">
        <f t="shared" si="255"/>
        <v>-27.272727272727266</v>
      </c>
      <c r="F304" s="4505"/>
      <c r="G304" s="4461">
        <v>0</v>
      </c>
      <c r="H304" s="4505"/>
      <c r="I304" s="4461">
        <v>0</v>
      </c>
      <c r="J304" s="4505"/>
      <c r="K304" s="4459">
        <f t="shared" si="252"/>
        <v>-15.662650602409627</v>
      </c>
      <c r="L304" s="4459"/>
      <c r="M304" s="4461">
        <f t="shared" si="256"/>
        <v>5.4054054054053893</v>
      </c>
      <c r="N304" s="4505"/>
      <c r="O304" s="4461">
        <f t="shared" si="253"/>
        <v>0</v>
      </c>
      <c r="P304" s="4505"/>
      <c r="Q304" s="4461">
        <f t="shared" si="251"/>
        <v>4.3478260869565162</v>
      </c>
      <c r="R304" s="4505"/>
      <c r="S304" s="4461">
        <f t="shared" si="254"/>
        <v>0</v>
      </c>
      <c r="T304" s="4506"/>
      <c r="U304" s="20"/>
      <c r="V304" s="20"/>
      <c r="W304" s="20"/>
      <c r="X304" s="20"/>
      <c r="Y304" s="20"/>
      <c r="Z304" s="20"/>
      <c r="AA304" s="20"/>
      <c r="AB304" s="20"/>
    </row>
    <row r="305" spans="1:28" ht="13.5" customHeight="1">
      <c r="A305" s="51" t="s">
        <v>874</v>
      </c>
      <c r="B305" s="93">
        <f t="shared" si="247"/>
        <v>-40.099009900990104</v>
      </c>
      <c r="C305" s="4461">
        <f t="shared" si="257"/>
        <v>-84.126984126984127</v>
      </c>
      <c r="D305" s="4505"/>
      <c r="E305" s="4461">
        <f t="shared" si="255"/>
        <v>0</v>
      </c>
      <c r="F305" s="4505"/>
      <c r="G305" s="4461" t="s">
        <v>601</v>
      </c>
      <c r="H305" s="4505"/>
      <c r="I305" s="4461" t="s">
        <v>601</v>
      </c>
      <c r="J305" s="4505"/>
      <c r="K305" s="4459">
        <f t="shared" si="252"/>
        <v>-10</v>
      </c>
      <c r="L305" s="4459"/>
      <c r="M305" s="4461">
        <f t="shared" si="256"/>
        <v>-20.588235294117652</v>
      </c>
      <c r="N305" s="4505"/>
      <c r="O305" s="4461">
        <f t="shared" si="253"/>
        <v>-4.5454545454545467</v>
      </c>
      <c r="P305" s="4505"/>
      <c r="Q305" s="4461">
        <f t="shared" si="251"/>
        <v>-44.999999999999993</v>
      </c>
      <c r="R305" s="4505"/>
      <c r="S305" s="4461">
        <f t="shared" si="254"/>
        <v>20</v>
      </c>
      <c r="T305" s="4506"/>
      <c r="U305" s="20"/>
      <c r="V305" s="20"/>
      <c r="W305" s="20"/>
      <c r="X305" s="20"/>
      <c r="Y305" s="20"/>
      <c r="Z305" s="20"/>
      <c r="AA305" s="20"/>
      <c r="AB305" s="20"/>
    </row>
    <row r="306" spans="1:28" ht="13.5" customHeight="1">
      <c r="A306" s="51" t="s">
        <v>861</v>
      </c>
      <c r="B306" s="93">
        <f t="shared" si="247"/>
        <v>0</v>
      </c>
      <c r="C306" s="4461">
        <f t="shared" si="257"/>
        <v>-58.536585365853661</v>
      </c>
      <c r="D306" s="4505"/>
      <c r="E306" s="4461">
        <f t="shared" si="255"/>
        <v>180</v>
      </c>
      <c r="F306" s="4505"/>
      <c r="G306" s="4461" t="s">
        <v>601</v>
      </c>
      <c r="H306" s="4505"/>
      <c r="I306" s="4461" t="s">
        <v>601</v>
      </c>
      <c r="J306" s="4505"/>
      <c r="K306" s="4459">
        <f t="shared" si="252"/>
        <v>23.80952380952381</v>
      </c>
      <c r="L306" s="4459"/>
      <c r="M306" s="4461">
        <f t="shared" si="256"/>
        <v>14.285714285714278</v>
      </c>
      <c r="N306" s="4505"/>
      <c r="O306" s="4461">
        <f t="shared" si="253"/>
        <v>0</v>
      </c>
      <c r="P306" s="4505"/>
      <c r="Q306" s="4461">
        <f t="shared" si="251"/>
        <v>11.111111111111114</v>
      </c>
      <c r="R306" s="4505"/>
      <c r="S306" s="4461">
        <f t="shared" si="254"/>
        <v>100</v>
      </c>
      <c r="T306" s="4506"/>
      <c r="U306" s="20"/>
      <c r="V306" s="20"/>
      <c r="W306" s="20"/>
      <c r="X306" s="20"/>
      <c r="Y306" s="20"/>
      <c r="Z306" s="20"/>
      <c r="AA306" s="20"/>
      <c r="AB306" s="20"/>
    </row>
    <row r="307" spans="1:28" ht="13.5" customHeight="1">
      <c r="A307" s="52" t="s">
        <v>875</v>
      </c>
      <c r="B307" s="94">
        <f t="shared" si="247"/>
        <v>33.333333333333314</v>
      </c>
      <c r="C307" s="4472">
        <f t="shared" si="257"/>
        <v>141.66666666666666</v>
      </c>
      <c r="D307" s="4513"/>
      <c r="E307" s="4472">
        <f t="shared" si="255"/>
        <v>-9.5238095238095184</v>
      </c>
      <c r="F307" s="4513"/>
      <c r="G307" s="4472">
        <f t="shared" ref="G307" si="258">SUM(G255/G251)*100-100</f>
        <v>0</v>
      </c>
      <c r="H307" s="4513"/>
      <c r="I307" s="4472">
        <v>0</v>
      </c>
      <c r="J307" s="4513"/>
      <c r="K307" s="4512">
        <f t="shared" si="252"/>
        <v>27.777777777777771</v>
      </c>
      <c r="L307" s="4512"/>
      <c r="M307" s="4472">
        <f t="shared" si="256"/>
        <v>54.716981132075489</v>
      </c>
      <c r="N307" s="4513"/>
      <c r="O307" s="4472">
        <f t="shared" si="253"/>
        <v>72.972972972972968</v>
      </c>
      <c r="P307" s="4513"/>
      <c r="Q307" s="4472">
        <f t="shared" si="251"/>
        <v>1.5873015873015817</v>
      </c>
      <c r="R307" s="4513"/>
      <c r="S307" s="4472">
        <f t="shared" si="254"/>
        <v>-21.428571428571431</v>
      </c>
      <c r="T307" s="4520"/>
      <c r="U307" s="20"/>
      <c r="V307" s="20"/>
      <c r="W307" s="20"/>
      <c r="X307" s="20"/>
      <c r="Y307" s="20"/>
      <c r="Z307" s="20"/>
      <c r="AA307" s="20"/>
      <c r="AB307" s="20"/>
    </row>
    <row r="308" spans="1:28" ht="13.5" customHeight="1">
      <c r="A308" s="51" t="s">
        <v>914</v>
      </c>
      <c r="B308" s="93">
        <f t="shared" si="247"/>
        <v>-14.322250639386198</v>
      </c>
      <c r="C308" s="4461">
        <f t="shared" si="257"/>
        <v>-12.149532710280369</v>
      </c>
      <c r="D308" s="4505"/>
      <c r="E308" s="4461">
        <f t="shared" si="255"/>
        <v>0</v>
      </c>
      <c r="F308" s="4505"/>
      <c r="G308" s="4461">
        <v>0</v>
      </c>
      <c r="H308" s="4505"/>
      <c r="I308" s="4461">
        <v>0</v>
      </c>
      <c r="J308" s="4505"/>
      <c r="K308" s="4459">
        <f t="shared" si="252"/>
        <v>-24.285714285714292</v>
      </c>
      <c r="L308" s="4459"/>
      <c r="M308" s="4461">
        <f t="shared" si="256"/>
        <v>-10.256410256410248</v>
      </c>
      <c r="N308" s="4505"/>
      <c r="O308" s="4461">
        <f t="shared" si="253"/>
        <v>3.125</v>
      </c>
      <c r="P308" s="4505"/>
      <c r="Q308" s="4461">
        <f t="shared" si="251"/>
        <v>-22.222222222222214</v>
      </c>
      <c r="R308" s="4505"/>
      <c r="S308" s="4461">
        <f t="shared" si="254"/>
        <v>-50</v>
      </c>
      <c r="T308" s="4506"/>
      <c r="U308" s="20"/>
      <c r="V308" s="20"/>
      <c r="W308" s="20"/>
      <c r="X308" s="20"/>
      <c r="Y308" s="20"/>
      <c r="Z308" s="20"/>
      <c r="AA308" s="20"/>
      <c r="AB308" s="20"/>
    </row>
    <row r="309" spans="1:28" ht="13.5" customHeight="1">
      <c r="A309" s="51" t="s">
        <v>918</v>
      </c>
      <c r="B309" s="93">
        <f>SUM(B257/B253)*100-100</f>
        <v>0.8264462809917319</v>
      </c>
      <c r="C309" s="4461">
        <f>SUM(C257/C253)*100-100</f>
        <v>30</v>
      </c>
      <c r="D309" s="4505"/>
      <c r="E309" s="4461">
        <f>SUM(E257/E253)*100-100</f>
        <v>87.5</v>
      </c>
      <c r="F309" s="4505"/>
      <c r="G309" s="4461" t="s">
        <v>601</v>
      </c>
      <c r="H309" s="4505"/>
      <c r="I309" s="4461" t="s">
        <v>601</v>
      </c>
      <c r="J309" s="4505"/>
      <c r="K309" s="4461">
        <f t="shared" si="252"/>
        <v>-29.629629629629633</v>
      </c>
      <c r="L309" s="4505"/>
      <c r="M309" s="4461">
        <f t="shared" si="256"/>
        <v>-18.518518518518519</v>
      </c>
      <c r="N309" s="4505"/>
      <c r="O309" s="4461">
        <f t="shared" si="253"/>
        <v>14.285714285714278</v>
      </c>
      <c r="P309" s="4505"/>
      <c r="Q309" s="4461">
        <f t="shared" si="251"/>
        <v>18.181818181818187</v>
      </c>
      <c r="R309" s="4505"/>
      <c r="S309" s="4461">
        <f t="shared" si="254"/>
        <v>-50</v>
      </c>
      <c r="T309" s="4506"/>
      <c r="U309" s="20"/>
      <c r="V309" s="242"/>
      <c r="W309" s="20"/>
      <c r="X309" s="20"/>
      <c r="Y309" s="20"/>
      <c r="Z309" s="20"/>
      <c r="AA309" s="20"/>
      <c r="AB309" s="20"/>
    </row>
    <row r="310" spans="1:28" ht="13.5" customHeight="1">
      <c r="A310" s="51" t="s">
        <v>936</v>
      </c>
      <c r="B310" s="93">
        <f t="shared" ref="B310:C310" si="259">SUM(B258/B254)*100-100</f>
        <v>-29.166666666666657</v>
      </c>
      <c r="C310" s="4461">
        <f t="shared" si="259"/>
        <v>-47.058823529411761</v>
      </c>
      <c r="D310" s="4505"/>
      <c r="E310" s="4461">
        <f>SUM(E258/E254)*100-100</f>
        <v>-50</v>
      </c>
      <c r="F310" s="4505"/>
      <c r="G310" s="4461" t="s">
        <v>601</v>
      </c>
      <c r="H310" s="4505"/>
      <c r="I310" s="4461" t="s">
        <v>601</v>
      </c>
      <c r="J310" s="4505"/>
      <c r="K310" s="4459">
        <f t="shared" si="252"/>
        <v>-46.153846153846153</v>
      </c>
      <c r="L310" s="4459"/>
      <c r="M310" s="4461">
        <f t="shared" si="256"/>
        <v>-15.625</v>
      </c>
      <c r="N310" s="4505"/>
      <c r="O310" s="4461">
        <f t="shared" si="253"/>
        <v>-25</v>
      </c>
      <c r="P310" s="4505"/>
      <c r="Q310" s="4461">
        <f t="shared" si="251"/>
        <v>-6.6666666666666714</v>
      </c>
      <c r="R310" s="4505"/>
      <c r="S310" s="4461">
        <f t="shared" si="254"/>
        <v>-50</v>
      </c>
      <c r="T310" s="4506"/>
      <c r="U310" s="20"/>
      <c r="V310" s="242"/>
      <c r="W310" s="20"/>
      <c r="X310" s="20"/>
      <c r="Y310" s="20"/>
      <c r="Z310" s="20"/>
      <c r="AA310" s="20"/>
      <c r="AB310" s="20"/>
    </row>
    <row r="311" spans="1:28" ht="13.5" customHeight="1">
      <c r="A311" s="52" t="s">
        <v>937</v>
      </c>
      <c r="B311" s="3047">
        <f t="shared" ref="B311:C311" si="260">SUM(B259/B255)*100-100</f>
        <v>-40.506329113924053</v>
      </c>
      <c r="C311" s="4509">
        <f t="shared" si="260"/>
        <v>-62.068965517241381</v>
      </c>
      <c r="D311" s="4514"/>
      <c r="E311" s="4509">
        <f>SUM(E259/E255)*100-100</f>
        <v>-21.05263157894737</v>
      </c>
      <c r="F311" s="4514"/>
      <c r="G311" s="4509" t="s">
        <v>601</v>
      </c>
      <c r="H311" s="4514"/>
      <c r="I311" s="4509" t="s">
        <v>601</v>
      </c>
      <c r="J311" s="4514"/>
      <c r="K311" s="4509">
        <f t="shared" si="252"/>
        <v>-19.565217391304344</v>
      </c>
      <c r="L311" s="4514"/>
      <c r="M311" s="4509">
        <f t="shared" si="256"/>
        <v>-52.439024390243901</v>
      </c>
      <c r="N311" s="4514"/>
      <c r="O311" s="4509">
        <f t="shared" si="253"/>
        <v>-40.625</v>
      </c>
      <c r="P311" s="4514"/>
      <c r="Q311" s="4509">
        <f t="shared" si="251"/>
        <v>-39.0625</v>
      </c>
      <c r="R311" s="4514"/>
      <c r="S311" s="4509">
        <f t="shared" si="254"/>
        <v>-36.363636363636367</v>
      </c>
      <c r="T311" s="4510"/>
      <c r="U311" s="20"/>
      <c r="V311" s="242"/>
      <c r="W311" s="20"/>
      <c r="X311" s="20"/>
      <c r="Y311" s="20"/>
      <c r="Z311" s="20"/>
      <c r="AA311" s="20"/>
      <c r="AB311" s="20"/>
    </row>
    <row r="312" spans="1:28" ht="13.5" customHeight="1">
      <c r="A312" s="3453" t="s">
        <v>938</v>
      </c>
      <c r="B312" s="3441">
        <f>SUM(B260/B256)*100-100</f>
        <v>1.1940298507462614</v>
      </c>
      <c r="C312" s="4470">
        <f>SUM(C260/C256)*100-100</f>
        <v>6.3829787234042499</v>
      </c>
      <c r="D312" s="4517"/>
      <c r="E312" s="4470">
        <f>SUM(E260/E256)*100-100</f>
        <v>0</v>
      </c>
      <c r="F312" s="4517"/>
      <c r="G312" s="4470" t="s">
        <v>601</v>
      </c>
      <c r="H312" s="4517"/>
      <c r="I312" s="4470" t="s">
        <v>601</v>
      </c>
      <c r="J312" s="4517"/>
      <c r="K312" s="4470">
        <f t="shared" si="252"/>
        <v>20.754716981132077</v>
      </c>
      <c r="L312" s="4517"/>
      <c r="M312" s="4470">
        <f t="shared" si="256"/>
        <v>-11.428571428571431</v>
      </c>
      <c r="N312" s="4517"/>
      <c r="O312" s="4470">
        <f t="shared" si="253"/>
        <v>-30.303030303030297</v>
      </c>
      <c r="P312" s="4517"/>
      <c r="Q312" s="4470">
        <f t="shared" si="251"/>
        <v>8.9285714285714164</v>
      </c>
      <c r="R312" s="4517"/>
      <c r="S312" s="4470">
        <f t="shared" si="254"/>
        <v>25</v>
      </c>
      <c r="T312" s="4527"/>
      <c r="U312" s="2570"/>
      <c r="V312" s="242"/>
      <c r="W312" s="20"/>
      <c r="X312" s="20"/>
      <c r="Y312" s="20"/>
      <c r="Z312" s="20"/>
      <c r="AA312" s="20"/>
      <c r="AB312" s="20"/>
    </row>
    <row r="313" spans="1:28" ht="13.5" customHeight="1">
      <c r="A313" s="2967" t="s">
        <v>964</v>
      </c>
      <c r="B313" s="93">
        <f>SUM(B261/B257)*100-100</f>
        <v>14.754098360655732</v>
      </c>
      <c r="C313" s="4461">
        <f t="shared" ref="C313:T316" si="261">SUM(C261/C257)*100-100</f>
        <v>23.07692307692308</v>
      </c>
      <c r="D313" s="4505">
        <f t="shared" si="261"/>
        <v>7.2527472527472696</v>
      </c>
      <c r="E313" s="4461">
        <f t="shared" si="261"/>
        <v>-53.333333333333336</v>
      </c>
      <c r="F313" s="4505">
        <f t="shared" si="261"/>
        <v>-59.333333333333336</v>
      </c>
      <c r="G313" s="4461" t="s">
        <v>601</v>
      </c>
      <c r="H313" s="4505" t="e">
        <f t="shared" si="261"/>
        <v>#DIV/0!</v>
      </c>
      <c r="I313" s="4461" t="s">
        <v>601</v>
      </c>
      <c r="J313" s="4505" t="e">
        <f t="shared" si="261"/>
        <v>#DIV/0!</v>
      </c>
      <c r="K313" s="4461">
        <f t="shared" si="261"/>
        <v>68.421052631578931</v>
      </c>
      <c r="L313" s="4505">
        <f t="shared" si="261"/>
        <v>46.766917293233092</v>
      </c>
      <c r="M313" s="4461">
        <f t="shared" si="261"/>
        <v>50</v>
      </c>
      <c r="N313" s="4505">
        <f t="shared" si="261"/>
        <v>30.714285714285722</v>
      </c>
      <c r="O313" s="4461">
        <f t="shared" si="261"/>
        <v>-20.833333333333343</v>
      </c>
      <c r="P313" s="4505">
        <f t="shared" si="261"/>
        <v>-31.011904761904759</v>
      </c>
      <c r="Q313" s="4461">
        <f t="shared" si="261"/>
        <v>23.07692307692308</v>
      </c>
      <c r="R313" s="4505">
        <f t="shared" si="261"/>
        <v>7.2527472527472696</v>
      </c>
      <c r="S313" s="4461">
        <f t="shared" si="261"/>
        <v>-66.666666666666671</v>
      </c>
      <c r="T313" s="4459">
        <f t="shared" si="261"/>
        <v>-70.952380952380949</v>
      </c>
      <c r="U313" s="2570"/>
      <c r="V313" s="243"/>
      <c r="W313" s="20"/>
      <c r="X313" s="20"/>
      <c r="Y313" s="20"/>
      <c r="Z313" s="20"/>
      <c r="AA313" s="20"/>
      <c r="AB313" s="20"/>
    </row>
    <row r="314" spans="1:28" ht="13.5" customHeight="1">
      <c r="A314" s="2967" t="s">
        <v>983</v>
      </c>
      <c r="B314" s="93">
        <f>SUM(B262/B258)*100-100</f>
        <v>15.686274509803937</v>
      </c>
      <c r="C314" s="4461">
        <f t="shared" si="261"/>
        <v>22.222222222222229</v>
      </c>
      <c r="D314" s="4505">
        <f t="shared" si="261"/>
        <v>5.6497175141242906</v>
      </c>
      <c r="E314" s="4461">
        <f t="shared" si="261"/>
        <v>-14.285714285714292</v>
      </c>
      <c r="F314" s="4505">
        <f t="shared" si="261"/>
        <v>-25.907990314769975</v>
      </c>
      <c r="G314" s="4461" t="s">
        <v>601</v>
      </c>
      <c r="H314" s="4505" t="e">
        <f t="shared" si="261"/>
        <v>#DIV/0!</v>
      </c>
      <c r="I314" s="4461" t="s">
        <v>601</v>
      </c>
      <c r="J314" s="4505" t="e">
        <f t="shared" si="261"/>
        <v>#DIV/0!</v>
      </c>
      <c r="K314" s="4461">
        <f t="shared" si="261"/>
        <v>7.1428571428571388</v>
      </c>
      <c r="L314" s="4505">
        <f t="shared" si="261"/>
        <v>-7.3849878934624797</v>
      </c>
      <c r="M314" s="4461">
        <f t="shared" si="261"/>
        <v>14.81481481481481</v>
      </c>
      <c r="N314" s="4505">
        <f t="shared" si="261"/>
        <v>-0.75329566854989594</v>
      </c>
      <c r="O314" s="4461">
        <f t="shared" si="261"/>
        <v>13.333333333333329</v>
      </c>
      <c r="P314" s="4505">
        <f t="shared" si="261"/>
        <v>-2.0338983050847474</v>
      </c>
      <c r="Q314" s="4461">
        <f t="shared" si="261"/>
        <v>25</v>
      </c>
      <c r="R314" s="4505">
        <f t="shared" si="261"/>
        <v>8.0508474576270999</v>
      </c>
      <c r="S314" s="4461">
        <f t="shared" si="261"/>
        <v>50</v>
      </c>
      <c r="T314" s="4459">
        <f t="shared" si="261"/>
        <v>29.661016949152582</v>
      </c>
      <c r="U314" s="2570"/>
      <c r="V314" s="242"/>
      <c r="W314" s="20"/>
      <c r="X314" s="20"/>
      <c r="Y314" s="20"/>
      <c r="Z314" s="20"/>
      <c r="AA314" s="20"/>
      <c r="AB314" s="20"/>
    </row>
    <row r="315" spans="1:28" ht="13.5" customHeight="1">
      <c r="A315" s="52" t="s">
        <v>1005</v>
      </c>
      <c r="B315" s="3047">
        <f>SUM(B263/B259)*100-100</f>
        <v>9.0425531914893611</v>
      </c>
      <c r="C315" s="4509">
        <f t="shared" si="261"/>
        <v>90.909090909090907</v>
      </c>
      <c r="D315" s="4514">
        <f t="shared" si="261"/>
        <v>75.077605321507747</v>
      </c>
      <c r="E315" s="4509">
        <f t="shared" si="261"/>
        <v>-26.666666666666671</v>
      </c>
      <c r="F315" s="4514">
        <f t="shared" si="261"/>
        <v>-32.747967479674799</v>
      </c>
      <c r="G315" s="4509" t="s">
        <v>601</v>
      </c>
      <c r="H315" s="4514" t="e">
        <f t="shared" si="261"/>
        <v>#DIV/0!</v>
      </c>
      <c r="I315" s="4509" t="s">
        <v>601</v>
      </c>
      <c r="J315" s="4514">
        <f t="shared" si="261"/>
        <v>4485.3658536585363</v>
      </c>
      <c r="K315" s="4509">
        <f t="shared" si="261"/>
        <v>-13.513513513513516</v>
      </c>
      <c r="L315" s="4514">
        <f t="shared" si="261"/>
        <v>-20.685563612392883</v>
      </c>
      <c r="M315" s="4509">
        <f t="shared" si="261"/>
        <v>46.153846153846132</v>
      </c>
      <c r="N315" s="4514">
        <f t="shared" si="261"/>
        <v>34.033771106941856</v>
      </c>
      <c r="O315" s="4509">
        <f t="shared" si="261"/>
        <v>-13.157894736842096</v>
      </c>
      <c r="P315" s="4514">
        <f t="shared" si="261"/>
        <v>-20.35943517329909</v>
      </c>
      <c r="Q315" s="4509">
        <f t="shared" si="261"/>
        <v>12.820512820512818</v>
      </c>
      <c r="R315" s="4514">
        <f t="shared" si="261"/>
        <v>3.464665415884923</v>
      </c>
      <c r="S315" s="4509">
        <f t="shared" si="261"/>
        <v>-28.571428571428569</v>
      </c>
      <c r="T315" s="4510">
        <f t="shared" si="261"/>
        <v>-34.494773519163772</v>
      </c>
      <c r="U315" s="20"/>
      <c r="V315" s="242"/>
      <c r="W315" s="20"/>
      <c r="X315" s="20"/>
      <c r="Y315" s="20"/>
      <c r="Z315" s="20"/>
      <c r="AA315" s="20"/>
      <c r="AB315" s="20"/>
    </row>
    <row r="316" spans="1:28" s="1874" customFormat="1" ht="13.5" customHeight="1" thickBot="1">
      <c r="A316" s="4349" t="s">
        <v>1014</v>
      </c>
      <c r="B316" s="4350">
        <f>SUM(B264/B260)*100-100</f>
        <v>4.7197640117994126</v>
      </c>
      <c r="C316" s="4452">
        <f t="shared" si="261"/>
        <v>5</v>
      </c>
      <c r="D316" s="4507">
        <f t="shared" si="261"/>
        <v>0.2676056338028161</v>
      </c>
      <c r="E316" s="4452">
        <f t="shared" si="261"/>
        <v>0</v>
      </c>
      <c r="F316" s="4507">
        <f t="shared" si="261"/>
        <v>-4.5070422535211492</v>
      </c>
      <c r="G316" s="4452">
        <v>0</v>
      </c>
      <c r="H316" s="4507" t="e">
        <f t="shared" si="261"/>
        <v>#DIV/0!</v>
      </c>
      <c r="I316" s="4452">
        <v>0</v>
      </c>
      <c r="J316" s="4507" t="e">
        <f t="shared" si="261"/>
        <v>#DIV/0!</v>
      </c>
      <c r="K316" s="4452">
        <f t="shared" si="261"/>
        <v>-21.875</v>
      </c>
      <c r="L316" s="4507">
        <f t="shared" si="261"/>
        <v>-25.396126760563376</v>
      </c>
      <c r="M316" s="4452">
        <f t="shared" si="261"/>
        <v>-12.903225806451616</v>
      </c>
      <c r="N316" s="4507">
        <f t="shared" si="261"/>
        <v>-16.82871422080872</v>
      </c>
      <c r="O316" s="4452">
        <f>SUM(O264/O260)*100-100</f>
        <v>95.65217391304347</v>
      </c>
      <c r="P316" s="4507">
        <f t="shared" si="261"/>
        <v>86.834047764849942</v>
      </c>
      <c r="Q316" s="4452">
        <f t="shared" si="261"/>
        <v>18.032786885245898</v>
      </c>
      <c r="R316" s="4507">
        <f t="shared" si="261"/>
        <v>12.712999307319322</v>
      </c>
      <c r="S316" s="4452">
        <f t="shared" si="261"/>
        <v>-20</v>
      </c>
      <c r="T316" s="4508">
        <f t="shared" si="261"/>
        <v>-23.605633802816897</v>
      </c>
      <c r="U316" s="4335"/>
      <c r="V316" s="3190"/>
      <c r="W316" s="2212"/>
      <c r="X316" s="2212"/>
      <c r="Y316" s="2212"/>
      <c r="Z316" s="2212"/>
      <c r="AA316" s="2212"/>
      <c r="AB316" s="2212"/>
    </row>
    <row r="317" spans="1:28">
      <c r="A317" s="56" t="s">
        <v>985</v>
      </c>
      <c r="E317" s="56"/>
      <c r="F317" s="56"/>
      <c r="G317" s="56"/>
      <c r="H317" s="56"/>
      <c r="I317" s="56"/>
      <c r="J317" s="56"/>
      <c r="K317" s="56"/>
      <c r="L317" s="56"/>
      <c r="M317" s="56"/>
      <c r="N317" s="56"/>
      <c r="O317" s="56"/>
      <c r="P317" s="56"/>
      <c r="Q317" s="56"/>
      <c r="R317" s="56"/>
      <c r="U317" s="20"/>
    </row>
    <row r="318" spans="1:28">
      <c r="A318" s="56" t="s">
        <v>621</v>
      </c>
    </row>
    <row r="324" spans="4:4">
      <c r="D324" s="23"/>
    </row>
  </sheetData>
  <mergeCells count="1288">
    <mergeCell ref="C311:D311"/>
    <mergeCell ref="E311:F311"/>
    <mergeCell ref="G311:H311"/>
    <mergeCell ref="I311:J311"/>
    <mergeCell ref="K311:L311"/>
    <mergeCell ref="M311:N311"/>
    <mergeCell ref="O311:P311"/>
    <mergeCell ref="Q311:R311"/>
    <mergeCell ref="S311:T311"/>
    <mergeCell ref="E304:F304"/>
    <mergeCell ref="G304:H304"/>
    <mergeCell ref="I304:J304"/>
    <mergeCell ref="K304:L304"/>
    <mergeCell ref="C303:D303"/>
    <mergeCell ref="E303:F303"/>
    <mergeCell ref="G303:H303"/>
    <mergeCell ref="C302:D302"/>
    <mergeCell ref="E302:F302"/>
    <mergeCell ref="G302:H302"/>
    <mergeCell ref="I302:J302"/>
    <mergeCell ref="E307:F307"/>
    <mergeCell ref="G307:H307"/>
    <mergeCell ref="I307:J307"/>
    <mergeCell ref="K307:L307"/>
    <mergeCell ref="M307:N307"/>
    <mergeCell ref="C309:D309"/>
    <mergeCell ref="C306:D306"/>
    <mergeCell ref="E306:F306"/>
    <mergeCell ref="S302:T302"/>
    <mergeCell ref="M303:N303"/>
    <mergeCell ref="O303:P303"/>
    <mergeCell ref="C307:D307"/>
    <mergeCell ref="C308:D308"/>
    <mergeCell ref="E308:F308"/>
    <mergeCell ref="G308:H308"/>
    <mergeCell ref="I308:J308"/>
    <mergeCell ref="K308:L308"/>
    <mergeCell ref="K302:L302"/>
    <mergeCell ref="M302:N302"/>
    <mergeCell ref="S301:T301"/>
    <mergeCell ref="Q304:R304"/>
    <mergeCell ref="C301:D301"/>
    <mergeCell ref="E301:F301"/>
    <mergeCell ref="G301:H301"/>
    <mergeCell ref="K301:L301"/>
    <mergeCell ref="M301:N301"/>
    <mergeCell ref="O301:P301"/>
    <mergeCell ref="Q301:R301"/>
    <mergeCell ref="Q307:R307"/>
    <mergeCell ref="S307:T307"/>
    <mergeCell ref="Q302:R302"/>
    <mergeCell ref="O302:P302"/>
    <mergeCell ref="Q303:R303"/>
    <mergeCell ref="S303:T303"/>
    <mergeCell ref="C304:D304"/>
    <mergeCell ref="I303:J303"/>
    <mergeCell ref="O307:P307"/>
    <mergeCell ref="S304:T304"/>
    <mergeCell ref="S306:T306"/>
    <mergeCell ref="C305:D305"/>
    <mergeCell ref="E305:F305"/>
    <mergeCell ref="G305:H305"/>
    <mergeCell ref="I305:J305"/>
    <mergeCell ref="I301:J301"/>
    <mergeCell ref="K298:L298"/>
    <mergeCell ref="C292:D292"/>
    <mergeCell ref="E292:F292"/>
    <mergeCell ref="G292:H292"/>
    <mergeCell ref="C279:D279"/>
    <mergeCell ref="G282:J282"/>
    <mergeCell ref="M297:N297"/>
    <mergeCell ref="K295:L295"/>
    <mergeCell ref="C276:D276"/>
    <mergeCell ref="I292:J292"/>
    <mergeCell ref="K292:L292"/>
    <mergeCell ref="Q279:R279"/>
    <mergeCell ref="M281:N281"/>
    <mergeCell ref="Q280:R280"/>
    <mergeCell ref="E282:F282"/>
    <mergeCell ref="E278:F278"/>
    <mergeCell ref="E277:F277"/>
    <mergeCell ref="M286:N286"/>
    <mergeCell ref="O286:P286"/>
    <mergeCell ref="Q276:R276"/>
    <mergeCell ref="K291:L291"/>
    <mergeCell ref="I287:J287"/>
    <mergeCell ref="E294:F294"/>
    <mergeCell ref="G288:H288"/>
    <mergeCell ref="K288:L288"/>
    <mergeCell ref="I289:J289"/>
    <mergeCell ref="K290:L290"/>
    <mergeCell ref="E274:F274"/>
    <mergeCell ref="G223:I223"/>
    <mergeCell ref="E276:F276"/>
    <mergeCell ref="Q289:R289"/>
    <mergeCell ref="O287:P287"/>
    <mergeCell ref="Q293:R293"/>
    <mergeCell ref="M292:N292"/>
    <mergeCell ref="E208:F208"/>
    <mergeCell ref="E194:F194"/>
    <mergeCell ref="S204:T204"/>
    <mergeCell ref="K199:L199"/>
    <mergeCell ref="S197:T197"/>
    <mergeCell ref="Q201:R201"/>
    <mergeCell ref="O206:P206"/>
    <mergeCell ref="Q206:R206"/>
    <mergeCell ref="Q204:R204"/>
    <mergeCell ref="Q203:R203"/>
    <mergeCell ref="S198:T198"/>
    <mergeCell ref="K198:L198"/>
    <mergeCell ref="M198:N198"/>
    <mergeCell ref="E285:F285"/>
    <mergeCell ref="E284:F284"/>
    <mergeCell ref="S208:T208"/>
    <mergeCell ref="M208:N208"/>
    <mergeCell ref="O275:P275"/>
    <mergeCell ref="S183:T183"/>
    <mergeCell ref="M187:N187"/>
    <mergeCell ref="S190:T190"/>
    <mergeCell ref="S185:T185"/>
    <mergeCell ref="Q199:R199"/>
    <mergeCell ref="S199:T199"/>
    <mergeCell ref="Q196:R196"/>
    <mergeCell ref="O273:P273"/>
    <mergeCell ref="G225:I225"/>
    <mergeCell ref="M194:N194"/>
    <mergeCell ref="O281:P281"/>
    <mergeCell ref="K280:L280"/>
    <mergeCell ref="G278:J278"/>
    <mergeCell ref="G276:J276"/>
    <mergeCell ref="G275:J275"/>
    <mergeCell ref="G277:J277"/>
    <mergeCell ref="G279:J279"/>
    <mergeCell ref="K281:L281"/>
    <mergeCell ref="M273:N273"/>
    <mergeCell ref="S192:T192"/>
    <mergeCell ref="S206:T206"/>
    <mergeCell ref="G273:J273"/>
    <mergeCell ref="Q209:R209"/>
    <mergeCell ref="S200:T200"/>
    <mergeCell ref="S201:T201"/>
    <mergeCell ref="S209:T209"/>
    <mergeCell ref="Q207:R207"/>
    <mergeCell ref="S207:T207"/>
    <mergeCell ref="S202:T202"/>
    <mergeCell ref="G189:H189"/>
    <mergeCell ref="K275:L275"/>
    <mergeCell ref="O186:P186"/>
    <mergeCell ref="E97:F97"/>
    <mergeCell ref="G97:H97"/>
    <mergeCell ref="C97:D97"/>
    <mergeCell ref="Q198:R198"/>
    <mergeCell ref="M272:N272"/>
    <mergeCell ref="M188:N188"/>
    <mergeCell ref="M201:N201"/>
    <mergeCell ref="O201:P201"/>
    <mergeCell ref="O205:P205"/>
    <mergeCell ref="O203:P203"/>
    <mergeCell ref="Q195:R195"/>
    <mergeCell ref="C272:D272"/>
    <mergeCell ref="C277:D277"/>
    <mergeCell ref="Q277:R277"/>
    <mergeCell ref="C284:D284"/>
    <mergeCell ref="O183:P183"/>
    <mergeCell ref="Q285:R285"/>
    <mergeCell ref="O284:P284"/>
    <mergeCell ref="G283:J283"/>
    <mergeCell ref="K274:L274"/>
    <mergeCell ref="Q191:R191"/>
    <mergeCell ref="Q192:R192"/>
    <mergeCell ref="Q194:R194"/>
    <mergeCell ref="E195:F195"/>
    <mergeCell ref="I196:J196"/>
    <mergeCell ref="E196:F196"/>
    <mergeCell ref="G196:H196"/>
    <mergeCell ref="C194:D194"/>
    <mergeCell ref="E191:F191"/>
    <mergeCell ref="M189:N189"/>
    <mergeCell ref="O190:P190"/>
    <mergeCell ref="K273:L273"/>
    <mergeCell ref="I288:J288"/>
    <mergeCell ref="K287:L287"/>
    <mergeCell ref="C287:D287"/>
    <mergeCell ref="E287:F287"/>
    <mergeCell ref="O294:P294"/>
    <mergeCell ref="I297:J297"/>
    <mergeCell ref="E300:F300"/>
    <mergeCell ref="K297:L297"/>
    <mergeCell ref="G293:H293"/>
    <mergeCell ref="O198:P198"/>
    <mergeCell ref="C300:D300"/>
    <mergeCell ref="C298:D298"/>
    <mergeCell ref="E298:F298"/>
    <mergeCell ref="M298:N298"/>
    <mergeCell ref="G291:H291"/>
    <mergeCell ref="G287:H287"/>
    <mergeCell ref="C289:D289"/>
    <mergeCell ref="E289:F289"/>
    <mergeCell ref="C278:D278"/>
    <mergeCell ref="K279:L279"/>
    <mergeCell ref="O285:P285"/>
    <mergeCell ref="O279:P279"/>
    <mergeCell ref="M280:N280"/>
    <mergeCell ref="E296:F296"/>
    <mergeCell ref="C202:D202"/>
    <mergeCell ref="C203:D203"/>
    <mergeCell ref="E198:F198"/>
    <mergeCell ref="G198:H198"/>
    <mergeCell ref="K205:L205"/>
    <mergeCell ref="M205:N205"/>
    <mergeCell ref="M207:N207"/>
    <mergeCell ref="C285:D285"/>
    <mergeCell ref="C98:D98"/>
    <mergeCell ref="E95:F95"/>
    <mergeCell ref="C104:D104"/>
    <mergeCell ref="G98:H98"/>
    <mergeCell ref="G95:H95"/>
    <mergeCell ref="C296:D296"/>
    <mergeCell ref="K296:L296"/>
    <mergeCell ref="I286:J286"/>
    <mergeCell ref="G281:J281"/>
    <mergeCell ref="E280:F280"/>
    <mergeCell ref="I89:J89"/>
    <mergeCell ref="G68:J68"/>
    <mergeCell ref="K68:L68"/>
    <mergeCell ref="G86:H86"/>
    <mergeCell ref="C76:D76"/>
    <mergeCell ref="C68:D68"/>
    <mergeCell ref="G79:H79"/>
    <mergeCell ref="C74:D74"/>
    <mergeCell ref="E76:F76"/>
    <mergeCell ref="K82:L82"/>
    <mergeCell ref="C83:D83"/>
    <mergeCell ref="C75:D75"/>
    <mergeCell ref="E88:F88"/>
    <mergeCell ref="C100:D100"/>
    <mergeCell ref="E100:F100"/>
    <mergeCell ref="E69:F69"/>
    <mergeCell ref="G92:H92"/>
    <mergeCell ref="I92:J92"/>
    <mergeCell ref="K170:L170"/>
    <mergeCell ref="C91:D91"/>
    <mergeCell ref="G87:H87"/>
    <mergeCell ref="C99:D99"/>
    <mergeCell ref="C1:T1"/>
    <mergeCell ref="C164:T164"/>
    <mergeCell ref="C165:T165"/>
    <mergeCell ref="S81:T81"/>
    <mergeCell ref="G14:I14"/>
    <mergeCell ref="G128:I128"/>
    <mergeCell ref="C81:D81"/>
    <mergeCell ref="G15:I15"/>
    <mergeCell ref="C85:D85"/>
    <mergeCell ref="E85:F85"/>
    <mergeCell ref="O85:P85"/>
    <mergeCell ref="Q85:R85"/>
    <mergeCell ref="S85:T85"/>
    <mergeCell ref="I85:J85"/>
    <mergeCell ref="G123:I123"/>
    <mergeCell ref="K74:L74"/>
    <mergeCell ref="K73:L73"/>
    <mergeCell ref="K75:L75"/>
    <mergeCell ref="C62:D62"/>
    <mergeCell ref="C63:D63"/>
    <mergeCell ref="C65:D65"/>
    <mergeCell ref="G88:H88"/>
    <mergeCell ref="I88:J88"/>
    <mergeCell ref="G89:H89"/>
    <mergeCell ref="S92:T92"/>
    <mergeCell ref="I96:J96"/>
    <mergeCell ref="K97:L97"/>
    <mergeCell ref="M97:N97"/>
    <mergeCell ref="O97:P97"/>
    <mergeCell ref="Q103:R103"/>
    <mergeCell ref="C60:D60"/>
    <mergeCell ref="I90:J90"/>
    <mergeCell ref="S180:T180"/>
    <mergeCell ref="M180:N180"/>
    <mergeCell ref="S167:T167"/>
    <mergeCell ref="O172:P172"/>
    <mergeCell ref="Q178:R178"/>
    <mergeCell ref="S177:T177"/>
    <mergeCell ref="S172:T172"/>
    <mergeCell ref="S176:T176"/>
    <mergeCell ref="S170:T170"/>
    <mergeCell ref="S168:T168"/>
    <mergeCell ref="M172:N172"/>
    <mergeCell ref="K172:L172"/>
    <mergeCell ref="M100:N100"/>
    <mergeCell ref="S103:T103"/>
    <mergeCell ref="O102:P102"/>
    <mergeCell ref="O104:P104"/>
    <mergeCell ref="M174:N174"/>
    <mergeCell ref="K100:L100"/>
    <mergeCell ref="Q180:R180"/>
    <mergeCell ref="O173:P173"/>
    <mergeCell ref="S102:T102"/>
    <mergeCell ref="S104:T104"/>
    <mergeCell ref="S101:T101"/>
    <mergeCell ref="S108:T108"/>
    <mergeCell ref="M107:N107"/>
    <mergeCell ref="C113:T113"/>
    <mergeCell ref="O167:P167"/>
    <mergeCell ref="S169:T169"/>
    <mergeCell ref="M105:N105"/>
    <mergeCell ref="O105:P105"/>
    <mergeCell ref="G120:I120"/>
    <mergeCell ref="E105:F105"/>
    <mergeCell ref="E106:F106"/>
    <mergeCell ref="O101:P101"/>
    <mergeCell ref="K103:L103"/>
    <mergeCell ref="M103:N103"/>
    <mergeCell ref="O103:P103"/>
    <mergeCell ref="C105:D105"/>
    <mergeCell ref="G118:I118"/>
    <mergeCell ref="I106:J106"/>
    <mergeCell ref="Q175:R175"/>
    <mergeCell ref="Q167:R167"/>
    <mergeCell ref="K167:L167"/>
    <mergeCell ref="K173:L173"/>
    <mergeCell ref="O168:P168"/>
    <mergeCell ref="G119:I119"/>
    <mergeCell ref="O100:P100"/>
    <mergeCell ref="M169:N169"/>
    <mergeCell ref="O169:P169"/>
    <mergeCell ref="Q102:R102"/>
    <mergeCell ref="Q171:R171"/>
    <mergeCell ref="Q107:R107"/>
    <mergeCell ref="G100:H100"/>
    <mergeCell ref="E171:F171"/>
    <mergeCell ref="E101:F101"/>
    <mergeCell ref="M171:N171"/>
    <mergeCell ref="K171:L171"/>
    <mergeCell ref="K107:L107"/>
    <mergeCell ref="E175:F175"/>
    <mergeCell ref="C175:D175"/>
    <mergeCell ref="K175:L175"/>
    <mergeCell ref="I108:J108"/>
    <mergeCell ref="C173:D173"/>
    <mergeCell ref="G96:H96"/>
    <mergeCell ref="E87:F87"/>
    <mergeCell ref="C87:D87"/>
    <mergeCell ref="C95:D95"/>
    <mergeCell ref="M92:N92"/>
    <mergeCell ref="C92:D92"/>
    <mergeCell ref="E92:F92"/>
    <mergeCell ref="K91:L91"/>
    <mergeCell ref="K90:L90"/>
    <mergeCell ref="C94:D94"/>
    <mergeCell ref="E94:F94"/>
    <mergeCell ref="G94:H94"/>
    <mergeCell ref="G85:H85"/>
    <mergeCell ref="C93:D93"/>
    <mergeCell ref="E93:F93"/>
    <mergeCell ref="G93:H93"/>
    <mergeCell ref="I93:J93"/>
    <mergeCell ref="K93:L93"/>
    <mergeCell ref="K89:L89"/>
    <mergeCell ref="E96:F96"/>
    <mergeCell ref="K106:L106"/>
    <mergeCell ref="O170:P170"/>
    <mergeCell ref="G184:H184"/>
    <mergeCell ref="G183:H183"/>
    <mergeCell ref="K177:L177"/>
    <mergeCell ref="O107:P107"/>
    <mergeCell ref="C170:D170"/>
    <mergeCell ref="G130:I130"/>
    <mergeCell ref="G126:I126"/>
    <mergeCell ref="K168:L168"/>
    <mergeCell ref="G122:I122"/>
    <mergeCell ref="G124:I124"/>
    <mergeCell ref="M101:N101"/>
    <mergeCell ref="C168:D168"/>
    <mergeCell ref="C171:D171"/>
    <mergeCell ref="M167:N167"/>
    <mergeCell ref="G168:J168"/>
    <mergeCell ref="I167:J167"/>
    <mergeCell ref="C167:D167"/>
    <mergeCell ref="C107:D107"/>
    <mergeCell ref="O182:P182"/>
    <mergeCell ref="C103:D103"/>
    <mergeCell ref="G171:J171"/>
    <mergeCell ref="M170:N170"/>
    <mergeCell ref="I103:J103"/>
    <mergeCell ref="E167:F167"/>
    <mergeCell ref="E168:F168"/>
    <mergeCell ref="E169:F169"/>
    <mergeCell ref="G167:H167"/>
    <mergeCell ref="G125:I125"/>
    <mergeCell ref="C169:D169"/>
    <mergeCell ref="C106:D106"/>
    <mergeCell ref="O99:P99"/>
    <mergeCell ref="S194:T194"/>
    <mergeCell ref="S174:T174"/>
    <mergeCell ref="S182:T182"/>
    <mergeCell ref="S178:T178"/>
    <mergeCell ref="G207:H207"/>
    <mergeCell ref="Q184:R184"/>
    <mergeCell ref="M203:N203"/>
    <mergeCell ref="K193:L193"/>
    <mergeCell ref="K181:L181"/>
    <mergeCell ref="O178:P178"/>
    <mergeCell ref="K203:L203"/>
    <mergeCell ref="G200:H200"/>
    <mergeCell ref="Q197:R197"/>
    <mergeCell ref="K192:L192"/>
    <mergeCell ref="K204:L204"/>
    <mergeCell ref="M204:N204"/>
    <mergeCell ref="O204:P204"/>
    <mergeCell ref="M192:N192"/>
    <mergeCell ref="I204:J204"/>
    <mergeCell ref="Q205:R205"/>
    <mergeCell ref="O189:P189"/>
    <mergeCell ref="O195:P195"/>
    <mergeCell ref="S189:T189"/>
    <mergeCell ref="K180:L180"/>
    <mergeCell ref="O181:P181"/>
    <mergeCell ref="Q181:R181"/>
    <mergeCell ref="Q179:R179"/>
    <mergeCell ref="S179:T179"/>
    <mergeCell ref="I195:J195"/>
    <mergeCell ref="M185:N185"/>
    <mergeCell ref="O184:P184"/>
    <mergeCell ref="O177:P177"/>
    <mergeCell ref="I185:J185"/>
    <mergeCell ref="O272:P272"/>
    <mergeCell ref="S273:T273"/>
    <mergeCell ref="O175:P175"/>
    <mergeCell ref="O193:P193"/>
    <mergeCell ref="O176:P176"/>
    <mergeCell ref="G190:H190"/>
    <mergeCell ref="M175:N175"/>
    <mergeCell ref="G177:J177"/>
    <mergeCell ref="G195:H195"/>
    <mergeCell ref="G222:I222"/>
    <mergeCell ref="G208:H208"/>
    <mergeCell ref="M209:N209"/>
    <mergeCell ref="O209:P209"/>
    <mergeCell ref="I200:J200"/>
    <mergeCell ref="K200:L200"/>
    <mergeCell ref="M200:N200"/>
    <mergeCell ref="O200:P200"/>
    <mergeCell ref="G204:H204"/>
    <mergeCell ref="O192:P192"/>
    <mergeCell ref="C216:T216"/>
    <mergeCell ref="I207:J207"/>
    <mergeCell ref="Q193:R193"/>
    <mergeCell ref="S193:T193"/>
    <mergeCell ref="K271:L271"/>
    <mergeCell ref="S191:T191"/>
    <mergeCell ref="Q187:R187"/>
    <mergeCell ref="M179:N179"/>
    <mergeCell ref="I184:J184"/>
    <mergeCell ref="S181:T181"/>
    <mergeCell ref="O180:P180"/>
    <mergeCell ref="S188:T188"/>
    <mergeCell ref="K187:L187"/>
    <mergeCell ref="Q189:R189"/>
    <mergeCell ref="K189:L189"/>
    <mergeCell ref="M181:N181"/>
    <mergeCell ref="M183:N183"/>
    <mergeCell ref="O271:P271"/>
    <mergeCell ref="O208:P208"/>
    <mergeCell ref="Q208:R208"/>
    <mergeCell ref="Q271:R271"/>
    <mergeCell ref="K207:L207"/>
    <mergeCell ref="K272:L272"/>
    <mergeCell ref="G186:H186"/>
    <mergeCell ref="I186:J186"/>
    <mergeCell ref="C200:D200"/>
    <mergeCell ref="C193:D193"/>
    <mergeCell ref="E193:F193"/>
    <mergeCell ref="G193:H193"/>
    <mergeCell ref="E199:F199"/>
    <mergeCell ref="E197:F197"/>
    <mergeCell ref="K195:L195"/>
    <mergeCell ref="M195:N195"/>
    <mergeCell ref="M193:N193"/>
    <mergeCell ref="G194:H194"/>
    <mergeCell ref="G202:H202"/>
    <mergeCell ref="G199:H199"/>
    <mergeCell ref="I199:J199"/>
    <mergeCell ref="C198:D198"/>
    <mergeCell ref="M186:N186"/>
    <mergeCell ref="I183:J183"/>
    <mergeCell ref="K182:L182"/>
    <mergeCell ref="G185:H185"/>
    <mergeCell ref="C64:D64"/>
    <mergeCell ref="G75:J75"/>
    <mergeCell ref="G73:J73"/>
    <mergeCell ref="Q170:R170"/>
    <mergeCell ref="Q168:R168"/>
    <mergeCell ref="G175:J175"/>
    <mergeCell ref="Q172:R172"/>
    <mergeCell ref="Q174:R174"/>
    <mergeCell ref="Q177:R177"/>
    <mergeCell ref="O174:P174"/>
    <mergeCell ref="M173:N173"/>
    <mergeCell ref="Q182:R182"/>
    <mergeCell ref="Q183:R183"/>
    <mergeCell ref="S187:T187"/>
    <mergeCell ref="O179:P179"/>
    <mergeCell ref="K191:L191"/>
    <mergeCell ref="G170:J170"/>
    <mergeCell ref="O185:P185"/>
    <mergeCell ref="Q188:R188"/>
    <mergeCell ref="O187:P187"/>
    <mergeCell ref="M168:N168"/>
    <mergeCell ref="Q190:R190"/>
    <mergeCell ref="Q169:R169"/>
    <mergeCell ref="S184:T184"/>
    <mergeCell ref="O191:P191"/>
    <mergeCell ref="O188:P188"/>
    <mergeCell ref="Q186:R186"/>
    <mergeCell ref="O171:P171"/>
    <mergeCell ref="S171:T171"/>
    <mergeCell ref="Q173:R173"/>
    <mergeCell ref="S175:T175"/>
    <mergeCell ref="S173:T173"/>
    <mergeCell ref="C66:D66"/>
    <mergeCell ref="E72:F72"/>
    <mergeCell ref="C72:D72"/>
    <mergeCell ref="I82:J82"/>
    <mergeCell ref="E91:F91"/>
    <mergeCell ref="G77:J77"/>
    <mergeCell ref="C78:D78"/>
    <mergeCell ref="C67:D67"/>
    <mergeCell ref="C71:D71"/>
    <mergeCell ref="C77:D77"/>
    <mergeCell ref="E86:F86"/>
    <mergeCell ref="E70:F70"/>
    <mergeCell ref="E73:F73"/>
    <mergeCell ref="E71:F71"/>
    <mergeCell ref="C70:D70"/>
    <mergeCell ref="E78:F78"/>
    <mergeCell ref="G83:H83"/>
    <mergeCell ref="E83:F83"/>
    <mergeCell ref="I79:J79"/>
    <mergeCell ref="I91:J91"/>
    <mergeCell ref="E68:F68"/>
    <mergeCell ref="E90:F90"/>
    <mergeCell ref="E84:F84"/>
    <mergeCell ref="C89:D89"/>
    <mergeCell ref="C69:D69"/>
    <mergeCell ref="G71:J71"/>
    <mergeCell ref="I86:J86"/>
    <mergeCell ref="E75:F75"/>
    <mergeCell ref="C86:D86"/>
    <mergeCell ref="E81:F81"/>
    <mergeCell ref="G91:H91"/>
    <mergeCell ref="G90:H90"/>
    <mergeCell ref="E77:F77"/>
    <mergeCell ref="C90:D90"/>
    <mergeCell ref="G121:I121"/>
    <mergeCell ref="E89:F89"/>
    <mergeCell ref="I78:J78"/>
    <mergeCell ref="G78:H78"/>
    <mergeCell ref="C88:D88"/>
    <mergeCell ref="K78:L78"/>
    <mergeCell ref="C79:D79"/>
    <mergeCell ref="E79:F79"/>
    <mergeCell ref="C82:D82"/>
    <mergeCell ref="E82:F82"/>
    <mergeCell ref="C84:D84"/>
    <mergeCell ref="K76:L76"/>
    <mergeCell ref="G69:J69"/>
    <mergeCell ref="K70:L70"/>
    <mergeCell ref="C96:D96"/>
    <mergeCell ref="K95:L95"/>
    <mergeCell ref="C80:D80"/>
    <mergeCell ref="E80:F80"/>
    <mergeCell ref="C73:D73"/>
    <mergeCell ref="E74:F74"/>
    <mergeCell ref="G105:H105"/>
    <mergeCell ref="I105:J105"/>
    <mergeCell ref="K105:L105"/>
    <mergeCell ref="G102:H102"/>
    <mergeCell ref="I101:J101"/>
    <mergeCell ref="G103:H103"/>
    <mergeCell ref="G101:H101"/>
    <mergeCell ref="E103:F103"/>
    <mergeCell ref="E102:F102"/>
    <mergeCell ref="I102:J102"/>
    <mergeCell ref="O88:P88"/>
    <mergeCell ref="M90:N90"/>
    <mergeCell ref="M85:N85"/>
    <mergeCell ref="M96:N96"/>
    <mergeCell ref="M86:N86"/>
    <mergeCell ref="O86:P86"/>
    <mergeCell ref="Q86:R86"/>
    <mergeCell ref="I87:J87"/>
    <mergeCell ref="Q82:R82"/>
    <mergeCell ref="M87:N87"/>
    <mergeCell ref="K88:L88"/>
    <mergeCell ref="K96:L96"/>
    <mergeCell ref="K98:L98"/>
    <mergeCell ref="O87:P87"/>
    <mergeCell ref="O94:P94"/>
    <mergeCell ref="M89:N89"/>
    <mergeCell ref="K85:L85"/>
    <mergeCell ref="I84:J84"/>
    <mergeCell ref="M83:N83"/>
    <mergeCell ref="M98:N98"/>
    <mergeCell ref="K86:L86"/>
    <mergeCell ref="I83:J83"/>
    <mergeCell ref="K83:L83"/>
    <mergeCell ref="O95:P95"/>
    <mergeCell ref="M94:N94"/>
    <mergeCell ref="M91:N91"/>
    <mergeCell ref="K92:L92"/>
    <mergeCell ref="M93:N93"/>
    <mergeCell ref="O83:P83"/>
    <mergeCell ref="O93:P93"/>
    <mergeCell ref="S60:T60"/>
    <mergeCell ref="S66:T66"/>
    <mergeCell ref="Q72:R72"/>
    <mergeCell ref="Q84:R84"/>
    <mergeCell ref="Q83:R83"/>
    <mergeCell ref="M84:N84"/>
    <mergeCell ref="Q78:R78"/>
    <mergeCell ref="Q90:R90"/>
    <mergeCell ref="I95:J95"/>
    <mergeCell ref="K94:L94"/>
    <mergeCell ref="Q95:R95"/>
    <mergeCell ref="S95:T95"/>
    <mergeCell ref="S96:T96"/>
    <mergeCell ref="S97:T97"/>
    <mergeCell ref="O82:P82"/>
    <mergeCell ref="K87:L87"/>
    <mergeCell ref="O92:P92"/>
    <mergeCell ref="Q88:R88"/>
    <mergeCell ref="Q87:R87"/>
    <mergeCell ref="S82:T82"/>
    <mergeCell ref="S88:T88"/>
    <mergeCell ref="O91:P91"/>
    <mergeCell ref="Q79:R79"/>
    <mergeCell ref="Q80:R80"/>
    <mergeCell ref="O80:P80"/>
    <mergeCell ref="S84:T84"/>
    <mergeCell ref="Q94:R94"/>
    <mergeCell ref="Q93:R93"/>
    <mergeCell ref="S93:T93"/>
    <mergeCell ref="O60:P60"/>
    <mergeCell ref="O77:P77"/>
    <mergeCell ref="S91:T91"/>
    <mergeCell ref="S98:T98"/>
    <mergeCell ref="S83:T83"/>
    <mergeCell ref="K104:L104"/>
    <mergeCell ref="Q91:R91"/>
    <mergeCell ref="I94:J94"/>
    <mergeCell ref="S90:T90"/>
    <mergeCell ref="I80:J80"/>
    <mergeCell ref="Q97:R97"/>
    <mergeCell ref="Q100:R100"/>
    <mergeCell ref="S94:T94"/>
    <mergeCell ref="O98:P98"/>
    <mergeCell ref="Q101:R101"/>
    <mergeCell ref="S87:T87"/>
    <mergeCell ref="Q92:R92"/>
    <mergeCell ref="Q99:R99"/>
    <mergeCell ref="S99:T99"/>
    <mergeCell ref="I97:J97"/>
    <mergeCell ref="M95:N95"/>
    <mergeCell ref="K84:L84"/>
    <mergeCell ref="S89:T89"/>
    <mergeCell ref="M88:N88"/>
    <mergeCell ref="O96:P96"/>
    <mergeCell ref="S86:T86"/>
    <mergeCell ref="K101:L101"/>
    <mergeCell ref="Q104:R104"/>
    <mergeCell ref="Q96:R96"/>
    <mergeCell ref="O89:P89"/>
    <mergeCell ref="Q89:R89"/>
    <mergeCell ref="I100:J100"/>
    <mergeCell ref="M102:N102"/>
    <mergeCell ref="I98:J98"/>
    <mergeCell ref="O90:P90"/>
    <mergeCell ref="G4:I4"/>
    <mergeCell ref="G5:I5"/>
    <mergeCell ref="G6:I6"/>
    <mergeCell ref="G7:I7"/>
    <mergeCell ref="G8:I8"/>
    <mergeCell ref="G59:H59"/>
    <mergeCell ref="G19:I19"/>
    <mergeCell ref="G12:I12"/>
    <mergeCell ref="G11:I11"/>
    <mergeCell ref="G18:I18"/>
    <mergeCell ref="G9:I9"/>
    <mergeCell ref="G10:I10"/>
    <mergeCell ref="G17:I17"/>
    <mergeCell ref="G13:I13"/>
    <mergeCell ref="A54:T54"/>
    <mergeCell ref="G16:I16"/>
    <mergeCell ref="C57:T57"/>
    <mergeCell ref="Q59:R59"/>
    <mergeCell ref="I59:J59"/>
    <mergeCell ref="K59:L59"/>
    <mergeCell ref="M59:N59"/>
    <mergeCell ref="O59:P59"/>
    <mergeCell ref="C56:T56"/>
    <mergeCell ref="C59:D59"/>
    <mergeCell ref="E59:F59"/>
    <mergeCell ref="S59:T59"/>
    <mergeCell ref="E60:F60"/>
    <mergeCell ref="G61:J61"/>
    <mergeCell ref="Q60:R60"/>
    <mergeCell ref="M60:N60"/>
    <mergeCell ref="M64:N64"/>
    <mergeCell ref="S70:T70"/>
    <mergeCell ref="K61:L61"/>
    <mergeCell ref="Q66:R66"/>
    <mergeCell ref="O67:P67"/>
    <mergeCell ref="Q67:R67"/>
    <mergeCell ref="O70:P70"/>
    <mergeCell ref="S75:T75"/>
    <mergeCell ref="S61:T61"/>
    <mergeCell ref="Q61:R61"/>
    <mergeCell ref="S62:T62"/>
    <mergeCell ref="Q62:R62"/>
    <mergeCell ref="O66:P66"/>
    <mergeCell ref="O62:P62"/>
    <mergeCell ref="O65:P65"/>
    <mergeCell ref="S63:T63"/>
    <mergeCell ref="Q63:R63"/>
    <mergeCell ref="O63:P63"/>
    <mergeCell ref="Q65:R65"/>
    <mergeCell ref="Q75:R75"/>
    <mergeCell ref="K64:L64"/>
    <mergeCell ref="Q64:R64"/>
    <mergeCell ref="S65:T65"/>
    <mergeCell ref="K67:L67"/>
    <mergeCell ref="M75:N75"/>
    <mergeCell ref="M70:N70"/>
    <mergeCell ref="O75:P75"/>
    <mergeCell ref="O64:P64"/>
    <mergeCell ref="E63:F63"/>
    <mergeCell ref="K71:L71"/>
    <mergeCell ref="K72:L72"/>
    <mergeCell ref="G74:J74"/>
    <mergeCell ref="M63:N63"/>
    <mergeCell ref="M69:N69"/>
    <mergeCell ref="M71:N71"/>
    <mergeCell ref="M74:N74"/>
    <mergeCell ref="M72:N72"/>
    <mergeCell ref="O73:P73"/>
    <mergeCell ref="O74:P74"/>
    <mergeCell ref="G62:J62"/>
    <mergeCell ref="G63:J63"/>
    <mergeCell ref="G64:J64"/>
    <mergeCell ref="K69:L69"/>
    <mergeCell ref="M66:N66"/>
    <mergeCell ref="E61:F61"/>
    <mergeCell ref="M65:N65"/>
    <mergeCell ref="M61:N61"/>
    <mergeCell ref="K62:L62"/>
    <mergeCell ref="M62:N62"/>
    <mergeCell ref="K63:L63"/>
    <mergeCell ref="M67:N67"/>
    <mergeCell ref="M73:N73"/>
    <mergeCell ref="E64:F64"/>
    <mergeCell ref="G67:J67"/>
    <mergeCell ref="O61:P61"/>
    <mergeCell ref="K65:L65"/>
    <mergeCell ref="E67:F67"/>
    <mergeCell ref="E66:F66"/>
    <mergeCell ref="K66:L66"/>
    <mergeCell ref="G66:J66"/>
    <mergeCell ref="C61:D61"/>
    <mergeCell ref="E62:F62"/>
    <mergeCell ref="Q81:R81"/>
    <mergeCell ref="I81:J81"/>
    <mergeCell ref="K81:L81"/>
    <mergeCell ref="Q73:R73"/>
    <mergeCell ref="O72:P72"/>
    <mergeCell ref="G65:J65"/>
    <mergeCell ref="G60:J60"/>
    <mergeCell ref="K79:L79"/>
    <mergeCell ref="O69:P69"/>
    <mergeCell ref="E98:F98"/>
    <mergeCell ref="Q98:R98"/>
    <mergeCell ref="K77:L77"/>
    <mergeCell ref="C101:D101"/>
    <mergeCell ref="C102:D102"/>
    <mergeCell ref="S67:T67"/>
    <mergeCell ref="S77:T77"/>
    <mergeCell ref="O76:P76"/>
    <mergeCell ref="O84:P84"/>
    <mergeCell ref="M81:N81"/>
    <mergeCell ref="O81:P81"/>
    <mergeCell ref="G80:H80"/>
    <mergeCell ref="S69:T69"/>
    <mergeCell ref="Q69:R69"/>
    <mergeCell ref="G76:J76"/>
    <mergeCell ref="S80:T80"/>
    <mergeCell ref="S72:T72"/>
    <mergeCell ref="S68:T68"/>
    <mergeCell ref="S76:T76"/>
    <mergeCell ref="Q68:R68"/>
    <mergeCell ref="O68:P68"/>
    <mergeCell ref="K60:L60"/>
    <mergeCell ref="G72:J72"/>
    <mergeCell ref="G70:J70"/>
    <mergeCell ref="O71:P71"/>
    <mergeCell ref="Q70:R70"/>
    <mergeCell ref="O78:P78"/>
    <mergeCell ref="Q71:R71"/>
    <mergeCell ref="S73:T73"/>
    <mergeCell ref="M78:N78"/>
    <mergeCell ref="S78:T78"/>
    <mergeCell ref="S106:T106"/>
    <mergeCell ref="G106:H106"/>
    <mergeCell ref="G127:I127"/>
    <mergeCell ref="S74:T74"/>
    <mergeCell ref="S64:T64"/>
    <mergeCell ref="S71:T71"/>
    <mergeCell ref="M82:N82"/>
    <mergeCell ref="O79:P79"/>
    <mergeCell ref="M79:N79"/>
    <mergeCell ref="Q76:R76"/>
    <mergeCell ref="Q74:R74"/>
    <mergeCell ref="S79:T79"/>
    <mergeCell ref="M76:N76"/>
    <mergeCell ref="K80:L80"/>
    <mergeCell ref="G84:H84"/>
    <mergeCell ref="M80:N80"/>
    <mergeCell ref="G82:H82"/>
    <mergeCell ref="G81:H81"/>
    <mergeCell ref="Q77:R77"/>
    <mergeCell ref="M68:N68"/>
    <mergeCell ref="S100:T100"/>
    <mergeCell ref="S105:T105"/>
    <mergeCell ref="E65:F65"/>
    <mergeCell ref="E99:F99"/>
    <mergeCell ref="G99:H99"/>
    <mergeCell ref="I99:J99"/>
    <mergeCell ref="K99:L99"/>
    <mergeCell ref="M99:N99"/>
    <mergeCell ref="M182:N182"/>
    <mergeCell ref="K102:L102"/>
    <mergeCell ref="K169:L169"/>
    <mergeCell ref="G172:J172"/>
    <mergeCell ref="K179:L179"/>
    <mergeCell ref="M106:N106"/>
    <mergeCell ref="O106:P106"/>
    <mergeCell ref="Q106:R106"/>
    <mergeCell ref="E172:F172"/>
    <mergeCell ref="Q176:R176"/>
    <mergeCell ref="G169:J169"/>
    <mergeCell ref="E104:F104"/>
    <mergeCell ref="G104:H104"/>
    <mergeCell ref="I104:J104"/>
    <mergeCell ref="M104:N104"/>
    <mergeCell ref="M178:N178"/>
    <mergeCell ref="G173:J173"/>
    <mergeCell ref="K174:L174"/>
    <mergeCell ref="Q105:R105"/>
    <mergeCell ref="G117:I117"/>
    <mergeCell ref="G116:I116"/>
    <mergeCell ref="M77:N77"/>
    <mergeCell ref="E170:F170"/>
    <mergeCell ref="G129:I129"/>
    <mergeCell ref="I107:J107"/>
    <mergeCell ref="G174:J174"/>
    <mergeCell ref="E107:F107"/>
    <mergeCell ref="G107:H107"/>
    <mergeCell ref="M177:N177"/>
    <mergeCell ref="K196:L196"/>
    <mergeCell ref="K201:L201"/>
    <mergeCell ref="G228:I228"/>
    <mergeCell ref="G232:I232"/>
    <mergeCell ref="E173:F173"/>
    <mergeCell ref="G176:J176"/>
    <mergeCell ref="M176:N176"/>
    <mergeCell ref="K183:L183"/>
    <mergeCell ref="I206:J206"/>
    <mergeCell ref="G226:I226"/>
    <mergeCell ref="G229:I229"/>
    <mergeCell ref="I198:J198"/>
    <mergeCell ref="E174:F174"/>
    <mergeCell ref="I205:J205"/>
    <mergeCell ref="M196:N196"/>
    <mergeCell ref="K186:L186"/>
    <mergeCell ref="G206:H206"/>
    <mergeCell ref="G192:H192"/>
    <mergeCell ref="M190:N190"/>
    <mergeCell ref="K185:L185"/>
    <mergeCell ref="M184:N184"/>
    <mergeCell ref="C176:D176"/>
    <mergeCell ref="G187:H187"/>
    <mergeCell ref="C192:D192"/>
    <mergeCell ref="C184:D184"/>
    <mergeCell ref="C180:D180"/>
    <mergeCell ref="I192:J192"/>
    <mergeCell ref="E188:F188"/>
    <mergeCell ref="G188:H188"/>
    <mergeCell ref="E187:F187"/>
    <mergeCell ref="C188:D188"/>
    <mergeCell ref="E183:F183"/>
    <mergeCell ref="C185:D185"/>
    <mergeCell ref="E192:F192"/>
    <mergeCell ref="E176:F176"/>
    <mergeCell ref="E178:F178"/>
    <mergeCell ref="K178:L178"/>
    <mergeCell ref="C183:D183"/>
    <mergeCell ref="C191:D191"/>
    <mergeCell ref="E181:F181"/>
    <mergeCell ref="E184:F184"/>
    <mergeCell ref="C187:D187"/>
    <mergeCell ref="K188:L188"/>
    <mergeCell ref="G182:H182"/>
    <mergeCell ref="E180:F180"/>
    <mergeCell ref="C182:D182"/>
    <mergeCell ref="C177:D177"/>
    <mergeCell ref="E185:F185"/>
    <mergeCell ref="E186:F186"/>
    <mergeCell ref="G181:J181"/>
    <mergeCell ref="I189:J189"/>
    <mergeCell ref="M191:N191"/>
    <mergeCell ref="G180:J180"/>
    <mergeCell ref="I182:J182"/>
    <mergeCell ref="E179:F179"/>
    <mergeCell ref="I188:J188"/>
    <mergeCell ref="E190:F190"/>
    <mergeCell ref="I190:J190"/>
    <mergeCell ref="E189:F189"/>
    <mergeCell ref="C179:D179"/>
    <mergeCell ref="C178:D178"/>
    <mergeCell ref="G179:J179"/>
    <mergeCell ref="G178:J178"/>
    <mergeCell ref="K176:L176"/>
    <mergeCell ref="K190:L190"/>
    <mergeCell ref="I187:J187"/>
    <mergeCell ref="K184:L184"/>
    <mergeCell ref="G285:J285"/>
    <mergeCell ref="E201:F201"/>
    <mergeCell ref="C201:D201"/>
    <mergeCell ref="C199:D199"/>
    <mergeCell ref="I202:J202"/>
    <mergeCell ref="K194:L194"/>
    <mergeCell ref="C271:D271"/>
    <mergeCell ref="G203:H203"/>
    <mergeCell ref="I203:J203"/>
    <mergeCell ref="G272:J272"/>
    <mergeCell ref="K206:L206"/>
    <mergeCell ref="I201:J201"/>
    <mergeCell ref="I271:J271"/>
    <mergeCell ref="C269:T269"/>
    <mergeCell ref="M271:N271"/>
    <mergeCell ref="C190:D190"/>
    <mergeCell ref="C189:D189"/>
    <mergeCell ref="G191:H191"/>
    <mergeCell ref="I191:J191"/>
    <mergeCell ref="C172:D172"/>
    <mergeCell ref="C186:D186"/>
    <mergeCell ref="E182:F182"/>
    <mergeCell ref="C174:D174"/>
    <mergeCell ref="S274:T274"/>
    <mergeCell ref="C275:D275"/>
    <mergeCell ref="S205:T205"/>
    <mergeCell ref="O196:P196"/>
    <mergeCell ref="Q290:R290"/>
    <mergeCell ref="M290:N290"/>
    <mergeCell ref="O290:P290"/>
    <mergeCell ref="C197:D197"/>
    <mergeCell ref="C288:D288"/>
    <mergeCell ref="E288:F288"/>
    <mergeCell ref="S280:T280"/>
    <mergeCell ref="M277:N277"/>
    <mergeCell ref="Q274:R274"/>
    <mergeCell ref="C274:D274"/>
    <mergeCell ref="K276:L276"/>
    <mergeCell ref="Q275:R275"/>
    <mergeCell ref="E202:F202"/>
    <mergeCell ref="C196:D196"/>
    <mergeCell ref="G230:I230"/>
    <mergeCell ref="G233:I233"/>
    <mergeCell ref="E200:F200"/>
    <mergeCell ref="E203:F203"/>
    <mergeCell ref="C206:D206"/>
    <mergeCell ref="C181:D181"/>
    <mergeCell ref="M279:N279"/>
    <mergeCell ref="E177:F177"/>
    <mergeCell ref="G219:I219"/>
    <mergeCell ref="O207:P207"/>
    <mergeCell ref="I208:J208"/>
    <mergeCell ref="K208:L208"/>
    <mergeCell ref="G224:I224"/>
    <mergeCell ref="G231:I231"/>
    <mergeCell ref="G212:H212"/>
    <mergeCell ref="I212:J212"/>
    <mergeCell ref="K212:L212"/>
    <mergeCell ref="M212:N212"/>
    <mergeCell ref="O212:P212"/>
    <mergeCell ref="M282:N282"/>
    <mergeCell ref="E207:F207"/>
    <mergeCell ref="I209:J209"/>
    <mergeCell ref="K209:L209"/>
    <mergeCell ref="E281:F281"/>
    <mergeCell ref="G280:J280"/>
    <mergeCell ref="G274:J274"/>
    <mergeCell ref="G271:H271"/>
    <mergeCell ref="M274:N274"/>
    <mergeCell ref="M275:N275"/>
    <mergeCell ref="E275:F275"/>
    <mergeCell ref="G227:I227"/>
    <mergeCell ref="G221:I221"/>
    <mergeCell ref="E272:F272"/>
    <mergeCell ref="C268:T268"/>
    <mergeCell ref="K210:L210"/>
    <mergeCell ref="M210:N210"/>
    <mergeCell ref="O210:P210"/>
    <mergeCell ref="C207:D207"/>
    <mergeCell ref="E273:F273"/>
    <mergeCell ref="C273:D273"/>
    <mergeCell ref="S272:T272"/>
    <mergeCell ref="S287:T287"/>
    <mergeCell ref="M287:N287"/>
    <mergeCell ref="S290:T290"/>
    <mergeCell ref="S276:T276"/>
    <mergeCell ref="Q296:R296"/>
    <mergeCell ref="Q300:R300"/>
    <mergeCell ref="S300:T300"/>
    <mergeCell ref="I300:J300"/>
    <mergeCell ref="K300:L300"/>
    <mergeCell ref="O298:P298"/>
    <mergeCell ref="Q298:R298"/>
    <mergeCell ref="S298:T298"/>
    <mergeCell ref="K293:L293"/>
    <mergeCell ref="M294:N294"/>
    <mergeCell ref="M276:N276"/>
    <mergeCell ref="M289:N289"/>
    <mergeCell ref="O277:P277"/>
    <mergeCell ref="Q295:R295"/>
    <mergeCell ref="O295:P295"/>
    <mergeCell ref="M283:N283"/>
    <mergeCell ref="K282:L282"/>
    <mergeCell ref="K277:L277"/>
    <mergeCell ref="G284:J284"/>
    <mergeCell ref="O300:P300"/>
    <mergeCell ref="Q299:R299"/>
    <mergeCell ref="S299:T299"/>
    <mergeCell ref="G298:H298"/>
    <mergeCell ref="G286:H286"/>
    <mergeCell ref="K285:L285"/>
    <mergeCell ref="O280:P280"/>
    <mergeCell ref="S289:T289"/>
    <mergeCell ref="S313:T313"/>
    <mergeCell ref="K305:L305"/>
    <mergeCell ref="M305:N305"/>
    <mergeCell ref="O305:P305"/>
    <mergeCell ref="Q305:R305"/>
    <mergeCell ref="S305:T305"/>
    <mergeCell ref="M304:N304"/>
    <mergeCell ref="O304:P304"/>
    <mergeCell ref="M308:N308"/>
    <mergeCell ref="O308:P308"/>
    <mergeCell ref="Q308:R308"/>
    <mergeCell ref="S308:T308"/>
    <mergeCell ref="I309:J309"/>
    <mergeCell ref="K309:L309"/>
    <mergeCell ref="M309:N309"/>
    <mergeCell ref="O309:P309"/>
    <mergeCell ref="Q309:R309"/>
    <mergeCell ref="S309:T309"/>
    <mergeCell ref="I312:J312"/>
    <mergeCell ref="K312:L312"/>
    <mergeCell ref="M312:N312"/>
    <mergeCell ref="O312:P312"/>
    <mergeCell ref="Q312:R312"/>
    <mergeCell ref="M313:N313"/>
    <mergeCell ref="O313:P313"/>
    <mergeCell ref="S312:T312"/>
    <mergeCell ref="Q306:R306"/>
    <mergeCell ref="I310:J310"/>
    <mergeCell ref="Q310:R310"/>
    <mergeCell ref="S310:T310"/>
    <mergeCell ref="M199:N199"/>
    <mergeCell ref="O199:P199"/>
    <mergeCell ref="Q212:R212"/>
    <mergeCell ref="S212:T212"/>
    <mergeCell ref="S203:T203"/>
    <mergeCell ref="I194:J194"/>
    <mergeCell ref="K197:L197"/>
    <mergeCell ref="M197:N197"/>
    <mergeCell ref="O197:P197"/>
    <mergeCell ref="G201:H201"/>
    <mergeCell ref="G210:H210"/>
    <mergeCell ref="I210:J210"/>
    <mergeCell ref="C195:D195"/>
    <mergeCell ref="C205:D205"/>
    <mergeCell ref="C204:D204"/>
    <mergeCell ref="Q210:R210"/>
    <mergeCell ref="G209:H209"/>
    <mergeCell ref="S210:T210"/>
    <mergeCell ref="C210:D210"/>
    <mergeCell ref="G197:H197"/>
    <mergeCell ref="E205:F205"/>
    <mergeCell ref="G205:H205"/>
    <mergeCell ref="E206:F206"/>
    <mergeCell ref="M206:N206"/>
    <mergeCell ref="S196:T196"/>
    <mergeCell ref="O194:P194"/>
    <mergeCell ref="Q200:R200"/>
    <mergeCell ref="S195:T195"/>
    <mergeCell ref="C212:D212"/>
    <mergeCell ref="E212:F212"/>
    <mergeCell ref="Q313:R313"/>
    <mergeCell ref="E283:F283"/>
    <mergeCell ref="Q287:R287"/>
    <mergeCell ref="Q284:R284"/>
    <mergeCell ref="Q291:R291"/>
    <mergeCell ref="E271:F271"/>
    <mergeCell ref="G295:H295"/>
    <mergeCell ref="O274:P274"/>
    <mergeCell ref="K294:L294"/>
    <mergeCell ref="O292:P292"/>
    <mergeCell ref="I293:J293"/>
    <mergeCell ref="I295:J295"/>
    <mergeCell ref="G289:H289"/>
    <mergeCell ref="I290:J290"/>
    <mergeCell ref="O289:P289"/>
    <mergeCell ref="C293:D293"/>
    <mergeCell ref="C295:D295"/>
    <mergeCell ref="E286:F286"/>
    <mergeCell ref="M293:N293"/>
    <mergeCell ref="K286:L286"/>
    <mergeCell ref="K283:L283"/>
    <mergeCell ref="C281:D281"/>
    <mergeCell ref="Q283:R283"/>
    <mergeCell ref="Q292:R292"/>
    <mergeCell ref="E295:F295"/>
    <mergeCell ref="C290:D290"/>
    <mergeCell ref="E290:F290"/>
    <mergeCell ref="E293:F293"/>
    <mergeCell ref="M284:N284"/>
    <mergeCell ref="Q294:R294"/>
    <mergeCell ref="Q273:R273"/>
    <mergeCell ref="Q272:R272"/>
    <mergeCell ref="Q286:R286"/>
    <mergeCell ref="C314:D314"/>
    <mergeCell ref="E314:F314"/>
    <mergeCell ref="G314:H314"/>
    <mergeCell ref="I314:J314"/>
    <mergeCell ref="K314:L314"/>
    <mergeCell ref="O288:P288"/>
    <mergeCell ref="Q288:R288"/>
    <mergeCell ref="K278:L278"/>
    <mergeCell ref="O276:P276"/>
    <mergeCell ref="E291:F291"/>
    <mergeCell ref="O278:P278"/>
    <mergeCell ref="C294:D294"/>
    <mergeCell ref="G220:I220"/>
    <mergeCell ref="Q314:R314"/>
    <mergeCell ref="G294:H294"/>
    <mergeCell ref="G290:H290"/>
    <mergeCell ref="I294:J294"/>
    <mergeCell ref="K289:L289"/>
    <mergeCell ref="M288:N288"/>
    <mergeCell ref="G296:H296"/>
    <mergeCell ref="C291:D291"/>
    <mergeCell ref="C286:D286"/>
    <mergeCell ref="I291:J291"/>
    <mergeCell ref="M278:N278"/>
    <mergeCell ref="I296:J296"/>
    <mergeCell ref="M300:N300"/>
    <mergeCell ref="E299:F299"/>
    <mergeCell ref="G299:H299"/>
    <mergeCell ref="I299:J299"/>
    <mergeCell ref="S277:T277"/>
    <mergeCell ref="S279:T279"/>
    <mergeCell ref="S282:T282"/>
    <mergeCell ref="Q278:R278"/>
    <mergeCell ref="S283:T283"/>
    <mergeCell ref="Q282:R282"/>
    <mergeCell ref="S295:T295"/>
    <mergeCell ref="S293:T293"/>
    <mergeCell ref="S278:T278"/>
    <mergeCell ref="S284:T284"/>
    <mergeCell ref="S291:T291"/>
    <mergeCell ref="S294:T294"/>
    <mergeCell ref="O297:P297"/>
    <mergeCell ref="S297:T297"/>
    <mergeCell ref="Q297:R297"/>
    <mergeCell ref="O282:P282"/>
    <mergeCell ref="S286:T286"/>
    <mergeCell ref="Q281:R281"/>
    <mergeCell ref="S281:T281"/>
    <mergeCell ref="O283:P283"/>
    <mergeCell ref="S296:T296"/>
    <mergeCell ref="S285:T285"/>
    <mergeCell ref="S292:T292"/>
    <mergeCell ref="S288:T288"/>
    <mergeCell ref="O108:P108"/>
    <mergeCell ref="Q108:R108"/>
    <mergeCell ref="S314:T314"/>
    <mergeCell ref="G306:H306"/>
    <mergeCell ref="I306:J306"/>
    <mergeCell ref="M314:N314"/>
    <mergeCell ref="C209:D209"/>
    <mergeCell ref="E209:F209"/>
    <mergeCell ref="I313:J313"/>
    <mergeCell ref="K313:L313"/>
    <mergeCell ref="G300:H300"/>
    <mergeCell ref="E279:F279"/>
    <mergeCell ref="E309:F309"/>
    <mergeCell ref="G309:H309"/>
    <mergeCell ref="K306:L306"/>
    <mergeCell ref="M306:N306"/>
    <mergeCell ref="O306:P306"/>
    <mergeCell ref="K303:L303"/>
    <mergeCell ref="M296:N296"/>
    <mergeCell ref="O296:P296"/>
    <mergeCell ref="C283:D283"/>
    <mergeCell ref="C280:D280"/>
    <mergeCell ref="E310:F310"/>
    <mergeCell ref="C312:D312"/>
    <mergeCell ref="E312:F312"/>
    <mergeCell ref="G312:H312"/>
    <mergeCell ref="G310:H310"/>
    <mergeCell ref="O291:P291"/>
    <mergeCell ref="O314:P314"/>
    <mergeCell ref="O293:P293"/>
    <mergeCell ref="S271:T271"/>
    <mergeCell ref="S275:T275"/>
    <mergeCell ref="M315:N315"/>
    <mergeCell ref="O315:P315"/>
    <mergeCell ref="Q315:R315"/>
    <mergeCell ref="C299:D299"/>
    <mergeCell ref="C282:D282"/>
    <mergeCell ref="I298:J298"/>
    <mergeCell ref="K299:L299"/>
    <mergeCell ref="K310:L310"/>
    <mergeCell ref="M310:N310"/>
    <mergeCell ref="O310:P310"/>
    <mergeCell ref="M295:N295"/>
    <mergeCell ref="S107:T107"/>
    <mergeCell ref="C211:D211"/>
    <mergeCell ref="E211:F211"/>
    <mergeCell ref="G211:H211"/>
    <mergeCell ref="I211:J211"/>
    <mergeCell ref="K211:L211"/>
    <mergeCell ref="M211:N211"/>
    <mergeCell ref="O211:P211"/>
    <mergeCell ref="Q211:R211"/>
    <mergeCell ref="S211:T211"/>
    <mergeCell ref="K202:L202"/>
    <mergeCell ref="M202:N202"/>
    <mergeCell ref="O202:P202"/>
    <mergeCell ref="Q202:R202"/>
    <mergeCell ref="E204:F204"/>
    <mergeCell ref="C208:D208"/>
    <mergeCell ref="C108:D108"/>
    <mergeCell ref="E108:F108"/>
    <mergeCell ref="G108:H108"/>
    <mergeCell ref="K108:L108"/>
    <mergeCell ref="M108:N108"/>
    <mergeCell ref="C313:D313"/>
    <mergeCell ref="E313:F313"/>
    <mergeCell ref="G313:H313"/>
    <mergeCell ref="S186:T186"/>
    <mergeCell ref="Q185:R185"/>
    <mergeCell ref="I193:J193"/>
    <mergeCell ref="I197:J197"/>
    <mergeCell ref="E210:F210"/>
    <mergeCell ref="C316:D316"/>
    <mergeCell ref="E316:F316"/>
    <mergeCell ref="G316:H316"/>
    <mergeCell ref="I316:J316"/>
    <mergeCell ref="K316:L316"/>
    <mergeCell ref="M316:N316"/>
    <mergeCell ref="O316:P316"/>
    <mergeCell ref="Q316:R316"/>
    <mergeCell ref="S316:T316"/>
    <mergeCell ref="S315:T315"/>
    <mergeCell ref="C310:D310"/>
    <mergeCell ref="K284:L284"/>
    <mergeCell ref="M291:N291"/>
    <mergeCell ref="M285:N285"/>
    <mergeCell ref="C297:D297"/>
    <mergeCell ref="E297:F297"/>
    <mergeCell ref="G297:H297"/>
    <mergeCell ref="M299:N299"/>
    <mergeCell ref="O299:P299"/>
    <mergeCell ref="C315:D315"/>
    <mergeCell ref="E315:F315"/>
    <mergeCell ref="G315:H315"/>
    <mergeCell ref="I315:J315"/>
    <mergeCell ref="K315:L315"/>
  </mergeCells>
  <phoneticPr fontId="0" type="noConversion"/>
  <pageMargins left="0.59055118110236227" right="0.59055118110236227" top="0.78740157480314965" bottom="0.70866141732283472" header="0.51181102362204722" footer="0.51181102362204722"/>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C00000"/>
    <pageSetUpPr fitToPage="1"/>
  </sheetPr>
  <dimension ref="A1:AK115"/>
  <sheetViews>
    <sheetView topLeftCell="D16" zoomScale="120" zoomScaleNormal="120" workbookViewId="0">
      <selection activeCell="F54" sqref="F54"/>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5" ht="22.7" customHeight="1" thickBot="1">
      <c r="A1" s="14" t="s">
        <v>21</v>
      </c>
      <c r="C1" s="4573" t="s">
        <v>154</v>
      </c>
      <c r="D1" s="4574"/>
      <c r="E1" s="4574"/>
      <c r="F1" s="4574"/>
      <c r="G1" s="4574"/>
      <c r="H1" s="4574"/>
      <c r="I1" s="4574"/>
      <c r="J1" s="4574"/>
      <c r="K1" s="4574"/>
      <c r="L1" s="4574"/>
      <c r="M1" s="4574"/>
      <c r="N1" s="4574"/>
      <c r="O1" s="4574"/>
      <c r="P1" s="4574"/>
      <c r="Q1" s="4574"/>
      <c r="R1" s="4574"/>
      <c r="S1" s="4574"/>
      <c r="T1" s="4574"/>
      <c r="U1" s="4574"/>
      <c r="V1" s="4574"/>
      <c r="W1" s="4574"/>
      <c r="X1" s="4574"/>
      <c r="Y1" s="4574"/>
      <c r="Z1" s="4574"/>
      <c r="AA1" s="4575"/>
      <c r="AB1" s="4575"/>
      <c r="AC1" s="4575"/>
      <c r="AD1" s="4575"/>
      <c r="AE1" s="4575"/>
      <c r="AF1" s="4576"/>
    </row>
    <row r="2" spans="1:35" ht="15.75" customHeight="1" thickBot="1">
      <c r="B2" s="641" t="s">
        <v>99</v>
      </c>
      <c r="C2" s="114"/>
      <c r="D2" s="115"/>
      <c r="E2" s="116"/>
      <c r="F2" s="4577" t="s">
        <v>155</v>
      </c>
      <c r="G2" s="4577"/>
      <c r="H2" s="4577"/>
      <c r="I2" s="4577"/>
      <c r="J2" s="4577"/>
      <c r="K2" s="4577"/>
      <c r="L2" s="4577"/>
      <c r="M2" s="4577"/>
      <c r="N2" s="4577"/>
      <c r="O2" s="4577"/>
      <c r="P2" s="4577"/>
      <c r="Q2" s="4577"/>
      <c r="R2" s="4577"/>
      <c r="S2" s="4577"/>
      <c r="T2" s="4577"/>
      <c r="U2" s="4577"/>
      <c r="V2" s="4577"/>
      <c r="W2" s="4577"/>
      <c r="X2" s="4577"/>
      <c r="Y2" s="4577"/>
      <c r="Z2" s="4577"/>
      <c r="AA2" s="4577"/>
      <c r="AB2" s="4577"/>
      <c r="AC2" s="4577"/>
      <c r="AD2" s="4577"/>
      <c r="AE2" s="4577"/>
      <c r="AF2" s="4578"/>
    </row>
    <row r="3" spans="1:35" ht="33.75" customHeight="1">
      <c r="B3" s="642" t="s">
        <v>104</v>
      </c>
      <c r="C3" s="4582" t="s">
        <v>156</v>
      </c>
      <c r="D3" s="4583"/>
      <c r="E3" s="4583"/>
      <c r="F3" s="4579" t="s">
        <v>157</v>
      </c>
      <c r="G3" s="4581"/>
      <c r="H3" s="4581"/>
      <c r="I3" s="4579" t="s">
        <v>141</v>
      </c>
      <c r="J3" s="4584"/>
      <c r="K3" s="4585"/>
      <c r="L3" s="4587" t="s">
        <v>604</v>
      </c>
      <c r="M3" s="4587"/>
      <c r="N3" s="4588"/>
      <c r="O3" s="4589" t="s">
        <v>605</v>
      </c>
      <c r="P3" s="4587"/>
      <c r="Q3" s="4587"/>
      <c r="R3" s="4586" t="s">
        <v>142</v>
      </c>
      <c r="S3" s="4584"/>
      <c r="T3" s="4585"/>
      <c r="U3" s="4570" t="s">
        <v>143</v>
      </c>
      <c r="V3" s="4571"/>
      <c r="W3" s="4571"/>
      <c r="X3" s="4579" t="s">
        <v>60</v>
      </c>
      <c r="Y3" s="4571"/>
      <c r="Z3" s="4580"/>
      <c r="AA3" s="4570" t="s">
        <v>144</v>
      </c>
      <c r="AB3" s="4571"/>
      <c r="AC3" s="4571"/>
      <c r="AD3" s="4579" t="s">
        <v>145</v>
      </c>
      <c r="AE3" s="4571"/>
      <c r="AF3" s="4580"/>
    </row>
    <row r="4" spans="1:35" ht="17.45" customHeight="1">
      <c r="B4" s="643"/>
      <c r="C4" s="2526" t="s">
        <v>620</v>
      </c>
      <c r="D4" s="2526" t="s">
        <v>160</v>
      </c>
      <c r="E4" s="2526" t="s">
        <v>161</v>
      </c>
      <c r="F4" s="2537" t="s">
        <v>620</v>
      </c>
      <c r="G4" s="2526" t="s">
        <v>160</v>
      </c>
      <c r="H4" s="2526" t="s">
        <v>161</v>
      </c>
      <c r="I4" s="2537" t="s">
        <v>620</v>
      </c>
      <c r="J4" s="2526" t="s">
        <v>160</v>
      </c>
      <c r="K4" s="2538" t="s">
        <v>161</v>
      </c>
      <c r="L4" s="4590" t="s">
        <v>620</v>
      </c>
      <c r="M4" s="4590"/>
      <c r="N4" s="4591" t="s">
        <v>160</v>
      </c>
      <c r="O4" s="4591"/>
      <c r="P4" s="4591" t="s">
        <v>161</v>
      </c>
      <c r="Q4" s="4591"/>
      <c r="R4" s="2537" t="s">
        <v>620</v>
      </c>
      <c r="S4" s="2526" t="s">
        <v>160</v>
      </c>
      <c r="T4" s="2538" t="s">
        <v>161</v>
      </c>
      <c r="U4" s="2526" t="s">
        <v>620</v>
      </c>
      <c r="V4" s="2526" t="s">
        <v>160</v>
      </c>
      <c r="W4" s="2526" t="s">
        <v>161</v>
      </c>
      <c r="X4" s="2537" t="s">
        <v>620</v>
      </c>
      <c r="Y4" s="2526" t="s">
        <v>160</v>
      </c>
      <c r="Z4" s="2538" t="s">
        <v>161</v>
      </c>
      <c r="AA4" s="2526" t="s">
        <v>620</v>
      </c>
      <c r="AB4" s="2526" t="s">
        <v>160</v>
      </c>
      <c r="AC4" s="2526" t="s">
        <v>161</v>
      </c>
      <c r="AD4" s="2537" t="s">
        <v>620</v>
      </c>
      <c r="AE4" s="2526" t="s">
        <v>160</v>
      </c>
      <c r="AF4" s="2538" t="s">
        <v>161</v>
      </c>
    </row>
    <row r="5" spans="1:35">
      <c r="B5" s="645" t="s">
        <v>124</v>
      </c>
      <c r="C5" s="586">
        <v>352</v>
      </c>
      <c r="D5" s="124">
        <v>487</v>
      </c>
      <c r="E5" s="943">
        <v>-135</v>
      </c>
      <c r="F5" s="126">
        <v>69</v>
      </c>
      <c r="G5" s="31">
        <v>132</v>
      </c>
      <c r="H5" s="2516">
        <v>-63</v>
      </c>
      <c r="I5" s="126">
        <v>27</v>
      </c>
      <c r="J5" s="31">
        <v>45</v>
      </c>
      <c r="K5" s="120">
        <f>SUM(I5-J5)</f>
        <v>-18</v>
      </c>
      <c r="L5" s="4523">
        <v>0</v>
      </c>
      <c r="M5" s="4523"/>
      <c r="N5" s="4558">
        <v>0</v>
      </c>
      <c r="O5" s="4559"/>
      <c r="P5" s="4560">
        <f>L5-N5</f>
        <v>0</v>
      </c>
      <c r="Q5" s="4561"/>
      <c r="R5" s="126">
        <v>72</v>
      </c>
      <c r="S5" s="31">
        <v>82</v>
      </c>
      <c r="T5" s="128">
        <v>-10</v>
      </c>
      <c r="U5" s="2542">
        <v>56</v>
      </c>
      <c r="V5" s="31">
        <v>103</v>
      </c>
      <c r="W5" s="2529">
        <v>-47</v>
      </c>
      <c r="X5" s="126">
        <v>18</v>
      </c>
      <c r="Y5" s="31">
        <v>23</v>
      </c>
      <c r="Z5" s="127">
        <v>-5</v>
      </c>
      <c r="AA5" s="2542">
        <v>57</v>
      </c>
      <c r="AB5" s="31">
        <v>83</v>
      </c>
      <c r="AC5" s="2529">
        <v>-26</v>
      </c>
      <c r="AD5" s="194">
        <v>53</v>
      </c>
      <c r="AE5" s="85">
        <v>19</v>
      </c>
      <c r="AF5" s="2543">
        <v>34</v>
      </c>
    </row>
    <row r="6" spans="1:35">
      <c r="B6" s="645" t="s">
        <v>125</v>
      </c>
      <c r="C6" s="586">
        <v>296</v>
      </c>
      <c r="D6" s="124">
        <v>153</v>
      </c>
      <c r="E6" s="943">
        <v>143</v>
      </c>
      <c r="F6" s="126">
        <v>46</v>
      </c>
      <c r="G6" s="31">
        <v>26</v>
      </c>
      <c r="H6" s="2516">
        <v>20</v>
      </c>
      <c r="I6" s="126">
        <v>11</v>
      </c>
      <c r="J6" s="31">
        <v>13</v>
      </c>
      <c r="K6" s="128">
        <f>SUM(I6-J6)</f>
        <v>-2</v>
      </c>
      <c r="L6" s="4537">
        <v>0</v>
      </c>
      <c r="M6" s="4537"/>
      <c r="N6" s="4566">
        <v>1</v>
      </c>
      <c r="O6" s="4563"/>
      <c r="P6" s="4564">
        <f t="shared" ref="P6:P21" si="0">L6-N6</f>
        <v>-1</v>
      </c>
      <c r="Q6" s="4565"/>
      <c r="R6" s="126">
        <v>64</v>
      </c>
      <c r="S6" s="31">
        <v>20</v>
      </c>
      <c r="T6" s="128">
        <v>44</v>
      </c>
      <c r="U6" s="2542">
        <v>53</v>
      </c>
      <c r="V6" s="31">
        <v>40</v>
      </c>
      <c r="W6" s="2529">
        <v>13</v>
      </c>
      <c r="X6" s="126">
        <v>19</v>
      </c>
      <c r="Y6" s="31">
        <v>17</v>
      </c>
      <c r="Z6" s="127">
        <v>2</v>
      </c>
      <c r="AA6" s="2542">
        <v>41</v>
      </c>
      <c r="AB6" s="31">
        <v>31</v>
      </c>
      <c r="AC6" s="2529">
        <v>10</v>
      </c>
      <c r="AD6" s="194">
        <v>62</v>
      </c>
      <c r="AE6" s="85">
        <v>5</v>
      </c>
      <c r="AF6" s="2543">
        <v>57</v>
      </c>
    </row>
    <row r="7" spans="1:35">
      <c r="B7" s="645" t="s">
        <v>126</v>
      </c>
      <c r="C7" s="586">
        <v>201</v>
      </c>
      <c r="D7" s="124">
        <v>151</v>
      </c>
      <c r="E7" s="943">
        <v>50</v>
      </c>
      <c r="F7" s="126">
        <v>21</v>
      </c>
      <c r="G7" s="31">
        <v>37</v>
      </c>
      <c r="H7" s="2516">
        <v>-16</v>
      </c>
      <c r="I7" s="126">
        <v>12</v>
      </c>
      <c r="J7" s="31">
        <v>9</v>
      </c>
      <c r="K7" s="128">
        <f>SUM(I7-J7)</f>
        <v>3</v>
      </c>
      <c r="L7" s="4537">
        <v>1</v>
      </c>
      <c r="M7" s="4537"/>
      <c r="N7" s="4566">
        <v>0</v>
      </c>
      <c r="O7" s="4563"/>
      <c r="P7" s="4564">
        <f t="shared" si="0"/>
        <v>1</v>
      </c>
      <c r="Q7" s="4565"/>
      <c r="R7" s="126">
        <v>44</v>
      </c>
      <c r="S7" s="31">
        <v>19</v>
      </c>
      <c r="T7" s="128">
        <v>25</v>
      </c>
      <c r="U7" s="2542">
        <v>34</v>
      </c>
      <c r="V7" s="31">
        <v>46</v>
      </c>
      <c r="W7" s="2529">
        <v>-12</v>
      </c>
      <c r="X7" s="126">
        <v>20</v>
      </c>
      <c r="Y7" s="31">
        <v>16</v>
      </c>
      <c r="Z7" s="127">
        <v>4</v>
      </c>
      <c r="AA7" s="2542">
        <v>31</v>
      </c>
      <c r="AB7" s="31">
        <v>20</v>
      </c>
      <c r="AC7" s="2529">
        <v>11</v>
      </c>
      <c r="AD7" s="194">
        <v>38</v>
      </c>
      <c r="AE7" s="85">
        <v>4</v>
      </c>
      <c r="AF7" s="2543">
        <v>34</v>
      </c>
    </row>
    <row r="8" spans="1:35">
      <c r="B8" s="644" t="s">
        <v>127</v>
      </c>
      <c r="C8" s="590">
        <v>257</v>
      </c>
      <c r="D8" s="130">
        <v>205</v>
      </c>
      <c r="E8" s="944">
        <v>52</v>
      </c>
      <c r="F8" s="132">
        <v>26</v>
      </c>
      <c r="G8" s="41">
        <v>36</v>
      </c>
      <c r="H8" s="2522">
        <v>-10</v>
      </c>
      <c r="I8" s="132">
        <v>19</v>
      </c>
      <c r="J8" s="41">
        <v>21</v>
      </c>
      <c r="K8" s="134">
        <f>SUM(I8-J8)</f>
        <v>-2</v>
      </c>
      <c r="L8" s="4532">
        <v>0</v>
      </c>
      <c r="M8" s="4532"/>
      <c r="N8" s="4562">
        <v>0</v>
      </c>
      <c r="O8" s="4567"/>
      <c r="P8" s="4568">
        <f t="shared" si="0"/>
        <v>0</v>
      </c>
      <c r="Q8" s="4569"/>
      <c r="R8" s="132">
        <v>44</v>
      </c>
      <c r="S8" s="41">
        <v>31</v>
      </c>
      <c r="T8" s="134">
        <v>13</v>
      </c>
      <c r="U8" s="2545">
        <v>45</v>
      </c>
      <c r="V8" s="41">
        <v>47</v>
      </c>
      <c r="W8" s="2532">
        <v>-2</v>
      </c>
      <c r="X8" s="132">
        <v>12</v>
      </c>
      <c r="Y8" s="41">
        <v>15</v>
      </c>
      <c r="Z8" s="133">
        <v>-3</v>
      </c>
      <c r="AA8" s="2545">
        <v>44</v>
      </c>
      <c r="AB8" s="41">
        <v>42</v>
      </c>
      <c r="AC8" s="2532">
        <v>2</v>
      </c>
      <c r="AD8" s="195">
        <v>67</v>
      </c>
      <c r="AE8" s="87">
        <v>13</v>
      </c>
      <c r="AF8" s="2546">
        <v>54</v>
      </c>
    </row>
    <row r="9" spans="1:35">
      <c r="B9" s="645" t="s">
        <v>128</v>
      </c>
      <c r="C9" s="586">
        <v>354</v>
      </c>
      <c r="D9" s="124">
        <v>436</v>
      </c>
      <c r="E9" s="943">
        <f t="shared" ref="E9:E16" si="1">SUM(C9-D9)</f>
        <v>-82</v>
      </c>
      <c r="F9" s="126">
        <v>36</v>
      </c>
      <c r="G9" s="31">
        <v>121</v>
      </c>
      <c r="H9" s="2516">
        <f t="shared" ref="H9:H16" si="2">SUM(F9-G9)</f>
        <v>-85</v>
      </c>
      <c r="I9" s="126">
        <v>30</v>
      </c>
      <c r="J9" s="31">
        <v>44</v>
      </c>
      <c r="K9" s="128">
        <f t="shared" ref="K9:K16" si="3">SUM(I9-J9)</f>
        <v>-14</v>
      </c>
      <c r="L9" s="4523">
        <v>0</v>
      </c>
      <c r="M9" s="4523"/>
      <c r="N9" s="4558">
        <v>0</v>
      </c>
      <c r="O9" s="4559"/>
      <c r="P9" s="4560">
        <f t="shared" si="0"/>
        <v>0</v>
      </c>
      <c r="Q9" s="4561"/>
      <c r="R9" s="126">
        <v>80</v>
      </c>
      <c r="S9" s="31">
        <v>62</v>
      </c>
      <c r="T9" s="128">
        <f t="shared" ref="T9:T16" si="4">SUM(R9-S9)</f>
        <v>18</v>
      </c>
      <c r="U9" s="2542">
        <v>60</v>
      </c>
      <c r="V9" s="31">
        <v>91</v>
      </c>
      <c r="W9" s="2529">
        <f t="shared" ref="W9:W16" si="5">SUM(U9-V9)</f>
        <v>-31</v>
      </c>
      <c r="X9" s="126">
        <v>20</v>
      </c>
      <c r="Y9" s="31">
        <v>28</v>
      </c>
      <c r="Z9" s="127">
        <f t="shared" ref="Z9:Z16" si="6">SUM(X9-Y9)</f>
        <v>-8</v>
      </c>
      <c r="AA9" s="2542">
        <v>62</v>
      </c>
      <c r="AB9" s="31">
        <v>74</v>
      </c>
      <c r="AC9" s="2529">
        <f t="shared" ref="AC9:AC16" si="7">SUM(AA9-AB9)</f>
        <v>-12</v>
      </c>
      <c r="AD9" s="194">
        <v>66</v>
      </c>
      <c r="AE9" s="85">
        <v>16</v>
      </c>
      <c r="AF9" s="2543">
        <f t="shared" ref="AF9:AF16" si="8">SUM(AD9-AE9)</f>
        <v>50</v>
      </c>
    </row>
    <row r="10" spans="1:35">
      <c r="B10" s="645" t="s">
        <v>129</v>
      </c>
      <c r="C10" s="586">
        <v>292</v>
      </c>
      <c r="D10" s="124">
        <v>135</v>
      </c>
      <c r="E10" s="943">
        <f t="shared" si="1"/>
        <v>157</v>
      </c>
      <c r="F10" s="126"/>
      <c r="G10" s="31">
        <v>18</v>
      </c>
      <c r="H10" s="2516">
        <f t="shared" si="2"/>
        <v>-18</v>
      </c>
      <c r="I10" s="126">
        <v>15</v>
      </c>
      <c r="J10" s="31">
        <v>7</v>
      </c>
      <c r="K10" s="128">
        <f t="shared" si="3"/>
        <v>8</v>
      </c>
      <c r="L10" s="4537">
        <v>0</v>
      </c>
      <c r="M10" s="4537"/>
      <c r="N10" s="4566">
        <v>0</v>
      </c>
      <c r="O10" s="4563"/>
      <c r="P10" s="4564">
        <f t="shared" si="0"/>
        <v>0</v>
      </c>
      <c r="Q10" s="4565"/>
      <c r="R10" s="126">
        <v>77</v>
      </c>
      <c r="S10" s="31">
        <v>22</v>
      </c>
      <c r="T10" s="128">
        <f t="shared" si="4"/>
        <v>55</v>
      </c>
      <c r="U10" s="2542">
        <v>54</v>
      </c>
      <c r="V10" s="31">
        <v>39</v>
      </c>
      <c r="W10" s="2529">
        <f t="shared" si="5"/>
        <v>15</v>
      </c>
      <c r="X10" s="126">
        <v>18</v>
      </c>
      <c r="Y10" s="31">
        <v>16</v>
      </c>
      <c r="Z10" s="127">
        <f t="shared" si="6"/>
        <v>2</v>
      </c>
      <c r="AA10" s="2542">
        <v>39</v>
      </c>
      <c r="AB10" s="31">
        <v>24</v>
      </c>
      <c r="AC10" s="2529">
        <f t="shared" si="7"/>
        <v>15</v>
      </c>
      <c r="AD10" s="194">
        <v>65</v>
      </c>
      <c r="AE10" s="85">
        <v>9</v>
      </c>
      <c r="AF10" s="2543">
        <f t="shared" si="8"/>
        <v>56</v>
      </c>
    </row>
    <row r="11" spans="1:35">
      <c r="B11" s="645" t="s">
        <v>130</v>
      </c>
      <c r="C11" s="586">
        <v>196</v>
      </c>
      <c r="D11" s="124">
        <v>170</v>
      </c>
      <c r="E11" s="943">
        <f t="shared" si="1"/>
        <v>26</v>
      </c>
      <c r="F11" s="126">
        <v>16</v>
      </c>
      <c r="G11" s="31">
        <v>38</v>
      </c>
      <c r="H11" s="2516">
        <f t="shared" si="2"/>
        <v>-22</v>
      </c>
      <c r="I11" s="126">
        <v>10</v>
      </c>
      <c r="J11" s="31">
        <v>16</v>
      </c>
      <c r="K11" s="128">
        <f t="shared" si="3"/>
        <v>-6</v>
      </c>
      <c r="L11" s="4537">
        <v>0</v>
      </c>
      <c r="M11" s="4537"/>
      <c r="N11" s="4566">
        <v>0</v>
      </c>
      <c r="O11" s="4563"/>
      <c r="P11" s="4564">
        <f t="shared" si="0"/>
        <v>0</v>
      </c>
      <c r="Q11" s="4565"/>
      <c r="R11" s="126">
        <v>38</v>
      </c>
      <c r="S11" s="31">
        <v>23</v>
      </c>
      <c r="T11" s="128">
        <f t="shared" si="4"/>
        <v>15</v>
      </c>
      <c r="U11" s="2542">
        <v>42</v>
      </c>
      <c r="V11" s="31">
        <v>36</v>
      </c>
      <c r="W11" s="2529">
        <f t="shared" si="5"/>
        <v>6</v>
      </c>
      <c r="X11" s="126">
        <v>12</v>
      </c>
      <c r="Y11" s="31">
        <v>10</v>
      </c>
      <c r="Z11" s="127">
        <f t="shared" si="6"/>
        <v>2</v>
      </c>
      <c r="AA11" s="2542">
        <v>32</v>
      </c>
      <c r="AB11" s="31">
        <v>42</v>
      </c>
      <c r="AC11" s="2529">
        <f t="shared" si="7"/>
        <v>-10</v>
      </c>
      <c r="AD11" s="194">
        <v>46</v>
      </c>
      <c r="AE11" s="85">
        <v>5</v>
      </c>
      <c r="AF11" s="2543">
        <f t="shared" si="8"/>
        <v>41</v>
      </c>
    </row>
    <row r="12" spans="1:35">
      <c r="B12" s="644" t="s">
        <v>405</v>
      </c>
      <c r="C12" s="590">
        <v>235</v>
      </c>
      <c r="D12" s="130">
        <v>207</v>
      </c>
      <c r="E12" s="944">
        <f t="shared" si="1"/>
        <v>28</v>
      </c>
      <c r="F12" s="132">
        <v>12</v>
      </c>
      <c r="G12" s="41">
        <v>30</v>
      </c>
      <c r="H12" s="2522">
        <f t="shared" si="2"/>
        <v>-18</v>
      </c>
      <c r="I12" s="132">
        <v>9</v>
      </c>
      <c r="J12" s="41">
        <v>17</v>
      </c>
      <c r="K12" s="134">
        <f t="shared" si="3"/>
        <v>-8</v>
      </c>
      <c r="L12" s="4532">
        <v>0</v>
      </c>
      <c r="M12" s="4532"/>
      <c r="N12" s="4562">
        <v>0</v>
      </c>
      <c r="O12" s="4567"/>
      <c r="P12" s="4568">
        <f t="shared" si="0"/>
        <v>0</v>
      </c>
      <c r="Q12" s="4569"/>
      <c r="R12" s="132">
        <v>30</v>
      </c>
      <c r="S12" s="41">
        <v>27</v>
      </c>
      <c r="T12" s="134">
        <f t="shared" si="4"/>
        <v>3</v>
      </c>
      <c r="U12" s="2545">
        <v>50</v>
      </c>
      <c r="V12" s="41">
        <v>53</v>
      </c>
      <c r="W12" s="2532">
        <f t="shared" si="5"/>
        <v>-3</v>
      </c>
      <c r="X12" s="132">
        <v>20</v>
      </c>
      <c r="Y12" s="41">
        <v>23</v>
      </c>
      <c r="Z12" s="133">
        <f t="shared" si="6"/>
        <v>-3</v>
      </c>
      <c r="AA12" s="2545">
        <v>49</v>
      </c>
      <c r="AB12" s="41">
        <v>48</v>
      </c>
      <c r="AC12" s="2532">
        <f t="shared" si="7"/>
        <v>1</v>
      </c>
      <c r="AD12" s="195">
        <v>65</v>
      </c>
      <c r="AE12" s="87">
        <v>9</v>
      </c>
      <c r="AF12" s="2546">
        <f t="shared" si="8"/>
        <v>56</v>
      </c>
    </row>
    <row r="13" spans="1:35">
      <c r="B13" s="645" t="s">
        <v>425</v>
      </c>
      <c r="C13" s="586">
        <v>367</v>
      </c>
      <c r="D13" s="124">
        <v>456</v>
      </c>
      <c r="E13" s="943">
        <f t="shared" si="1"/>
        <v>-89</v>
      </c>
      <c r="F13" s="126">
        <v>38</v>
      </c>
      <c r="G13" s="31">
        <v>108</v>
      </c>
      <c r="H13" s="2516">
        <f t="shared" si="2"/>
        <v>-70</v>
      </c>
      <c r="I13" s="126">
        <v>27</v>
      </c>
      <c r="J13" s="31">
        <v>38</v>
      </c>
      <c r="K13" s="128">
        <f t="shared" si="3"/>
        <v>-11</v>
      </c>
      <c r="L13" s="4523">
        <v>3</v>
      </c>
      <c r="M13" s="4523"/>
      <c r="N13" s="4558">
        <v>0</v>
      </c>
      <c r="O13" s="4559"/>
      <c r="P13" s="4560">
        <f t="shared" si="0"/>
        <v>3</v>
      </c>
      <c r="Q13" s="4561"/>
      <c r="R13" s="126">
        <v>96</v>
      </c>
      <c r="S13" s="31">
        <v>78</v>
      </c>
      <c r="T13" s="128">
        <f t="shared" si="4"/>
        <v>18</v>
      </c>
      <c r="U13" s="2542">
        <v>63</v>
      </c>
      <c r="V13" s="31">
        <v>94</v>
      </c>
      <c r="W13" s="2529">
        <f t="shared" si="5"/>
        <v>-31</v>
      </c>
      <c r="X13" s="126">
        <v>20</v>
      </c>
      <c r="Y13" s="31">
        <v>34</v>
      </c>
      <c r="Z13" s="127">
        <f t="shared" si="6"/>
        <v>-14</v>
      </c>
      <c r="AA13" s="2542">
        <v>53</v>
      </c>
      <c r="AB13" s="31">
        <v>85</v>
      </c>
      <c r="AC13" s="2529">
        <f t="shared" si="7"/>
        <v>-32</v>
      </c>
      <c r="AD13" s="194">
        <v>67</v>
      </c>
      <c r="AE13" s="85">
        <v>19</v>
      </c>
      <c r="AF13" s="2543">
        <f t="shared" si="8"/>
        <v>48</v>
      </c>
    </row>
    <row r="14" spans="1:35">
      <c r="B14" s="645" t="s">
        <v>575</v>
      </c>
      <c r="C14" s="402">
        <v>262</v>
      </c>
      <c r="D14" s="124">
        <v>201</v>
      </c>
      <c r="E14" s="943">
        <f t="shared" si="1"/>
        <v>61</v>
      </c>
      <c r="F14" s="126">
        <v>22</v>
      </c>
      <c r="G14" s="31">
        <v>38</v>
      </c>
      <c r="H14" s="2516">
        <f t="shared" si="2"/>
        <v>-16</v>
      </c>
      <c r="I14" s="126">
        <v>16</v>
      </c>
      <c r="J14" s="31">
        <v>8</v>
      </c>
      <c r="K14" s="128">
        <f t="shared" si="3"/>
        <v>8</v>
      </c>
      <c r="L14" s="4537">
        <v>0</v>
      </c>
      <c r="M14" s="4537"/>
      <c r="N14" s="4566">
        <v>1</v>
      </c>
      <c r="O14" s="4563"/>
      <c r="P14" s="4564">
        <f t="shared" si="0"/>
        <v>-1</v>
      </c>
      <c r="Q14" s="4565"/>
      <c r="R14" s="126">
        <v>62</v>
      </c>
      <c r="S14" s="31">
        <v>32</v>
      </c>
      <c r="T14" s="128">
        <f t="shared" si="4"/>
        <v>30</v>
      </c>
      <c r="U14" s="2542">
        <v>47</v>
      </c>
      <c r="V14" s="31">
        <v>56</v>
      </c>
      <c r="W14" s="2529">
        <f t="shared" si="5"/>
        <v>-9</v>
      </c>
      <c r="X14" s="126">
        <v>17</v>
      </c>
      <c r="Y14" s="31">
        <v>20</v>
      </c>
      <c r="Z14" s="127">
        <f t="shared" si="6"/>
        <v>-3</v>
      </c>
      <c r="AA14" s="2542">
        <v>35</v>
      </c>
      <c r="AB14" s="31">
        <v>37</v>
      </c>
      <c r="AC14" s="2529">
        <f t="shared" si="7"/>
        <v>-2</v>
      </c>
      <c r="AD14" s="194">
        <v>63</v>
      </c>
      <c r="AE14" s="85">
        <v>9</v>
      </c>
      <c r="AF14" s="2543">
        <f t="shared" si="8"/>
        <v>54</v>
      </c>
    </row>
    <row r="15" spans="1:35">
      <c r="B15" s="645" t="s">
        <v>426</v>
      </c>
      <c r="C15" s="586">
        <v>172</v>
      </c>
      <c r="D15" s="124">
        <v>172</v>
      </c>
      <c r="E15" s="943">
        <f t="shared" si="1"/>
        <v>0</v>
      </c>
      <c r="F15" s="126">
        <v>8</v>
      </c>
      <c r="G15" s="31">
        <v>24</v>
      </c>
      <c r="H15" s="2516">
        <f t="shared" si="2"/>
        <v>-16</v>
      </c>
      <c r="I15" s="126">
        <v>10</v>
      </c>
      <c r="J15" s="2529">
        <v>19</v>
      </c>
      <c r="K15" s="128">
        <f t="shared" si="3"/>
        <v>-9</v>
      </c>
      <c r="L15" s="4537">
        <v>0</v>
      </c>
      <c r="M15" s="4537"/>
      <c r="N15" s="4566">
        <v>0</v>
      </c>
      <c r="O15" s="4563"/>
      <c r="P15" s="4564">
        <f t="shared" si="0"/>
        <v>0</v>
      </c>
      <c r="Q15" s="4565"/>
      <c r="R15" s="2541">
        <v>26</v>
      </c>
      <c r="S15" s="31">
        <v>41</v>
      </c>
      <c r="T15" s="128">
        <f t="shared" si="4"/>
        <v>-15</v>
      </c>
      <c r="U15" s="2530">
        <v>28</v>
      </c>
      <c r="V15" s="2529">
        <v>27</v>
      </c>
      <c r="W15" s="2529">
        <f t="shared" si="5"/>
        <v>1</v>
      </c>
      <c r="X15" s="126">
        <v>17</v>
      </c>
      <c r="Y15" s="31">
        <v>11</v>
      </c>
      <c r="Z15" s="127">
        <f t="shared" si="6"/>
        <v>6</v>
      </c>
      <c r="AA15" s="2530">
        <v>32</v>
      </c>
      <c r="AB15" s="31">
        <v>36</v>
      </c>
      <c r="AC15" s="2529">
        <f t="shared" si="7"/>
        <v>-4</v>
      </c>
      <c r="AD15" s="194">
        <v>51</v>
      </c>
      <c r="AE15" s="85">
        <v>14</v>
      </c>
      <c r="AF15" s="2543">
        <f t="shared" si="8"/>
        <v>37</v>
      </c>
    </row>
    <row r="16" spans="1:35">
      <c r="B16" s="644" t="s">
        <v>479</v>
      </c>
      <c r="C16" s="590">
        <v>188</v>
      </c>
      <c r="D16" s="640">
        <v>243</v>
      </c>
      <c r="E16" s="944">
        <f t="shared" si="1"/>
        <v>-55</v>
      </c>
      <c r="F16" s="2544">
        <v>10</v>
      </c>
      <c r="G16" s="2532">
        <v>49</v>
      </c>
      <c r="H16" s="2522">
        <f t="shared" si="2"/>
        <v>-39</v>
      </c>
      <c r="I16" s="2544">
        <v>7</v>
      </c>
      <c r="J16" s="41">
        <v>15</v>
      </c>
      <c r="K16" s="134">
        <f t="shared" si="3"/>
        <v>-8</v>
      </c>
      <c r="L16" s="4532">
        <v>0</v>
      </c>
      <c r="M16" s="4532"/>
      <c r="N16" s="4562">
        <v>0</v>
      </c>
      <c r="O16" s="4567"/>
      <c r="P16" s="4568">
        <f t="shared" si="0"/>
        <v>0</v>
      </c>
      <c r="Q16" s="4569"/>
      <c r="R16" s="2544">
        <v>23</v>
      </c>
      <c r="S16" s="41">
        <v>33</v>
      </c>
      <c r="T16" s="134">
        <f t="shared" si="4"/>
        <v>-10</v>
      </c>
      <c r="U16" s="2484">
        <v>34</v>
      </c>
      <c r="V16" s="2532">
        <v>61</v>
      </c>
      <c r="W16" s="2532">
        <f t="shared" si="5"/>
        <v>-27</v>
      </c>
      <c r="X16" s="2544">
        <v>16</v>
      </c>
      <c r="Y16" s="2532">
        <v>25</v>
      </c>
      <c r="Z16" s="133">
        <f t="shared" si="6"/>
        <v>-9</v>
      </c>
      <c r="AA16" s="2484">
        <v>41</v>
      </c>
      <c r="AB16" s="2532">
        <v>46</v>
      </c>
      <c r="AC16" s="2532">
        <f t="shared" si="7"/>
        <v>-5</v>
      </c>
      <c r="AD16" s="308">
        <v>57</v>
      </c>
      <c r="AE16" s="2531">
        <v>14</v>
      </c>
      <c r="AF16" s="134">
        <f t="shared" si="8"/>
        <v>43</v>
      </c>
      <c r="AG16" s="242"/>
      <c r="AH16" s="242"/>
      <c r="AI16" s="242"/>
    </row>
    <row r="17" spans="2:36">
      <c r="B17" s="645" t="s">
        <v>526</v>
      </c>
      <c r="C17" s="586">
        <v>339</v>
      </c>
      <c r="D17" s="648">
        <v>516</v>
      </c>
      <c r="E17" s="943">
        <f t="shared" ref="E17:E28" si="9">SUM(C17-D17)</f>
        <v>-177</v>
      </c>
      <c r="F17" s="2541">
        <v>49</v>
      </c>
      <c r="G17" s="2529">
        <v>130</v>
      </c>
      <c r="H17" s="2516">
        <f t="shared" ref="H17:H28" si="10">SUM(F17-G17)</f>
        <v>-81</v>
      </c>
      <c r="I17" s="2541">
        <v>12</v>
      </c>
      <c r="J17" s="31">
        <v>32</v>
      </c>
      <c r="K17" s="128">
        <f t="shared" ref="K17:K28" si="11">SUM(I17-J17)</f>
        <v>-20</v>
      </c>
      <c r="L17" s="4523">
        <v>0</v>
      </c>
      <c r="M17" s="4523"/>
      <c r="N17" s="4558">
        <v>0</v>
      </c>
      <c r="O17" s="4559"/>
      <c r="P17" s="4560">
        <f t="shared" si="0"/>
        <v>0</v>
      </c>
      <c r="Q17" s="4561"/>
      <c r="R17" s="2541">
        <v>89</v>
      </c>
      <c r="S17" s="31">
        <v>117</v>
      </c>
      <c r="T17" s="128">
        <f t="shared" ref="T17:T28" si="12">SUM(R17-S17)</f>
        <v>-28</v>
      </c>
      <c r="U17" s="2530">
        <v>52</v>
      </c>
      <c r="V17" s="2529">
        <v>80</v>
      </c>
      <c r="W17" s="2529">
        <f t="shared" ref="W17:W28" si="13">SUM(U17-V17)</f>
        <v>-28</v>
      </c>
      <c r="X17" s="2541">
        <v>24</v>
      </c>
      <c r="Y17" s="2529">
        <v>38</v>
      </c>
      <c r="Z17" s="127">
        <f t="shared" ref="Z17:Z28" si="14">SUM(X17-Y17)</f>
        <v>-14</v>
      </c>
      <c r="AA17" s="2530">
        <v>48</v>
      </c>
      <c r="AB17" s="2529">
        <v>104</v>
      </c>
      <c r="AC17" s="2529">
        <f t="shared" ref="AC17:AC28" si="15">SUM(AA17-AB17)</f>
        <v>-56</v>
      </c>
      <c r="AD17" s="306">
        <v>65</v>
      </c>
      <c r="AE17" s="188">
        <v>15</v>
      </c>
      <c r="AF17" s="120">
        <f t="shared" ref="AF17:AF28" si="16">SUM(AD17-AE17)</f>
        <v>50</v>
      </c>
      <c r="AG17" s="242"/>
      <c r="AH17" s="242"/>
      <c r="AI17" s="242"/>
    </row>
    <row r="18" spans="2:36">
      <c r="B18" s="645" t="s">
        <v>484</v>
      </c>
      <c r="C18" s="586">
        <v>263</v>
      </c>
      <c r="D18" s="648">
        <v>192</v>
      </c>
      <c r="E18" s="943">
        <f t="shared" si="9"/>
        <v>71</v>
      </c>
      <c r="F18" s="2541">
        <v>39</v>
      </c>
      <c r="G18" s="2529">
        <v>34</v>
      </c>
      <c r="H18" s="2516">
        <f t="shared" si="10"/>
        <v>5</v>
      </c>
      <c r="I18" s="2541">
        <v>16</v>
      </c>
      <c r="J18" s="31">
        <v>15</v>
      </c>
      <c r="K18" s="128">
        <f t="shared" si="11"/>
        <v>1</v>
      </c>
      <c r="L18" s="4537">
        <v>2</v>
      </c>
      <c r="M18" s="4537"/>
      <c r="N18" s="4566">
        <v>1</v>
      </c>
      <c r="O18" s="4563"/>
      <c r="P18" s="4564">
        <f t="shared" si="0"/>
        <v>1</v>
      </c>
      <c r="Q18" s="4565"/>
      <c r="R18" s="2541">
        <v>46</v>
      </c>
      <c r="S18" s="31">
        <v>32</v>
      </c>
      <c r="T18" s="128">
        <f t="shared" si="12"/>
        <v>14</v>
      </c>
      <c r="U18" s="2530">
        <v>34</v>
      </c>
      <c r="V18" s="2529">
        <v>40</v>
      </c>
      <c r="W18" s="2529">
        <f t="shared" si="13"/>
        <v>-6</v>
      </c>
      <c r="X18" s="2541">
        <v>17</v>
      </c>
      <c r="Y18" s="2529">
        <v>22</v>
      </c>
      <c r="Z18" s="127">
        <f t="shared" si="14"/>
        <v>-5</v>
      </c>
      <c r="AA18" s="2530">
        <v>41</v>
      </c>
      <c r="AB18" s="2529">
        <v>41</v>
      </c>
      <c r="AC18" s="2529">
        <f t="shared" si="15"/>
        <v>0</v>
      </c>
      <c r="AD18" s="306">
        <v>68</v>
      </c>
      <c r="AE18" s="2527">
        <v>7</v>
      </c>
      <c r="AF18" s="128">
        <f t="shared" si="16"/>
        <v>61</v>
      </c>
      <c r="AG18" s="242"/>
      <c r="AH18" s="242"/>
      <c r="AI18" s="242"/>
      <c r="AJ18" s="242"/>
    </row>
    <row r="19" spans="2:36">
      <c r="B19" s="645" t="s">
        <v>498</v>
      </c>
      <c r="C19" s="586">
        <v>171</v>
      </c>
      <c r="D19" s="648">
        <v>154</v>
      </c>
      <c r="E19" s="943">
        <f t="shared" si="9"/>
        <v>17</v>
      </c>
      <c r="F19" s="2541">
        <v>16</v>
      </c>
      <c r="G19" s="2529">
        <v>26</v>
      </c>
      <c r="H19" s="2516">
        <f t="shared" si="10"/>
        <v>-10</v>
      </c>
      <c r="I19" s="2541">
        <v>13</v>
      </c>
      <c r="J19" s="31">
        <v>6</v>
      </c>
      <c r="K19" s="128">
        <f t="shared" si="11"/>
        <v>7</v>
      </c>
      <c r="L19" s="4537">
        <v>1</v>
      </c>
      <c r="M19" s="4537"/>
      <c r="N19" s="4566">
        <v>0</v>
      </c>
      <c r="O19" s="4563"/>
      <c r="P19" s="4564">
        <f t="shared" si="0"/>
        <v>1</v>
      </c>
      <c r="Q19" s="4565"/>
      <c r="R19" s="2541">
        <v>36</v>
      </c>
      <c r="S19" s="31">
        <v>33</v>
      </c>
      <c r="T19" s="128">
        <f t="shared" si="12"/>
        <v>3</v>
      </c>
      <c r="U19" s="2530">
        <v>25</v>
      </c>
      <c r="V19" s="2529">
        <v>33</v>
      </c>
      <c r="W19" s="2529">
        <f t="shared" si="13"/>
        <v>-8</v>
      </c>
      <c r="X19" s="2541">
        <v>17</v>
      </c>
      <c r="Y19" s="2529">
        <v>12</v>
      </c>
      <c r="Z19" s="127">
        <f t="shared" si="14"/>
        <v>5</v>
      </c>
      <c r="AA19" s="2530">
        <v>36</v>
      </c>
      <c r="AB19" s="2529">
        <v>33</v>
      </c>
      <c r="AC19" s="2529">
        <f t="shared" si="15"/>
        <v>3</v>
      </c>
      <c r="AD19" s="306">
        <v>27</v>
      </c>
      <c r="AE19" s="2527">
        <v>11</v>
      </c>
      <c r="AF19" s="128">
        <f t="shared" si="16"/>
        <v>16</v>
      </c>
      <c r="AG19" s="242"/>
      <c r="AH19" s="242"/>
      <c r="AI19" s="242"/>
      <c r="AJ19" s="242"/>
    </row>
    <row r="20" spans="2:36">
      <c r="B20" s="644" t="s">
        <v>428</v>
      </c>
      <c r="C20" s="590">
        <v>187</v>
      </c>
      <c r="D20" s="640">
        <v>244</v>
      </c>
      <c r="E20" s="944">
        <f t="shared" si="9"/>
        <v>-57</v>
      </c>
      <c r="F20" s="2544">
        <v>14</v>
      </c>
      <c r="G20" s="2532">
        <v>48</v>
      </c>
      <c r="H20" s="2522">
        <f t="shared" si="10"/>
        <v>-34</v>
      </c>
      <c r="I20" s="2544">
        <v>8</v>
      </c>
      <c r="J20" s="41">
        <v>16</v>
      </c>
      <c r="K20" s="134">
        <f t="shared" si="11"/>
        <v>-8</v>
      </c>
      <c r="L20" s="4532">
        <v>0</v>
      </c>
      <c r="M20" s="4532"/>
      <c r="N20" s="4562">
        <v>0</v>
      </c>
      <c r="O20" s="4567"/>
      <c r="P20" s="4568">
        <f t="shared" si="0"/>
        <v>0</v>
      </c>
      <c r="Q20" s="4569"/>
      <c r="R20" s="2544">
        <v>21</v>
      </c>
      <c r="S20" s="41">
        <v>34</v>
      </c>
      <c r="T20" s="134">
        <f t="shared" si="12"/>
        <v>-13</v>
      </c>
      <c r="U20" s="2484">
        <v>41</v>
      </c>
      <c r="V20" s="2532">
        <v>43</v>
      </c>
      <c r="W20" s="2532">
        <f t="shared" si="13"/>
        <v>-2</v>
      </c>
      <c r="X20" s="2544">
        <v>17</v>
      </c>
      <c r="Y20" s="2532">
        <v>34</v>
      </c>
      <c r="Z20" s="133">
        <f t="shared" si="14"/>
        <v>-17</v>
      </c>
      <c r="AA20" s="2484">
        <v>36</v>
      </c>
      <c r="AB20" s="2532">
        <v>56</v>
      </c>
      <c r="AC20" s="2532">
        <f t="shared" si="15"/>
        <v>-20</v>
      </c>
      <c r="AD20" s="308">
        <v>50</v>
      </c>
      <c r="AE20" s="2531">
        <v>13</v>
      </c>
      <c r="AF20" s="134">
        <f t="shared" si="16"/>
        <v>37</v>
      </c>
      <c r="AG20" s="242"/>
      <c r="AH20" s="242"/>
      <c r="AI20" s="242"/>
      <c r="AJ20" s="242"/>
    </row>
    <row r="21" spans="2:36">
      <c r="B21" s="645" t="s">
        <v>416</v>
      </c>
      <c r="C21" s="586">
        <v>319</v>
      </c>
      <c r="D21" s="648">
        <v>527</v>
      </c>
      <c r="E21" s="943">
        <f t="shared" si="9"/>
        <v>-208</v>
      </c>
      <c r="F21" s="2541">
        <v>47</v>
      </c>
      <c r="G21" s="2529">
        <v>133</v>
      </c>
      <c r="H21" s="2516">
        <f t="shared" si="10"/>
        <v>-86</v>
      </c>
      <c r="I21" s="2541">
        <v>23</v>
      </c>
      <c r="J21" s="31">
        <v>46</v>
      </c>
      <c r="K21" s="128">
        <f t="shared" si="11"/>
        <v>-23</v>
      </c>
      <c r="L21" s="4523">
        <v>0</v>
      </c>
      <c r="M21" s="4523"/>
      <c r="N21" s="4558">
        <v>0</v>
      </c>
      <c r="O21" s="4559"/>
      <c r="P21" s="4560">
        <f t="shared" si="0"/>
        <v>0</v>
      </c>
      <c r="Q21" s="4561"/>
      <c r="R21" s="2541">
        <v>58</v>
      </c>
      <c r="S21" s="31">
        <v>93</v>
      </c>
      <c r="T21" s="128">
        <f t="shared" si="12"/>
        <v>-35</v>
      </c>
      <c r="U21" s="2530">
        <v>63</v>
      </c>
      <c r="V21" s="2529">
        <v>102</v>
      </c>
      <c r="W21" s="2529">
        <f t="shared" si="13"/>
        <v>-39</v>
      </c>
      <c r="X21" s="2541">
        <v>28</v>
      </c>
      <c r="Y21" s="2529">
        <v>38</v>
      </c>
      <c r="Z21" s="127">
        <f t="shared" si="14"/>
        <v>-10</v>
      </c>
      <c r="AA21" s="2530">
        <v>51</v>
      </c>
      <c r="AB21" s="2529">
        <v>99</v>
      </c>
      <c r="AC21" s="2529">
        <f t="shared" si="15"/>
        <v>-48</v>
      </c>
      <c r="AD21" s="306">
        <v>49</v>
      </c>
      <c r="AE21" s="2527">
        <v>16</v>
      </c>
      <c r="AF21" s="128">
        <f t="shared" si="16"/>
        <v>33</v>
      </c>
      <c r="AG21" s="242"/>
      <c r="AH21" s="242"/>
      <c r="AI21" s="242"/>
      <c r="AJ21" s="242"/>
    </row>
    <row r="22" spans="2:36">
      <c r="B22" s="645" t="s">
        <v>211</v>
      </c>
      <c r="C22" s="586">
        <v>226</v>
      </c>
      <c r="D22" s="648">
        <v>168</v>
      </c>
      <c r="E22" s="943">
        <f t="shared" si="9"/>
        <v>58</v>
      </c>
      <c r="F22" s="2541">
        <v>30</v>
      </c>
      <c r="G22" s="2529">
        <v>23</v>
      </c>
      <c r="H22" s="2516">
        <f t="shared" si="10"/>
        <v>7</v>
      </c>
      <c r="I22" s="2541">
        <v>16</v>
      </c>
      <c r="J22" s="31">
        <v>12</v>
      </c>
      <c r="K22" s="128">
        <f t="shared" si="11"/>
        <v>4</v>
      </c>
      <c r="L22" s="4532">
        <v>1</v>
      </c>
      <c r="M22" s="4532"/>
      <c r="N22" s="4562">
        <v>0</v>
      </c>
      <c r="O22" s="4563"/>
      <c r="P22" s="4564">
        <f>L22-N22</f>
        <v>1</v>
      </c>
      <c r="Q22" s="4565"/>
      <c r="R22" s="2541">
        <v>32</v>
      </c>
      <c r="S22" s="31">
        <v>37</v>
      </c>
      <c r="T22" s="128">
        <f t="shared" si="12"/>
        <v>-5</v>
      </c>
      <c r="U22" s="2530">
        <v>59</v>
      </c>
      <c r="V22" s="2529">
        <v>40</v>
      </c>
      <c r="W22" s="2529">
        <f t="shared" si="13"/>
        <v>19</v>
      </c>
      <c r="X22" s="2541">
        <v>21</v>
      </c>
      <c r="Y22" s="2529">
        <v>15</v>
      </c>
      <c r="Z22" s="127">
        <f t="shared" si="14"/>
        <v>6</v>
      </c>
      <c r="AA22" s="2530">
        <v>27</v>
      </c>
      <c r="AB22" s="2529">
        <v>34</v>
      </c>
      <c r="AC22" s="2529">
        <f t="shared" si="15"/>
        <v>-7</v>
      </c>
      <c r="AD22" s="306">
        <v>40</v>
      </c>
      <c r="AE22" s="2527">
        <v>7</v>
      </c>
      <c r="AF22" s="128">
        <f t="shared" si="16"/>
        <v>33</v>
      </c>
      <c r="AG22" s="242"/>
      <c r="AH22" s="242"/>
      <c r="AI22" s="242"/>
      <c r="AJ22" s="242"/>
    </row>
    <row r="23" spans="2:36">
      <c r="B23" s="945"/>
      <c r="C23" s="2526"/>
      <c r="D23" s="2526"/>
      <c r="E23" s="2526"/>
      <c r="F23" s="2537"/>
      <c r="G23" s="2526"/>
      <c r="H23" s="2526"/>
      <c r="I23" s="2537"/>
      <c r="J23" s="2526"/>
      <c r="K23" s="2538"/>
      <c r="L23" s="2526" t="s">
        <v>620</v>
      </c>
      <c r="M23" s="2526" t="s">
        <v>160</v>
      </c>
      <c r="N23" s="2538" t="s">
        <v>161</v>
      </c>
      <c r="O23" s="2537" t="s">
        <v>620</v>
      </c>
      <c r="P23" s="2526" t="s">
        <v>160</v>
      </c>
      <c r="Q23" s="2526" t="s">
        <v>161</v>
      </c>
      <c r="R23" s="2537"/>
      <c r="S23" s="2526"/>
      <c r="T23" s="2538"/>
      <c r="U23" s="2526"/>
      <c r="V23" s="2526"/>
      <c r="W23" s="2526"/>
      <c r="X23" s="2537"/>
      <c r="Y23" s="2526"/>
      <c r="Z23" s="2538"/>
      <c r="AA23" s="2526"/>
      <c r="AB23" s="2526"/>
      <c r="AC23" s="2526"/>
      <c r="AD23" s="2537"/>
      <c r="AE23" s="2526"/>
      <c r="AF23" s="2538"/>
      <c r="AG23" s="242"/>
      <c r="AH23" s="242"/>
      <c r="AI23" s="242"/>
      <c r="AJ23" s="242"/>
    </row>
    <row r="24" spans="2:36">
      <c r="B24" s="1344" t="s">
        <v>61</v>
      </c>
      <c r="C24" s="1343">
        <v>178</v>
      </c>
      <c r="D24" s="640">
        <v>145</v>
      </c>
      <c r="E24" s="1342">
        <f t="shared" si="9"/>
        <v>33</v>
      </c>
      <c r="F24" s="946">
        <v>18</v>
      </c>
      <c r="G24" s="2532">
        <v>30</v>
      </c>
      <c r="H24" s="1781">
        <f t="shared" si="10"/>
        <v>-12</v>
      </c>
      <c r="I24" s="946">
        <v>7</v>
      </c>
      <c r="J24" s="41">
        <v>10</v>
      </c>
      <c r="K24" s="947">
        <f t="shared" si="11"/>
        <v>-3</v>
      </c>
      <c r="L24" s="1782">
        <v>1</v>
      </c>
      <c r="M24" s="1872">
        <v>0</v>
      </c>
      <c r="N24" s="1872">
        <f t="shared" ref="N24:N30" si="17">L24-M24</f>
        <v>1</v>
      </c>
      <c r="O24" s="969">
        <v>0</v>
      </c>
      <c r="P24" s="901">
        <v>1</v>
      </c>
      <c r="Q24" s="1872">
        <f t="shared" ref="Q24:Q30" si="18">O24-P24</f>
        <v>-1</v>
      </c>
      <c r="R24" s="946">
        <v>26</v>
      </c>
      <c r="S24" s="901">
        <v>30</v>
      </c>
      <c r="T24" s="947">
        <f t="shared" si="12"/>
        <v>-4</v>
      </c>
      <c r="U24" s="924">
        <v>37</v>
      </c>
      <c r="V24" s="1872">
        <v>37</v>
      </c>
      <c r="W24" s="1872">
        <f t="shared" si="13"/>
        <v>0</v>
      </c>
      <c r="X24" s="946">
        <v>27</v>
      </c>
      <c r="Y24" s="1872">
        <v>14</v>
      </c>
      <c r="Z24" s="968">
        <f t="shared" si="14"/>
        <v>13</v>
      </c>
      <c r="AA24" s="924">
        <v>25</v>
      </c>
      <c r="AB24" s="1872">
        <v>20</v>
      </c>
      <c r="AC24" s="1872">
        <f t="shared" si="15"/>
        <v>5</v>
      </c>
      <c r="AD24" s="970">
        <v>37</v>
      </c>
      <c r="AE24" s="971">
        <v>3</v>
      </c>
      <c r="AF24" s="947">
        <f t="shared" si="16"/>
        <v>34</v>
      </c>
      <c r="AG24" s="242"/>
      <c r="AH24" s="242"/>
      <c r="AI24" s="242"/>
      <c r="AJ24" s="242"/>
    </row>
    <row r="25" spans="2:36">
      <c r="B25" s="644" t="s">
        <v>551</v>
      </c>
      <c r="C25" s="590">
        <v>199</v>
      </c>
      <c r="D25" s="640">
        <v>224</v>
      </c>
      <c r="E25" s="944">
        <f t="shared" si="9"/>
        <v>-25</v>
      </c>
      <c r="F25" s="2544">
        <v>23</v>
      </c>
      <c r="G25" s="2532">
        <v>40</v>
      </c>
      <c r="H25" s="2522">
        <f t="shared" si="10"/>
        <v>-17</v>
      </c>
      <c r="I25" s="2544">
        <v>8</v>
      </c>
      <c r="J25" s="41">
        <v>23</v>
      </c>
      <c r="K25" s="128">
        <f t="shared" si="11"/>
        <v>-15</v>
      </c>
      <c r="L25" s="2518">
        <v>0</v>
      </c>
      <c r="M25" s="2529">
        <v>0</v>
      </c>
      <c r="N25" s="2529">
        <f t="shared" si="17"/>
        <v>0</v>
      </c>
      <c r="O25" s="309">
        <v>0</v>
      </c>
      <c r="P25" s="31">
        <v>0</v>
      </c>
      <c r="Q25" s="2529">
        <f t="shared" si="18"/>
        <v>0</v>
      </c>
      <c r="R25" s="2541">
        <v>31</v>
      </c>
      <c r="S25" s="31">
        <v>38</v>
      </c>
      <c r="T25" s="128">
        <f t="shared" si="12"/>
        <v>-7</v>
      </c>
      <c r="U25" s="2484">
        <v>37</v>
      </c>
      <c r="V25" s="2532">
        <v>43</v>
      </c>
      <c r="W25" s="2532">
        <f t="shared" si="13"/>
        <v>-6</v>
      </c>
      <c r="X25" s="2544">
        <v>12</v>
      </c>
      <c r="Y25" s="2532">
        <v>29</v>
      </c>
      <c r="Z25" s="133">
        <f t="shared" si="14"/>
        <v>-17</v>
      </c>
      <c r="AA25" s="2484">
        <v>40</v>
      </c>
      <c r="AB25" s="2532">
        <v>45</v>
      </c>
      <c r="AC25" s="2532">
        <f t="shared" si="15"/>
        <v>-5</v>
      </c>
      <c r="AD25" s="308">
        <v>48</v>
      </c>
      <c r="AE25" s="2531">
        <v>6</v>
      </c>
      <c r="AF25" s="134">
        <f t="shared" si="16"/>
        <v>42</v>
      </c>
      <c r="AG25" s="242"/>
      <c r="AH25" s="242"/>
      <c r="AI25" s="242"/>
      <c r="AJ25" s="242"/>
    </row>
    <row r="26" spans="2:36">
      <c r="B26" s="645" t="s">
        <v>603</v>
      </c>
      <c r="C26" s="586">
        <v>288</v>
      </c>
      <c r="D26" s="124">
        <v>426</v>
      </c>
      <c r="E26" s="943">
        <f t="shared" si="9"/>
        <v>-138</v>
      </c>
      <c r="F26" s="126">
        <v>49</v>
      </c>
      <c r="G26" s="31">
        <v>126</v>
      </c>
      <c r="H26" s="2516">
        <f t="shared" si="10"/>
        <v>-77</v>
      </c>
      <c r="I26" s="126">
        <v>15</v>
      </c>
      <c r="J26" s="31">
        <v>25</v>
      </c>
      <c r="K26" s="120">
        <f t="shared" si="11"/>
        <v>-10</v>
      </c>
      <c r="L26" s="2520">
        <v>0</v>
      </c>
      <c r="M26" s="107">
        <v>0</v>
      </c>
      <c r="N26" s="2535">
        <f t="shared" si="17"/>
        <v>0</v>
      </c>
      <c r="O26" s="1844">
        <v>0</v>
      </c>
      <c r="P26" s="107">
        <v>0</v>
      </c>
      <c r="Q26" s="2536">
        <f t="shared" si="18"/>
        <v>0</v>
      </c>
      <c r="R26" s="119">
        <v>48</v>
      </c>
      <c r="S26" s="107">
        <v>81</v>
      </c>
      <c r="T26" s="120">
        <f t="shared" si="12"/>
        <v>-33</v>
      </c>
      <c r="U26" s="2542">
        <v>53</v>
      </c>
      <c r="V26" s="31">
        <v>92</v>
      </c>
      <c r="W26" s="2529">
        <f t="shared" si="13"/>
        <v>-39</v>
      </c>
      <c r="X26" s="126">
        <v>24</v>
      </c>
      <c r="Y26" s="31">
        <v>31</v>
      </c>
      <c r="Z26" s="127">
        <f t="shared" si="14"/>
        <v>-7</v>
      </c>
      <c r="AA26" s="2542">
        <v>63</v>
      </c>
      <c r="AB26" s="31">
        <v>62</v>
      </c>
      <c r="AC26" s="2529">
        <f t="shared" si="15"/>
        <v>1</v>
      </c>
      <c r="AD26" s="194">
        <v>36</v>
      </c>
      <c r="AE26" s="85">
        <v>9</v>
      </c>
      <c r="AF26" s="2543">
        <f t="shared" si="16"/>
        <v>27</v>
      </c>
      <c r="AG26" s="242"/>
      <c r="AH26" s="242"/>
      <c r="AI26" s="242"/>
      <c r="AJ26" s="242"/>
    </row>
    <row r="27" spans="2:36">
      <c r="B27" s="645" t="s">
        <v>641</v>
      </c>
      <c r="C27" s="402">
        <v>232</v>
      </c>
      <c r="D27" s="124">
        <v>158</v>
      </c>
      <c r="E27" s="943">
        <f t="shared" si="9"/>
        <v>74</v>
      </c>
      <c r="F27" s="126">
        <v>38</v>
      </c>
      <c r="G27" s="31">
        <v>20</v>
      </c>
      <c r="H27" s="2516">
        <f t="shared" si="10"/>
        <v>18</v>
      </c>
      <c r="I27" s="126">
        <v>11</v>
      </c>
      <c r="J27" s="31">
        <v>15</v>
      </c>
      <c r="K27" s="128">
        <f t="shared" si="11"/>
        <v>-4</v>
      </c>
      <c r="L27" s="2517">
        <v>0</v>
      </c>
      <c r="M27" s="31">
        <v>1</v>
      </c>
      <c r="N27" s="128">
        <f t="shared" si="17"/>
        <v>-1</v>
      </c>
      <c r="O27" s="2517">
        <v>0</v>
      </c>
      <c r="P27" s="31">
        <v>0</v>
      </c>
      <c r="Q27" s="2530">
        <f t="shared" si="18"/>
        <v>0</v>
      </c>
      <c r="R27" s="126">
        <v>34</v>
      </c>
      <c r="S27" s="31">
        <v>34</v>
      </c>
      <c r="T27" s="128">
        <f t="shared" si="12"/>
        <v>0</v>
      </c>
      <c r="U27" s="2542">
        <v>41</v>
      </c>
      <c r="V27" s="31">
        <v>35</v>
      </c>
      <c r="W27" s="2529">
        <f t="shared" si="13"/>
        <v>6</v>
      </c>
      <c r="X27" s="126">
        <v>20</v>
      </c>
      <c r="Y27" s="31">
        <v>23</v>
      </c>
      <c r="Z27" s="127">
        <f t="shared" si="14"/>
        <v>-3</v>
      </c>
      <c r="AA27" s="2542">
        <v>30</v>
      </c>
      <c r="AB27" s="31">
        <v>30</v>
      </c>
      <c r="AC27" s="2529">
        <f t="shared" si="15"/>
        <v>0</v>
      </c>
      <c r="AD27" s="194">
        <v>58</v>
      </c>
      <c r="AE27" s="85">
        <v>0</v>
      </c>
      <c r="AF27" s="2543">
        <f t="shared" si="16"/>
        <v>58</v>
      </c>
      <c r="AG27" s="242"/>
      <c r="AH27" s="242"/>
      <c r="AI27" s="242"/>
      <c r="AJ27" s="242"/>
    </row>
    <row r="28" spans="2:36">
      <c r="B28" s="645" t="s">
        <v>654</v>
      </c>
      <c r="C28" s="586">
        <v>172</v>
      </c>
      <c r="D28" s="124">
        <v>141</v>
      </c>
      <c r="E28" s="943">
        <f t="shared" si="9"/>
        <v>31</v>
      </c>
      <c r="F28" s="126">
        <v>37</v>
      </c>
      <c r="G28" s="31">
        <v>13</v>
      </c>
      <c r="H28" s="2516">
        <f t="shared" si="10"/>
        <v>24</v>
      </c>
      <c r="I28" s="126">
        <v>8</v>
      </c>
      <c r="J28" s="2529">
        <v>14</v>
      </c>
      <c r="K28" s="128">
        <f t="shared" si="11"/>
        <v>-6</v>
      </c>
      <c r="L28" s="2517">
        <v>0</v>
      </c>
      <c r="M28" s="31">
        <v>0</v>
      </c>
      <c r="N28" s="128">
        <f t="shared" si="17"/>
        <v>0</v>
      </c>
      <c r="O28" s="2517">
        <v>0</v>
      </c>
      <c r="P28" s="31">
        <v>0</v>
      </c>
      <c r="Q28" s="2530">
        <f t="shared" si="18"/>
        <v>0</v>
      </c>
      <c r="R28" s="2541">
        <v>21</v>
      </c>
      <c r="S28" s="31">
        <v>22</v>
      </c>
      <c r="T28" s="128">
        <f t="shared" si="12"/>
        <v>-1</v>
      </c>
      <c r="U28" s="2530">
        <v>23</v>
      </c>
      <c r="V28" s="2529">
        <v>39</v>
      </c>
      <c r="W28" s="2529">
        <f t="shared" si="13"/>
        <v>-16</v>
      </c>
      <c r="X28" s="126">
        <v>21</v>
      </c>
      <c r="Y28" s="31">
        <v>20</v>
      </c>
      <c r="Z28" s="127">
        <f t="shared" si="14"/>
        <v>1</v>
      </c>
      <c r="AA28" s="2530">
        <v>27</v>
      </c>
      <c r="AB28" s="31">
        <v>28</v>
      </c>
      <c r="AC28" s="2529">
        <f t="shared" si="15"/>
        <v>-1</v>
      </c>
      <c r="AD28" s="194">
        <v>35</v>
      </c>
      <c r="AE28" s="85">
        <v>5</v>
      </c>
      <c r="AF28" s="2543">
        <f t="shared" si="16"/>
        <v>30</v>
      </c>
      <c r="AG28" s="242"/>
      <c r="AH28" s="242"/>
      <c r="AI28" s="242"/>
      <c r="AJ28" s="242"/>
    </row>
    <row r="29" spans="2:36">
      <c r="B29" s="644" t="s">
        <v>655</v>
      </c>
      <c r="C29" s="590">
        <v>183</v>
      </c>
      <c r="D29" s="640">
        <v>228</v>
      </c>
      <c r="E29" s="944">
        <f t="shared" ref="E29:E39" si="19">SUM(C29-D29)</f>
        <v>-45</v>
      </c>
      <c r="F29" s="2544">
        <v>17</v>
      </c>
      <c r="G29" s="2532">
        <v>39</v>
      </c>
      <c r="H29" s="2522">
        <f t="shared" ref="H29:H38" si="20">SUM(F29-G29)</f>
        <v>-22</v>
      </c>
      <c r="I29" s="2544">
        <v>8</v>
      </c>
      <c r="J29" s="41">
        <v>8</v>
      </c>
      <c r="K29" s="134">
        <f t="shared" ref="K29:K38" si="21">SUM(I29-J29)</f>
        <v>0</v>
      </c>
      <c r="L29" s="2556">
        <v>2</v>
      </c>
      <c r="M29" s="41">
        <v>2</v>
      </c>
      <c r="N29" s="2532">
        <f t="shared" si="17"/>
        <v>0</v>
      </c>
      <c r="O29" s="311">
        <v>0</v>
      </c>
      <c r="P29" s="41">
        <v>2</v>
      </c>
      <c r="Q29" s="2484">
        <f t="shared" si="18"/>
        <v>-2</v>
      </c>
      <c r="R29" s="2544">
        <v>15</v>
      </c>
      <c r="S29" s="41">
        <v>29</v>
      </c>
      <c r="T29" s="134">
        <f t="shared" ref="T29:T38" si="22">SUM(R29-S29)</f>
        <v>-14</v>
      </c>
      <c r="U29" s="2484">
        <v>33</v>
      </c>
      <c r="V29" s="2532">
        <v>46</v>
      </c>
      <c r="W29" s="2532">
        <f t="shared" ref="W29:W38" si="23">SUM(U29-V29)</f>
        <v>-13</v>
      </c>
      <c r="X29" s="2544">
        <v>16</v>
      </c>
      <c r="Y29" s="2532">
        <v>37</v>
      </c>
      <c r="Z29" s="133">
        <f t="shared" ref="Z29:Z38" si="24">SUM(X29-Y29)</f>
        <v>-21</v>
      </c>
      <c r="AA29" s="2484">
        <v>32</v>
      </c>
      <c r="AB29" s="2532">
        <v>51</v>
      </c>
      <c r="AC29" s="2532">
        <f t="shared" ref="AC29:AC39" si="25">SUM(AA29-AB29)</f>
        <v>-19</v>
      </c>
      <c r="AD29" s="308">
        <v>60</v>
      </c>
      <c r="AE29" s="2531">
        <v>14</v>
      </c>
      <c r="AF29" s="134">
        <f t="shared" ref="AF29:AF37" si="26">SUM(AD29-AE29)</f>
        <v>46</v>
      </c>
      <c r="AG29" s="242"/>
      <c r="AH29" s="242"/>
      <c r="AI29" s="242"/>
      <c r="AJ29" s="242"/>
    </row>
    <row r="30" spans="2:36">
      <c r="B30" s="645" t="s">
        <v>705</v>
      </c>
      <c r="C30" s="586">
        <v>262</v>
      </c>
      <c r="D30" s="648">
        <v>432</v>
      </c>
      <c r="E30" s="943">
        <f t="shared" si="19"/>
        <v>-170</v>
      </c>
      <c r="F30" s="2541">
        <v>30</v>
      </c>
      <c r="G30" s="2529">
        <v>132</v>
      </c>
      <c r="H30" s="2516">
        <f t="shared" si="20"/>
        <v>-102</v>
      </c>
      <c r="I30" s="2541">
        <v>14</v>
      </c>
      <c r="J30" s="31">
        <v>25</v>
      </c>
      <c r="K30" s="120">
        <f t="shared" si="21"/>
        <v>-11</v>
      </c>
      <c r="L30" s="2520">
        <v>1</v>
      </c>
      <c r="M30" s="107">
        <v>0</v>
      </c>
      <c r="N30" s="120">
        <f t="shared" si="17"/>
        <v>1</v>
      </c>
      <c r="O30" s="2520">
        <v>0</v>
      </c>
      <c r="P30" s="107">
        <v>0</v>
      </c>
      <c r="Q30" s="2536">
        <f t="shared" si="18"/>
        <v>0</v>
      </c>
      <c r="R30" s="2539">
        <v>46</v>
      </c>
      <c r="S30" s="107">
        <v>97</v>
      </c>
      <c r="T30" s="120">
        <f t="shared" si="22"/>
        <v>-51</v>
      </c>
      <c r="U30" s="2530">
        <v>43</v>
      </c>
      <c r="V30" s="2529">
        <v>82</v>
      </c>
      <c r="W30" s="2529">
        <f t="shared" si="23"/>
        <v>-39</v>
      </c>
      <c r="X30" s="2541">
        <v>25</v>
      </c>
      <c r="Y30" s="2529">
        <v>24</v>
      </c>
      <c r="Z30" s="127">
        <f t="shared" si="24"/>
        <v>1</v>
      </c>
      <c r="AA30" s="2530">
        <v>46</v>
      </c>
      <c r="AB30" s="2529">
        <v>60</v>
      </c>
      <c r="AC30" s="2529">
        <f t="shared" si="25"/>
        <v>-14</v>
      </c>
      <c r="AD30" s="306">
        <v>57</v>
      </c>
      <c r="AE30" s="188">
        <v>12</v>
      </c>
      <c r="AF30" s="120">
        <f t="shared" si="26"/>
        <v>45</v>
      </c>
      <c r="AG30" s="242"/>
      <c r="AH30" s="242"/>
      <c r="AI30" s="242"/>
      <c r="AJ30" s="242"/>
    </row>
    <row r="31" spans="2:36">
      <c r="B31" s="645" t="s">
        <v>723</v>
      </c>
      <c r="C31" s="586">
        <v>231</v>
      </c>
      <c r="D31" s="648">
        <v>150</v>
      </c>
      <c r="E31" s="943">
        <f t="shared" si="19"/>
        <v>81</v>
      </c>
      <c r="F31" s="2541">
        <v>26</v>
      </c>
      <c r="G31" s="2529">
        <v>13</v>
      </c>
      <c r="H31" s="2516">
        <f t="shared" si="20"/>
        <v>13</v>
      </c>
      <c r="I31" s="2541">
        <v>9</v>
      </c>
      <c r="J31" s="31">
        <v>9</v>
      </c>
      <c r="K31" s="128">
        <f t="shared" si="21"/>
        <v>0</v>
      </c>
      <c r="L31" s="2517">
        <v>0</v>
      </c>
      <c r="M31" s="31">
        <v>0</v>
      </c>
      <c r="N31" s="128">
        <v>0</v>
      </c>
      <c r="O31" s="2517">
        <v>0</v>
      </c>
      <c r="P31" s="31">
        <v>0</v>
      </c>
      <c r="Q31" s="2530">
        <v>0</v>
      </c>
      <c r="R31" s="2541">
        <v>35</v>
      </c>
      <c r="S31" s="31">
        <v>28</v>
      </c>
      <c r="T31" s="128">
        <f t="shared" si="22"/>
        <v>7</v>
      </c>
      <c r="U31" s="2530">
        <v>28</v>
      </c>
      <c r="V31" s="2529">
        <v>37</v>
      </c>
      <c r="W31" s="2529">
        <f t="shared" si="23"/>
        <v>-9</v>
      </c>
      <c r="X31" s="2541">
        <v>19</v>
      </c>
      <c r="Y31" s="2529">
        <v>24</v>
      </c>
      <c r="Z31" s="127">
        <f t="shared" si="24"/>
        <v>-5</v>
      </c>
      <c r="AA31" s="2530">
        <v>36</v>
      </c>
      <c r="AB31" s="2529">
        <v>32</v>
      </c>
      <c r="AC31" s="2529">
        <f t="shared" si="25"/>
        <v>4</v>
      </c>
      <c r="AD31" s="306">
        <v>78</v>
      </c>
      <c r="AE31" s="2527">
        <v>7</v>
      </c>
      <c r="AF31" s="128">
        <f t="shared" si="26"/>
        <v>71</v>
      </c>
      <c r="AG31" s="242"/>
      <c r="AH31" s="242"/>
      <c r="AI31" s="242"/>
      <c r="AJ31" s="242"/>
    </row>
    <row r="32" spans="2:36">
      <c r="B32" s="645" t="s">
        <v>724</v>
      </c>
      <c r="C32" s="586">
        <v>145</v>
      </c>
      <c r="D32" s="648">
        <v>135</v>
      </c>
      <c r="E32" s="943">
        <f t="shared" si="19"/>
        <v>10</v>
      </c>
      <c r="F32" s="2541">
        <v>6</v>
      </c>
      <c r="G32" s="2529">
        <v>22</v>
      </c>
      <c r="H32" s="2516">
        <f t="shared" si="20"/>
        <v>-16</v>
      </c>
      <c r="I32" s="2541">
        <v>5</v>
      </c>
      <c r="J32" s="31">
        <v>10</v>
      </c>
      <c r="K32" s="128">
        <f t="shared" si="21"/>
        <v>-5</v>
      </c>
      <c r="L32" s="2517">
        <v>1</v>
      </c>
      <c r="M32" s="31">
        <v>1</v>
      </c>
      <c r="N32" s="128">
        <v>0</v>
      </c>
      <c r="O32" s="2517">
        <v>0</v>
      </c>
      <c r="P32" s="31">
        <v>0</v>
      </c>
      <c r="Q32" s="2530">
        <v>0</v>
      </c>
      <c r="R32" s="2541">
        <v>24</v>
      </c>
      <c r="S32" s="31">
        <v>26</v>
      </c>
      <c r="T32" s="128">
        <f t="shared" si="22"/>
        <v>-2</v>
      </c>
      <c r="U32" s="2530">
        <v>29</v>
      </c>
      <c r="V32" s="2529">
        <v>29</v>
      </c>
      <c r="W32" s="2529">
        <f t="shared" si="23"/>
        <v>0</v>
      </c>
      <c r="X32" s="2541">
        <v>9</v>
      </c>
      <c r="Y32" s="2529">
        <v>13</v>
      </c>
      <c r="Z32" s="127">
        <f t="shared" si="24"/>
        <v>-4</v>
      </c>
      <c r="AA32" s="2530">
        <v>30</v>
      </c>
      <c r="AB32" s="2529">
        <v>25</v>
      </c>
      <c r="AC32" s="2529">
        <f t="shared" si="25"/>
        <v>5</v>
      </c>
      <c r="AD32" s="306">
        <v>41</v>
      </c>
      <c r="AE32" s="2527">
        <v>9</v>
      </c>
      <c r="AF32" s="128">
        <f t="shared" si="26"/>
        <v>32</v>
      </c>
      <c r="AG32" s="242"/>
      <c r="AH32" s="242"/>
      <c r="AI32" s="242"/>
      <c r="AJ32" s="242"/>
    </row>
    <row r="33" spans="2:37">
      <c r="B33" s="644" t="s">
        <v>725</v>
      </c>
      <c r="C33" s="590">
        <v>173</v>
      </c>
      <c r="D33" s="640">
        <v>235</v>
      </c>
      <c r="E33" s="944">
        <f t="shared" si="19"/>
        <v>-62</v>
      </c>
      <c r="F33" s="2544">
        <v>14</v>
      </c>
      <c r="G33" s="2532">
        <v>37</v>
      </c>
      <c r="H33" s="2522">
        <f t="shared" si="20"/>
        <v>-23</v>
      </c>
      <c r="I33" s="2544">
        <v>6</v>
      </c>
      <c r="J33" s="41">
        <v>13</v>
      </c>
      <c r="K33" s="134">
        <f t="shared" si="21"/>
        <v>-7</v>
      </c>
      <c r="L33" s="2517">
        <v>2</v>
      </c>
      <c r="M33" s="31">
        <v>2</v>
      </c>
      <c r="N33" s="128">
        <v>0</v>
      </c>
      <c r="O33" s="2517">
        <v>0</v>
      </c>
      <c r="P33" s="31">
        <v>0</v>
      </c>
      <c r="Q33" s="2530">
        <v>0</v>
      </c>
      <c r="R33" s="2544">
        <v>16</v>
      </c>
      <c r="S33" s="41">
        <v>39</v>
      </c>
      <c r="T33" s="134">
        <f t="shared" si="22"/>
        <v>-23</v>
      </c>
      <c r="U33" s="2484">
        <v>28</v>
      </c>
      <c r="V33" s="2532">
        <v>48</v>
      </c>
      <c r="W33" s="2532">
        <f t="shared" si="23"/>
        <v>-20</v>
      </c>
      <c r="X33" s="2544">
        <v>34</v>
      </c>
      <c r="Y33" s="2532">
        <v>38</v>
      </c>
      <c r="Z33" s="133">
        <f t="shared" si="24"/>
        <v>-4</v>
      </c>
      <c r="AA33" s="2484">
        <v>31</v>
      </c>
      <c r="AB33" s="2532">
        <v>45</v>
      </c>
      <c r="AC33" s="2532">
        <f t="shared" si="25"/>
        <v>-14</v>
      </c>
      <c r="AD33" s="308">
        <v>42</v>
      </c>
      <c r="AE33" s="2531">
        <v>14</v>
      </c>
      <c r="AF33" s="134">
        <f t="shared" si="26"/>
        <v>28</v>
      </c>
      <c r="AG33" s="242"/>
      <c r="AH33" s="242"/>
      <c r="AI33" s="242"/>
      <c r="AJ33" s="242"/>
    </row>
    <row r="34" spans="2:37">
      <c r="B34" s="729" t="s">
        <v>746</v>
      </c>
      <c r="C34" s="1075">
        <v>271</v>
      </c>
      <c r="D34" s="2565">
        <v>427</v>
      </c>
      <c r="E34" s="2566">
        <f t="shared" si="19"/>
        <v>-156</v>
      </c>
      <c r="F34" s="2539">
        <v>55</v>
      </c>
      <c r="G34" s="2535">
        <v>106</v>
      </c>
      <c r="H34" s="2519">
        <f t="shared" si="20"/>
        <v>-51</v>
      </c>
      <c r="I34" s="2539">
        <v>11</v>
      </c>
      <c r="J34" s="107">
        <v>29</v>
      </c>
      <c r="K34" s="120">
        <f t="shared" si="21"/>
        <v>-18</v>
      </c>
      <c r="L34" s="2520">
        <v>0</v>
      </c>
      <c r="M34" s="107">
        <v>1</v>
      </c>
      <c r="N34" s="120">
        <f t="shared" ref="N34:N39" si="27">SUM(L34-M34)</f>
        <v>-1</v>
      </c>
      <c r="O34" s="2520">
        <v>0</v>
      </c>
      <c r="P34" s="107">
        <v>0</v>
      </c>
      <c r="Q34" s="2536">
        <f t="shared" ref="Q34:Q39" si="28">SUM(O34-P34)</f>
        <v>0</v>
      </c>
      <c r="R34" s="2539">
        <v>47</v>
      </c>
      <c r="S34" s="107">
        <v>86</v>
      </c>
      <c r="T34" s="120">
        <f t="shared" si="22"/>
        <v>-39</v>
      </c>
      <c r="U34" s="2536">
        <v>44</v>
      </c>
      <c r="V34" s="2535">
        <v>83</v>
      </c>
      <c r="W34" s="2535">
        <f t="shared" si="23"/>
        <v>-39</v>
      </c>
      <c r="X34" s="2539">
        <v>19</v>
      </c>
      <c r="Y34" s="2535">
        <v>28</v>
      </c>
      <c r="Z34" s="2193">
        <f t="shared" si="24"/>
        <v>-9</v>
      </c>
      <c r="AA34" s="2536">
        <v>52</v>
      </c>
      <c r="AB34" s="2535">
        <v>86</v>
      </c>
      <c r="AC34" s="2535">
        <f t="shared" si="25"/>
        <v>-34</v>
      </c>
      <c r="AD34" s="2194">
        <v>43</v>
      </c>
      <c r="AE34" s="188">
        <v>8</v>
      </c>
      <c r="AF34" s="120">
        <f t="shared" si="26"/>
        <v>35</v>
      </c>
      <c r="AG34" s="242"/>
      <c r="AH34" s="242"/>
      <c r="AI34" s="242"/>
      <c r="AJ34" s="242"/>
    </row>
    <row r="35" spans="2:37">
      <c r="B35" s="645" t="s">
        <v>747</v>
      </c>
      <c r="C35" s="586">
        <v>220</v>
      </c>
      <c r="D35" s="648">
        <v>155</v>
      </c>
      <c r="E35" s="943">
        <f t="shared" si="19"/>
        <v>65</v>
      </c>
      <c r="F35" s="2541">
        <v>27</v>
      </c>
      <c r="G35" s="2529">
        <v>11</v>
      </c>
      <c r="H35" s="2516">
        <f t="shared" si="20"/>
        <v>16</v>
      </c>
      <c r="I35" s="2541">
        <v>5</v>
      </c>
      <c r="J35" s="31">
        <v>11</v>
      </c>
      <c r="K35" s="128">
        <f t="shared" si="21"/>
        <v>-6</v>
      </c>
      <c r="L35" s="2517">
        <v>2</v>
      </c>
      <c r="M35" s="31">
        <v>0</v>
      </c>
      <c r="N35" s="128">
        <f t="shared" si="27"/>
        <v>2</v>
      </c>
      <c r="O35" s="2517">
        <v>0</v>
      </c>
      <c r="P35" s="31">
        <v>1</v>
      </c>
      <c r="Q35" s="2530">
        <f t="shared" si="28"/>
        <v>-1</v>
      </c>
      <c r="R35" s="2541">
        <v>38</v>
      </c>
      <c r="S35" s="31">
        <v>39</v>
      </c>
      <c r="T35" s="128">
        <f t="shared" si="22"/>
        <v>-1</v>
      </c>
      <c r="U35" s="2530">
        <v>26</v>
      </c>
      <c r="V35" s="2529">
        <v>35</v>
      </c>
      <c r="W35" s="2529">
        <f t="shared" si="23"/>
        <v>-9</v>
      </c>
      <c r="X35" s="2541">
        <v>29</v>
      </c>
      <c r="Y35" s="2529">
        <v>16</v>
      </c>
      <c r="Z35" s="127">
        <f t="shared" si="24"/>
        <v>13</v>
      </c>
      <c r="AA35" s="2530">
        <v>37</v>
      </c>
      <c r="AB35" s="2529">
        <v>33</v>
      </c>
      <c r="AC35" s="2529">
        <f t="shared" si="25"/>
        <v>4</v>
      </c>
      <c r="AD35" s="306">
        <v>56</v>
      </c>
      <c r="AE35" s="2527">
        <v>9</v>
      </c>
      <c r="AF35" s="128">
        <f t="shared" si="26"/>
        <v>47</v>
      </c>
      <c r="AG35" s="242"/>
      <c r="AH35" s="242"/>
      <c r="AI35" s="242"/>
      <c r="AJ35" s="242"/>
      <c r="AK35" s="242"/>
    </row>
    <row r="36" spans="2:37" ht="13.5" customHeight="1">
      <c r="B36" s="645" t="s">
        <v>748</v>
      </c>
      <c r="C36" s="586">
        <v>139</v>
      </c>
      <c r="D36" s="648">
        <v>145</v>
      </c>
      <c r="E36" s="943">
        <f t="shared" si="19"/>
        <v>-6</v>
      </c>
      <c r="F36" s="2541">
        <v>6</v>
      </c>
      <c r="G36" s="2529">
        <v>15</v>
      </c>
      <c r="H36" s="2516">
        <f t="shared" si="20"/>
        <v>-9</v>
      </c>
      <c r="I36" s="2541">
        <v>4</v>
      </c>
      <c r="J36" s="31">
        <v>8</v>
      </c>
      <c r="K36" s="128">
        <f t="shared" si="21"/>
        <v>-4</v>
      </c>
      <c r="L36" s="2517">
        <v>1</v>
      </c>
      <c r="M36" s="31">
        <v>0</v>
      </c>
      <c r="N36" s="128">
        <f t="shared" si="27"/>
        <v>1</v>
      </c>
      <c r="O36" s="2517">
        <v>0</v>
      </c>
      <c r="P36" s="31">
        <v>0</v>
      </c>
      <c r="Q36" s="2530">
        <f t="shared" si="28"/>
        <v>0</v>
      </c>
      <c r="R36" s="2541">
        <v>19</v>
      </c>
      <c r="S36" s="31">
        <v>28</v>
      </c>
      <c r="T36" s="128">
        <f t="shared" si="22"/>
        <v>-9</v>
      </c>
      <c r="U36" s="2530">
        <v>25</v>
      </c>
      <c r="V36" s="2529">
        <v>38</v>
      </c>
      <c r="W36" s="2529">
        <f t="shared" si="23"/>
        <v>-13</v>
      </c>
      <c r="X36" s="2541">
        <v>19</v>
      </c>
      <c r="Y36" s="2529">
        <v>27</v>
      </c>
      <c r="Z36" s="127">
        <f t="shared" si="24"/>
        <v>-8</v>
      </c>
      <c r="AA36" s="2530">
        <v>28</v>
      </c>
      <c r="AB36" s="2529">
        <v>26</v>
      </c>
      <c r="AC36" s="2529">
        <f t="shared" si="25"/>
        <v>2</v>
      </c>
      <c r="AD36" s="306">
        <v>37</v>
      </c>
      <c r="AE36" s="2527">
        <v>3</v>
      </c>
      <c r="AF36" s="128">
        <f t="shared" si="26"/>
        <v>34</v>
      </c>
      <c r="AJ36" s="242"/>
      <c r="AK36" s="242"/>
    </row>
    <row r="37" spans="2:37" ht="13.5" customHeight="1">
      <c r="B37" s="644" t="s">
        <v>749</v>
      </c>
      <c r="C37" s="590">
        <v>142</v>
      </c>
      <c r="D37" s="640">
        <v>239</v>
      </c>
      <c r="E37" s="944">
        <f t="shared" si="19"/>
        <v>-97</v>
      </c>
      <c r="F37" s="2544">
        <v>9</v>
      </c>
      <c r="G37" s="2532">
        <v>20</v>
      </c>
      <c r="H37" s="2522">
        <f t="shared" si="20"/>
        <v>-11</v>
      </c>
      <c r="I37" s="2544">
        <v>4</v>
      </c>
      <c r="J37" s="41">
        <v>22</v>
      </c>
      <c r="K37" s="134">
        <f t="shared" si="21"/>
        <v>-18</v>
      </c>
      <c r="L37" s="2556">
        <v>0</v>
      </c>
      <c r="M37" s="41">
        <v>0</v>
      </c>
      <c r="N37" s="134">
        <f t="shared" si="27"/>
        <v>0</v>
      </c>
      <c r="O37" s="2556">
        <v>0</v>
      </c>
      <c r="P37" s="41">
        <v>0</v>
      </c>
      <c r="Q37" s="2484">
        <f t="shared" si="28"/>
        <v>0</v>
      </c>
      <c r="R37" s="2544">
        <v>14</v>
      </c>
      <c r="S37" s="41">
        <v>48</v>
      </c>
      <c r="T37" s="134">
        <f t="shared" si="22"/>
        <v>-34</v>
      </c>
      <c r="U37" s="2484">
        <v>31</v>
      </c>
      <c r="V37" s="2532">
        <v>60</v>
      </c>
      <c r="W37" s="2532">
        <f t="shared" si="23"/>
        <v>-29</v>
      </c>
      <c r="X37" s="2544">
        <v>23</v>
      </c>
      <c r="Y37" s="2532">
        <v>36</v>
      </c>
      <c r="Z37" s="133">
        <f t="shared" si="24"/>
        <v>-13</v>
      </c>
      <c r="AA37" s="2484">
        <v>24</v>
      </c>
      <c r="AB37" s="2532">
        <v>48</v>
      </c>
      <c r="AC37" s="2532">
        <f t="shared" si="25"/>
        <v>-24</v>
      </c>
      <c r="AD37" s="308">
        <v>37</v>
      </c>
      <c r="AE37" s="2531">
        <v>5</v>
      </c>
      <c r="AF37" s="134">
        <f t="shared" si="26"/>
        <v>32</v>
      </c>
      <c r="AJ37" s="242"/>
      <c r="AK37" s="242"/>
    </row>
    <row r="38" spans="2:37" ht="13.5" customHeight="1">
      <c r="B38" s="729" t="s">
        <v>810</v>
      </c>
      <c r="C38" s="586">
        <v>239</v>
      </c>
      <c r="D38" s="648">
        <v>425</v>
      </c>
      <c r="E38" s="943">
        <f t="shared" si="19"/>
        <v>-186</v>
      </c>
      <c r="F38" s="2541">
        <v>27</v>
      </c>
      <c r="G38" s="2529">
        <v>125</v>
      </c>
      <c r="H38" s="2516">
        <f t="shared" si="20"/>
        <v>-98</v>
      </c>
      <c r="I38" s="2541">
        <v>11</v>
      </c>
      <c r="J38" s="31">
        <v>33</v>
      </c>
      <c r="K38" s="128">
        <f t="shared" si="21"/>
        <v>-22</v>
      </c>
      <c r="L38" s="2517">
        <v>1</v>
      </c>
      <c r="M38" s="31">
        <v>1</v>
      </c>
      <c r="N38" s="128">
        <f t="shared" si="27"/>
        <v>0</v>
      </c>
      <c r="O38" s="2517">
        <v>1</v>
      </c>
      <c r="P38" s="31">
        <v>0</v>
      </c>
      <c r="Q38" s="2530">
        <f t="shared" si="28"/>
        <v>1</v>
      </c>
      <c r="R38" s="2541">
        <v>42</v>
      </c>
      <c r="S38" s="31">
        <v>83</v>
      </c>
      <c r="T38" s="128">
        <f t="shared" si="22"/>
        <v>-41</v>
      </c>
      <c r="U38" s="2530">
        <v>43</v>
      </c>
      <c r="V38" s="2529">
        <v>74</v>
      </c>
      <c r="W38" s="2529">
        <f t="shared" si="23"/>
        <v>-31</v>
      </c>
      <c r="X38" s="2541">
        <v>20</v>
      </c>
      <c r="Y38" s="2529">
        <v>32</v>
      </c>
      <c r="Z38" s="127">
        <f t="shared" si="24"/>
        <v>-12</v>
      </c>
      <c r="AA38" s="2530">
        <v>43</v>
      </c>
      <c r="AB38" s="2529">
        <v>69</v>
      </c>
      <c r="AC38" s="2529">
        <f t="shared" si="25"/>
        <v>-26</v>
      </c>
      <c r="AD38" s="306">
        <v>51</v>
      </c>
      <c r="AE38" s="2527">
        <v>8</v>
      </c>
      <c r="AF38" s="128">
        <f t="shared" ref="AF38:AF45" si="29">SUM(AD38-AE38)</f>
        <v>43</v>
      </c>
      <c r="AJ38" s="242"/>
      <c r="AK38" s="242"/>
    </row>
    <row r="39" spans="2:37" ht="13.5" customHeight="1">
      <c r="B39" s="645" t="s">
        <v>818</v>
      </c>
      <c r="C39" s="586">
        <v>195</v>
      </c>
      <c r="D39" s="648">
        <v>202</v>
      </c>
      <c r="E39" s="943">
        <f t="shared" si="19"/>
        <v>-7</v>
      </c>
      <c r="F39" s="2541">
        <v>25</v>
      </c>
      <c r="G39" s="2529">
        <v>63</v>
      </c>
      <c r="H39" s="128">
        <f t="shared" ref="H39:H45" si="30">SUM(F39-G39)</f>
        <v>-38</v>
      </c>
      <c r="I39" s="2541">
        <v>12</v>
      </c>
      <c r="J39" s="31">
        <v>8</v>
      </c>
      <c r="K39" s="128">
        <f t="shared" ref="K39:K45" si="31">SUM(I39-J39)</f>
        <v>4</v>
      </c>
      <c r="L39" s="2517">
        <v>1</v>
      </c>
      <c r="M39" s="31">
        <v>0</v>
      </c>
      <c r="N39" s="128">
        <f t="shared" si="27"/>
        <v>1</v>
      </c>
      <c r="O39" s="2517">
        <v>0</v>
      </c>
      <c r="P39" s="31">
        <v>0</v>
      </c>
      <c r="Q39" s="2530">
        <f t="shared" si="28"/>
        <v>0</v>
      </c>
      <c r="R39" s="2541">
        <v>24</v>
      </c>
      <c r="S39" s="31">
        <v>30</v>
      </c>
      <c r="T39" s="128">
        <f t="shared" ref="T39:T45" si="32">SUM(R39-S39)</f>
        <v>-6</v>
      </c>
      <c r="U39" s="2530">
        <v>37</v>
      </c>
      <c r="V39" s="2529">
        <v>34</v>
      </c>
      <c r="W39" s="128">
        <f t="shared" ref="W39:W45" si="33">SUM(U39-V39)</f>
        <v>3</v>
      </c>
      <c r="X39" s="2541">
        <v>17</v>
      </c>
      <c r="Y39" s="2529">
        <v>22</v>
      </c>
      <c r="Z39" s="128">
        <f t="shared" ref="Z39:Z45" si="34">SUM(X39-Y39)</f>
        <v>-5</v>
      </c>
      <c r="AA39" s="2530">
        <v>38</v>
      </c>
      <c r="AB39" s="2529">
        <v>40</v>
      </c>
      <c r="AC39" s="2529">
        <f t="shared" si="25"/>
        <v>-2</v>
      </c>
      <c r="AD39" s="306">
        <v>41</v>
      </c>
      <c r="AE39" s="2527">
        <v>5</v>
      </c>
      <c r="AF39" s="128">
        <f t="shared" si="29"/>
        <v>36</v>
      </c>
      <c r="AH39" s="242"/>
      <c r="AI39" s="242"/>
      <c r="AJ39" s="242"/>
      <c r="AK39" s="242"/>
    </row>
    <row r="40" spans="2:37" ht="13.5" customHeight="1">
      <c r="B40" s="645" t="s">
        <v>797</v>
      </c>
      <c r="C40" s="586">
        <v>168</v>
      </c>
      <c r="D40" s="648">
        <v>144</v>
      </c>
      <c r="E40" s="943">
        <f t="shared" ref="E40" si="35">SUM(C40-D40)</f>
        <v>24</v>
      </c>
      <c r="F40" s="2541">
        <v>17</v>
      </c>
      <c r="G40" s="2529">
        <v>41</v>
      </c>
      <c r="H40" s="128">
        <f t="shared" si="30"/>
        <v>-24</v>
      </c>
      <c r="I40" s="2541">
        <v>4</v>
      </c>
      <c r="J40" s="31">
        <v>5</v>
      </c>
      <c r="K40" s="128">
        <f t="shared" si="31"/>
        <v>-1</v>
      </c>
      <c r="L40" s="2517">
        <v>2</v>
      </c>
      <c r="M40" s="31">
        <v>0</v>
      </c>
      <c r="N40" s="128">
        <f t="shared" ref="N40" si="36">SUM(L40-M40)</f>
        <v>2</v>
      </c>
      <c r="O40" s="2517">
        <v>0</v>
      </c>
      <c r="P40" s="31">
        <v>0</v>
      </c>
      <c r="Q40" s="2530">
        <f t="shared" ref="Q40" si="37">SUM(O40-P40)</f>
        <v>0</v>
      </c>
      <c r="R40" s="2541">
        <v>15</v>
      </c>
      <c r="S40" s="31">
        <v>21</v>
      </c>
      <c r="T40" s="128">
        <f t="shared" si="32"/>
        <v>-6</v>
      </c>
      <c r="U40" s="2530">
        <v>36</v>
      </c>
      <c r="V40" s="2529">
        <v>28</v>
      </c>
      <c r="W40" s="128">
        <f t="shared" si="33"/>
        <v>8</v>
      </c>
      <c r="X40" s="2541">
        <v>16</v>
      </c>
      <c r="Y40" s="2529">
        <v>20</v>
      </c>
      <c r="Z40" s="128">
        <f t="shared" si="34"/>
        <v>-4</v>
      </c>
      <c r="AA40" s="2530">
        <v>42</v>
      </c>
      <c r="AB40" s="2529">
        <v>27</v>
      </c>
      <c r="AC40" s="2529">
        <f t="shared" ref="AC40:AC45" si="38">SUM(AA40-AB40)</f>
        <v>15</v>
      </c>
      <c r="AD40" s="306">
        <v>36</v>
      </c>
      <c r="AE40" s="2527">
        <v>2</v>
      </c>
      <c r="AF40" s="128">
        <f t="shared" si="29"/>
        <v>34</v>
      </c>
      <c r="AH40" s="242"/>
      <c r="AI40" s="242"/>
      <c r="AJ40" s="242"/>
      <c r="AK40" s="242"/>
    </row>
    <row r="41" spans="2:37" ht="13.5" customHeight="1">
      <c r="B41" s="644" t="s">
        <v>819</v>
      </c>
      <c r="C41" s="590">
        <v>161</v>
      </c>
      <c r="D41" s="640">
        <v>237</v>
      </c>
      <c r="E41" s="944">
        <f t="shared" ref="E41:E46" si="39">SUM(C41-D41)</f>
        <v>-76</v>
      </c>
      <c r="F41" s="2544">
        <v>4</v>
      </c>
      <c r="G41" s="2532">
        <v>12</v>
      </c>
      <c r="H41" s="2532">
        <f t="shared" si="30"/>
        <v>-8</v>
      </c>
      <c r="I41" s="2544">
        <v>4</v>
      </c>
      <c r="J41" s="41">
        <v>21</v>
      </c>
      <c r="K41" s="134">
        <f t="shared" si="31"/>
        <v>-17</v>
      </c>
      <c r="L41" s="2556">
        <v>1</v>
      </c>
      <c r="M41" s="41">
        <v>1</v>
      </c>
      <c r="N41" s="134">
        <f t="shared" ref="N41" si="40">SUM(L41-M41)</f>
        <v>0</v>
      </c>
      <c r="O41" s="2556">
        <v>0</v>
      </c>
      <c r="P41" s="41">
        <v>0</v>
      </c>
      <c r="Q41" s="2484">
        <f t="shared" ref="Q41" si="41">SUM(O41-P41)</f>
        <v>0</v>
      </c>
      <c r="R41" s="2544">
        <v>12</v>
      </c>
      <c r="S41" s="41">
        <v>36</v>
      </c>
      <c r="T41" s="134">
        <f t="shared" si="32"/>
        <v>-24</v>
      </c>
      <c r="U41" s="2484">
        <v>35</v>
      </c>
      <c r="V41" s="2532">
        <v>53</v>
      </c>
      <c r="W41" s="2532">
        <f t="shared" si="33"/>
        <v>-18</v>
      </c>
      <c r="X41" s="2544">
        <v>26</v>
      </c>
      <c r="Y41" s="2532">
        <v>37</v>
      </c>
      <c r="Z41" s="134">
        <f t="shared" si="34"/>
        <v>-11</v>
      </c>
      <c r="AA41" s="2484">
        <v>29</v>
      </c>
      <c r="AB41" s="2532">
        <v>63</v>
      </c>
      <c r="AC41" s="2532">
        <f t="shared" si="38"/>
        <v>-34</v>
      </c>
      <c r="AD41" s="308">
        <v>50</v>
      </c>
      <c r="AE41" s="2531">
        <v>14</v>
      </c>
      <c r="AF41" s="134">
        <f t="shared" si="29"/>
        <v>36</v>
      </c>
      <c r="AH41" s="242"/>
      <c r="AI41" s="242"/>
      <c r="AJ41" s="242"/>
      <c r="AK41" s="242"/>
    </row>
    <row r="42" spans="2:37" ht="13.5" customHeight="1">
      <c r="B42" s="645" t="s">
        <v>867</v>
      </c>
      <c r="C42" s="586">
        <v>217</v>
      </c>
      <c r="D42" s="648">
        <v>391</v>
      </c>
      <c r="E42" s="943">
        <f t="shared" si="39"/>
        <v>-174</v>
      </c>
      <c r="F42" s="2541">
        <v>38</v>
      </c>
      <c r="G42" s="2529">
        <v>107</v>
      </c>
      <c r="H42" s="2529">
        <f t="shared" si="30"/>
        <v>-69</v>
      </c>
      <c r="I42" s="2541">
        <v>9</v>
      </c>
      <c r="J42" s="31">
        <v>24</v>
      </c>
      <c r="K42" s="128">
        <f t="shared" si="31"/>
        <v>-15</v>
      </c>
      <c r="L42" s="2517">
        <v>0</v>
      </c>
      <c r="M42" s="31">
        <v>0</v>
      </c>
      <c r="N42" s="128">
        <v>0</v>
      </c>
      <c r="O42" s="2517">
        <v>0</v>
      </c>
      <c r="P42" s="31">
        <v>0</v>
      </c>
      <c r="Q42" s="2530">
        <v>0</v>
      </c>
      <c r="R42" s="2541">
        <v>28</v>
      </c>
      <c r="S42" s="31">
        <v>70</v>
      </c>
      <c r="T42" s="128">
        <f t="shared" si="32"/>
        <v>-42</v>
      </c>
      <c r="U42" s="2530">
        <v>41</v>
      </c>
      <c r="V42" s="2529">
        <v>78</v>
      </c>
      <c r="W42" s="2529">
        <f t="shared" si="33"/>
        <v>-37</v>
      </c>
      <c r="X42" s="2541">
        <v>20</v>
      </c>
      <c r="Y42" s="2529">
        <v>32</v>
      </c>
      <c r="Z42" s="128">
        <f t="shared" si="34"/>
        <v>-12</v>
      </c>
      <c r="AA42" s="2530">
        <v>48</v>
      </c>
      <c r="AB42" s="2529">
        <v>72</v>
      </c>
      <c r="AC42" s="2529">
        <f t="shared" si="38"/>
        <v>-24</v>
      </c>
      <c r="AD42" s="306">
        <v>33</v>
      </c>
      <c r="AE42" s="2527">
        <v>8</v>
      </c>
      <c r="AF42" s="128">
        <f t="shared" si="29"/>
        <v>25</v>
      </c>
      <c r="AH42" s="242"/>
      <c r="AI42" s="242"/>
      <c r="AJ42" s="242"/>
      <c r="AK42" s="242"/>
    </row>
    <row r="43" spans="2:37" ht="13.5" customHeight="1">
      <c r="B43" s="645" t="s">
        <v>874</v>
      </c>
      <c r="C43" s="586">
        <v>177</v>
      </c>
      <c r="D43" s="648">
        <v>121</v>
      </c>
      <c r="E43" s="943">
        <f t="shared" si="39"/>
        <v>56</v>
      </c>
      <c r="F43" s="2541">
        <v>17</v>
      </c>
      <c r="G43" s="2529">
        <v>10</v>
      </c>
      <c r="H43" s="2529">
        <f t="shared" si="30"/>
        <v>7</v>
      </c>
      <c r="I43" s="2541">
        <v>8</v>
      </c>
      <c r="J43" s="31">
        <v>8</v>
      </c>
      <c r="K43" s="128">
        <f t="shared" si="31"/>
        <v>0</v>
      </c>
      <c r="L43" s="2517">
        <v>1</v>
      </c>
      <c r="M43" s="31">
        <v>0</v>
      </c>
      <c r="N43" s="128">
        <v>1</v>
      </c>
      <c r="O43" s="2517">
        <v>0</v>
      </c>
      <c r="P43" s="31">
        <v>0</v>
      </c>
      <c r="Q43" s="128">
        <v>0</v>
      </c>
      <c r="R43" s="126">
        <v>20</v>
      </c>
      <c r="S43" s="31">
        <v>27</v>
      </c>
      <c r="T43" s="128">
        <f t="shared" si="32"/>
        <v>-7</v>
      </c>
      <c r="U43" s="126">
        <v>42</v>
      </c>
      <c r="V43" s="2529">
        <v>27</v>
      </c>
      <c r="W43" s="2529">
        <f t="shared" si="33"/>
        <v>15</v>
      </c>
      <c r="X43" s="2541">
        <v>29</v>
      </c>
      <c r="Y43" s="2529">
        <v>21</v>
      </c>
      <c r="Z43" s="128">
        <f t="shared" si="34"/>
        <v>8</v>
      </c>
      <c r="AA43" s="2530">
        <v>22</v>
      </c>
      <c r="AB43" s="2529">
        <v>22</v>
      </c>
      <c r="AC43" s="2529">
        <f t="shared" si="38"/>
        <v>0</v>
      </c>
      <c r="AD43" s="306">
        <v>38</v>
      </c>
      <c r="AE43" s="2527">
        <v>6</v>
      </c>
      <c r="AF43" s="128">
        <f t="shared" si="29"/>
        <v>32</v>
      </c>
      <c r="AH43" s="242"/>
      <c r="AI43" s="242"/>
      <c r="AJ43" s="242"/>
      <c r="AK43" s="242"/>
    </row>
    <row r="44" spans="2:37" ht="13.5" customHeight="1">
      <c r="B44" s="645" t="s">
        <v>861</v>
      </c>
      <c r="C44" s="123">
        <v>127</v>
      </c>
      <c r="D44" s="124">
        <v>144</v>
      </c>
      <c r="E44" s="125">
        <f t="shared" si="39"/>
        <v>-17</v>
      </c>
      <c r="F44" s="126">
        <v>8</v>
      </c>
      <c r="G44" s="31">
        <v>17</v>
      </c>
      <c r="H44" s="128">
        <f t="shared" si="30"/>
        <v>-9</v>
      </c>
      <c r="I44" s="126">
        <v>5</v>
      </c>
      <c r="J44" s="31">
        <v>14</v>
      </c>
      <c r="K44" s="128">
        <f t="shared" si="31"/>
        <v>-9</v>
      </c>
      <c r="L44" s="309">
        <v>0</v>
      </c>
      <c r="M44" s="31">
        <v>0</v>
      </c>
      <c r="N44" s="128">
        <v>0</v>
      </c>
      <c r="O44" s="309">
        <v>0</v>
      </c>
      <c r="P44" s="31">
        <v>1</v>
      </c>
      <c r="Q44" s="2530">
        <v>-1</v>
      </c>
      <c r="R44" s="2541">
        <v>14</v>
      </c>
      <c r="S44" s="31">
        <v>26</v>
      </c>
      <c r="T44" s="128">
        <f t="shared" si="32"/>
        <v>-12</v>
      </c>
      <c r="U44" s="2530">
        <v>25</v>
      </c>
      <c r="V44" s="31">
        <v>32</v>
      </c>
      <c r="W44" s="128">
        <f t="shared" si="33"/>
        <v>-7</v>
      </c>
      <c r="X44" s="126">
        <v>20</v>
      </c>
      <c r="Y44" s="31">
        <v>20</v>
      </c>
      <c r="Z44" s="128">
        <f t="shared" si="34"/>
        <v>0</v>
      </c>
      <c r="AA44" s="126">
        <v>25</v>
      </c>
      <c r="AB44" s="31">
        <v>30</v>
      </c>
      <c r="AC44" s="128">
        <f t="shared" si="38"/>
        <v>-5</v>
      </c>
      <c r="AD44" s="194">
        <v>30</v>
      </c>
      <c r="AE44" s="85">
        <v>4</v>
      </c>
      <c r="AF44" s="128">
        <f t="shared" si="29"/>
        <v>26</v>
      </c>
      <c r="AH44" s="242"/>
      <c r="AI44" s="242"/>
      <c r="AJ44" s="242"/>
      <c r="AK44" s="242"/>
    </row>
    <row r="45" spans="2:37" ht="13.5" customHeight="1">
      <c r="B45" s="644" t="s">
        <v>875</v>
      </c>
      <c r="C45" s="590">
        <v>159</v>
      </c>
      <c r="D45" s="640">
        <v>316</v>
      </c>
      <c r="E45" s="944">
        <f t="shared" si="39"/>
        <v>-157</v>
      </c>
      <c r="F45" s="2640">
        <v>7</v>
      </c>
      <c r="G45" s="2637">
        <v>29</v>
      </c>
      <c r="H45" s="2637">
        <f t="shared" si="30"/>
        <v>-22</v>
      </c>
      <c r="I45" s="2640">
        <v>7</v>
      </c>
      <c r="J45" s="41">
        <v>19</v>
      </c>
      <c r="K45" s="134">
        <f t="shared" si="31"/>
        <v>-12</v>
      </c>
      <c r="L45" s="2635">
        <v>0</v>
      </c>
      <c r="M45" s="41">
        <v>1</v>
      </c>
      <c r="N45" s="134">
        <f>L45-M45</f>
        <v>-1</v>
      </c>
      <c r="O45" s="2635">
        <v>0</v>
      </c>
      <c r="P45" s="41">
        <v>0</v>
      </c>
      <c r="Q45" s="2638">
        <f>O45-P45</f>
        <v>0</v>
      </c>
      <c r="R45" s="2640">
        <v>12</v>
      </c>
      <c r="S45" s="41">
        <v>46</v>
      </c>
      <c r="T45" s="134">
        <f t="shared" si="32"/>
        <v>-34</v>
      </c>
      <c r="U45" s="2638">
        <v>30</v>
      </c>
      <c r="V45" s="2637">
        <v>82</v>
      </c>
      <c r="W45" s="2637">
        <f t="shared" si="33"/>
        <v>-52</v>
      </c>
      <c r="X45" s="2640">
        <v>29</v>
      </c>
      <c r="Y45" s="2637">
        <v>64</v>
      </c>
      <c r="Z45" s="134">
        <f t="shared" si="34"/>
        <v>-35</v>
      </c>
      <c r="AA45" s="2638">
        <v>34</v>
      </c>
      <c r="AB45" s="2637">
        <v>64</v>
      </c>
      <c r="AC45" s="2637">
        <f t="shared" si="38"/>
        <v>-30</v>
      </c>
      <c r="AD45" s="308">
        <v>40</v>
      </c>
      <c r="AE45" s="2636">
        <v>11</v>
      </c>
      <c r="AF45" s="134">
        <f t="shared" si="29"/>
        <v>29</v>
      </c>
      <c r="AH45" s="242"/>
      <c r="AI45" s="242"/>
      <c r="AJ45" s="242"/>
      <c r="AK45" s="242"/>
    </row>
    <row r="46" spans="2:37" ht="13.5" customHeight="1">
      <c r="B46" s="645" t="s">
        <v>914</v>
      </c>
      <c r="C46" s="2489">
        <v>228</v>
      </c>
      <c r="D46" s="2896">
        <v>335</v>
      </c>
      <c r="E46" s="3455">
        <f t="shared" si="39"/>
        <v>-107</v>
      </c>
      <c r="F46" s="2775">
        <v>24</v>
      </c>
      <c r="G46" s="2772">
        <v>94</v>
      </c>
      <c r="H46" s="2772">
        <f t="shared" ref="H46" si="42">SUM(F46-G46)</f>
        <v>-70</v>
      </c>
      <c r="I46" s="2775">
        <v>12</v>
      </c>
      <c r="J46" s="31">
        <v>24</v>
      </c>
      <c r="K46" s="128">
        <f t="shared" ref="K46" si="43">SUM(I46-J46)</f>
        <v>-12</v>
      </c>
      <c r="L46" s="2770">
        <v>0</v>
      </c>
      <c r="M46" s="31">
        <v>0</v>
      </c>
      <c r="N46" s="128">
        <v>0</v>
      </c>
      <c r="O46" s="2770">
        <v>0</v>
      </c>
      <c r="P46" s="31">
        <v>1</v>
      </c>
      <c r="Q46" s="2773">
        <v>-1</v>
      </c>
      <c r="R46" s="2775">
        <v>29</v>
      </c>
      <c r="S46" s="31">
        <v>53</v>
      </c>
      <c r="T46" s="128">
        <f t="shared" ref="T46" si="44">SUM(R46-S46)</f>
        <v>-24</v>
      </c>
      <c r="U46" s="2773">
        <v>39</v>
      </c>
      <c r="V46" s="2772">
        <v>70</v>
      </c>
      <c r="W46" s="2772">
        <f t="shared" ref="W46" si="45">SUM(U46-V46)</f>
        <v>-31</v>
      </c>
      <c r="X46" s="2775">
        <v>22</v>
      </c>
      <c r="Y46" s="2772">
        <v>33</v>
      </c>
      <c r="Z46" s="128">
        <f t="shared" ref="Z46" si="46">SUM(X46-Y46)</f>
        <v>-11</v>
      </c>
      <c r="AA46" s="2773">
        <v>43</v>
      </c>
      <c r="AB46" s="2772">
        <v>56</v>
      </c>
      <c r="AC46" s="2772">
        <f t="shared" ref="AC46" si="47">SUM(AA46-AB46)</f>
        <v>-13</v>
      </c>
      <c r="AD46" s="306">
        <v>59</v>
      </c>
      <c r="AE46" s="2771">
        <v>4</v>
      </c>
      <c r="AF46" s="128">
        <f t="shared" ref="AF46" si="48">SUM(AD46-AE46)</f>
        <v>55</v>
      </c>
      <c r="AG46" s="1874"/>
      <c r="AH46" s="1873"/>
      <c r="AI46" s="1873"/>
      <c r="AJ46" s="1873"/>
      <c r="AK46" s="1873"/>
    </row>
    <row r="47" spans="2:37" ht="13.5" customHeight="1">
      <c r="B47" s="645" t="s">
        <v>918</v>
      </c>
      <c r="C47" s="123">
        <v>181</v>
      </c>
      <c r="D47" s="2885">
        <v>122</v>
      </c>
      <c r="E47" s="125">
        <f t="shared" ref="E47:E53" si="49">SUM(C47-D47)</f>
        <v>59</v>
      </c>
      <c r="F47" s="126">
        <v>19</v>
      </c>
      <c r="G47" s="31">
        <v>13</v>
      </c>
      <c r="H47" s="128">
        <f t="shared" ref="H47:H53" si="50">SUM(F47-G47)</f>
        <v>6</v>
      </c>
      <c r="I47" s="126">
        <v>7</v>
      </c>
      <c r="J47" s="31">
        <v>15</v>
      </c>
      <c r="K47" s="128">
        <f t="shared" ref="K47:K53" si="51">SUM(I47-J47)</f>
        <v>-8</v>
      </c>
      <c r="L47" s="2882">
        <v>0</v>
      </c>
      <c r="M47" s="31">
        <v>0</v>
      </c>
      <c r="N47" s="128">
        <v>0</v>
      </c>
      <c r="O47" s="309">
        <v>0</v>
      </c>
      <c r="P47" s="31">
        <v>0</v>
      </c>
      <c r="Q47" s="128">
        <v>0</v>
      </c>
      <c r="R47" s="126">
        <v>23</v>
      </c>
      <c r="S47" s="31">
        <v>19</v>
      </c>
      <c r="T47" s="128">
        <f t="shared" ref="T47:T53" si="52">SUM(R47-S47)</f>
        <v>4</v>
      </c>
      <c r="U47" s="126">
        <v>33</v>
      </c>
      <c r="V47" s="31">
        <v>22</v>
      </c>
      <c r="W47" s="128">
        <f t="shared" ref="W47:W53" si="53">SUM(U47-V47)</f>
        <v>11</v>
      </c>
      <c r="X47" s="126">
        <v>24</v>
      </c>
      <c r="Y47" s="31">
        <v>24</v>
      </c>
      <c r="Z47" s="128">
        <f t="shared" ref="Z47:Z53" si="54">SUM(X47-Y47)</f>
        <v>0</v>
      </c>
      <c r="AA47" s="126">
        <v>31</v>
      </c>
      <c r="AB47" s="31">
        <v>26</v>
      </c>
      <c r="AC47" s="128">
        <f t="shared" ref="AC47:AC53" si="55">SUM(AA47-AB47)</f>
        <v>5</v>
      </c>
      <c r="AD47" s="194">
        <v>44</v>
      </c>
      <c r="AE47" s="85">
        <v>3</v>
      </c>
      <c r="AF47" s="128">
        <f t="shared" ref="AF47:AF53" si="56">SUM(AD47-AE47)</f>
        <v>41</v>
      </c>
      <c r="AG47" s="1874"/>
      <c r="AH47" s="3190"/>
      <c r="AI47" s="1873"/>
      <c r="AJ47" s="1873"/>
      <c r="AK47" s="1873"/>
    </row>
    <row r="48" spans="2:37" ht="13.5" customHeight="1">
      <c r="B48" s="645" t="s">
        <v>936</v>
      </c>
      <c r="C48" s="123">
        <v>114</v>
      </c>
      <c r="D48" s="31">
        <v>102</v>
      </c>
      <c r="E48" s="125">
        <f t="shared" si="49"/>
        <v>12</v>
      </c>
      <c r="F48" s="2885">
        <v>5</v>
      </c>
      <c r="G48" s="402">
        <v>9</v>
      </c>
      <c r="H48" s="128">
        <f t="shared" si="50"/>
        <v>-4</v>
      </c>
      <c r="I48" s="2885">
        <v>5</v>
      </c>
      <c r="J48" s="2884">
        <v>7</v>
      </c>
      <c r="K48" s="128">
        <f t="shared" si="51"/>
        <v>-2</v>
      </c>
      <c r="L48" s="2883">
        <v>0</v>
      </c>
      <c r="M48" s="903">
        <v>0</v>
      </c>
      <c r="N48" s="127">
        <v>0</v>
      </c>
      <c r="O48" s="126">
        <v>0</v>
      </c>
      <c r="P48" s="31">
        <v>0</v>
      </c>
      <c r="Q48" s="2886">
        <v>0</v>
      </c>
      <c r="R48" s="126">
        <v>12</v>
      </c>
      <c r="S48" s="2884">
        <v>14</v>
      </c>
      <c r="T48" s="128">
        <f t="shared" si="52"/>
        <v>-2</v>
      </c>
      <c r="U48" s="126">
        <v>18</v>
      </c>
      <c r="V48" s="2884">
        <v>27</v>
      </c>
      <c r="W48" s="128">
        <f t="shared" si="53"/>
        <v>-9</v>
      </c>
      <c r="X48" s="126">
        <v>10</v>
      </c>
      <c r="Y48" s="2884">
        <v>15</v>
      </c>
      <c r="Z48" s="128">
        <f t="shared" si="54"/>
        <v>-5</v>
      </c>
      <c r="AA48" s="126">
        <v>30</v>
      </c>
      <c r="AB48" s="2884">
        <v>28</v>
      </c>
      <c r="AC48" s="128">
        <f t="shared" si="55"/>
        <v>2</v>
      </c>
      <c r="AD48" s="126">
        <v>34</v>
      </c>
      <c r="AE48" s="2884">
        <v>2</v>
      </c>
      <c r="AF48" s="128">
        <f t="shared" si="56"/>
        <v>32</v>
      </c>
      <c r="AG48" s="1874"/>
      <c r="AH48" s="3190"/>
      <c r="AI48" s="1873"/>
      <c r="AJ48" s="1873"/>
      <c r="AK48" s="1873"/>
    </row>
    <row r="49" spans="2:37" ht="13.5" customHeight="1">
      <c r="B49" s="644" t="s">
        <v>937</v>
      </c>
      <c r="C49" s="590">
        <v>162</v>
      </c>
      <c r="D49" s="640">
        <v>188</v>
      </c>
      <c r="E49" s="944">
        <f t="shared" si="49"/>
        <v>-26</v>
      </c>
      <c r="F49" s="3599">
        <v>10</v>
      </c>
      <c r="G49" s="3593">
        <v>11</v>
      </c>
      <c r="H49" s="3593">
        <f t="shared" si="50"/>
        <v>-1</v>
      </c>
      <c r="I49" s="3599">
        <v>3</v>
      </c>
      <c r="J49" s="41">
        <v>15</v>
      </c>
      <c r="K49" s="134">
        <f t="shared" si="51"/>
        <v>-12</v>
      </c>
      <c r="L49" s="3586">
        <v>0</v>
      </c>
      <c r="M49" s="41">
        <v>0</v>
      </c>
      <c r="N49" s="134">
        <v>0</v>
      </c>
      <c r="O49" s="3586">
        <v>0</v>
      </c>
      <c r="P49" s="41">
        <v>2</v>
      </c>
      <c r="Q49" s="3594">
        <v>-2</v>
      </c>
      <c r="R49" s="3599">
        <v>17</v>
      </c>
      <c r="S49" s="41">
        <v>37</v>
      </c>
      <c r="T49" s="134">
        <f t="shared" si="52"/>
        <v>-20</v>
      </c>
      <c r="U49" s="3594">
        <v>34</v>
      </c>
      <c r="V49" s="3593">
        <v>39</v>
      </c>
      <c r="W49" s="3593">
        <f t="shared" si="53"/>
        <v>-5</v>
      </c>
      <c r="X49" s="3599">
        <v>24</v>
      </c>
      <c r="Y49" s="3593">
        <v>38</v>
      </c>
      <c r="Z49" s="134">
        <f t="shared" si="54"/>
        <v>-14</v>
      </c>
      <c r="AA49" s="3594">
        <v>28</v>
      </c>
      <c r="AB49" s="3593">
        <v>39</v>
      </c>
      <c r="AC49" s="3593">
        <f t="shared" si="55"/>
        <v>-11</v>
      </c>
      <c r="AD49" s="308">
        <v>46</v>
      </c>
      <c r="AE49" s="3589">
        <v>7</v>
      </c>
      <c r="AF49" s="134">
        <f t="shared" si="56"/>
        <v>39</v>
      </c>
      <c r="AG49" s="1874"/>
      <c r="AH49" s="1873"/>
      <c r="AI49" s="1873"/>
      <c r="AJ49" s="1873"/>
      <c r="AK49" s="1873"/>
    </row>
    <row r="50" spans="2:37" ht="13.5" customHeight="1">
      <c r="B50" s="645" t="s">
        <v>938</v>
      </c>
      <c r="C50" s="2489">
        <v>305</v>
      </c>
      <c r="D50" s="2896">
        <v>339</v>
      </c>
      <c r="E50" s="3455">
        <f t="shared" si="49"/>
        <v>-34</v>
      </c>
      <c r="F50" s="3600">
        <v>74</v>
      </c>
      <c r="G50" s="3590">
        <v>100</v>
      </c>
      <c r="H50" s="3590">
        <f t="shared" si="50"/>
        <v>-26</v>
      </c>
      <c r="I50" s="3600">
        <v>12</v>
      </c>
      <c r="J50" s="31">
        <v>24</v>
      </c>
      <c r="K50" s="128">
        <f t="shared" si="51"/>
        <v>-12</v>
      </c>
      <c r="L50" s="3587">
        <v>0</v>
      </c>
      <c r="M50" s="31">
        <v>0</v>
      </c>
      <c r="N50" s="128">
        <v>0</v>
      </c>
      <c r="O50" s="3587">
        <v>0</v>
      </c>
      <c r="P50" s="31">
        <v>0</v>
      </c>
      <c r="Q50" s="3591">
        <v>0</v>
      </c>
      <c r="R50" s="3600">
        <v>31</v>
      </c>
      <c r="S50" s="31">
        <v>64</v>
      </c>
      <c r="T50" s="128">
        <f t="shared" si="52"/>
        <v>-33</v>
      </c>
      <c r="U50" s="3591">
        <v>31</v>
      </c>
      <c r="V50" s="3590">
        <v>62</v>
      </c>
      <c r="W50" s="3590">
        <f t="shared" si="53"/>
        <v>-31</v>
      </c>
      <c r="X50" s="3600">
        <v>43</v>
      </c>
      <c r="Y50" s="3590">
        <v>23</v>
      </c>
      <c r="Z50" s="128">
        <f t="shared" si="54"/>
        <v>20</v>
      </c>
      <c r="AA50" s="3591">
        <v>69</v>
      </c>
      <c r="AB50" s="3590">
        <v>61</v>
      </c>
      <c r="AC50" s="3590">
        <f t="shared" si="55"/>
        <v>8</v>
      </c>
      <c r="AD50" s="306">
        <v>45</v>
      </c>
      <c r="AE50" s="3592">
        <v>5</v>
      </c>
      <c r="AF50" s="128">
        <f t="shared" si="56"/>
        <v>40</v>
      </c>
      <c r="AG50" s="1874"/>
      <c r="AH50" s="1873"/>
      <c r="AI50" s="1873"/>
      <c r="AJ50" s="1873"/>
      <c r="AK50" s="1873"/>
    </row>
    <row r="51" spans="2:37" ht="13.5" customHeight="1">
      <c r="B51" s="645" t="s">
        <v>964</v>
      </c>
      <c r="C51" s="586">
        <v>221</v>
      </c>
      <c r="D51" s="124">
        <v>140</v>
      </c>
      <c r="E51" s="2895">
        <f t="shared" ref="E51" si="57">SUM(C51-D51)</f>
        <v>81</v>
      </c>
      <c r="F51" s="3420">
        <v>35</v>
      </c>
      <c r="G51" s="124">
        <v>16</v>
      </c>
      <c r="H51" s="3421">
        <f t="shared" ref="H51" si="58">SUM(F51-G51)</f>
        <v>19</v>
      </c>
      <c r="I51" s="126">
        <v>6</v>
      </c>
      <c r="J51" s="31">
        <v>7</v>
      </c>
      <c r="K51" s="3421">
        <f t="shared" ref="K51" si="59">SUM(I51-J51)</f>
        <v>-1</v>
      </c>
      <c r="L51" s="309">
        <v>0</v>
      </c>
      <c r="M51" s="903">
        <v>0</v>
      </c>
      <c r="N51" s="3456">
        <v>0</v>
      </c>
      <c r="O51" s="126">
        <v>0</v>
      </c>
      <c r="P51" s="31">
        <v>0</v>
      </c>
      <c r="Q51" s="3421">
        <v>0</v>
      </c>
      <c r="R51" s="126">
        <v>23</v>
      </c>
      <c r="S51" s="31">
        <v>32</v>
      </c>
      <c r="T51" s="3410">
        <f t="shared" ref="T51" si="60">SUM(R51-S51)</f>
        <v>-9</v>
      </c>
      <c r="U51" s="126">
        <v>33</v>
      </c>
      <c r="V51" s="31">
        <v>33</v>
      </c>
      <c r="W51" s="3421">
        <f t="shared" ref="W51" si="61">SUM(U51-V51)</f>
        <v>0</v>
      </c>
      <c r="X51" s="126">
        <v>30</v>
      </c>
      <c r="Y51" s="31">
        <v>19</v>
      </c>
      <c r="Z51" s="3421">
        <f t="shared" ref="Z51" si="62">SUM(X51-Y51)</f>
        <v>11</v>
      </c>
      <c r="AA51" s="126">
        <v>47</v>
      </c>
      <c r="AB51" s="3254">
        <v>32</v>
      </c>
      <c r="AC51" s="128">
        <f t="shared" ref="AC51" si="63">SUM(AA51-AB51)</f>
        <v>15</v>
      </c>
      <c r="AD51" s="126">
        <v>47</v>
      </c>
      <c r="AE51" s="3254">
        <v>1</v>
      </c>
      <c r="AF51" s="128">
        <f t="shared" ref="AF51" si="64">SUM(AD51-AE51)</f>
        <v>46</v>
      </c>
      <c r="AG51" s="1874"/>
      <c r="AH51" s="4296"/>
      <c r="AI51" s="1873"/>
      <c r="AJ51" s="1873"/>
      <c r="AK51" s="1873"/>
    </row>
    <row r="52" spans="2:37" ht="13.5" customHeight="1">
      <c r="B52" s="645" t="s">
        <v>983</v>
      </c>
      <c r="C52" s="586">
        <v>158</v>
      </c>
      <c r="D52" s="124">
        <v>118</v>
      </c>
      <c r="E52" s="2895">
        <f t="shared" si="49"/>
        <v>40</v>
      </c>
      <c r="F52" s="3420">
        <v>16</v>
      </c>
      <c r="G52" s="124">
        <v>11</v>
      </c>
      <c r="H52" s="3421">
        <f t="shared" si="50"/>
        <v>5</v>
      </c>
      <c r="I52" s="126">
        <v>2</v>
      </c>
      <c r="J52" s="31">
        <v>6</v>
      </c>
      <c r="K52" s="3421">
        <f t="shared" si="51"/>
        <v>-4</v>
      </c>
      <c r="L52" s="309">
        <v>0</v>
      </c>
      <c r="M52" s="903">
        <v>0</v>
      </c>
      <c r="N52" s="3456">
        <v>0</v>
      </c>
      <c r="O52" s="126">
        <v>0</v>
      </c>
      <c r="P52" s="31">
        <v>0</v>
      </c>
      <c r="Q52" s="3421">
        <v>0</v>
      </c>
      <c r="R52" s="126">
        <v>23</v>
      </c>
      <c r="S52" s="31">
        <v>15</v>
      </c>
      <c r="T52" s="3410">
        <f t="shared" si="52"/>
        <v>8</v>
      </c>
      <c r="U52" s="126">
        <v>21</v>
      </c>
      <c r="V52" s="31">
        <v>31</v>
      </c>
      <c r="W52" s="3421">
        <f t="shared" si="53"/>
        <v>-10</v>
      </c>
      <c r="X52" s="126">
        <v>33</v>
      </c>
      <c r="Y52" s="31">
        <v>17</v>
      </c>
      <c r="Z52" s="3421">
        <f t="shared" si="54"/>
        <v>16</v>
      </c>
      <c r="AA52" s="126">
        <v>27</v>
      </c>
      <c r="AB52" s="3411">
        <v>35</v>
      </c>
      <c r="AC52" s="128">
        <f t="shared" si="55"/>
        <v>-8</v>
      </c>
      <c r="AD52" s="126">
        <v>36</v>
      </c>
      <c r="AE52" s="3411">
        <v>3</v>
      </c>
      <c r="AF52" s="128">
        <f t="shared" si="56"/>
        <v>33</v>
      </c>
      <c r="AG52" s="1873"/>
      <c r="AH52" s="4296"/>
      <c r="AI52" s="1873"/>
      <c r="AJ52" s="1873"/>
      <c r="AK52" s="1873"/>
    </row>
    <row r="53" spans="2:37" ht="13.5" customHeight="1">
      <c r="B53" s="644" t="s">
        <v>1005</v>
      </c>
      <c r="C53" s="590">
        <v>175</v>
      </c>
      <c r="D53" s="640">
        <v>204</v>
      </c>
      <c r="E53" s="944">
        <f t="shared" si="49"/>
        <v>-29</v>
      </c>
      <c r="F53" s="3599">
        <v>11</v>
      </c>
      <c r="G53" s="3593">
        <v>21</v>
      </c>
      <c r="H53" s="3593">
        <f t="shared" si="50"/>
        <v>-10</v>
      </c>
      <c r="I53" s="3599">
        <v>5</v>
      </c>
      <c r="J53" s="41">
        <v>11</v>
      </c>
      <c r="K53" s="134">
        <f t="shared" si="51"/>
        <v>-6</v>
      </c>
      <c r="L53" s="3586">
        <v>0</v>
      </c>
      <c r="M53" s="41">
        <v>1</v>
      </c>
      <c r="N53" s="134">
        <f>L53-M53</f>
        <v>-1</v>
      </c>
      <c r="O53" s="3586">
        <v>0</v>
      </c>
      <c r="P53" s="41">
        <v>1</v>
      </c>
      <c r="Q53" s="3594">
        <f>O53-P53</f>
        <v>-1</v>
      </c>
      <c r="R53" s="3599">
        <v>7</v>
      </c>
      <c r="S53" s="41">
        <v>31</v>
      </c>
      <c r="T53" s="134">
        <f t="shared" si="52"/>
        <v>-24</v>
      </c>
      <c r="U53" s="3594">
        <v>37</v>
      </c>
      <c r="V53" s="3593">
        <v>57</v>
      </c>
      <c r="W53" s="3593">
        <f t="shared" si="53"/>
        <v>-20</v>
      </c>
      <c r="X53" s="3599">
        <v>47</v>
      </c>
      <c r="Y53" s="3593">
        <v>33</v>
      </c>
      <c r="Z53" s="134">
        <f t="shared" si="54"/>
        <v>14</v>
      </c>
      <c r="AA53" s="3594">
        <v>26</v>
      </c>
      <c r="AB53" s="3593">
        <v>44</v>
      </c>
      <c r="AC53" s="3593">
        <f t="shared" si="55"/>
        <v>-18</v>
      </c>
      <c r="AD53" s="308">
        <v>42</v>
      </c>
      <c r="AE53" s="3589">
        <v>5</v>
      </c>
      <c r="AF53" s="134">
        <f t="shared" si="56"/>
        <v>37</v>
      </c>
      <c r="AG53" s="1874"/>
      <c r="AH53" s="1873"/>
      <c r="AI53" s="1873"/>
      <c r="AJ53" s="1873"/>
      <c r="AK53" s="1873"/>
    </row>
    <row r="54" spans="2:37" s="1874" customFormat="1" ht="13.5" customHeight="1" thickBot="1">
      <c r="B54" s="4351" t="s">
        <v>1014</v>
      </c>
      <c r="C54" s="4352">
        <v>278</v>
      </c>
      <c r="D54" s="4323">
        <v>355</v>
      </c>
      <c r="E54" s="4353">
        <f t="shared" ref="E54" si="65">SUM(C54-D54)</f>
        <v>-77</v>
      </c>
      <c r="F54" s="4354">
        <v>57</v>
      </c>
      <c r="G54" s="4323">
        <v>105</v>
      </c>
      <c r="H54" s="4355">
        <f t="shared" ref="H54" si="66">SUM(F54-G54)</f>
        <v>-48</v>
      </c>
      <c r="I54" s="136">
        <v>16</v>
      </c>
      <c r="J54" s="53">
        <v>24</v>
      </c>
      <c r="K54" s="4355">
        <f t="shared" ref="K54" si="67">SUM(I54-J54)</f>
        <v>-8</v>
      </c>
      <c r="L54" s="4356">
        <v>0</v>
      </c>
      <c r="M54" s="4345">
        <v>0</v>
      </c>
      <c r="N54" s="4357">
        <f>L54-M54</f>
        <v>0</v>
      </c>
      <c r="O54" s="136">
        <v>0</v>
      </c>
      <c r="P54" s="53">
        <v>1</v>
      </c>
      <c r="Q54" s="4357">
        <f>O54-P54</f>
        <v>-1</v>
      </c>
      <c r="R54" s="136">
        <v>32</v>
      </c>
      <c r="S54" s="53">
        <v>50</v>
      </c>
      <c r="T54" s="4358">
        <f t="shared" ref="T54" si="68">SUM(R54-S54)</f>
        <v>-18</v>
      </c>
      <c r="U54" s="136">
        <v>34</v>
      </c>
      <c r="V54" s="53">
        <v>54</v>
      </c>
      <c r="W54" s="4355">
        <f t="shared" ref="W54" si="69">SUM(U54-V54)</f>
        <v>-20</v>
      </c>
      <c r="X54" s="136">
        <v>45</v>
      </c>
      <c r="Y54" s="53">
        <v>45</v>
      </c>
      <c r="Z54" s="4355">
        <f t="shared" ref="Z54" si="70">SUM(X54-Y54)</f>
        <v>0</v>
      </c>
      <c r="AA54" s="136">
        <v>51</v>
      </c>
      <c r="AB54" s="4359">
        <v>72</v>
      </c>
      <c r="AC54" s="4357">
        <f t="shared" ref="AC54" si="71">SUM(AA54-AB54)</f>
        <v>-21</v>
      </c>
      <c r="AD54" s="136">
        <v>43</v>
      </c>
      <c r="AE54" s="4359">
        <v>4</v>
      </c>
      <c r="AF54" s="4357">
        <f t="shared" ref="AF54" si="72">SUM(AD54-AE54)</f>
        <v>39</v>
      </c>
      <c r="AG54" s="1873"/>
      <c r="AH54" s="4338">
        <f>C54-F54-I54-L54-O54-R54-U54-X54-AD54</f>
        <v>51</v>
      </c>
      <c r="AI54" s="4338">
        <f>D54-G54-J54-M54-P54-S54-V54-Y54-AE54</f>
        <v>72</v>
      </c>
      <c r="AJ54" s="4338">
        <f>E54-H54-K54-N54-Q54-T54-W54-Z54-AF54</f>
        <v>-21</v>
      </c>
      <c r="AK54" s="1873"/>
    </row>
    <row r="55" spans="2:37">
      <c r="B55" s="23" t="s">
        <v>876</v>
      </c>
      <c r="E55" s="23"/>
      <c r="I55" s="402"/>
      <c r="J55" s="56"/>
      <c r="K55" s="589"/>
      <c r="L55" s="474"/>
      <c r="M55" s="474"/>
      <c r="N55" s="589"/>
      <c r="O55" s="474"/>
      <c r="P55" s="474"/>
      <c r="T55" s="20"/>
      <c r="W55" s="20"/>
      <c r="Z55" s="20"/>
      <c r="AA55" s="20"/>
      <c r="AB55" s="242"/>
      <c r="AC55" s="243"/>
      <c r="AF55" s="20"/>
      <c r="AG55" s="1874"/>
      <c r="AH55" s="4296"/>
      <c r="AI55" s="1874"/>
      <c r="AJ55" s="1873"/>
      <c r="AK55" s="1874"/>
    </row>
    <row r="56" spans="2:37">
      <c r="B56" s="4501" t="s">
        <v>63</v>
      </c>
      <c r="C56" s="4502"/>
      <c r="D56" s="4502"/>
      <c r="E56" s="4502"/>
      <c r="F56" s="4502"/>
      <c r="G56" s="4502"/>
      <c r="H56" s="4502"/>
      <c r="I56" s="4502"/>
      <c r="J56" s="4502"/>
      <c r="K56" s="4502"/>
      <c r="L56" s="4502"/>
      <c r="M56" s="4502"/>
      <c r="N56" s="4502"/>
      <c r="O56" s="4502"/>
      <c r="P56" s="4502"/>
      <c r="Q56" s="4502"/>
      <c r="R56" s="4502"/>
      <c r="S56" s="4502"/>
      <c r="T56" s="4502"/>
      <c r="U56" s="4502"/>
      <c r="V56" s="4572"/>
      <c r="W56" s="4572"/>
      <c r="X56" s="4572"/>
      <c r="Y56" s="4572"/>
      <c r="Z56" s="852"/>
      <c r="AA56" s="825"/>
      <c r="AB56" s="242"/>
      <c r="AC56" s="825"/>
      <c r="AD56" s="852"/>
      <c r="AE56" s="852"/>
      <c r="AF56" s="825"/>
      <c r="AG56" s="825"/>
      <c r="AH56" s="2884"/>
      <c r="AI56" s="2168"/>
      <c r="AJ56" s="242"/>
    </row>
    <row r="57" spans="2:37">
      <c r="B57" s="467"/>
      <c r="C57" s="467"/>
      <c r="F57" s="467"/>
      <c r="G57" s="467"/>
      <c r="H57" s="467"/>
      <c r="I57"/>
      <c r="J57"/>
      <c r="N57" s="23"/>
      <c r="R57"/>
      <c r="V57" s="3"/>
      <c r="W57" s="474"/>
      <c r="AG57" s="242"/>
      <c r="AH57" s="242"/>
      <c r="AI57" s="242"/>
      <c r="AJ57" s="242"/>
    </row>
    <row r="58" spans="2:37">
      <c r="B58" s="467"/>
      <c r="C58" s="467"/>
      <c r="D58" s="467"/>
      <c r="E58" s="197"/>
      <c r="F58" s="467"/>
      <c r="G58" s="467"/>
      <c r="H58" s="3576"/>
      <c r="I58" s="467"/>
      <c r="J58" s="467"/>
      <c r="K58" s="3576"/>
      <c r="L58" s="467"/>
      <c r="M58" s="467"/>
      <c r="N58" s="197"/>
      <c r="O58" s="467"/>
      <c r="P58" s="467"/>
      <c r="Q58" s="197"/>
      <c r="R58" s="467"/>
      <c r="S58" s="467"/>
      <c r="T58" s="3576"/>
      <c r="U58" s="467"/>
      <c r="V58" s="467"/>
      <c r="W58" s="3576"/>
      <c r="X58" s="467"/>
      <c r="Y58" s="467"/>
      <c r="Z58" s="3577"/>
      <c r="AA58" s="467"/>
      <c r="AB58" s="467"/>
      <c r="AC58" s="197"/>
      <c r="AD58" s="467"/>
      <c r="AE58" s="467"/>
      <c r="AF58" s="197"/>
      <c r="AG58" s="242"/>
      <c r="AH58" s="242"/>
      <c r="AI58" s="242"/>
      <c r="AJ58" s="242"/>
    </row>
    <row r="59" spans="2:37">
      <c r="C59"/>
      <c r="D59"/>
      <c r="E59"/>
      <c r="F59"/>
      <c r="G59"/>
      <c r="H59"/>
      <c r="I59"/>
      <c r="J59" s="243"/>
      <c r="K59"/>
      <c r="L59"/>
      <c r="M59"/>
      <c r="N59"/>
      <c r="O59"/>
      <c r="P59"/>
      <c r="Q59"/>
      <c r="R59"/>
      <c r="S59" s="20"/>
    </row>
    <row r="60" spans="2:37">
      <c r="C60"/>
      <c r="D60"/>
      <c r="E60"/>
      <c r="F60"/>
      <c r="G60"/>
      <c r="H60" s="20"/>
      <c r="I60"/>
      <c r="J60"/>
      <c r="K60" s="20"/>
      <c r="L60"/>
      <c r="M60"/>
      <c r="N60"/>
      <c r="O60"/>
      <c r="P60"/>
      <c r="Q60"/>
      <c r="R60"/>
      <c r="X60" s="242"/>
      <c r="Y60" s="242"/>
    </row>
    <row r="61" spans="2:37">
      <c r="C61"/>
      <c r="D61"/>
      <c r="E61"/>
      <c r="F61"/>
      <c r="G61"/>
      <c r="H61"/>
      <c r="I61" s="20"/>
      <c r="J61"/>
      <c r="K61"/>
      <c r="L61"/>
      <c r="M61"/>
      <c r="N61"/>
      <c r="O61"/>
      <c r="P61"/>
      <c r="Q61"/>
      <c r="R61"/>
      <c r="Y61" s="20"/>
    </row>
    <row r="62" spans="2:37">
      <c r="C62"/>
      <c r="D62"/>
      <c r="E62"/>
      <c r="F62"/>
      <c r="G62"/>
      <c r="H62"/>
      <c r="I62"/>
      <c r="J62"/>
      <c r="K62"/>
      <c r="L62"/>
      <c r="M62"/>
      <c r="N62"/>
      <c r="O62"/>
      <c r="P62"/>
      <c r="Q62"/>
      <c r="R62"/>
    </row>
    <row r="63" spans="2:37">
      <c r="E63"/>
      <c r="F63"/>
      <c r="G63"/>
      <c r="H63"/>
      <c r="I63"/>
      <c r="J63"/>
      <c r="K63"/>
      <c r="L63"/>
      <c r="M63"/>
      <c r="N63"/>
      <c r="O63"/>
      <c r="P63"/>
      <c r="Q63"/>
      <c r="R63"/>
    </row>
    <row r="64" spans="2:37">
      <c r="E64"/>
      <c r="F64"/>
      <c r="G64"/>
      <c r="H64"/>
      <c r="I64"/>
      <c r="J64"/>
    </row>
    <row r="65" spans="5:10">
      <c r="E65"/>
      <c r="F65"/>
      <c r="G65"/>
      <c r="H65"/>
      <c r="I65"/>
      <c r="J65"/>
    </row>
    <row r="66" spans="5:10">
      <c r="E66"/>
      <c r="F66"/>
      <c r="G66"/>
      <c r="H66"/>
      <c r="I66"/>
      <c r="J66"/>
    </row>
    <row r="67" spans="5:10">
      <c r="E67"/>
      <c r="F67"/>
      <c r="G67"/>
      <c r="H67"/>
      <c r="I67"/>
      <c r="J67"/>
    </row>
    <row r="68" spans="5:10">
      <c r="E68"/>
      <c r="F68"/>
      <c r="G68"/>
      <c r="H68"/>
      <c r="I68"/>
      <c r="J68"/>
    </row>
    <row r="69" spans="5:10">
      <c r="E69"/>
      <c r="F69"/>
      <c r="G69"/>
      <c r="H69"/>
      <c r="I69"/>
      <c r="J69"/>
    </row>
    <row r="70" spans="5:10">
      <c r="E70"/>
      <c r="F70"/>
      <c r="G70"/>
      <c r="H70"/>
      <c r="I70"/>
      <c r="J70"/>
    </row>
    <row r="71" spans="5:10">
      <c r="E71"/>
      <c r="F71"/>
      <c r="G71"/>
      <c r="H71"/>
      <c r="I71"/>
      <c r="J71"/>
    </row>
    <row r="72" spans="5:10">
      <c r="E72"/>
      <c r="F72"/>
      <c r="G72"/>
      <c r="H72"/>
      <c r="I72"/>
      <c r="J72"/>
    </row>
    <row r="73" spans="5:10">
      <c r="E73"/>
      <c r="F73"/>
      <c r="G73"/>
      <c r="H73"/>
      <c r="I73"/>
      <c r="J73"/>
    </row>
    <row r="74" spans="5:10">
      <c r="E74"/>
      <c r="F74"/>
      <c r="G74"/>
      <c r="H74"/>
      <c r="I74"/>
      <c r="J74"/>
    </row>
    <row r="75" spans="5:10">
      <c r="E75"/>
      <c r="F75"/>
      <c r="G75"/>
      <c r="H75"/>
      <c r="I75"/>
      <c r="J75"/>
    </row>
    <row r="76" spans="5:10">
      <c r="E76"/>
      <c r="F76"/>
      <c r="G76"/>
      <c r="H76"/>
      <c r="I76"/>
      <c r="J76"/>
    </row>
    <row r="77" spans="5:10">
      <c r="E77"/>
      <c r="F77"/>
      <c r="G77"/>
      <c r="H77"/>
      <c r="I77"/>
      <c r="J77"/>
    </row>
    <row r="78" spans="5:10">
      <c r="E78"/>
      <c r="F78"/>
      <c r="G78"/>
      <c r="H78"/>
      <c r="I78"/>
      <c r="J78"/>
    </row>
    <row r="79" spans="5:10">
      <c r="E79"/>
      <c r="F79"/>
      <c r="G79"/>
      <c r="H79"/>
      <c r="I79"/>
      <c r="J79"/>
    </row>
    <row r="80" spans="5:10">
      <c r="E80"/>
      <c r="F80"/>
      <c r="G80"/>
      <c r="H80"/>
      <c r="I80"/>
      <c r="J80"/>
    </row>
    <row r="81" spans="5:10">
      <c r="E81"/>
      <c r="F81"/>
      <c r="G81"/>
      <c r="H81"/>
      <c r="I81"/>
      <c r="J81"/>
    </row>
    <row r="82" spans="5:10">
      <c r="E82"/>
      <c r="F82"/>
      <c r="G82"/>
      <c r="H82"/>
      <c r="I82"/>
      <c r="J82"/>
    </row>
    <row r="83" spans="5:10">
      <c r="E83"/>
      <c r="F83"/>
      <c r="G83"/>
      <c r="H83"/>
      <c r="I83"/>
      <c r="J83"/>
    </row>
    <row r="84" spans="5:10">
      <c r="E84"/>
      <c r="F84"/>
      <c r="G84"/>
      <c r="H84"/>
      <c r="I84"/>
      <c r="J84"/>
    </row>
    <row r="85" spans="5:10">
      <c r="E85"/>
      <c r="F85"/>
      <c r="G85"/>
      <c r="H85"/>
      <c r="I85"/>
      <c r="J85"/>
    </row>
    <row r="86" spans="5:10">
      <c r="E86"/>
      <c r="F86"/>
      <c r="G86"/>
      <c r="H86"/>
      <c r="I86"/>
      <c r="J86"/>
    </row>
    <row r="87" spans="5:10">
      <c r="E87"/>
      <c r="F87"/>
      <c r="G87"/>
      <c r="H87"/>
      <c r="I87"/>
      <c r="J87"/>
    </row>
    <row r="88" spans="5:10">
      <c r="E88"/>
      <c r="F88"/>
      <c r="G88"/>
      <c r="H88"/>
      <c r="I88"/>
      <c r="J88"/>
    </row>
    <row r="89" spans="5:10">
      <c r="E89"/>
      <c r="F89"/>
      <c r="G89"/>
      <c r="H89"/>
      <c r="I89"/>
      <c r="J89"/>
    </row>
    <row r="90" spans="5:10">
      <c r="E90"/>
      <c r="F90"/>
      <c r="G90"/>
      <c r="H90"/>
      <c r="I90"/>
      <c r="J90"/>
    </row>
    <row r="91" spans="5:10">
      <c r="E91"/>
      <c r="F91"/>
      <c r="G91"/>
      <c r="H91"/>
      <c r="I91"/>
      <c r="J91"/>
    </row>
    <row r="92" spans="5:10">
      <c r="E92"/>
      <c r="F92"/>
      <c r="G92"/>
      <c r="H92"/>
      <c r="I92"/>
      <c r="J92"/>
    </row>
    <row r="93" spans="5:10">
      <c r="E93"/>
      <c r="F93"/>
      <c r="G93"/>
      <c r="H93"/>
      <c r="I93"/>
      <c r="J93"/>
    </row>
    <row r="94" spans="5:10">
      <c r="E94"/>
      <c r="F94"/>
      <c r="G94"/>
      <c r="H94"/>
      <c r="I94"/>
      <c r="J94"/>
    </row>
    <row r="95" spans="5:10">
      <c r="E95"/>
      <c r="F95"/>
      <c r="G95"/>
      <c r="H95"/>
      <c r="I95"/>
      <c r="J95"/>
    </row>
    <row r="115" spans="5:5">
      <c r="E115" s="3">
        <v>748108</v>
      </c>
    </row>
  </sheetData>
  <mergeCells count="70">
    <mergeCell ref="U3:W3"/>
    <mergeCell ref="B56:Y56"/>
    <mergeCell ref="C1:AF1"/>
    <mergeCell ref="F2:AF2"/>
    <mergeCell ref="X3:Z3"/>
    <mergeCell ref="AA3:AC3"/>
    <mergeCell ref="AD3:AF3"/>
    <mergeCell ref="F3:H3"/>
    <mergeCell ref="C3:E3"/>
    <mergeCell ref="I3:K3"/>
    <mergeCell ref="R3:T3"/>
    <mergeCell ref="L3:N3"/>
    <mergeCell ref="O3:Q3"/>
    <mergeCell ref="L4:M4"/>
    <mergeCell ref="N4:O4"/>
    <mergeCell ref="P4:Q4"/>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s>
  <phoneticPr fontId="0" type="noConversion"/>
  <printOptions horizontalCentered="1" verticalCentered="1"/>
  <pageMargins left="0.39370078740157483" right="0.39370078740157483" top="0.9055118110236221" bottom="0.70866141732283472" header="0.51181102362204722" footer="0.51181102362204722"/>
  <pageSetup paperSize="9" scale="7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A1:BO289"/>
  <sheetViews>
    <sheetView topLeftCell="A31" zoomScaleNormal="100" workbookViewId="0">
      <selection activeCell="O10" sqref="O10"/>
    </sheetView>
  </sheetViews>
  <sheetFormatPr defaultColWidth="8.85546875" defaultRowHeight="12.75"/>
  <cols>
    <col min="1" max="1" width="31.85546875" style="762" customWidth="1"/>
    <col min="2" max="2" width="6.42578125" style="3" customWidth="1"/>
    <col min="3" max="3" width="5.28515625" style="3" customWidth="1"/>
    <col min="4" max="4" width="4.7109375" style="5" customWidth="1"/>
    <col min="5" max="6" width="7.42578125" style="3" customWidth="1"/>
    <col min="7" max="7" width="4.42578125" style="5" customWidth="1"/>
    <col min="8" max="9" width="6.85546875" style="3" customWidth="1"/>
    <col min="10" max="10" width="5.28515625" style="5" customWidth="1"/>
    <col min="11" max="12" width="5.28515625" style="3" customWidth="1"/>
    <col min="13" max="13" width="4.42578125" style="5" customWidth="1"/>
    <col min="14" max="15" width="5.28515625" style="3" customWidth="1"/>
    <col min="16" max="16" width="5.42578125" style="5" customWidth="1"/>
    <col min="17" max="17" width="9.140625" style="3" customWidth="1"/>
    <col min="18" max="18" width="34.85546875" style="3" customWidth="1"/>
    <col min="19" max="20" width="4.28515625" style="3" bestFit="1" customWidth="1"/>
    <col min="21" max="21" width="3.5703125" style="3" bestFit="1" customWidth="1"/>
    <col min="22" max="23" width="4.28515625" style="3" bestFit="1" customWidth="1"/>
    <col min="24" max="24" width="4.140625" style="3" bestFit="1" customWidth="1"/>
    <col min="25" max="26" width="4.28515625" style="3" bestFit="1" customWidth="1"/>
    <col min="27" max="27" width="4.140625" style="3" bestFit="1" customWidth="1"/>
    <col min="28" max="29" width="4.28515625" style="3" bestFit="1" customWidth="1"/>
    <col min="30" max="30" width="3.140625" style="3" bestFit="1" customWidth="1"/>
    <col min="31" max="32" width="4" style="3" bestFit="1" customWidth="1"/>
    <col min="33" max="33" width="4.140625" style="3" bestFit="1" customWidth="1"/>
    <col min="34" max="34" width="9.140625" style="3" customWidth="1"/>
    <col min="35" max="35" width="39.7109375" style="3" customWidth="1"/>
    <col min="36" max="50" width="6.28515625" style="3" customWidth="1"/>
    <col min="51" max="51" width="9.140625" style="3" customWidth="1"/>
    <col min="52" max="52" width="32.28515625" style="3" customWidth="1"/>
    <col min="53" max="54" width="9.140625" style="3" customWidth="1"/>
    <col min="55" max="55" width="6.28515625" style="3" customWidth="1"/>
    <col min="56" max="57" width="9.140625" style="3" customWidth="1"/>
    <col min="58" max="58" width="6.28515625" style="3" customWidth="1"/>
    <col min="59" max="60" width="9.140625" style="3" customWidth="1"/>
    <col min="61" max="61" width="6.28515625" style="3" customWidth="1"/>
    <col min="62" max="62" width="9.140625" style="3" customWidth="1"/>
    <col min="64" max="64" width="6.28515625" customWidth="1"/>
    <col min="67" max="67" width="6.28515625" customWidth="1"/>
  </cols>
  <sheetData>
    <row r="1" spans="1:62" ht="15.75" thickBot="1">
      <c r="A1" s="3122" t="s">
        <v>22</v>
      </c>
    </row>
    <row r="2" spans="1:62" ht="27" customHeight="1" thickBot="1">
      <c r="A2" s="2953" t="s">
        <v>1022</v>
      </c>
      <c r="B2" s="4592" t="s">
        <v>942</v>
      </c>
      <c r="C2" s="4592" t="s">
        <v>940</v>
      </c>
      <c r="D2" s="4595"/>
      <c r="E2" s="4592" t="s">
        <v>943</v>
      </c>
      <c r="F2" s="4592" t="s">
        <v>940</v>
      </c>
      <c r="G2" s="4595"/>
      <c r="H2" s="4592" t="s">
        <v>944</v>
      </c>
      <c r="I2" s="4592" t="s">
        <v>940</v>
      </c>
      <c r="J2" s="4595"/>
      <c r="K2" s="4592" t="s">
        <v>945</v>
      </c>
      <c r="L2" s="4592" t="s">
        <v>940</v>
      </c>
      <c r="M2" s="4595"/>
      <c r="N2" s="4594" t="s">
        <v>105</v>
      </c>
      <c r="O2" s="4595"/>
      <c r="P2" s="4595"/>
    </row>
    <row r="3" spans="1:62" s="1874" customFormat="1" ht="58.5" customHeight="1" thickBot="1">
      <c r="A3" s="2947" t="s">
        <v>627</v>
      </c>
      <c r="B3" s="2961" t="s">
        <v>169</v>
      </c>
      <c r="C3" s="2962" t="s">
        <v>170</v>
      </c>
      <c r="D3" s="2963" t="s">
        <v>171</v>
      </c>
      <c r="E3" s="2964" t="s">
        <v>169</v>
      </c>
      <c r="F3" s="2962" t="s">
        <v>170</v>
      </c>
      <c r="G3" s="2963" t="s">
        <v>171</v>
      </c>
      <c r="H3" s="2964" t="s">
        <v>169</v>
      </c>
      <c r="I3" s="2962" t="s">
        <v>170</v>
      </c>
      <c r="J3" s="2963" t="s">
        <v>171</v>
      </c>
      <c r="K3" s="2964" t="s">
        <v>169</v>
      </c>
      <c r="L3" s="2962" t="s">
        <v>170</v>
      </c>
      <c r="M3" s="2963" t="s">
        <v>171</v>
      </c>
      <c r="N3" s="2964" t="s">
        <v>169</v>
      </c>
      <c r="O3" s="2962" t="s">
        <v>170</v>
      </c>
      <c r="P3" s="2963" t="s">
        <v>171</v>
      </c>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row>
    <row r="4" spans="1:62" s="1874" customFormat="1">
      <c r="A4" s="3198" t="s">
        <v>437</v>
      </c>
      <c r="B4" s="3201">
        <v>0</v>
      </c>
      <c r="C4" s="3202">
        <v>0</v>
      </c>
      <c r="D4" s="2944">
        <f>B4-C4</f>
        <v>0</v>
      </c>
      <c r="E4" s="2949">
        <v>2</v>
      </c>
      <c r="F4" s="2948">
        <v>2</v>
      </c>
      <c r="G4" s="2944">
        <f t="shared" ref="G4:G23" si="0">E4-F4</f>
        <v>0</v>
      </c>
      <c r="H4" s="3196">
        <v>55</v>
      </c>
      <c r="I4" s="2948">
        <v>103</v>
      </c>
      <c r="J4" s="2944">
        <f>H4-I4</f>
        <v>-48</v>
      </c>
      <c r="K4" s="2949">
        <v>0</v>
      </c>
      <c r="L4" s="2948">
        <v>0</v>
      </c>
      <c r="M4" s="2944">
        <f>K4-L4</f>
        <v>0</v>
      </c>
      <c r="N4" s="2959">
        <f>B4+E4+H4+K4</f>
        <v>57</v>
      </c>
      <c r="O4" s="2960">
        <f>C4+F4+I4+L4</f>
        <v>105</v>
      </c>
      <c r="P4" s="2941">
        <f>N4-O4</f>
        <v>-48</v>
      </c>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row>
    <row r="5" spans="1:62" s="1874" customFormat="1">
      <c r="A5" s="2954" t="s">
        <v>438</v>
      </c>
      <c r="B5" s="3203">
        <v>0</v>
      </c>
      <c r="C5" s="3204">
        <v>0</v>
      </c>
      <c r="D5" s="2944">
        <f t="shared" ref="D5:D23" si="1">B5-C5</f>
        <v>0</v>
      </c>
      <c r="E5" s="2950">
        <v>0</v>
      </c>
      <c r="F5" s="2939">
        <v>0</v>
      </c>
      <c r="G5" s="2944">
        <f t="shared" si="0"/>
        <v>0</v>
      </c>
      <c r="H5" s="3197">
        <v>0</v>
      </c>
      <c r="I5" s="2939">
        <v>0</v>
      </c>
      <c r="J5" s="2944">
        <f t="shared" ref="J5:J23" si="2">H5-I5</f>
        <v>0</v>
      </c>
      <c r="K5" s="2950">
        <v>0</v>
      </c>
      <c r="L5" s="2939">
        <v>0</v>
      </c>
      <c r="M5" s="2944">
        <f t="shared" ref="M5:M23" si="3">K5-L5</f>
        <v>0</v>
      </c>
      <c r="N5" s="2959">
        <f t="shared" ref="N5:O24" si="4">B5+E5+H5+K5</f>
        <v>0</v>
      </c>
      <c r="O5" s="2960">
        <f t="shared" ref="O5:O23" si="5">C5+F5+I5+L5</f>
        <v>0</v>
      </c>
      <c r="P5" s="2941">
        <f t="shared" ref="P5:P23" si="6">N5-O5</f>
        <v>0</v>
      </c>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62" s="1874" customFormat="1">
      <c r="A6" s="2954" t="s">
        <v>439</v>
      </c>
      <c r="B6" s="3203">
        <v>4</v>
      </c>
      <c r="C6" s="3204">
        <v>1</v>
      </c>
      <c r="D6" s="2944">
        <f t="shared" si="1"/>
        <v>3</v>
      </c>
      <c r="E6" s="2950">
        <v>3</v>
      </c>
      <c r="F6" s="2939">
        <v>3</v>
      </c>
      <c r="G6" s="2944">
        <f t="shared" si="0"/>
        <v>0</v>
      </c>
      <c r="H6" s="3197">
        <v>9</v>
      </c>
      <c r="I6" s="2939">
        <v>20</v>
      </c>
      <c r="J6" s="2944">
        <f t="shared" si="2"/>
        <v>-11</v>
      </c>
      <c r="K6" s="2950">
        <v>0</v>
      </c>
      <c r="L6" s="2939">
        <v>0</v>
      </c>
      <c r="M6" s="2944">
        <f t="shared" si="3"/>
        <v>0</v>
      </c>
      <c r="N6" s="2959">
        <f t="shared" si="4"/>
        <v>16</v>
      </c>
      <c r="O6" s="2960">
        <f t="shared" si="5"/>
        <v>24</v>
      </c>
      <c r="P6" s="2941">
        <f t="shared" si="6"/>
        <v>-8</v>
      </c>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row>
    <row r="7" spans="1:62" s="1874" customFormat="1" ht="22.5">
      <c r="A7" s="2954" t="s">
        <v>440</v>
      </c>
      <c r="B7" s="3203">
        <v>0</v>
      </c>
      <c r="C7" s="3204">
        <v>0</v>
      </c>
      <c r="D7" s="2944">
        <f t="shared" si="1"/>
        <v>0</v>
      </c>
      <c r="E7" s="2950">
        <v>0</v>
      </c>
      <c r="F7" s="3199">
        <v>0</v>
      </c>
      <c r="G7" s="2944">
        <f t="shared" si="0"/>
        <v>0</v>
      </c>
      <c r="H7" s="3197">
        <v>0</v>
      </c>
      <c r="I7" s="2939">
        <v>0</v>
      </c>
      <c r="J7" s="2944">
        <f t="shared" si="2"/>
        <v>0</v>
      </c>
      <c r="K7" s="2950">
        <v>0</v>
      </c>
      <c r="L7" s="2939">
        <v>0</v>
      </c>
      <c r="M7" s="2944">
        <f t="shared" si="3"/>
        <v>0</v>
      </c>
      <c r="N7" s="2959">
        <f t="shared" si="4"/>
        <v>0</v>
      </c>
      <c r="O7" s="2960">
        <f t="shared" si="5"/>
        <v>0</v>
      </c>
      <c r="P7" s="2941">
        <f t="shared" si="6"/>
        <v>0</v>
      </c>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62" s="1874" customFormat="1" ht="22.5">
      <c r="A8" s="2954" t="s">
        <v>441</v>
      </c>
      <c r="B8" s="3203">
        <v>0</v>
      </c>
      <c r="C8" s="3204">
        <v>1</v>
      </c>
      <c r="D8" s="2944">
        <f t="shared" si="1"/>
        <v>-1</v>
      </c>
      <c r="E8" s="2950">
        <v>0</v>
      </c>
      <c r="F8" s="3199">
        <v>0</v>
      </c>
      <c r="G8" s="2944">
        <f t="shared" si="0"/>
        <v>0</v>
      </c>
      <c r="H8" s="3197">
        <v>0</v>
      </c>
      <c r="I8" s="2939">
        <v>0</v>
      </c>
      <c r="J8" s="2944">
        <f t="shared" si="2"/>
        <v>0</v>
      </c>
      <c r="K8" s="2950">
        <v>0</v>
      </c>
      <c r="L8" s="2939">
        <v>0</v>
      </c>
      <c r="M8" s="2944">
        <f t="shared" si="3"/>
        <v>0</v>
      </c>
      <c r="N8" s="2959">
        <f t="shared" si="4"/>
        <v>0</v>
      </c>
      <c r="O8" s="2960">
        <f t="shared" si="5"/>
        <v>1</v>
      </c>
      <c r="P8" s="2941">
        <f t="shared" si="6"/>
        <v>-1</v>
      </c>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row>
    <row r="9" spans="1:62" s="1874" customFormat="1">
      <c r="A9" s="2954" t="s">
        <v>442</v>
      </c>
      <c r="B9" s="3203">
        <v>3</v>
      </c>
      <c r="C9" s="3204">
        <v>6</v>
      </c>
      <c r="D9" s="2944">
        <f t="shared" si="1"/>
        <v>-3</v>
      </c>
      <c r="E9" s="2950">
        <v>3</v>
      </c>
      <c r="F9" s="2939">
        <v>3</v>
      </c>
      <c r="G9" s="2944">
        <f t="shared" si="0"/>
        <v>0</v>
      </c>
      <c r="H9" s="3197">
        <v>26</v>
      </c>
      <c r="I9" s="2939">
        <v>41</v>
      </c>
      <c r="J9" s="2944">
        <f t="shared" si="2"/>
        <v>-15</v>
      </c>
      <c r="K9" s="2950">
        <v>0</v>
      </c>
      <c r="L9" s="2939">
        <v>0</v>
      </c>
      <c r="M9" s="2944">
        <f t="shared" si="3"/>
        <v>0</v>
      </c>
      <c r="N9" s="2959">
        <f t="shared" si="4"/>
        <v>32</v>
      </c>
      <c r="O9" s="2960">
        <f t="shared" si="5"/>
        <v>50</v>
      </c>
      <c r="P9" s="2941">
        <f t="shared" si="6"/>
        <v>-18</v>
      </c>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row>
    <row r="10" spans="1:62" s="1874" customFormat="1" ht="22.5">
      <c r="A10" s="2954" t="s">
        <v>443</v>
      </c>
      <c r="B10" s="3203">
        <v>1</v>
      </c>
      <c r="C10" s="3204">
        <v>7</v>
      </c>
      <c r="D10" s="2944">
        <f t="shared" si="1"/>
        <v>-6</v>
      </c>
      <c r="E10" s="2950">
        <v>4</v>
      </c>
      <c r="F10" s="2939">
        <v>5</v>
      </c>
      <c r="G10" s="2944">
        <f t="shared" si="0"/>
        <v>-1</v>
      </c>
      <c r="H10" s="3197">
        <v>29</v>
      </c>
      <c r="I10" s="2939">
        <v>42</v>
      </c>
      <c r="J10" s="2944">
        <f t="shared" si="2"/>
        <v>-13</v>
      </c>
      <c r="K10" s="2950">
        <v>0</v>
      </c>
      <c r="L10" s="2939">
        <v>0</v>
      </c>
      <c r="M10" s="2944">
        <f t="shared" si="3"/>
        <v>0</v>
      </c>
      <c r="N10" s="2959">
        <f t="shared" si="4"/>
        <v>34</v>
      </c>
      <c r="O10" s="2960">
        <f t="shared" si="5"/>
        <v>54</v>
      </c>
      <c r="P10" s="2941">
        <f t="shared" si="6"/>
        <v>-20</v>
      </c>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row>
    <row r="11" spans="1:62" s="1874" customFormat="1">
      <c r="A11" s="2954" t="s">
        <v>778</v>
      </c>
      <c r="B11" s="3203">
        <v>0</v>
      </c>
      <c r="C11" s="3204">
        <v>2</v>
      </c>
      <c r="D11" s="2944">
        <f t="shared" si="1"/>
        <v>-2</v>
      </c>
      <c r="E11" s="2950">
        <v>0</v>
      </c>
      <c r="F11" s="2939">
        <v>2</v>
      </c>
      <c r="G11" s="2944">
        <f t="shared" si="0"/>
        <v>-2</v>
      </c>
      <c r="H11" s="3197">
        <v>1</v>
      </c>
      <c r="I11" s="2939">
        <v>4</v>
      </c>
      <c r="J11" s="2944">
        <f t="shared" si="2"/>
        <v>-3</v>
      </c>
      <c r="K11" s="2950">
        <v>0</v>
      </c>
      <c r="L11" s="2939">
        <v>0</v>
      </c>
      <c r="M11" s="2944">
        <f t="shared" si="3"/>
        <v>0</v>
      </c>
      <c r="N11" s="2959">
        <f t="shared" si="4"/>
        <v>1</v>
      </c>
      <c r="O11" s="2960">
        <f t="shared" si="5"/>
        <v>8</v>
      </c>
      <c r="P11" s="2941">
        <f t="shared" si="6"/>
        <v>-7</v>
      </c>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row>
    <row r="12" spans="1:62" s="1874" customFormat="1" ht="22.5">
      <c r="A12" s="2954" t="s">
        <v>779</v>
      </c>
      <c r="B12" s="3203">
        <v>4</v>
      </c>
      <c r="C12" s="3204">
        <v>3</v>
      </c>
      <c r="D12" s="2944">
        <f t="shared" si="1"/>
        <v>1</v>
      </c>
      <c r="E12" s="2950">
        <v>0</v>
      </c>
      <c r="F12" s="2939">
        <v>8</v>
      </c>
      <c r="G12" s="2944">
        <f t="shared" si="0"/>
        <v>-8</v>
      </c>
      <c r="H12" s="3197">
        <v>40</v>
      </c>
      <c r="I12" s="2939">
        <v>33</v>
      </c>
      <c r="J12" s="2944">
        <f t="shared" si="2"/>
        <v>7</v>
      </c>
      <c r="K12" s="2950">
        <v>1</v>
      </c>
      <c r="L12" s="2939">
        <v>1</v>
      </c>
      <c r="M12" s="2944">
        <f t="shared" si="3"/>
        <v>0</v>
      </c>
      <c r="N12" s="2959">
        <f t="shared" si="4"/>
        <v>45</v>
      </c>
      <c r="O12" s="2960">
        <f t="shared" si="5"/>
        <v>45</v>
      </c>
      <c r="P12" s="2941">
        <f t="shared" si="6"/>
        <v>0</v>
      </c>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row>
    <row r="13" spans="1:62" s="1874" customFormat="1">
      <c r="A13" s="2954" t="s">
        <v>446</v>
      </c>
      <c r="B13" s="3203">
        <v>1</v>
      </c>
      <c r="C13" s="3204">
        <v>1</v>
      </c>
      <c r="D13" s="2944">
        <f t="shared" si="1"/>
        <v>0</v>
      </c>
      <c r="E13" s="2950">
        <v>1</v>
      </c>
      <c r="F13" s="2939">
        <v>0</v>
      </c>
      <c r="G13" s="2944">
        <f t="shared" si="0"/>
        <v>1</v>
      </c>
      <c r="H13" s="3197">
        <v>6</v>
      </c>
      <c r="I13" s="2939">
        <v>6</v>
      </c>
      <c r="J13" s="2944">
        <f t="shared" si="2"/>
        <v>0</v>
      </c>
      <c r="K13" s="2950">
        <v>0</v>
      </c>
      <c r="L13" s="2939">
        <v>1</v>
      </c>
      <c r="M13" s="2944">
        <f t="shared" si="3"/>
        <v>-1</v>
      </c>
      <c r="N13" s="2959">
        <f t="shared" si="4"/>
        <v>8</v>
      </c>
      <c r="O13" s="2960">
        <f t="shared" si="5"/>
        <v>8</v>
      </c>
      <c r="P13" s="2941">
        <f t="shared" si="6"/>
        <v>0</v>
      </c>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row>
    <row r="14" spans="1:62" s="1874" customFormat="1">
      <c r="A14" s="2954" t="s">
        <v>447</v>
      </c>
      <c r="B14" s="3203">
        <v>1</v>
      </c>
      <c r="C14" s="3204">
        <v>1</v>
      </c>
      <c r="D14" s="2944">
        <f t="shared" si="1"/>
        <v>0</v>
      </c>
      <c r="E14" s="2950">
        <v>0</v>
      </c>
      <c r="F14" s="2939">
        <v>0</v>
      </c>
      <c r="G14" s="2944">
        <f t="shared" si="0"/>
        <v>0</v>
      </c>
      <c r="H14" s="3197">
        <v>9</v>
      </c>
      <c r="I14" s="2939">
        <v>11</v>
      </c>
      <c r="J14" s="2944">
        <f t="shared" si="2"/>
        <v>-2</v>
      </c>
      <c r="K14" s="2950">
        <v>0</v>
      </c>
      <c r="L14" s="2939">
        <v>0</v>
      </c>
      <c r="M14" s="2944">
        <f t="shared" si="3"/>
        <v>0</v>
      </c>
      <c r="N14" s="2959">
        <f t="shared" si="4"/>
        <v>10</v>
      </c>
      <c r="O14" s="2960">
        <f t="shared" si="5"/>
        <v>12</v>
      </c>
      <c r="P14" s="2941">
        <f t="shared" si="6"/>
        <v>-2</v>
      </c>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row>
    <row r="15" spans="1:62" s="1874" customFormat="1">
      <c r="A15" s="2954" t="s">
        <v>780</v>
      </c>
      <c r="B15" s="3203">
        <v>1</v>
      </c>
      <c r="C15" s="3204">
        <v>2</v>
      </c>
      <c r="D15" s="2944">
        <f t="shared" si="1"/>
        <v>-1</v>
      </c>
      <c r="E15" s="2950">
        <v>0</v>
      </c>
      <c r="F15" s="2939">
        <v>7</v>
      </c>
      <c r="G15" s="2944">
        <f t="shared" si="0"/>
        <v>-7</v>
      </c>
      <c r="H15" s="3197">
        <v>1</v>
      </c>
      <c r="I15" s="2939">
        <v>2</v>
      </c>
      <c r="J15" s="2944">
        <f t="shared" si="2"/>
        <v>-1</v>
      </c>
      <c r="K15" s="2950">
        <v>0</v>
      </c>
      <c r="L15" s="2939">
        <v>0</v>
      </c>
      <c r="M15" s="2944">
        <f t="shared" si="3"/>
        <v>0</v>
      </c>
      <c r="N15" s="2959">
        <f t="shared" si="4"/>
        <v>2</v>
      </c>
      <c r="O15" s="2960">
        <f t="shared" si="5"/>
        <v>11</v>
      </c>
      <c r="P15" s="2941">
        <f t="shared" si="6"/>
        <v>-9</v>
      </c>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row>
    <row r="16" spans="1:62" s="1874" customFormat="1" ht="22.5">
      <c r="A16" s="2954" t="s">
        <v>449</v>
      </c>
      <c r="B16" s="3203">
        <v>0</v>
      </c>
      <c r="C16" s="3204">
        <v>4</v>
      </c>
      <c r="D16" s="2944">
        <f t="shared" si="1"/>
        <v>-4</v>
      </c>
      <c r="E16" s="2950">
        <v>0</v>
      </c>
      <c r="F16" s="2939">
        <v>2</v>
      </c>
      <c r="G16" s="2944">
        <f t="shared" si="0"/>
        <v>-2</v>
      </c>
      <c r="H16" s="3197">
        <v>8</v>
      </c>
      <c r="I16" s="2939">
        <v>4</v>
      </c>
      <c r="J16" s="2944">
        <f t="shared" si="2"/>
        <v>4</v>
      </c>
      <c r="K16" s="2950">
        <v>0</v>
      </c>
      <c r="L16" s="2939">
        <v>0</v>
      </c>
      <c r="M16" s="2944">
        <f t="shared" si="3"/>
        <v>0</v>
      </c>
      <c r="N16" s="2959">
        <f t="shared" si="4"/>
        <v>8</v>
      </c>
      <c r="O16" s="2960">
        <f t="shared" si="5"/>
        <v>10</v>
      </c>
      <c r="P16" s="2941">
        <f t="shared" si="6"/>
        <v>-2</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row>
    <row r="17" spans="1:67" s="1874" customFormat="1" ht="22.5">
      <c r="A17" s="2954" t="s">
        <v>781</v>
      </c>
      <c r="B17" s="3203">
        <v>0</v>
      </c>
      <c r="C17" s="3204">
        <v>1</v>
      </c>
      <c r="D17" s="2944">
        <f t="shared" si="1"/>
        <v>-1</v>
      </c>
      <c r="E17" s="2950">
        <v>0</v>
      </c>
      <c r="F17" s="2939">
        <v>0</v>
      </c>
      <c r="G17" s="2944">
        <f t="shared" si="0"/>
        <v>0</v>
      </c>
      <c r="H17" s="3197">
        <v>6</v>
      </c>
      <c r="I17" s="2939">
        <v>6</v>
      </c>
      <c r="J17" s="2944">
        <f t="shared" si="2"/>
        <v>0</v>
      </c>
      <c r="K17" s="2950">
        <v>0</v>
      </c>
      <c r="L17" s="2939">
        <v>0</v>
      </c>
      <c r="M17" s="2944">
        <f t="shared" si="3"/>
        <v>0</v>
      </c>
      <c r="N17" s="2959">
        <f t="shared" si="4"/>
        <v>6</v>
      </c>
      <c r="O17" s="2960">
        <f t="shared" si="5"/>
        <v>7</v>
      </c>
      <c r="P17" s="2941">
        <f t="shared" si="6"/>
        <v>-1</v>
      </c>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row>
    <row r="18" spans="1:67" s="1874" customFormat="1" ht="22.5">
      <c r="A18" s="2954" t="s">
        <v>782</v>
      </c>
      <c r="B18" s="3203">
        <v>0</v>
      </c>
      <c r="C18" s="3204">
        <v>0</v>
      </c>
      <c r="D18" s="2944">
        <f t="shared" si="1"/>
        <v>0</v>
      </c>
      <c r="E18" s="2950">
        <v>0</v>
      </c>
      <c r="F18" s="2939">
        <v>0</v>
      </c>
      <c r="G18" s="2944">
        <f t="shared" si="0"/>
        <v>0</v>
      </c>
      <c r="H18" s="2945">
        <v>0</v>
      </c>
      <c r="I18" s="2939">
        <v>0</v>
      </c>
      <c r="J18" s="2944">
        <f t="shared" si="2"/>
        <v>0</v>
      </c>
      <c r="K18" s="2950">
        <v>0</v>
      </c>
      <c r="L18" s="2939">
        <v>0</v>
      </c>
      <c r="M18" s="2944">
        <f t="shared" si="3"/>
        <v>0</v>
      </c>
      <c r="N18" s="2959">
        <f t="shared" si="4"/>
        <v>0</v>
      </c>
      <c r="O18" s="2960">
        <f t="shared" si="5"/>
        <v>0</v>
      </c>
      <c r="P18" s="2941">
        <f t="shared" si="6"/>
        <v>0</v>
      </c>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row>
    <row r="19" spans="1:67" s="1874" customFormat="1">
      <c r="A19" s="2954" t="s">
        <v>451</v>
      </c>
      <c r="B19" s="3203">
        <v>1</v>
      </c>
      <c r="C19" s="3204">
        <v>0</v>
      </c>
      <c r="D19" s="2944">
        <f t="shared" si="1"/>
        <v>1</v>
      </c>
      <c r="E19" s="2950">
        <v>0</v>
      </c>
      <c r="F19" s="2939">
        <v>0</v>
      </c>
      <c r="G19" s="2944">
        <f t="shared" si="0"/>
        <v>0</v>
      </c>
      <c r="H19" s="2945">
        <v>2</v>
      </c>
      <c r="I19" s="2939">
        <v>0</v>
      </c>
      <c r="J19" s="2944">
        <f t="shared" si="2"/>
        <v>2</v>
      </c>
      <c r="K19" s="2950">
        <v>1</v>
      </c>
      <c r="L19" s="2939">
        <v>0</v>
      </c>
      <c r="M19" s="2944">
        <f t="shared" si="3"/>
        <v>1</v>
      </c>
      <c r="N19" s="2959">
        <f t="shared" si="4"/>
        <v>4</v>
      </c>
      <c r="O19" s="2960">
        <f t="shared" si="5"/>
        <v>0</v>
      </c>
      <c r="P19" s="2941">
        <f t="shared" si="6"/>
        <v>4</v>
      </c>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row>
    <row r="20" spans="1:67" s="1874" customFormat="1">
      <c r="A20" s="2954" t="s">
        <v>783</v>
      </c>
      <c r="B20" s="3203">
        <v>0</v>
      </c>
      <c r="C20" s="3204">
        <v>0</v>
      </c>
      <c r="D20" s="2944">
        <f t="shared" si="1"/>
        <v>0</v>
      </c>
      <c r="E20" s="2950">
        <v>0</v>
      </c>
      <c r="F20" s="2939">
        <v>0</v>
      </c>
      <c r="G20" s="2944">
        <f t="shared" si="0"/>
        <v>0</v>
      </c>
      <c r="H20" s="2945">
        <v>0</v>
      </c>
      <c r="I20" s="2939">
        <v>0</v>
      </c>
      <c r="J20" s="2944">
        <f t="shared" si="2"/>
        <v>0</v>
      </c>
      <c r="K20" s="2950">
        <v>0</v>
      </c>
      <c r="L20" s="2939">
        <v>0</v>
      </c>
      <c r="M20" s="2944">
        <f t="shared" si="3"/>
        <v>0</v>
      </c>
      <c r="N20" s="2959">
        <f t="shared" si="4"/>
        <v>0</v>
      </c>
      <c r="O20" s="2960">
        <f t="shared" si="5"/>
        <v>0</v>
      </c>
      <c r="P20" s="2941">
        <f t="shared" si="6"/>
        <v>0</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row>
    <row r="21" spans="1:67" s="1874" customFormat="1" ht="22.5">
      <c r="A21" s="2954" t="s">
        <v>784</v>
      </c>
      <c r="B21" s="3203">
        <v>0</v>
      </c>
      <c r="C21" s="3204">
        <v>1</v>
      </c>
      <c r="D21" s="2944">
        <f t="shared" si="1"/>
        <v>-1</v>
      </c>
      <c r="E21" s="2950">
        <v>0</v>
      </c>
      <c r="F21" s="2939">
        <v>0</v>
      </c>
      <c r="G21" s="2944">
        <f t="shared" si="0"/>
        <v>0</v>
      </c>
      <c r="H21" s="2945">
        <v>2</v>
      </c>
      <c r="I21" s="2939">
        <v>1</v>
      </c>
      <c r="J21" s="2944">
        <f t="shared" si="2"/>
        <v>1</v>
      </c>
      <c r="K21" s="2950">
        <v>0</v>
      </c>
      <c r="L21" s="2939">
        <v>0</v>
      </c>
      <c r="M21" s="2944">
        <f t="shared" si="3"/>
        <v>0</v>
      </c>
      <c r="N21" s="2959">
        <f t="shared" si="4"/>
        <v>2</v>
      </c>
      <c r="O21" s="2960">
        <f t="shared" si="5"/>
        <v>2</v>
      </c>
      <c r="P21" s="2941">
        <f t="shared" si="6"/>
        <v>0</v>
      </c>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row>
    <row r="22" spans="1:67" s="1874" customFormat="1">
      <c r="A22" s="2954" t="s">
        <v>453</v>
      </c>
      <c r="B22" s="3203">
        <v>1</v>
      </c>
      <c r="C22" s="3204">
        <v>0</v>
      </c>
      <c r="D22" s="2944">
        <f t="shared" si="1"/>
        <v>1</v>
      </c>
      <c r="E22" s="2950">
        <v>0</v>
      </c>
      <c r="F22" s="2939">
        <v>1</v>
      </c>
      <c r="G22" s="2944">
        <f t="shared" si="0"/>
        <v>-1</v>
      </c>
      <c r="H22" s="2945">
        <v>9</v>
      </c>
      <c r="I22" s="2939">
        <v>13</v>
      </c>
      <c r="J22" s="2944">
        <f t="shared" si="2"/>
        <v>-4</v>
      </c>
      <c r="K22" s="2950">
        <v>0</v>
      </c>
      <c r="L22" s="2939">
        <v>0</v>
      </c>
      <c r="M22" s="2944">
        <f t="shared" si="3"/>
        <v>0</v>
      </c>
      <c r="N22" s="2959">
        <f t="shared" si="4"/>
        <v>10</v>
      </c>
      <c r="O22" s="2960">
        <f t="shared" si="5"/>
        <v>14</v>
      </c>
      <c r="P22" s="2941">
        <f t="shared" si="6"/>
        <v>-4</v>
      </c>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row>
    <row r="23" spans="1:67" s="1874" customFormat="1">
      <c r="A23" s="2954" t="s">
        <v>454</v>
      </c>
      <c r="B23" s="3203">
        <v>10</v>
      </c>
      <c r="C23" s="3204">
        <v>3</v>
      </c>
      <c r="D23" s="2944">
        <f t="shared" si="1"/>
        <v>7</v>
      </c>
      <c r="E23" s="2950">
        <v>9</v>
      </c>
      <c r="F23" s="2939">
        <v>0</v>
      </c>
      <c r="G23" s="2944">
        <f t="shared" si="0"/>
        <v>9</v>
      </c>
      <c r="H23" s="2945">
        <v>22</v>
      </c>
      <c r="I23" s="2939">
        <v>1</v>
      </c>
      <c r="J23" s="2944">
        <f t="shared" si="2"/>
        <v>21</v>
      </c>
      <c r="K23" s="2950">
        <v>2</v>
      </c>
      <c r="L23" s="2939">
        <v>0</v>
      </c>
      <c r="M23" s="2944">
        <f t="shared" si="3"/>
        <v>2</v>
      </c>
      <c r="N23" s="2959">
        <f t="shared" si="4"/>
        <v>43</v>
      </c>
      <c r="O23" s="2960">
        <f t="shared" si="5"/>
        <v>4</v>
      </c>
      <c r="P23" s="2941">
        <f t="shared" si="6"/>
        <v>39</v>
      </c>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row>
    <row r="24" spans="1:67" s="1874" customFormat="1" ht="13.5" thickBot="1">
      <c r="A24" s="2955" t="s">
        <v>156</v>
      </c>
      <c r="B24" s="2946">
        <f t="shared" ref="B24" si="7">SUM(B4:B23)</f>
        <v>27</v>
      </c>
      <c r="C24" s="2952">
        <f t="shared" ref="C24" si="8">SUM(C4:C23)</f>
        <v>33</v>
      </c>
      <c r="D24" s="2910">
        <f t="shared" ref="D24" si="9">SUM(D4:D23)</f>
        <v>-6</v>
      </c>
      <c r="E24" s="2942">
        <f t="shared" ref="E24" si="10">SUM(E4:E23)</f>
        <v>22</v>
      </c>
      <c r="F24" s="2940">
        <f t="shared" ref="F24:G24" si="11">SUM(F4:F23)</f>
        <v>33</v>
      </c>
      <c r="G24" s="2910">
        <f t="shared" si="11"/>
        <v>-11</v>
      </c>
      <c r="H24" s="2942">
        <f t="shared" ref="H24" si="12">SUM(H4:H23)</f>
        <v>225</v>
      </c>
      <c r="I24" s="2940">
        <f t="shared" ref="I24:J24" si="13">SUM(I4:I23)</f>
        <v>287</v>
      </c>
      <c r="J24" s="2910">
        <f t="shared" si="13"/>
        <v>-62</v>
      </c>
      <c r="K24" s="2942">
        <f t="shared" ref="K24" si="14">SUM(K4:K23)</f>
        <v>4</v>
      </c>
      <c r="L24" s="2940">
        <f t="shared" ref="L24:M24" si="15">SUM(L4:L23)</f>
        <v>2</v>
      </c>
      <c r="M24" s="2910">
        <f t="shared" si="15"/>
        <v>2</v>
      </c>
      <c r="N24" s="2942">
        <f t="shared" si="4"/>
        <v>278</v>
      </c>
      <c r="O24" s="2942">
        <f t="shared" si="4"/>
        <v>355</v>
      </c>
      <c r="P24" s="2910">
        <f t="shared" ref="P24" si="16">SUM(P4:P23)</f>
        <v>-77</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row>
    <row r="25" spans="1:67">
      <c r="A25" s="762" t="s">
        <v>190</v>
      </c>
    </row>
    <row r="26" spans="1:67">
      <c r="A26" s="3" t="s">
        <v>876</v>
      </c>
    </row>
    <row r="27" spans="1:67" ht="13.5" thickBot="1">
      <c r="A27" s="3"/>
    </row>
    <row r="28" spans="1:67" ht="24.75" customHeight="1" thickBot="1">
      <c r="A28" s="2953" t="s">
        <v>947</v>
      </c>
      <c r="B28" s="4592" t="s">
        <v>942</v>
      </c>
      <c r="C28" s="4592" t="s">
        <v>940</v>
      </c>
      <c r="D28" s="4595"/>
      <c r="E28" s="4592" t="s">
        <v>943</v>
      </c>
      <c r="F28" s="4592" t="s">
        <v>940</v>
      </c>
      <c r="G28" s="4595"/>
      <c r="H28" s="4592" t="s">
        <v>944</v>
      </c>
      <c r="I28" s="4592" t="s">
        <v>940</v>
      </c>
      <c r="J28" s="4595"/>
      <c r="K28" s="4592" t="s">
        <v>945</v>
      </c>
      <c r="L28" s="4592" t="s">
        <v>940</v>
      </c>
      <c r="M28" s="4595"/>
      <c r="N28" s="4594" t="s">
        <v>105</v>
      </c>
      <c r="O28" s="4595"/>
      <c r="P28" s="4595"/>
      <c r="R28" s="2953" t="s">
        <v>974</v>
      </c>
      <c r="S28" s="4592" t="s">
        <v>942</v>
      </c>
      <c r="T28" s="4592" t="s">
        <v>940</v>
      </c>
      <c r="U28" s="4595"/>
      <c r="V28" s="4592" t="s">
        <v>943</v>
      </c>
      <c r="W28" s="4592" t="s">
        <v>940</v>
      </c>
      <c r="X28" s="4595"/>
      <c r="Y28" s="4592" t="s">
        <v>944</v>
      </c>
      <c r="Z28" s="4592" t="s">
        <v>940</v>
      </c>
      <c r="AA28" s="4595"/>
      <c r="AB28" s="4592" t="s">
        <v>945</v>
      </c>
      <c r="AC28" s="4592" t="s">
        <v>940</v>
      </c>
      <c r="AD28" s="4595"/>
      <c r="AE28" s="4594" t="s">
        <v>105</v>
      </c>
      <c r="AF28" s="4595"/>
      <c r="AG28" s="4595"/>
      <c r="AI28" s="2953" t="s">
        <v>986</v>
      </c>
      <c r="AJ28" s="4592" t="s">
        <v>942</v>
      </c>
      <c r="AK28" s="4592" t="s">
        <v>940</v>
      </c>
      <c r="AL28" s="4595"/>
      <c r="AM28" s="4592" t="s">
        <v>943</v>
      </c>
      <c r="AN28" s="4592" t="s">
        <v>940</v>
      </c>
      <c r="AO28" s="4595"/>
      <c r="AP28" s="4592" t="s">
        <v>944</v>
      </c>
      <c r="AQ28" s="4592" t="s">
        <v>940</v>
      </c>
      <c r="AR28" s="4595"/>
      <c r="AS28" s="4592" t="s">
        <v>945</v>
      </c>
      <c r="AT28" s="4592" t="s">
        <v>940</v>
      </c>
      <c r="AU28" s="4595"/>
      <c r="AV28" s="4594" t="s">
        <v>105</v>
      </c>
      <c r="AW28" s="4595"/>
      <c r="AX28" s="4595"/>
      <c r="AZ28" s="2953" t="s">
        <v>1007</v>
      </c>
      <c r="BA28" s="4592" t="s">
        <v>942</v>
      </c>
      <c r="BB28" s="4592" t="s">
        <v>940</v>
      </c>
      <c r="BC28" s="4593"/>
      <c r="BD28" s="4592" t="s">
        <v>943</v>
      </c>
      <c r="BE28" s="4592" t="s">
        <v>940</v>
      </c>
      <c r="BF28" s="4593"/>
      <c r="BG28" s="4592" t="s">
        <v>944</v>
      </c>
      <c r="BH28" s="4592" t="s">
        <v>940</v>
      </c>
      <c r="BI28" s="4593"/>
      <c r="BJ28" s="4592" t="s">
        <v>945</v>
      </c>
      <c r="BK28" s="4592" t="s">
        <v>940</v>
      </c>
      <c r="BL28" s="4593"/>
      <c r="BM28" s="4594" t="s">
        <v>105</v>
      </c>
      <c r="BN28" s="4593"/>
      <c r="BO28" s="4593"/>
    </row>
    <row r="29" spans="1:67" ht="49.5" customHeight="1" thickBot="1">
      <c r="A29" s="2947" t="s">
        <v>627</v>
      </c>
      <c r="B29" s="2961" t="s">
        <v>169</v>
      </c>
      <c r="C29" s="2962" t="s">
        <v>170</v>
      </c>
      <c r="D29" s="2963" t="s">
        <v>171</v>
      </c>
      <c r="E29" s="2964" t="s">
        <v>169</v>
      </c>
      <c r="F29" s="2962" t="s">
        <v>170</v>
      </c>
      <c r="G29" s="2963" t="s">
        <v>171</v>
      </c>
      <c r="H29" s="2964" t="s">
        <v>169</v>
      </c>
      <c r="I29" s="2962" t="s">
        <v>170</v>
      </c>
      <c r="J29" s="2963" t="s">
        <v>171</v>
      </c>
      <c r="K29" s="2964" t="s">
        <v>169</v>
      </c>
      <c r="L29" s="2962" t="s">
        <v>170</v>
      </c>
      <c r="M29" s="2963" t="s">
        <v>171</v>
      </c>
      <c r="N29" s="2964" t="s">
        <v>169</v>
      </c>
      <c r="O29" s="2962" t="s">
        <v>170</v>
      </c>
      <c r="P29" s="2963" t="s">
        <v>171</v>
      </c>
      <c r="R29" s="2947" t="s">
        <v>627</v>
      </c>
      <c r="S29" s="2961" t="s">
        <v>169</v>
      </c>
      <c r="T29" s="2962" t="s">
        <v>170</v>
      </c>
      <c r="U29" s="2963" t="s">
        <v>171</v>
      </c>
      <c r="V29" s="2964" t="s">
        <v>169</v>
      </c>
      <c r="W29" s="2962" t="s">
        <v>170</v>
      </c>
      <c r="X29" s="2963" t="s">
        <v>171</v>
      </c>
      <c r="Y29" s="2964" t="s">
        <v>169</v>
      </c>
      <c r="Z29" s="2962" t="s">
        <v>170</v>
      </c>
      <c r="AA29" s="2963" t="s">
        <v>171</v>
      </c>
      <c r="AB29" s="2964" t="s">
        <v>169</v>
      </c>
      <c r="AC29" s="2962" t="s">
        <v>170</v>
      </c>
      <c r="AD29" s="2963" t="s">
        <v>171</v>
      </c>
      <c r="AE29" s="2964" t="s">
        <v>169</v>
      </c>
      <c r="AF29" s="2962" t="s">
        <v>170</v>
      </c>
      <c r="AG29" s="2963" t="s">
        <v>171</v>
      </c>
      <c r="AI29" s="2947" t="s">
        <v>627</v>
      </c>
      <c r="AJ29" s="2961" t="s">
        <v>169</v>
      </c>
      <c r="AK29" s="2962" t="s">
        <v>170</v>
      </c>
      <c r="AL29" s="2963" t="s">
        <v>171</v>
      </c>
      <c r="AM29" s="2964" t="s">
        <v>169</v>
      </c>
      <c r="AN29" s="2962" t="s">
        <v>170</v>
      </c>
      <c r="AO29" s="2963" t="s">
        <v>171</v>
      </c>
      <c r="AP29" s="2964" t="s">
        <v>169</v>
      </c>
      <c r="AQ29" s="2962" t="s">
        <v>170</v>
      </c>
      <c r="AR29" s="2963" t="s">
        <v>171</v>
      </c>
      <c r="AS29" s="2964" t="s">
        <v>169</v>
      </c>
      <c r="AT29" s="2962" t="s">
        <v>170</v>
      </c>
      <c r="AU29" s="2963" t="s">
        <v>171</v>
      </c>
      <c r="AV29" s="2964" t="s">
        <v>169</v>
      </c>
      <c r="AW29" s="2962" t="s">
        <v>170</v>
      </c>
      <c r="AX29" s="2963" t="s">
        <v>171</v>
      </c>
      <c r="AY29"/>
      <c r="AZ29" s="2947" t="s">
        <v>627</v>
      </c>
      <c r="BA29" s="2961" t="s">
        <v>169</v>
      </c>
      <c r="BB29" s="2962" t="s">
        <v>170</v>
      </c>
      <c r="BC29" s="2963" t="s">
        <v>171</v>
      </c>
      <c r="BD29" s="2964" t="s">
        <v>169</v>
      </c>
      <c r="BE29" s="2962" t="s">
        <v>170</v>
      </c>
      <c r="BF29" s="2963" t="s">
        <v>171</v>
      </c>
      <c r="BG29" s="2964" t="s">
        <v>169</v>
      </c>
      <c r="BH29" s="2962" t="s">
        <v>170</v>
      </c>
      <c r="BI29" s="2963" t="s">
        <v>171</v>
      </c>
      <c r="BJ29" s="2964" t="s">
        <v>169</v>
      </c>
      <c r="BK29" s="2962" t="s">
        <v>170</v>
      </c>
      <c r="BL29" s="2963" t="s">
        <v>171</v>
      </c>
      <c r="BM29" s="2964" t="s">
        <v>169</v>
      </c>
      <c r="BN29" s="2962" t="s">
        <v>170</v>
      </c>
      <c r="BO29" s="2963" t="s">
        <v>171</v>
      </c>
    </row>
    <row r="30" spans="1:67" s="3" customFormat="1" ht="18.75" customHeight="1">
      <c r="A30" s="2958" t="s">
        <v>437</v>
      </c>
      <c r="B30" s="2943">
        <v>0</v>
      </c>
      <c r="C30" s="2948">
        <v>0</v>
      </c>
      <c r="D30" s="2944">
        <v>0</v>
      </c>
      <c r="E30" s="2949">
        <v>4</v>
      </c>
      <c r="F30" s="2948">
        <v>1</v>
      </c>
      <c r="G30" s="2944">
        <v>3</v>
      </c>
      <c r="H30" s="2949">
        <v>70</v>
      </c>
      <c r="I30" s="2948">
        <v>98</v>
      </c>
      <c r="J30" s="2944">
        <v>-28</v>
      </c>
      <c r="K30" s="2949">
        <v>0</v>
      </c>
      <c r="L30" s="2948">
        <v>1</v>
      </c>
      <c r="M30" s="2944">
        <v>-1</v>
      </c>
      <c r="N30" s="2959">
        <v>74</v>
      </c>
      <c r="O30" s="2960">
        <v>100</v>
      </c>
      <c r="P30" s="2941">
        <v>-26</v>
      </c>
      <c r="R30" s="3198" t="s">
        <v>437</v>
      </c>
      <c r="S30" s="3201">
        <v>0</v>
      </c>
      <c r="T30" s="3202">
        <v>0</v>
      </c>
      <c r="U30" s="3200">
        <f>S30-T30</f>
        <v>0</v>
      </c>
      <c r="V30" s="2949">
        <v>3</v>
      </c>
      <c r="W30" s="2948">
        <v>0</v>
      </c>
      <c r="X30" s="2944">
        <f>V30-W30</f>
        <v>3</v>
      </c>
      <c r="Y30" s="3196">
        <v>31</v>
      </c>
      <c r="Z30" s="2948">
        <v>16</v>
      </c>
      <c r="AA30" s="2944">
        <f>Y30-Z30</f>
        <v>15</v>
      </c>
      <c r="AB30" s="2949">
        <v>1</v>
      </c>
      <c r="AC30" s="2948">
        <v>0</v>
      </c>
      <c r="AD30" s="2944">
        <f>AB30-AC30</f>
        <v>1</v>
      </c>
      <c r="AE30" s="2959">
        <f>S30+V30+Y30+AB30</f>
        <v>35</v>
      </c>
      <c r="AF30" s="2960">
        <f>T30+W30+Z30+AC30</f>
        <v>16</v>
      </c>
      <c r="AG30" s="2941">
        <f>AE30-AF30</f>
        <v>19</v>
      </c>
      <c r="AI30" s="3198" t="s">
        <v>437</v>
      </c>
      <c r="AJ30" s="3201">
        <v>1</v>
      </c>
      <c r="AK30" s="3202">
        <v>0</v>
      </c>
      <c r="AL30" s="3200">
        <f>AJ30-AK30</f>
        <v>1</v>
      </c>
      <c r="AM30" s="2949">
        <v>1</v>
      </c>
      <c r="AN30" s="2948">
        <v>1</v>
      </c>
      <c r="AO30" s="2944">
        <f>AM30-AN30</f>
        <v>0</v>
      </c>
      <c r="AP30" s="3196">
        <v>14</v>
      </c>
      <c r="AQ30" s="2948">
        <v>9</v>
      </c>
      <c r="AR30" s="2944">
        <f>AP30-AQ30</f>
        <v>5</v>
      </c>
      <c r="AS30" s="2949">
        <v>0</v>
      </c>
      <c r="AT30" s="2948">
        <v>1</v>
      </c>
      <c r="AU30" s="2944">
        <f>AS30-AT30</f>
        <v>-1</v>
      </c>
      <c r="AV30" s="2959">
        <f>AJ30+AM30+AP30+AS30</f>
        <v>16</v>
      </c>
      <c r="AW30" s="2960">
        <f>AK30+AN30+AQ30+AT30</f>
        <v>11</v>
      </c>
      <c r="AX30" s="2941">
        <f>AV30-AW30</f>
        <v>5</v>
      </c>
      <c r="AZ30" s="3198" t="s">
        <v>437</v>
      </c>
      <c r="BA30" s="3201">
        <v>1</v>
      </c>
      <c r="BB30" s="3202">
        <v>0</v>
      </c>
      <c r="BC30" s="3200">
        <f>BA30-BB30</f>
        <v>1</v>
      </c>
      <c r="BD30" s="2949">
        <v>1</v>
      </c>
      <c r="BE30" s="2948">
        <v>0</v>
      </c>
      <c r="BF30" s="2944">
        <f>BD30-BE30</f>
        <v>1</v>
      </c>
      <c r="BG30" s="3196">
        <v>9</v>
      </c>
      <c r="BH30" s="2948">
        <v>20</v>
      </c>
      <c r="BI30" s="2944">
        <f>BG30-BH30</f>
        <v>-11</v>
      </c>
      <c r="BJ30" s="2949">
        <v>0</v>
      </c>
      <c r="BK30" s="2948">
        <v>1</v>
      </c>
      <c r="BL30" s="2944">
        <f>BJ30-BK30</f>
        <v>-1</v>
      </c>
      <c r="BM30" s="2959">
        <f>BA30+BD30+BG30+BJ30</f>
        <v>11</v>
      </c>
      <c r="BN30" s="2960">
        <f>BB30+BE30+BH30+BK30</f>
        <v>21</v>
      </c>
      <c r="BO30" s="2941">
        <f>BM30-BN30</f>
        <v>-10</v>
      </c>
    </row>
    <row r="31" spans="1:67">
      <c r="A31" s="2954" t="s">
        <v>438</v>
      </c>
      <c r="B31" s="2945">
        <v>0</v>
      </c>
      <c r="C31" s="2939">
        <v>1</v>
      </c>
      <c r="D31" s="2956">
        <v>-1</v>
      </c>
      <c r="E31" s="2950">
        <v>0</v>
      </c>
      <c r="F31" s="2939">
        <v>0</v>
      </c>
      <c r="G31" s="2956">
        <v>0</v>
      </c>
      <c r="H31" s="2950">
        <v>0</v>
      </c>
      <c r="I31" s="2939">
        <v>0</v>
      </c>
      <c r="J31" s="2956">
        <v>0</v>
      </c>
      <c r="K31" s="2950">
        <v>0</v>
      </c>
      <c r="L31" s="2939">
        <v>0</v>
      </c>
      <c r="M31" s="2956">
        <v>0</v>
      </c>
      <c r="N31" s="2957">
        <v>0</v>
      </c>
      <c r="O31" s="2951">
        <v>1</v>
      </c>
      <c r="P31" s="2965">
        <v>-1</v>
      </c>
      <c r="R31" s="2954" t="s">
        <v>438</v>
      </c>
      <c r="S31" s="3203">
        <v>0</v>
      </c>
      <c r="T31" s="3204">
        <v>0</v>
      </c>
      <c r="U31" s="2944">
        <f t="shared" ref="U31:U49" si="17">S31-T31</f>
        <v>0</v>
      </c>
      <c r="V31" s="2950">
        <v>0</v>
      </c>
      <c r="W31" s="2939">
        <v>0</v>
      </c>
      <c r="X31" s="2944">
        <f t="shared" ref="X31:X50" si="18">V31-W31</f>
        <v>0</v>
      </c>
      <c r="Y31" s="3197">
        <v>0</v>
      </c>
      <c r="Z31" s="2939">
        <v>0</v>
      </c>
      <c r="AA31" s="2944">
        <f t="shared" ref="AA31:AA49" si="19">Y31-Z31</f>
        <v>0</v>
      </c>
      <c r="AB31" s="2950">
        <v>0</v>
      </c>
      <c r="AC31" s="2939">
        <v>0</v>
      </c>
      <c r="AD31" s="2944">
        <f t="shared" ref="AD31:AD50" si="20">AB31-AC31</f>
        <v>0</v>
      </c>
      <c r="AE31" s="2959">
        <f t="shared" ref="AE31:AE50" si="21">S31+V31+Y31+AB31</f>
        <v>0</v>
      </c>
      <c r="AF31" s="2960">
        <f t="shared" ref="AF31:AF50" si="22">T31+W31+Z31+AC31</f>
        <v>0</v>
      </c>
      <c r="AG31" s="2941">
        <f t="shared" ref="AG31:AG50" si="23">AE31-AF31</f>
        <v>0</v>
      </c>
      <c r="AI31" s="2954" t="s">
        <v>438</v>
      </c>
      <c r="AJ31" s="3203">
        <v>0</v>
      </c>
      <c r="AK31" s="3204">
        <v>0</v>
      </c>
      <c r="AL31" s="2944">
        <f t="shared" ref="AL31:AL49" si="24">AJ31-AK31</f>
        <v>0</v>
      </c>
      <c r="AM31" s="2950">
        <v>0</v>
      </c>
      <c r="AN31" s="2939">
        <v>0</v>
      </c>
      <c r="AO31" s="2944">
        <f t="shared" ref="AO31:AO50" si="25">AM31-AN31</f>
        <v>0</v>
      </c>
      <c r="AP31" s="3197">
        <v>0</v>
      </c>
      <c r="AQ31" s="2939">
        <v>0</v>
      </c>
      <c r="AR31" s="2944">
        <f t="shared" ref="AR31:AR49" si="26">AP31-AQ31</f>
        <v>0</v>
      </c>
      <c r="AS31" s="2950">
        <v>0</v>
      </c>
      <c r="AT31" s="2939">
        <v>0</v>
      </c>
      <c r="AU31" s="2944">
        <f t="shared" ref="AU31:AU50" si="27">AS31-AT31</f>
        <v>0</v>
      </c>
      <c r="AV31" s="2959">
        <f t="shared" ref="AV31:AV50" si="28">AJ31+AM31+AP31+AS31</f>
        <v>0</v>
      </c>
      <c r="AW31" s="2960">
        <f t="shared" ref="AW31:AW50" si="29">AK31+AN31+AQ31+AT31</f>
        <v>0</v>
      </c>
      <c r="AX31" s="2941">
        <f t="shared" ref="AX31:AX50" si="30">AV31-AW31</f>
        <v>0</v>
      </c>
      <c r="AY31"/>
      <c r="AZ31" s="2954" t="s">
        <v>438</v>
      </c>
      <c r="BA31" s="3203">
        <v>0</v>
      </c>
      <c r="BB31" s="3204">
        <v>0</v>
      </c>
      <c r="BC31" s="2944">
        <f t="shared" ref="BC31:BC49" si="31">BA31-BB31</f>
        <v>0</v>
      </c>
      <c r="BD31" s="2950">
        <v>0</v>
      </c>
      <c r="BE31" s="2939">
        <v>0</v>
      </c>
      <c r="BF31" s="2944">
        <f t="shared" ref="BF31:BF50" si="32">BD31-BE31</f>
        <v>0</v>
      </c>
      <c r="BG31" s="3197">
        <v>0</v>
      </c>
      <c r="BH31" s="2939">
        <v>0</v>
      </c>
      <c r="BI31" s="2944">
        <f t="shared" ref="BI31:BI49" si="33">BG31-BH31</f>
        <v>0</v>
      </c>
      <c r="BJ31" s="2950">
        <v>0</v>
      </c>
      <c r="BK31" s="2939">
        <v>0</v>
      </c>
      <c r="BL31" s="2944">
        <f t="shared" ref="BL31:BL50" si="34">BJ31-BK31</f>
        <v>0</v>
      </c>
      <c r="BM31" s="2959">
        <f t="shared" ref="BM31:BM50" si="35">BA31+BD31+BG31+BJ31</f>
        <v>0</v>
      </c>
      <c r="BN31" s="2960">
        <f t="shared" ref="BN31:BN50" si="36">BB31+BE31+BH31+BK31</f>
        <v>0</v>
      </c>
      <c r="BO31" s="2941">
        <f t="shared" ref="BO31:BO50" si="37">BM31-BN31</f>
        <v>0</v>
      </c>
    </row>
    <row r="32" spans="1:67">
      <c r="A32" s="2954" t="s">
        <v>439</v>
      </c>
      <c r="B32" s="2945">
        <v>3</v>
      </c>
      <c r="C32" s="2939">
        <v>0</v>
      </c>
      <c r="D32" s="2956">
        <v>3</v>
      </c>
      <c r="E32" s="2950">
        <v>0</v>
      </c>
      <c r="F32" s="2939">
        <v>2</v>
      </c>
      <c r="G32" s="2956">
        <v>-2</v>
      </c>
      <c r="H32" s="2950">
        <v>9</v>
      </c>
      <c r="I32" s="2939">
        <v>22</v>
      </c>
      <c r="J32" s="2956">
        <v>-13</v>
      </c>
      <c r="K32" s="2950">
        <v>0</v>
      </c>
      <c r="L32" s="2939">
        <v>0</v>
      </c>
      <c r="M32" s="2956">
        <v>0</v>
      </c>
      <c r="N32" s="2957">
        <v>12</v>
      </c>
      <c r="O32" s="2951">
        <v>24</v>
      </c>
      <c r="P32" s="2965">
        <v>-12</v>
      </c>
      <c r="R32" s="2954" t="s">
        <v>439</v>
      </c>
      <c r="S32" s="3203">
        <v>0</v>
      </c>
      <c r="T32" s="3204">
        <v>1</v>
      </c>
      <c r="U32" s="2956">
        <f t="shared" si="17"/>
        <v>-1</v>
      </c>
      <c r="V32" s="2950">
        <v>1</v>
      </c>
      <c r="W32" s="2939">
        <v>1</v>
      </c>
      <c r="X32" s="2944">
        <f t="shared" si="18"/>
        <v>0</v>
      </c>
      <c r="Y32" s="3197">
        <v>5</v>
      </c>
      <c r="Z32" s="2939">
        <v>5</v>
      </c>
      <c r="AA32" s="2944">
        <f t="shared" si="19"/>
        <v>0</v>
      </c>
      <c r="AB32" s="2950">
        <v>0</v>
      </c>
      <c r="AC32" s="2939">
        <v>0</v>
      </c>
      <c r="AD32" s="2944">
        <f t="shared" si="20"/>
        <v>0</v>
      </c>
      <c r="AE32" s="2959">
        <f t="shared" si="21"/>
        <v>6</v>
      </c>
      <c r="AF32" s="2960">
        <f t="shared" si="22"/>
        <v>7</v>
      </c>
      <c r="AG32" s="2941">
        <f t="shared" si="23"/>
        <v>-1</v>
      </c>
      <c r="AI32" s="2954" t="s">
        <v>439</v>
      </c>
      <c r="AJ32" s="3203">
        <v>0</v>
      </c>
      <c r="AK32" s="3204">
        <v>2</v>
      </c>
      <c r="AL32" s="2956">
        <f t="shared" si="24"/>
        <v>-2</v>
      </c>
      <c r="AM32" s="2950">
        <v>0</v>
      </c>
      <c r="AN32" s="2939">
        <v>1</v>
      </c>
      <c r="AO32" s="2944">
        <f t="shared" si="25"/>
        <v>-1</v>
      </c>
      <c r="AP32" s="3197">
        <v>2</v>
      </c>
      <c r="AQ32" s="2939">
        <v>3</v>
      </c>
      <c r="AR32" s="2944">
        <f t="shared" si="26"/>
        <v>-1</v>
      </c>
      <c r="AS32" s="2950">
        <v>0</v>
      </c>
      <c r="AT32" s="2939">
        <v>0</v>
      </c>
      <c r="AU32" s="2944">
        <f t="shared" si="27"/>
        <v>0</v>
      </c>
      <c r="AV32" s="2959">
        <f t="shared" si="28"/>
        <v>2</v>
      </c>
      <c r="AW32" s="2960">
        <f t="shared" si="29"/>
        <v>6</v>
      </c>
      <c r="AX32" s="2941">
        <f t="shared" si="30"/>
        <v>-4</v>
      </c>
      <c r="AY32"/>
      <c r="AZ32" s="2954" t="s">
        <v>439</v>
      </c>
      <c r="BA32" s="3203">
        <v>0</v>
      </c>
      <c r="BB32" s="3204">
        <v>5</v>
      </c>
      <c r="BC32" s="2956">
        <f t="shared" si="31"/>
        <v>-5</v>
      </c>
      <c r="BD32" s="2950">
        <v>0</v>
      </c>
      <c r="BE32" s="2939">
        <v>2</v>
      </c>
      <c r="BF32" s="2944">
        <f t="shared" si="32"/>
        <v>-2</v>
      </c>
      <c r="BG32" s="3197">
        <v>5</v>
      </c>
      <c r="BH32" s="2939">
        <v>4</v>
      </c>
      <c r="BI32" s="2944">
        <f t="shared" si="33"/>
        <v>1</v>
      </c>
      <c r="BJ32" s="2950">
        <v>0</v>
      </c>
      <c r="BK32" s="2939">
        <v>0</v>
      </c>
      <c r="BL32" s="2944">
        <f t="shared" si="34"/>
        <v>0</v>
      </c>
      <c r="BM32" s="2959">
        <f t="shared" si="35"/>
        <v>5</v>
      </c>
      <c r="BN32" s="2960">
        <f t="shared" si="36"/>
        <v>11</v>
      </c>
      <c r="BO32" s="2941">
        <f t="shared" si="37"/>
        <v>-6</v>
      </c>
    </row>
    <row r="33" spans="1:67" s="146" customFormat="1" ht="22.5">
      <c r="A33" s="2954" t="s">
        <v>440</v>
      </c>
      <c r="B33" s="2945">
        <v>0</v>
      </c>
      <c r="C33" s="2939">
        <v>0</v>
      </c>
      <c r="D33" s="2956">
        <v>0</v>
      </c>
      <c r="E33" s="2950">
        <v>0</v>
      </c>
      <c r="F33" s="2939">
        <v>0</v>
      </c>
      <c r="G33" s="2956">
        <v>0</v>
      </c>
      <c r="H33" s="2950">
        <v>0</v>
      </c>
      <c r="I33" s="2939">
        <v>0</v>
      </c>
      <c r="J33" s="2956">
        <v>0</v>
      </c>
      <c r="K33" s="2950">
        <v>0</v>
      </c>
      <c r="L33" s="2939">
        <v>0</v>
      </c>
      <c r="M33" s="2956">
        <v>0</v>
      </c>
      <c r="N33" s="2957">
        <v>0</v>
      </c>
      <c r="O33" s="2951">
        <v>0</v>
      </c>
      <c r="P33" s="2965">
        <v>0</v>
      </c>
      <c r="Q33" s="145"/>
      <c r="R33" s="2954" t="s">
        <v>440</v>
      </c>
      <c r="S33" s="3203">
        <v>0</v>
      </c>
      <c r="T33" s="3204">
        <v>0</v>
      </c>
      <c r="U33" s="2956">
        <f t="shared" si="17"/>
        <v>0</v>
      </c>
      <c r="V33" s="2950">
        <v>0</v>
      </c>
      <c r="W33" s="3199">
        <v>0</v>
      </c>
      <c r="X33" s="2944">
        <f t="shared" si="18"/>
        <v>0</v>
      </c>
      <c r="Y33" s="3197">
        <v>0</v>
      </c>
      <c r="Z33" s="2939">
        <v>0</v>
      </c>
      <c r="AA33" s="2944">
        <f t="shared" si="19"/>
        <v>0</v>
      </c>
      <c r="AB33" s="2950">
        <v>0</v>
      </c>
      <c r="AC33" s="2939">
        <v>0</v>
      </c>
      <c r="AD33" s="2944">
        <f t="shared" si="20"/>
        <v>0</v>
      </c>
      <c r="AE33" s="2959">
        <f t="shared" si="21"/>
        <v>0</v>
      </c>
      <c r="AF33" s="2960">
        <f t="shared" si="22"/>
        <v>0</v>
      </c>
      <c r="AG33" s="2941">
        <f t="shared" si="23"/>
        <v>0</v>
      </c>
      <c r="AH33" s="145"/>
      <c r="AI33" s="2954" t="s">
        <v>440</v>
      </c>
      <c r="AJ33" s="3203">
        <v>0</v>
      </c>
      <c r="AK33" s="3204">
        <v>0</v>
      </c>
      <c r="AL33" s="2956">
        <f t="shared" si="24"/>
        <v>0</v>
      </c>
      <c r="AM33" s="2950">
        <v>0</v>
      </c>
      <c r="AN33" s="3199">
        <v>0</v>
      </c>
      <c r="AO33" s="2944">
        <f t="shared" si="25"/>
        <v>0</v>
      </c>
      <c r="AP33" s="3197">
        <v>0</v>
      </c>
      <c r="AQ33" s="2939">
        <v>0</v>
      </c>
      <c r="AR33" s="2944">
        <f t="shared" si="26"/>
        <v>0</v>
      </c>
      <c r="AS33" s="2950">
        <v>0</v>
      </c>
      <c r="AT33" s="2939">
        <v>0</v>
      </c>
      <c r="AU33" s="2944">
        <f t="shared" si="27"/>
        <v>0</v>
      </c>
      <c r="AV33" s="2959">
        <f t="shared" si="28"/>
        <v>0</v>
      </c>
      <c r="AW33" s="2960">
        <f t="shared" si="29"/>
        <v>0</v>
      </c>
      <c r="AX33" s="2941">
        <f t="shared" si="30"/>
        <v>0</v>
      </c>
      <c r="AZ33" s="2954" t="s">
        <v>440</v>
      </c>
      <c r="BA33" s="3203">
        <v>0</v>
      </c>
      <c r="BB33" s="3204">
        <v>1</v>
      </c>
      <c r="BC33" s="2956">
        <f t="shared" si="31"/>
        <v>-1</v>
      </c>
      <c r="BD33" s="2950">
        <v>0</v>
      </c>
      <c r="BE33" s="3199">
        <v>0</v>
      </c>
      <c r="BF33" s="2944">
        <f t="shared" si="32"/>
        <v>0</v>
      </c>
      <c r="BG33" s="3197">
        <v>0</v>
      </c>
      <c r="BH33" s="2939">
        <v>0</v>
      </c>
      <c r="BI33" s="2944">
        <f t="shared" si="33"/>
        <v>0</v>
      </c>
      <c r="BJ33" s="2950">
        <v>0</v>
      </c>
      <c r="BK33" s="2939">
        <v>0</v>
      </c>
      <c r="BL33" s="2944">
        <f t="shared" si="34"/>
        <v>0</v>
      </c>
      <c r="BM33" s="2959">
        <f t="shared" si="35"/>
        <v>0</v>
      </c>
      <c r="BN33" s="2960">
        <f t="shared" si="36"/>
        <v>1</v>
      </c>
      <c r="BO33" s="2941">
        <f t="shared" si="37"/>
        <v>-1</v>
      </c>
    </row>
    <row r="34" spans="1:67" ht="21.75" customHeight="1">
      <c r="A34" s="2954" t="s">
        <v>441</v>
      </c>
      <c r="B34" s="2945">
        <v>0</v>
      </c>
      <c r="C34" s="2939">
        <v>0</v>
      </c>
      <c r="D34" s="2956">
        <v>0</v>
      </c>
      <c r="E34" s="2950">
        <v>0</v>
      </c>
      <c r="F34" s="2939">
        <v>0</v>
      </c>
      <c r="G34" s="2956">
        <v>0</v>
      </c>
      <c r="H34" s="2950">
        <v>0</v>
      </c>
      <c r="I34" s="2939">
        <v>0</v>
      </c>
      <c r="J34" s="2956">
        <v>0</v>
      </c>
      <c r="K34" s="2950">
        <v>0</v>
      </c>
      <c r="L34" s="2939">
        <v>0</v>
      </c>
      <c r="M34" s="2956">
        <v>0</v>
      </c>
      <c r="N34" s="2957">
        <v>0</v>
      </c>
      <c r="O34" s="2951">
        <v>0</v>
      </c>
      <c r="P34" s="2965">
        <v>0</v>
      </c>
      <c r="R34" s="2954" t="s">
        <v>441</v>
      </c>
      <c r="S34" s="3203">
        <v>0</v>
      </c>
      <c r="T34" s="3204">
        <v>0</v>
      </c>
      <c r="U34" s="2956">
        <f t="shared" si="17"/>
        <v>0</v>
      </c>
      <c r="V34" s="2950">
        <v>0</v>
      </c>
      <c r="W34" s="3199">
        <v>0</v>
      </c>
      <c r="X34" s="2944">
        <f t="shared" si="18"/>
        <v>0</v>
      </c>
      <c r="Y34" s="3197">
        <v>0</v>
      </c>
      <c r="Z34" s="2939">
        <v>0</v>
      </c>
      <c r="AA34" s="2944">
        <f t="shared" si="19"/>
        <v>0</v>
      </c>
      <c r="AB34" s="2950">
        <v>0</v>
      </c>
      <c r="AC34" s="2939">
        <v>0</v>
      </c>
      <c r="AD34" s="2944">
        <f t="shared" si="20"/>
        <v>0</v>
      </c>
      <c r="AE34" s="2959">
        <f t="shared" si="21"/>
        <v>0</v>
      </c>
      <c r="AF34" s="2960">
        <f t="shared" si="22"/>
        <v>0</v>
      </c>
      <c r="AG34" s="2941">
        <f t="shared" si="23"/>
        <v>0</v>
      </c>
      <c r="AI34" s="2954" t="s">
        <v>441</v>
      </c>
      <c r="AJ34" s="3203">
        <v>0</v>
      </c>
      <c r="AK34" s="3204">
        <v>0</v>
      </c>
      <c r="AL34" s="2956">
        <f t="shared" si="24"/>
        <v>0</v>
      </c>
      <c r="AM34" s="2950">
        <v>0</v>
      </c>
      <c r="AN34" s="3199">
        <v>0</v>
      </c>
      <c r="AO34" s="2944">
        <f t="shared" si="25"/>
        <v>0</v>
      </c>
      <c r="AP34" s="3197">
        <v>0</v>
      </c>
      <c r="AQ34" s="2939">
        <v>0</v>
      </c>
      <c r="AR34" s="2944">
        <f t="shared" si="26"/>
        <v>0</v>
      </c>
      <c r="AS34" s="2950">
        <v>0</v>
      </c>
      <c r="AT34" s="2939">
        <v>0</v>
      </c>
      <c r="AU34" s="2944">
        <f t="shared" si="27"/>
        <v>0</v>
      </c>
      <c r="AV34" s="2959">
        <f t="shared" si="28"/>
        <v>0</v>
      </c>
      <c r="AW34" s="2960">
        <f t="shared" si="29"/>
        <v>0</v>
      </c>
      <c r="AX34" s="2941">
        <f t="shared" si="30"/>
        <v>0</v>
      </c>
      <c r="AY34"/>
      <c r="AZ34" s="2954" t="s">
        <v>441</v>
      </c>
      <c r="BA34" s="3203">
        <v>0</v>
      </c>
      <c r="BB34" s="3204">
        <v>1</v>
      </c>
      <c r="BC34" s="2956">
        <f t="shared" si="31"/>
        <v>-1</v>
      </c>
      <c r="BD34" s="2950">
        <v>0</v>
      </c>
      <c r="BE34" s="3199">
        <v>0</v>
      </c>
      <c r="BF34" s="2944">
        <f t="shared" si="32"/>
        <v>0</v>
      </c>
      <c r="BG34" s="3197">
        <v>0</v>
      </c>
      <c r="BH34" s="2939">
        <v>0</v>
      </c>
      <c r="BI34" s="2944">
        <f t="shared" si="33"/>
        <v>0</v>
      </c>
      <c r="BJ34" s="2950">
        <v>0</v>
      </c>
      <c r="BK34" s="2939">
        <v>0</v>
      </c>
      <c r="BL34" s="2944">
        <f t="shared" si="34"/>
        <v>0</v>
      </c>
      <c r="BM34" s="2959">
        <f t="shared" si="35"/>
        <v>0</v>
      </c>
      <c r="BN34" s="2960">
        <f t="shared" si="36"/>
        <v>1</v>
      </c>
      <c r="BO34" s="2941">
        <f t="shared" si="37"/>
        <v>-1</v>
      </c>
    </row>
    <row r="35" spans="1:67" ht="17.25" customHeight="1">
      <c r="A35" s="2954" t="s">
        <v>442</v>
      </c>
      <c r="B35" s="2945">
        <v>5</v>
      </c>
      <c r="C35" s="2939">
        <v>3</v>
      </c>
      <c r="D35" s="2956">
        <v>2</v>
      </c>
      <c r="E35" s="2950">
        <v>6</v>
      </c>
      <c r="F35" s="2939">
        <v>3</v>
      </c>
      <c r="G35" s="2956">
        <v>3</v>
      </c>
      <c r="H35" s="2950">
        <v>20</v>
      </c>
      <c r="I35" s="2939">
        <v>58</v>
      </c>
      <c r="J35" s="2956">
        <v>-38</v>
      </c>
      <c r="K35" s="2950">
        <v>0</v>
      </c>
      <c r="L35" s="2939">
        <v>0</v>
      </c>
      <c r="M35" s="2956">
        <v>0</v>
      </c>
      <c r="N35" s="2957">
        <v>31</v>
      </c>
      <c r="O35" s="2951">
        <v>64</v>
      </c>
      <c r="P35" s="2965">
        <v>-33</v>
      </c>
      <c r="R35" s="2954" t="s">
        <v>442</v>
      </c>
      <c r="S35" s="3203">
        <v>2</v>
      </c>
      <c r="T35" s="3204">
        <v>5</v>
      </c>
      <c r="U35" s="2956">
        <f t="shared" si="17"/>
        <v>-3</v>
      </c>
      <c r="V35" s="2950">
        <v>2</v>
      </c>
      <c r="W35" s="2939">
        <v>1</v>
      </c>
      <c r="X35" s="2944">
        <f t="shared" si="18"/>
        <v>1</v>
      </c>
      <c r="Y35" s="3197">
        <v>19</v>
      </c>
      <c r="Z35" s="2939">
        <v>25</v>
      </c>
      <c r="AA35" s="2944">
        <f t="shared" si="19"/>
        <v>-6</v>
      </c>
      <c r="AB35" s="2950">
        <v>0</v>
      </c>
      <c r="AC35" s="2939">
        <v>1</v>
      </c>
      <c r="AD35" s="2944">
        <f t="shared" si="20"/>
        <v>-1</v>
      </c>
      <c r="AE35" s="2959">
        <f t="shared" si="21"/>
        <v>23</v>
      </c>
      <c r="AF35" s="2960">
        <f t="shared" si="22"/>
        <v>32</v>
      </c>
      <c r="AG35" s="2941">
        <f t="shared" si="23"/>
        <v>-9</v>
      </c>
      <c r="AI35" s="2954" t="s">
        <v>442</v>
      </c>
      <c r="AJ35" s="3203">
        <v>3</v>
      </c>
      <c r="AK35" s="3204">
        <v>2</v>
      </c>
      <c r="AL35" s="2956">
        <f t="shared" si="24"/>
        <v>1</v>
      </c>
      <c r="AM35" s="2950">
        <v>0</v>
      </c>
      <c r="AN35" s="2939">
        <v>1</v>
      </c>
      <c r="AO35" s="2944">
        <f t="shared" si="25"/>
        <v>-1</v>
      </c>
      <c r="AP35" s="3197">
        <v>20</v>
      </c>
      <c r="AQ35" s="2939">
        <v>12</v>
      </c>
      <c r="AR35" s="2944">
        <f t="shared" si="26"/>
        <v>8</v>
      </c>
      <c r="AS35" s="2950">
        <v>0</v>
      </c>
      <c r="AT35" s="2939">
        <v>0</v>
      </c>
      <c r="AU35" s="2944">
        <f t="shared" si="27"/>
        <v>0</v>
      </c>
      <c r="AV35" s="2959">
        <f t="shared" si="28"/>
        <v>23</v>
      </c>
      <c r="AW35" s="2960">
        <f t="shared" si="29"/>
        <v>15</v>
      </c>
      <c r="AX35" s="2941">
        <f t="shared" si="30"/>
        <v>8</v>
      </c>
      <c r="AY35"/>
      <c r="AZ35" s="2954" t="s">
        <v>442</v>
      </c>
      <c r="BA35" s="3203">
        <v>2</v>
      </c>
      <c r="BB35" s="3204">
        <v>4</v>
      </c>
      <c r="BC35" s="2956">
        <f t="shared" si="31"/>
        <v>-2</v>
      </c>
      <c r="BD35" s="2950">
        <v>0</v>
      </c>
      <c r="BE35" s="2939">
        <v>6</v>
      </c>
      <c r="BF35" s="2944">
        <f t="shared" si="32"/>
        <v>-6</v>
      </c>
      <c r="BG35" s="3197">
        <v>5</v>
      </c>
      <c r="BH35" s="2939">
        <v>21</v>
      </c>
      <c r="BI35" s="2944">
        <f t="shared" si="33"/>
        <v>-16</v>
      </c>
      <c r="BJ35" s="2950">
        <v>0</v>
      </c>
      <c r="BK35" s="2939">
        <v>0</v>
      </c>
      <c r="BL35" s="2944">
        <f t="shared" si="34"/>
        <v>0</v>
      </c>
      <c r="BM35" s="2959">
        <f t="shared" si="35"/>
        <v>7</v>
      </c>
      <c r="BN35" s="2960">
        <f t="shared" si="36"/>
        <v>31</v>
      </c>
      <c r="BO35" s="2941">
        <f t="shared" si="37"/>
        <v>-24</v>
      </c>
    </row>
    <row r="36" spans="1:67" s="146" customFormat="1" ht="22.5">
      <c r="A36" s="2954" t="s">
        <v>443</v>
      </c>
      <c r="B36" s="2945">
        <v>2</v>
      </c>
      <c r="C36" s="2939">
        <v>5</v>
      </c>
      <c r="D36" s="2956">
        <v>-3</v>
      </c>
      <c r="E36" s="2950">
        <v>3</v>
      </c>
      <c r="F36" s="2939">
        <v>5</v>
      </c>
      <c r="G36" s="2956">
        <v>-2</v>
      </c>
      <c r="H36" s="2950">
        <v>26</v>
      </c>
      <c r="I36" s="2939">
        <v>52</v>
      </c>
      <c r="J36" s="2956">
        <v>-26</v>
      </c>
      <c r="K36" s="2950">
        <v>0</v>
      </c>
      <c r="L36" s="2939">
        <v>0</v>
      </c>
      <c r="M36" s="2956">
        <v>0</v>
      </c>
      <c r="N36" s="2957">
        <v>31</v>
      </c>
      <c r="O36" s="2951">
        <v>62</v>
      </c>
      <c r="P36" s="2965">
        <v>-31</v>
      </c>
      <c r="Q36" s="145"/>
      <c r="R36" s="2954" t="s">
        <v>443</v>
      </c>
      <c r="S36" s="3203">
        <v>1</v>
      </c>
      <c r="T36" s="3204">
        <v>5</v>
      </c>
      <c r="U36" s="2956">
        <f t="shared" si="17"/>
        <v>-4</v>
      </c>
      <c r="V36" s="2950">
        <v>1</v>
      </c>
      <c r="W36" s="2939">
        <v>3</v>
      </c>
      <c r="X36" s="2944">
        <f t="shared" si="18"/>
        <v>-2</v>
      </c>
      <c r="Y36" s="3197">
        <v>31</v>
      </c>
      <c r="Z36" s="2939">
        <v>25</v>
      </c>
      <c r="AA36" s="2944">
        <f t="shared" si="19"/>
        <v>6</v>
      </c>
      <c r="AB36" s="2950">
        <v>0</v>
      </c>
      <c r="AC36" s="2939">
        <v>0</v>
      </c>
      <c r="AD36" s="2944">
        <f t="shared" si="20"/>
        <v>0</v>
      </c>
      <c r="AE36" s="2959">
        <f t="shared" si="21"/>
        <v>33</v>
      </c>
      <c r="AF36" s="2960">
        <f t="shared" si="22"/>
        <v>33</v>
      </c>
      <c r="AG36" s="2941">
        <f t="shared" si="23"/>
        <v>0</v>
      </c>
      <c r="AH36" s="145"/>
      <c r="AI36" s="2954" t="s">
        <v>443</v>
      </c>
      <c r="AJ36" s="3203">
        <v>1</v>
      </c>
      <c r="AK36" s="3204">
        <v>0</v>
      </c>
      <c r="AL36" s="2956">
        <f t="shared" si="24"/>
        <v>1</v>
      </c>
      <c r="AM36" s="2950">
        <v>1</v>
      </c>
      <c r="AN36" s="2939">
        <v>3</v>
      </c>
      <c r="AO36" s="2944">
        <f t="shared" si="25"/>
        <v>-2</v>
      </c>
      <c r="AP36" s="3197">
        <v>19</v>
      </c>
      <c r="AQ36" s="2939">
        <v>28</v>
      </c>
      <c r="AR36" s="2944">
        <f t="shared" si="26"/>
        <v>-9</v>
      </c>
      <c r="AS36" s="2950">
        <v>0</v>
      </c>
      <c r="AT36" s="2939">
        <v>0</v>
      </c>
      <c r="AU36" s="2944">
        <f t="shared" si="27"/>
        <v>0</v>
      </c>
      <c r="AV36" s="2959">
        <f t="shared" si="28"/>
        <v>21</v>
      </c>
      <c r="AW36" s="2960">
        <f t="shared" si="29"/>
        <v>31</v>
      </c>
      <c r="AX36" s="2941">
        <f t="shared" si="30"/>
        <v>-10</v>
      </c>
      <c r="AZ36" s="2954" t="s">
        <v>443</v>
      </c>
      <c r="BA36" s="3203">
        <v>5</v>
      </c>
      <c r="BB36" s="3204">
        <v>6</v>
      </c>
      <c r="BC36" s="2956">
        <f t="shared" si="31"/>
        <v>-1</v>
      </c>
      <c r="BD36" s="2950">
        <v>4</v>
      </c>
      <c r="BE36" s="2939">
        <v>15</v>
      </c>
      <c r="BF36" s="2944">
        <f t="shared" si="32"/>
        <v>-11</v>
      </c>
      <c r="BG36" s="3197">
        <v>28</v>
      </c>
      <c r="BH36" s="2939">
        <v>35</v>
      </c>
      <c r="BI36" s="2944">
        <f t="shared" si="33"/>
        <v>-7</v>
      </c>
      <c r="BJ36" s="2950">
        <v>0</v>
      </c>
      <c r="BK36" s="2939">
        <v>1</v>
      </c>
      <c r="BL36" s="2944">
        <f t="shared" si="34"/>
        <v>-1</v>
      </c>
      <c r="BM36" s="2959">
        <f t="shared" si="35"/>
        <v>37</v>
      </c>
      <c r="BN36" s="2960">
        <f t="shared" si="36"/>
        <v>57</v>
      </c>
      <c r="BO36" s="2941">
        <f t="shared" si="37"/>
        <v>-20</v>
      </c>
    </row>
    <row r="37" spans="1:67" s="146" customFormat="1" ht="23.25" customHeight="1">
      <c r="A37" s="2954" t="s">
        <v>778</v>
      </c>
      <c r="B37" s="2945">
        <v>1</v>
      </c>
      <c r="C37" s="2939">
        <v>1</v>
      </c>
      <c r="D37" s="2956">
        <v>0</v>
      </c>
      <c r="E37" s="2950">
        <v>1</v>
      </c>
      <c r="F37" s="2939">
        <v>2</v>
      </c>
      <c r="G37" s="2956">
        <v>-1</v>
      </c>
      <c r="H37" s="2950">
        <v>4</v>
      </c>
      <c r="I37" s="2939">
        <v>6</v>
      </c>
      <c r="J37" s="2956">
        <v>-2</v>
      </c>
      <c r="K37" s="2950">
        <v>0</v>
      </c>
      <c r="L37" s="2939">
        <v>1</v>
      </c>
      <c r="M37" s="2956">
        <v>-1</v>
      </c>
      <c r="N37" s="2957">
        <v>6</v>
      </c>
      <c r="O37" s="2951">
        <v>10</v>
      </c>
      <c r="P37" s="2965">
        <v>-4</v>
      </c>
      <c r="Q37" s="145"/>
      <c r="R37" s="2954" t="s">
        <v>778</v>
      </c>
      <c r="S37" s="3203">
        <v>0</v>
      </c>
      <c r="T37" s="3204">
        <v>0</v>
      </c>
      <c r="U37" s="2956">
        <f t="shared" si="17"/>
        <v>0</v>
      </c>
      <c r="V37" s="2950">
        <v>1</v>
      </c>
      <c r="W37" s="2939">
        <v>1</v>
      </c>
      <c r="X37" s="2944">
        <f t="shared" si="18"/>
        <v>0</v>
      </c>
      <c r="Y37" s="3197">
        <v>1</v>
      </c>
      <c r="Z37" s="2939">
        <v>4</v>
      </c>
      <c r="AA37" s="2944">
        <f t="shared" si="19"/>
        <v>-3</v>
      </c>
      <c r="AB37" s="2950">
        <v>0</v>
      </c>
      <c r="AC37" s="2939">
        <v>0</v>
      </c>
      <c r="AD37" s="2944">
        <f t="shared" si="20"/>
        <v>0</v>
      </c>
      <c r="AE37" s="2959">
        <f t="shared" si="21"/>
        <v>2</v>
      </c>
      <c r="AF37" s="2960">
        <f t="shared" si="22"/>
        <v>5</v>
      </c>
      <c r="AG37" s="2941">
        <f t="shared" si="23"/>
        <v>-3</v>
      </c>
      <c r="AH37" s="145"/>
      <c r="AI37" s="2954" t="s">
        <v>778</v>
      </c>
      <c r="AJ37" s="3203">
        <v>0</v>
      </c>
      <c r="AK37" s="3204">
        <v>0</v>
      </c>
      <c r="AL37" s="2956">
        <f t="shared" si="24"/>
        <v>0</v>
      </c>
      <c r="AM37" s="2950">
        <v>1</v>
      </c>
      <c r="AN37" s="2939">
        <v>1</v>
      </c>
      <c r="AO37" s="2944">
        <f t="shared" si="25"/>
        <v>0</v>
      </c>
      <c r="AP37" s="3197">
        <v>1</v>
      </c>
      <c r="AQ37" s="2939">
        <v>4</v>
      </c>
      <c r="AR37" s="2944">
        <f t="shared" si="26"/>
        <v>-3</v>
      </c>
      <c r="AS37" s="2950">
        <v>0</v>
      </c>
      <c r="AT37" s="2939">
        <v>1</v>
      </c>
      <c r="AU37" s="2944">
        <f t="shared" si="27"/>
        <v>-1</v>
      </c>
      <c r="AV37" s="2959">
        <f t="shared" si="28"/>
        <v>2</v>
      </c>
      <c r="AW37" s="2960">
        <f t="shared" si="29"/>
        <v>6</v>
      </c>
      <c r="AX37" s="2941">
        <f t="shared" si="30"/>
        <v>-4</v>
      </c>
      <c r="AZ37" s="2954" t="s">
        <v>778</v>
      </c>
      <c r="BA37" s="3203">
        <v>0</v>
      </c>
      <c r="BB37" s="3204">
        <v>0</v>
      </c>
      <c r="BC37" s="2956">
        <f t="shared" si="31"/>
        <v>0</v>
      </c>
      <c r="BD37" s="2950">
        <v>0</v>
      </c>
      <c r="BE37" s="2939">
        <v>0</v>
      </c>
      <c r="BF37" s="2944">
        <f t="shared" si="32"/>
        <v>0</v>
      </c>
      <c r="BG37" s="3197">
        <v>2</v>
      </c>
      <c r="BH37" s="2939">
        <v>2</v>
      </c>
      <c r="BI37" s="2944">
        <f t="shared" si="33"/>
        <v>0</v>
      </c>
      <c r="BJ37" s="2950">
        <v>0</v>
      </c>
      <c r="BK37" s="2939">
        <v>0</v>
      </c>
      <c r="BL37" s="2944">
        <f t="shared" si="34"/>
        <v>0</v>
      </c>
      <c r="BM37" s="2959">
        <f t="shared" si="35"/>
        <v>2</v>
      </c>
      <c r="BN37" s="2960">
        <f t="shared" si="36"/>
        <v>2</v>
      </c>
      <c r="BO37" s="2941">
        <f t="shared" si="37"/>
        <v>0</v>
      </c>
    </row>
    <row r="38" spans="1:67" ht="22.5">
      <c r="A38" s="2954" t="s">
        <v>779</v>
      </c>
      <c r="B38" s="2945">
        <v>1</v>
      </c>
      <c r="C38" s="2939">
        <v>1</v>
      </c>
      <c r="D38" s="2956">
        <v>0</v>
      </c>
      <c r="E38" s="2950">
        <v>5</v>
      </c>
      <c r="F38" s="2939">
        <v>4</v>
      </c>
      <c r="G38" s="2956">
        <v>1</v>
      </c>
      <c r="H38" s="2950">
        <v>37</v>
      </c>
      <c r="I38" s="2939">
        <v>18</v>
      </c>
      <c r="J38" s="2956">
        <v>19</v>
      </c>
      <c r="K38" s="2950">
        <v>0</v>
      </c>
      <c r="L38" s="2939">
        <v>0</v>
      </c>
      <c r="M38" s="2956">
        <v>0</v>
      </c>
      <c r="N38" s="2957">
        <v>43</v>
      </c>
      <c r="O38" s="2951">
        <v>23</v>
      </c>
      <c r="P38" s="2965">
        <v>20</v>
      </c>
      <c r="R38" s="2954" t="s">
        <v>779</v>
      </c>
      <c r="S38" s="3203">
        <v>2</v>
      </c>
      <c r="T38" s="3204">
        <v>0</v>
      </c>
      <c r="U38" s="2956">
        <f t="shared" si="17"/>
        <v>2</v>
      </c>
      <c r="V38" s="2950">
        <v>2</v>
      </c>
      <c r="W38" s="2939">
        <v>1</v>
      </c>
      <c r="X38" s="2944">
        <f t="shared" si="18"/>
        <v>1</v>
      </c>
      <c r="Y38" s="3197">
        <v>26</v>
      </c>
      <c r="Z38" s="2939">
        <v>18</v>
      </c>
      <c r="AA38" s="2944">
        <f t="shared" si="19"/>
        <v>8</v>
      </c>
      <c r="AB38" s="2950">
        <v>0</v>
      </c>
      <c r="AC38" s="2939">
        <v>0</v>
      </c>
      <c r="AD38" s="2944">
        <f t="shared" si="20"/>
        <v>0</v>
      </c>
      <c r="AE38" s="2959">
        <f t="shared" si="21"/>
        <v>30</v>
      </c>
      <c r="AF38" s="2960">
        <f t="shared" si="22"/>
        <v>19</v>
      </c>
      <c r="AG38" s="2941">
        <f t="shared" si="23"/>
        <v>11</v>
      </c>
      <c r="AI38" s="2954" t="s">
        <v>779</v>
      </c>
      <c r="AJ38" s="3203">
        <v>0</v>
      </c>
      <c r="AK38" s="3204">
        <v>2</v>
      </c>
      <c r="AL38" s="2956">
        <f t="shared" si="24"/>
        <v>-2</v>
      </c>
      <c r="AM38" s="2950">
        <v>0</v>
      </c>
      <c r="AN38" s="2939">
        <v>5</v>
      </c>
      <c r="AO38" s="2944">
        <f t="shared" si="25"/>
        <v>-5</v>
      </c>
      <c r="AP38" s="3197">
        <v>33</v>
      </c>
      <c r="AQ38" s="2939">
        <v>9</v>
      </c>
      <c r="AR38" s="2944">
        <f t="shared" si="26"/>
        <v>24</v>
      </c>
      <c r="AS38" s="2950">
        <v>0</v>
      </c>
      <c r="AT38" s="2939">
        <v>1</v>
      </c>
      <c r="AU38" s="2944">
        <f t="shared" si="27"/>
        <v>-1</v>
      </c>
      <c r="AV38" s="2959">
        <f t="shared" si="28"/>
        <v>33</v>
      </c>
      <c r="AW38" s="2960">
        <f t="shared" si="29"/>
        <v>17</v>
      </c>
      <c r="AX38" s="2941">
        <f t="shared" si="30"/>
        <v>16</v>
      </c>
      <c r="AY38"/>
      <c r="AZ38" s="2954" t="s">
        <v>779</v>
      </c>
      <c r="BA38" s="3203">
        <v>2</v>
      </c>
      <c r="BB38" s="3204">
        <v>3</v>
      </c>
      <c r="BC38" s="2956">
        <f t="shared" si="31"/>
        <v>-1</v>
      </c>
      <c r="BD38" s="2950">
        <v>3</v>
      </c>
      <c r="BE38" s="2939">
        <v>12</v>
      </c>
      <c r="BF38" s="2944">
        <f t="shared" si="32"/>
        <v>-9</v>
      </c>
      <c r="BG38" s="3197">
        <v>42</v>
      </c>
      <c r="BH38" s="2939">
        <v>17</v>
      </c>
      <c r="BI38" s="2944">
        <f t="shared" si="33"/>
        <v>25</v>
      </c>
      <c r="BJ38" s="2950">
        <v>0</v>
      </c>
      <c r="BK38" s="2939">
        <v>1</v>
      </c>
      <c r="BL38" s="2944">
        <f t="shared" si="34"/>
        <v>-1</v>
      </c>
      <c r="BM38" s="2959">
        <f t="shared" si="35"/>
        <v>47</v>
      </c>
      <c r="BN38" s="2960">
        <f t="shared" si="36"/>
        <v>33</v>
      </c>
      <c r="BO38" s="2941">
        <f t="shared" si="37"/>
        <v>14</v>
      </c>
    </row>
    <row r="39" spans="1:67" s="146" customFormat="1" ht="18" customHeight="1">
      <c r="A39" s="2954" t="s">
        <v>446</v>
      </c>
      <c r="B39" s="2945">
        <v>1</v>
      </c>
      <c r="C39" s="2939">
        <v>0</v>
      </c>
      <c r="D39" s="2956">
        <v>1</v>
      </c>
      <c r="E39" s="2950">
        <v>0</v>
      </c>
      <c r="F39" s="2939">
        <v>0</v>
      </c>
      <c r="G39" s="2956">
        <v>0</v>
      </c>
      <c r="H39" s="2950">
        <v>4</v>
      </c>
      <c r="I39" s="2939">
        <v>2</v>
      </c>
      <c r="J39" s="2956">
        <v>2</v>
      </c>
      <c r="K39" s="2950">
        <v>0</v>
      </c>
      <c r="L39" s="2939">
        <v>0</v>
      </c>
      <c r="M39" s="2956">
        <v>0</v>
      </c>
      <c r="N39" s="2957">
        <v>5</v>
      </c>
      <c r="O39" s="2951">
        <v>2</v>
      </c>
      <c r="P39" s="2965">
        <v>3</v>
      </c>
      <c r="Q39" s="145"/>
      <c r="R39" s="2954" t="s">
        <v>446</v>
      </c>
      <c r="S39" s="3203">
        <v>0</v>
      </c>
      <c r="T39" s="3204">
        <v>0</v>
      </c>
      <c r="U39" s="2956">
        <f t="shared" si="17"/>
        <v>0</v>
      </c>
      <c r="V39" s="2950">
        <v>0</v>
      </c>
      <c r="W39" s="2939">
        <v>0</v>
      </c>
      <c r="X39" s="2944">
        <f t="shared" si="18"/>
        <v>0</v>
      </c>
      <c r="Y39" s="3197">
        <v>2</v>
      </c>
      <c r="Z39" s="2939">
        <v>1</v>
      </c>
      <c r="AA39" s="2944">
        <f t="shared" si="19"/>
        <v>1</v>
      </c>
      <c r="AB39" s="2950">
        <v>0</v>
      </c>
      <c r="AC39" s="2939">
        <v>0</v>
      </c>
      <c r="AD39" s="2944">
        <f t="shared" si="20"/>
        <v>0</v>
      </c>
      <c r="AE39" s="2959">
        <f t="shared" si="21"/>
        <v>2</v>
      </c>
      <c r="AF39" s="2960">
        <f t="shared" si="22"/>
        <v>1</v>
      </c>
      <c r="AG39" s="2941">
        <f t="shared" si="23"/>
        <v>1</v>
      </c>
      <c r="AH39" s="145"/>
      <c r="AI39" s="2954" t="s">
        <v>446</v>
      </c>
      <c r="AJ39" s="3203">
        <v>0</v>
      </c>
      <c r="AK39" s="3204">
        <v>2</v>
      </c>
      <c r="AL39" s="2956">
        <f t="shared" si="24"/>
        <v>-2</v>
      </c>
      <c r="AM39" s="2950">
        <v>0</v>
      </c>
      <c r="AN39" s="2939">
        <v>0</v>
      </c>
      <c r="AO39" s="2944">
        <f t="shared" si="25"/>
        <v>0</v>
      </c>
      <c r="AP39" s="3197">
        <v>0</v>
      </c>
      <c r="AQ39" s="2939">
        <v>1</v>
      </c>
      <c r="AR39" s="2944">
        <f t="shared" si="26"/>
        <v>-1</v>
      </c>
      <c r="AS39" s="2950">
        <v>0</v>
      </c>
      <c r="AT39" s="2939">
        <v>0</v>
      </c>
      <c r="AU39" s="2944">
        <f t="shared" si="27"/>
        <v>0</v>
      </c>
      <c r="AV39" s="2959">
        <f t="shared" si="28"/>
        <v>0</v>
      </c>
      <c r="AW39" s="2960">
        <f t="shared" si="29"/>
        <v>3</v>
      </c>
      <c r="AX39" s="2941">
        <f t="shared" si="30"/>
        <v>-3</v>
      </c>
      <c r="AZ39" s="2903" t="s">
        <v>446</v>
      </c>
      <c r="BA39" s="3203">
        <v>0</v>
      </c>
      <c r="BB39" s="3204">
        <v>1</v>
      </c>
      <c r="BC39" s="2956">
        <f t="shared" si="31"/>
        <v>-1</v>
      </c>
      <c r="BD39" s="2950">
        <v>0</v>
      </c>
      <c r="BE39" s="2939">
        <v>1</v>
      </c>
      <c r="BF39" s="2944">
        <f t="shared" si="32"/>
        <v>-1</v>
      </c>
      <c r="BG39" s="3197">
        <v>1</v>
      </c>
      <c r="BH39" s="2939">
        <v>1</v>
      </c>
      <c r="BI39" s="2944">
        <f t="shared" si="33"/>
        <v>0</v>
      </c>
      <c r="BJ39" s="2950">
        <v>0</v>
      </c>
      <c r="BK39" s="2939">
        <v>0</v>
      </c>
      <c r="BL39" s="2944">
        <f t="shared" si="34"/>
        <v>0</v>
      </c>
      <c r="BM39" s="2959">
        <f t="shared" si="35"/>
        <v>1</v>
      </c>
      <c r="BN39" s="2960">
        <f t="shared" si="36"/>
        <v>3</v>
      </c>
      <c r="BO39" s="2941">
        <f t="shared" si="37"/>
        <v>-2</v>
      </c>
    </row>
    <row r="40" spans="1:67">
      <c r="A40" s="2954" t="s">
        <v>447</v>
      </c>
      <c r="B40" s="2945">
        <v>0</v>
      </c>
      <c r="C40" s="2939">
        <v>0</v>
      </c>
      <c r="D40" s="2956">
        <v>0</v>
      </c>
      <c r="E40" s="2950">
        <v>0</v>
      </c>
      <c r="F40" s="2939">
        <v>0</v>
      </c>
      <c r="G40" s="2956">
        <v>0</v>
      </c>
      <c r="H40" s="2950">
        <v>16</v>
      </c>
      <c r="I40" s="2939">
        <v>6</v>
      </c>
      <c r="J40" s="2956">
        <v>10</v>
      </c>
      <c r="K40" s="2950">
        <v>0</v>
      </c>
      <c r="L40" s="2939">
        <v>0</v>
      </c>
      <c r="M40" s="2956">
        <v>0</v>
      </c>
      <c r="N40" s="2957">
        <v>16</v>
      </c>
      <c r="O40" s="2951">
        <v>6</v>
      </c>
      <c r="P40" s="2965">
        <v>10</v>
      </c>
      <c r="R40" s="2954" t="s">
        <v>447</v>
      </c>
      <c r="S40" s="3203">
        <v>0</v>
      </c>
      <c r="T40" s="3204">
        <v>0</v>
      </c>
      <c r="U40" s="2956">
        <f t="shared" si="17"/>
        <v>0</v>
      </c>
      <c r="V40" s="2950">
        <v>0</v>
      </c>
      <c r="W40" s="2939">
        <v>0</v>
      </c>
      <c r="X40" s="2944">
        <f t="shared" si="18"/>
        <v>0</v>
      </c>
      <c r="Y40" s="3197">
        <v>6</v>
      </c>
      <c r="Z40" s="2939">
        <v>4</v>
      </c>
      <c r="AA40" s="2944">
        <f t="shared" si="19"/>
        <v>2</v>
      </c>
      <c r="AB40" s="2950">
        <v>0</v>
      </c>
      <c r="AC40" s="2939">
        <v>0</v>
      </c>
      <c r="AD40" s="2944">
        <f t="shared" si="20"/>
        <v>0</v>
      </c>
      <c r="AE40" s="2959">
        <f t="shared" si="21"/>
        <v>6</v>
      </c>
      <c r="AF40" s="2960">
        <f t="shared" si="22"/>
        <v>4</v>
      </c>
      <c r="AG40" s="2941">
        <f t="shared" si="23"/>
        <v>2</v>
      </c>
      <c r="AI40" s="2954" t="s">
        <v>447</v>
      </c>
      <c r="AJ40" s="3203">
        <v>0</v>
      </c>
      <c r="AK40" s="3204">
        <v>1</v>
      </c>
      <c r="AL40" s="2956">
        <f t="shared" si="24"/>
        <v>-1</v>
      </c>
      <c r="AM40" s="2950">
        <v>0</v>
      </c>
      <c r="AN40" s="2939">
        <v>0</v>
      </c>
      <c r="AO40" s="2944">
        <f t="shared" si="25"/>
        <v>0</v>
      </c>
      <c r="AP40" s="3197">
        <v>4</v>
      </c>
      <c r="AQ40" s="2939">
        <v>8</v>
      </c>
      <c r="AR40" s="2944">
        <f t="shared" si="26"/>
        <v>-4</v>
      </c>
      <c r="AS40" s="2950">
        <v>0</v>
      </c>
      <c r="AT40" s="2939">
        <v>0</v>
      </c>
      <c r="AU40" s="2944">
        <f t="shared" si="27"/>
        <v>0</v>
      </c>
      <c r="AV40" s="2959">
        <f t="shared" si="28"/>
        <v>4</v>
      </c>
      <c r="AW40" s="2960">
        <f t="shared" si="29"/>
        <v>9</v>
      </c>
      <c r="AX40" s="2941">
        <f t="shared" si="30"/>
        <v>-5</v>
      </c>
      <c r="AY40"/>
      <c r="AZ40" s="2954" t="s">
        <v>447</v>
      </c>
      <c r="BA40" s="3203">
        <v>0</v>
      </c>
      <c r="BB40" s="3204">
        <v>0</v>
      </c>
      <c r="BC40" s="2956">
        <f t="shared" si="31"/>
        <v>0</v>
      </c>
      <c r="BD40" s="2950">
        <v>0</v>
      </c>
      <c r="BE40" s="2939">
        <v>1</v>
      </c>
      <c r="BF40" s="2944">
        <f t="shared" si="32"/>
        <v>-1</v>
      </c>
      <c r="BG40" s="3197">
        <v>4</v>
      </c>
      <c r="BH40" s="2939">
        <v>9</v>
      </c>
      <c r="BI40" s="2944">
        <f t="shared" si="33"/>
        <v>-5</v>
      </c>
      <c r="BJ40" s="2950">
        <v>0</v>
      </c>
      <c r="BK40" s="2939">
        <v>0</v>
      </c>
      <c r="BL40" s="2944">
        <f t="shared" si="34"/>
        <v>0</v>
      </c>
      <c r="BM40" s="2959">
        <f t="shared" si="35"/>
        <v>4</v>
      </c>
      <c r="BN40" s="2960">
        <f t="shared" si="36"/>
        <v>10</v>
      </c>
      <c r="BO40" s="2941">
        <f t="shared" si="37"/>
        <v>-6</v>
      </c>
    </row>
    <row r="41" spans="1:67">
      <c r="A41" s="2954" t="s">
        <v>780</v>
      </c>
      <c r="B41" s="2945">
        <v>3</v>
      </c>
      <c r="C41" s="2939">
        <v>7</v>
      </c>
      <c r="D41" s="2956">
        <v>-4</v>
      </c>
      <c r="E41" s="2950">
        <v>0</v>
      </c>
      <c r="F41" s="2939">
        <v>2</v>
      </c>
      <c r="G41" s="2956">
        <v>-2</v>
      </c>
      <c r="H41" s="2950">
        <v>0</v>
      </c>
      <c r="I41" s="2939">
        <v>1</v>
      </c>
      <c r="J41" s="2956">
        <v>-1</v>
      </c>
      <c r="K41" s="2950">
        <v>0</v>
      </c>
      <c r="L41" s="2939">
        <v>0</v>
      </c>
      <c r="M41" s="2956">
        <v>0</v>
      </c>
      <c r="N41" s="2957">
        <v>3</v>
      </c>
      <c r="O41" s="2951">
        <v>10</v>
      </c>
      <c r="P41" s="2965">
        <v>-7</v>
      </c>
      <c r="R41" s="2954" t="s">
        <v>780</v>
      </c>
      <c r="S41" s="3203">
        <v>2</v>
      </c>
      <c r="T41" s="3204">
        <v>1</v>
      </c>
      <c r="U41" s="2956">
        <f t="shared" si="17"/>
        <v>1</v>
      </c>
      <c r="V41" s="2950">
        <v>0</v>
      </c>
      <c r="W41" s="2939">
        <v>1</v>
      </c>
      <c r="X41" s="2944">
        <f t="shared" si="18"/>
        <v>-1</v>
      </c>
      <c r="Y41" s="3197">
        <v>1</v>
      </c>
      <c r="Z41" s="2939">
        <v>0</v>
      </c>
      <c r="AA41" s="2944">
        <f t="shared" si="19"/>
        <v>1</v>
      </c>
      <c r="AB41" s="2950">
        <v>0</v>
      </c>
      <c r="AC41" s="2939">
        <v>0</v>
      </c>
      <c r="AD41" s="2944">
        <f t="shared" si="20"/>
        <v>0</v>
      </c>
      <c r="AE41" s="2959">
        <f t="shared" si="21"/>
        <v>3</v>
      </c>
      <c r="AF41" s="2960">
        <f t="shared" si="22"/>
        <v>2</v>
      </c>
      <c r="AG41" s="2941">
        <f t="shared" si="23"/>
        <v>1</v>
      </c>
      <c r="AI41" s="2954" t="s">
        <v>780</v>
      </c>
      <c r="AJ41" s="3203">
        <v>0</v>
      </c>
      <c r="AK41" s="3204">
        <v>1</v>
      </c>
      <c r="AL41" s="2956">
        <f t="shared" si="24"/>
        <v>-1</v>
      </c>
      <c r="AM41" s="2950">
        <v>0</v>
      </c>
      <c r="AN41" s="2939">
        <v>3</v>
      </c>
      <c r="AO41" s="2944">
        <f t="shared" si="25"/>
        <v>-3</v>
      </c>
      <c r="AP41" s="3197">
        <v>0</v>
      </c>
      <c r="AQ41" s="2939">
        <v>0</v>
      </c>
      <c r="AR41" s="2944">
        <f t="shared" si="26"/>
        <v>0</v>
      </c>
      <c r="AS41" s="2950">
        <v>0</v>
      </c>
      <c r="AT41" s="2939">
        <v>0</v>
      </c>
      <c r="AU41" s="2944">
        <f t="shared" si="27"/>
        <v>0</v>
      </c>
      <c r="AV41" s="2959">
        <f t="shared" si="28"/>
        <v>0</v>
      </c>
      <c r="AW41" s="2960">
        <f t="shared" si="29"/>
        <v>4</v>
      </c>
      <c r="AX41" s="2941">
        <f t="shared" si="30"/>
        <v>-4</v>
      </c>
      <c r="AY41"/>
      <c r="AZ41" s="2954" t="s">
        <v>780</v>
      </c>
      <c r="BA41" s="3203">
        <v>1</v>
      </c>
      <c r="BB41" s="3204">
        <v>3</v>
      </c>
      <c r="BC41" s="2956">
        <f t="shared" si="31"/>
        <v>-2</v>
      </c>
      <c r="BD41" s="2950">
        <v>0</v>
      </c>
      <c r="BE41" s="2939">
        <v>5</v>
      </c>
      <c r="BF41" s="2944">
        <f t="shared" si="32"/>
        <v>-5</v>
      </c>
      <c r="BG41" s="3197">
        <v>0</v>
      </c>
      <c r="BH41" s="2939">
        <v>1</v>
      </c>
      <c r="BI41" s="2944">
        <f t="shared" si="33"/>
        <v>-1</v>
      </c>
      <c r="BJ41" s="2950">
        <v>0</v>
      </c>
      <c r="BK41" s="2939">
        <v>0</v>
      </c>
      <c r="BL41" s="2944">
        <f t="shared" si="34"/>
        <v>0</v>
      </c>
      <c r="BM41" s="2959">
        <f t="shared" si="35"/>
        <v>1</v>
      </c>
      <c r="BN41" s="2960">
        <f t="shared" si="36"/>
        <v>9</v>
      </c>
      <c r="BO41" s="2941">
        <f t="shared" si="37"/>
        <v>-8</v>
      </c>
    </row>
    <row r="42" spans="1:67" ht="22.5">
      <c r="A42" s="2954" t="s">
        <v>449</v>
      </c>
      <c r="B42" s="2945">
        <v>4</v>
      </c>
      <c r="C42" s="2939">
        <v>2</v>
      </c>
      <c r="D42" s="2956">
        <v>2</v>
      </c>
      <c r="E42" s="2950">
        <v>1</v>
      </c>
      <c r="F42" s="2939">
        <v>0</v>
      </c>
      <c r="G42" s="2956">
        <v>1</v>
      </c>
      <c r="H42" s="2950">
        <v>6</v>
      </c>
      <c r="I42" s="2939">
        <v>2</v>
      </c>
      <c r="J42" s="2956">
        <v>4</v>
      </c>
      <c r="K42" s="2950">
        <v>0</v>
      </c>
      <c r="L42" s="2939">
        <v>2</v>
      </c>
      <c r="M42" s="2956">
        <v>-2</v>
      </c>
      <c r="N42" s="2957">
        <v>11</v>
      </c>
      <c r="O42" s="2951">
        <v>6</v>
      </c>
      <c r="P42" s="2965">
        <v>5</v>
      </c>
      <c r="R42" s="2954" t="s">
        <v>449</v>
      </c>
      <c r="S42" s="3203">
        <v>1</v>
      </c>
      <c r="T42" s="3204">
        <v>0</v>
      </c>
      <c r="U42" s="2956">
        <f t="shared" si="17"/>
        <v>1</v>
      </c>
      <c r="V42" s="2950">
        <v>0</v>
      </c>
      <c r="W42" s="2939">
        <v>1</v>
      </c>
      <c r="X42" s="2944">
        <f t="shared" si="18"/>
        <v>-1</v>
      </c>
      <c r="Y42" s="3197">
        <v>5</v>
      </c>
      <c r="Z42" s="2939">
        <v>2</v>
      </c>
      <c r="AA42" s="2944">
        <f t="shared" si="19"/>
        <v>3</v>
      </c>
      <c r="AB42" s="2950">
        <v>0</v>
      </c>
      <c r="AC42" s="2939">
        <v>0</v>
      </c>
      <c r="AD42" s="2944">
        <f t="shared" si="20"/>
        <v>0</v>
      </c>
      <c r="AE42" s="2959">
        <f t="shared" si="21"/>
        <v>6</v>
      </c>
      <c r="AF42" s="2960">
        <f t="shared" si="22"/>
        <v>3</v>
      </c>
      <c r="AG42" s="2941">
        <f t="shared" si="23"/>
        <v>3</v>
      </c>
      <c r="AI42" s="2954" t="s">
        <v>449</v>
      </c>
      <c r="AJ42" s="3203">
        <v>0</v>
      </c>
      <c r="AK42" s="3204">
        <v>0</v>
      </c>
      <c r="AL42" s="2956">
        <f t="shared" si="24"/>
        <v>0</v>
      </c>
      <c r="AM42" s="2950">
        <v>1</v>
      </c>
      <c r="AN42" s="2939">
        <v>0</v>
      </c>
      <c r="AO42" s="2944">
        <f t="shared" si="25"/>
        <v>1</v>
      </c>
      <c r="AP42" s="3197">
        <v>1</v>
      </c>
      <c r="AQ42" s="2939">
        <v>3</v>
      </c>
      <c r="AR42" s="2944">
        <f t="shared" si="26"/>
        <v>-2</v>
      </c>
      <c r="AS42" s="2950">
        <v>1</v>
      </c>
      <c r="AT42" s="2939">
        <v>0</v>
      </c>
      <c r="AU42" s="2944">
        <f t="shared" si="27"/>
        <v>1</v>
      </c>
      <c r="AV42" s="2959">
        <f t="shared" si="28"/>
        <v>3</v>
      </c>
      <c r="AW42" s="2960">
        <f t="shared" si="29"/>
        <v>3</v>
      </c>
      <c r="AX42" s="2941">
        <f t="shared" si="30"/>
        <v>0</v>
      </c>
      <c r="AY42"/>
      <c r="AZ42" s="2954" t="s">
        <v>449</v>
      </c>
      <c r="BA42" s="3203">
        <v>0</v>
      </c>
      <c r="BB42" s="3204">
        <v>0</v>
      </c>
      <c r="BC42" s="2956">
        <f t="shared" si="31"/>
        <v>0</v>
      </c>
      <c r="BD42" s="2950">
        <v>0</v>
      </c>
      <c r="BE42" s="2939">
        <v>1</v>
      </c>
      <c r="BF42" s="2944">
        <f t="shared" si="32"/>
        <v>-1</v>
      </c>
      <c r="BG42" s="3197">
        <v>3</v>
      </c>
      <c r="BH42" s="2939">
        <v>4</v>
      </c>
      <c r="BI42" s="2944">
        <f t="shared" si="33"/>
        <v>-1</v>
      </c>
      <c r="BJ42" s="2950">
        <v>0</v>
      </c>
      <c r="BK42" s="2939">
        <v>2</v>
      </c>
      <c r="BL42" s="2944">
        <f t="shared" si="34"/>
        <v>-2</v>
      </c>
      <c r="BM42" s="2959">
        <f t="shared" si="35"/>
        <v>3</v>
      </c>
      <c r="BN42" s="2960">
        <f t="shared" si="36"/>
        <v>7</v>
      </c>
      <c r="BO42" s="2941">
        <f t="shared" si="37"/>
        <v>-4</v>
      </c>
    </row>
    <row r="43" spans="1:67" ht="22.5">
      <c r="A43" s="2954" t="s">
        <v>781</v>
      </c>
      <c r="B43" s="2945">
        <v>1</v>
      </c>
      <c r="C43" s="2939">
        <v>0</v>
      </c>
      <c r="D43" s="2956">
        <v>1</v>
      </c>
      <c r="E43" s="2950">
        <v>0</v>
      </c>
      <c r="F43" s="2939">
        <v>1</v>
      </c>
      <c r="G43" s="2956">
        <v>-1</v>
      </c>
      <c r="H43" s="2950">
        <v>7</v>
      </c>
      <c r="I43" s="2939">
        <v>2</v>
      </c>
      <c r="J43" s="2956">
        <v>5</v>
      </c>
      <c r="K43" s="2950">
        <v>0</v>
      </c>
      <c r="L43" s="2939">
        <v>0</v>
      </c>
      <c r="M43" s="2956">
        <v>0</v>
      </c>
      <c r="N43" s="2957">
        <v>8</v>
      </c>
      <c r="O43" s="2951">
        <v>3</v>
      </c>
      <c r="P43" s="2965">
        <v>5</v>
      </c>
      <c r="R43" s="2954" t="s">
        <v>781</v>
      </c>
      <c r="S43" s="3203">
        <v>0</v>
      </c>
      <c r="T43" s="3204">
        <v>0</v>
      </c>
      <c r="U43" s="2956">
        <f t="shared" si="17"/>
        <v>0</v>
      </c>
      <c r="V43" s="2950">
        <v>0</v>
      </c>
      <c r="W43" s="2939">
        <v>0</v>
      </c>
      <c r="X43" s="2944">
        <f t="shared" si="18"/>
        <v>0</v>
      </c>
      <c r="Y43" s="3197">
        <v>5</v>
      </c>
      <c r="Z43" s="2939">
        <v>2</v>
      </c>
      <c r="AA43" s="2944">
        <f t="shared" si="19"/>
        <v>3</v>
      </c>
      <c r="AB43" s="2950">
        <v>0</v>
      </c>
      <c r="AC43" s="2939">
        <v>1</v>
      </c>
      <c r="AD43" s="2944">
        <f t="shared" si="20"/>
        <v>-1</v>
      </c>
      <c r="AE43" s="2959">
        <f t="shared" si="21"/>
        <v>5</v>
      </c>
      <c r="AF43" s="2960">
        <f t="shared" si="22"/>
        <v>3</v>
      </c>
      <c r="AG43" s="2941">
        <f t="shared" si="23"/>
        <v>2</v>
      </c>
      <c r="AI43" s="2954" t="s">
        <v>781</v>
      </c>
      <c r="AJ43" s="3203">
        <v>0</v>
      </c>
      <c r="AK43" s="3204">
        <v>0</v>
      </c>
      <c r="AL43" s="2956">
        <f t="shared" si="24"/>
        <v>0</v>
      </c>
      <c r="AM43" s="2950">
        <v>0</v>
      </c>
      <c r="AN43" s="2939">
        <v>0</v>
      </c>
      <c r="AO43" s="2944">
        <f t="shared" si="25"/>
        <v>0</v>
      </c>
      <c r="AP43" s="3197">
        <v>2</v>
      </c>
      <c r="AQ43" s="2939">
        <v>2</v>
      </c>
      <c r="AR43" s="2944">
        <f t="shared" si="26"/>
        <v>0</v>
      </c>
      <c r="AS43" s="2950">
        <v>0</v>
      </c>
      <c r="AT43" s="2939">
        <v>1</v>
      </c>
      <c r="AU43" s="2944">
        <f t="shared" si="27"/>
        <v>-1</v>
      </c>
      <c r="AV43" s="2959">
        <f t="shared" si="28"/>
        <v>2</v>
      </c>
      <c r="AW43" s="2960">
        <f t="shared" si="29"/>
        <v>3</v>
      </c>
      <c r="AX43" s="2941">
        <f t="shared" si="30"/>
        <v>-1</v>
      </c>
      <c r="AY43"/>
      <c r="AZ43" s="2954" t="s">
        <v>781</v>
      </c>
      <c r="BA43" s="3203">
        <v>0</v>
      </c>
      <c r="BB43" s="3204">
        <v>0</v>
      </c>
      <c r="BC43" s="2956">
        <f t="shared" si="31"/>
        <v>0</v>
      </c>
      <c r="BD43" s="2950">
        <v>1</v>
      </c>
      <c r="BE43" s="2939">
        <v>3</v>
      </c>
      <c r="BF43" s="2944">
        <f t="shared" si="32"/>
        <v>-2</v>
      </c>
      <c r="BG43" s="3197">
        <v>3</v>
      </c>
      <c r="BH43" s="2939">
        <v>3</v>
      </c>
      <c r="BI43" s="2944">
        <f t="shared" si="33"/>
        <v>0</v>
      </c>
      <c r="BJ43" s="2950">
        <v>0</v>
      </c>
      <c r="BK43" s="2939">
        <v>0</v>
      </c>
      <c r="BL43" s="2944">
        <f t="shared" si="34"/>
        <v>0</v>
      </c>
      <c r="BM43" s="2959">
        <f t="shared" si="35"/>
        <v>4</v>
      </c>
      <c r="BN43" s="2960">
        <f t="shared" si="36"/>
        <v>6</v>
      </c>
      <c r="BO43" s="2941">
        <f t="shared" si="37"/>
        <v>-2</v>
      </c>
    </row>
    <row r="44" spans="1:67" ht="21.75" customHeight="1">
      <c r="A44" s="2954" t="s">
        <v>782</v>
      </c>
      <c r="B44" s="2945" t="s">
        <v>601</v>
      </c>
      <c r="C44" s="2939" t="s">
        <v>601</v>
      </c>
      <c r="D44" s="2956">
        <v>0</v>
      </c>
      <c r="E44" s="2950" t="s">
        <v>601</v>
      </c>
      <c r="F44" s="2939" t="s">
        <v>601</v>
      </c>
      <c r="G44" s="2956">
        <v>0</v>
      </c>
      <c r="H44" s="2950" t="s">
        <v>601</v>
      </c>
      <c r="I44" s="2939" t="s">
        <v>601</v>
      </c>
      <c r="J44" s="2956">
        <v>0</v>
      </c>
      <c r="K44" s="2950">
        <v>0</v>
      </c>
      <c r="L44" s="2939">
        <v>0</v>
      </c>
      <c r="M44" s="2956">
        <v>0</v>
      </c>
      <c r="N44" s="2957">
        <v>0</v>
      </c>
      <c r="O44" s="2951">
        <v>0</v>
      </c>
      <c r="P44" s="2965">
        <v>0</v>
      </c>
      <c r="R44" s="2954" t="s">
        <v>782</v>
      </c>
      <c r="S44" s="3203">
        <v>0</v>
      </c>
      <c r="T44" s="3204">
        <v>0</v>
      </c>
      <c r="U44" s="2956">
        <f t="shared" si="17"/>
        <v>0</v>
      </c>
      <c r="V44" s="2950">
        <v>0</v>
      </c>
      <c r="W44" s="2939">
        <v>0</v>
      </c>
      <c r="X44" s="2944">
        <f t="shared" si="18"/>
        <v>0</v>
      </c>
      <c r="Y44" s="2945">
        <v>0</v>
      </c>
      <c r="Z44" s="2939">
        <v>0</v>
      </c>
      <c r="AA44" s="2944">
        <f t="shared" si="19"/>
        <v>0</v>
      </c>
      <c r="AB44" s="2950">
        <v>0</v>
      </c>
      <c r="AC44" s="2939">
        <v>0</v>
      </c>
      <c r="AD44" s="2944">
        <f t="shared" si="20"/>
        <v>0</v>
      </c>
      <c r="AE44" s="2959">
        <f t="shared" si="21"/>
        <v>0</v>
      </c>
      <c r="AF44" s="2960">
        <f t="shared" si="22"/>
        <v>0</v>
      </c>
      <c r="AG44" s="2941">
        <f t="shared" si="23"/>
        <v>0</v>
      </c>
      <c r="AI44" s="2954" t="s">
        <v>782</v>
      </c>
      <c r="AJ44" s="3203">
        <v>0</v>
      </c>
      <c r="AK44" s="3204">
        <v>0</v>
      </c>
      <c r="AL44" s="2956">
        <f t="shared" si="24"/>
        <v>0</v>
      </c>
      <c r="AM44" s="2950">
        <v>0</v>
      </c>
      <c r="AN44" s="2939">
        <v>0</v>
      </c>
      <c r="AO44" s="2944">
        <f t="shared" si="25"/>
        <v>0</v>
      </c>
      <c r="AP44" s="2945">
        <v>0</v>
      </c>
      <c r="AQ44" s="2939">
        <v>0</v>
      </c>
      <c r="AR44" s="2944">
        <f t="shared" si="26"/>
        <v>0</v>
      </c>
      <c r="AS44" s="2950">
        <v>0</v>
      </c>
      <c r="AT44" s="2939">
        <v>0</v>
      </c>
      <c r="AU44" s="2944">
        <f t="shared" si="27"/>
        <v>0</v>
      </c>
      <c r="AV44" s="2959">
        <f t="shared" si="28"/>
        <v>0</v>
      </c>
      <c r="AW44" s="2960">
        <f t="shared" si="29"/>
        <v>0</v>
      </c>
      <c r="AX44" s="2941">
        <f t="shared" si="30"/>
        <v>0</v>
      </c>
      <c r="AY44"/>
      <c r="AZ44" s="2954" t="s">
        <v>782</v>
      </c>
      <c r="BA44" s="3203">
        <v>0</v>
      </c>
      <c r="BB44" s="3204">
        <v>0</v>
      </c>
      <c r="BC44" s="2956">
        <f t="shared" si="31"/>
        <v>0</v>
      </c>
      <c r="BD44" s="2950">
        <v>0</v>
      </c>
      <c r="BE44" s="2939">
        <v>0</v>
      </c>
      <c r="BF44" s="2944">
        <f t="shared" si="32"/>
        <v>0</v>
      </c>
      <c r="BG44" s="2945">
        <v>0</v>
      </c>
      <c r="BH44" s="2939">
        <v>0</v>
      </c>
      <c r="BI44" s="2944">
        <f t="shared" si="33"/>
        <v>0</v>
      </c>
      <c r="BJ44" s="2950">
        <v>0</v>
      </c>
      <c r="BK44" s="2939">
        <v>0</v>
      </c>
      <c r="BL44" s="2944">
        <f t="shared" si="34"/>
        <v>0</v>
      </c>
      <c r="BM44" s="2959">
        <f t="shared" si="35"/>
        <v>0</v>
      </c>
      <c r="BN44" s="2960">
        <f t="shared" si="36"/>
        <v>0</v>
      </c>
      <c r="BO44" s="2941">
        <f t="shared" si="37"/>
        <v>0</v>
      </c>
    </row>
    <row r="45" spans="1:67" ht="18.75" customHeight="1">
      <c r="A45" s="2954" t="s">
        <v>451</v>
      </c>
      <c r="B45" s="2945">
        <v>0</v>
      </c>
      <c r="C45" s="2939">
        <v>0</v>
      </c>
      <c r="D45" s="2956">
        <v>0</v>
      </c>
      <c r="E45" s="2950">
        <v>0</v>
      </c>
      <c r="F45" s="2939">
        <v>0</v>
      </c>
      <c r="G45" s="2956">
        <v>0</v>
      </c>
      <c r="H45" s="2950">
        <v>1</v>
      </c>
      <c r="I45" s="2939">
        <v>0</v>
      </c>
      <c r="J45" s="2956">
        <v>1</v>
      </c>
      <c r="K45" s="2950">
        <v>4</v>
      </c>
      <c r="L45" s="2939">
        <v>0</v>
      </c>
      <c r="M45" s="2956">
        <v>4</v>
      </c>
      <c r="N45" s="2957">
        <v>5</v>
      </c>
      <c r="O45" s="2951">
        <v>0</v>
      </c>
      <c r="P45" s="2965">
        <v>5</v>
      </c>
      <c r="R45" s="2954" t="s">
        <v>451</v>
      </c>
      <c r="S45" s="3203">
        <v>0</v>
      </c>
      <c r="T45" s="3204">
        <v>0</v>
      </c>
      <c r="U45" s="2956">
        <f t="shared" si="17"/>
        <v>0</v>
      </c>
      <c r="V45" s="2950">
        <v>0</v>
      </c>
      <c r="W45" s="2939">
        <v>1</v>
      </c>
      <c r="X45" s="2944">
        <f t="shared" si="18"/>
        <v>-1</v>
      </c>
      <c r="Y45" s="2945">
        <v>1</v>
      </c>
      <c r="Z45" s="2939">
        <v>0</v>
      </c>
      <c r="AA45" s="2944">
        <f t="shared" si="19"/>
        <v>1</v>
      </c>
      <c r="AB45" s="2950">
        <v>0</v>
      </c>
      <c r="AC45" s="2939">
        <v>0</v>
      </c>
      <c r="AD45" s="2944">
        <f t="shared" si="20"/>
        <v>0</v>
      </c>
      <c r="AE45" s="2959">
        <f t="shared" si="21"/>
        <v>1</v>
      </c>
      <c r="AF45" s="2960">
        <f t="shared" si="22"/>
        <v>1</v>
      </c>
      <c r="AG45" s="2941">
        <f t="shared" si="23"/>
        <v>0</v>
      </c>
      <c r="AI45" s="2954" t="s">
        <v>451</v>
      </c>
      <c r="AJ45" s="3203">
        <v>0</v>
      </c>
      <c r="AK45" s="3204">
        <v>0</v>
      </c>
      <c r="AL45" s="2956">
        <f t="shared" si="24"/>
        <v>0</v>
      </c>
      <c r="AM45" s="2950">
        <v>0</v>
      </c>
      <c r="AN45" s="2939">
        <v>0</v>
      </c>
      <c r="AO45" s="2944">
        <f t="shared" si="25"/>
        <v>0</v>
      </c>
      <c r="AP45" s="2945">
        <v>1</v>
      </c>
      <c r="AQ45" s="2939">
        <v>0</v>
      </c>
      <c r="AR45" s="2944">
        <f t="shared" si="26"/>
        <v>1</v>
      </c>
      <c r="AS45" s="2950">
        <v>2</v>
      </c>
      <c r="AT45" s="2939">
        <v>0</v>
      </c>
      <c r="AU45" s="2944">
        <f t="shared" si="27"/>
        <v>2</v>
      </c>
      <c r="AV45" s="2959">
        <f t="shared" si="28"/>
        <v>3</v>
      </c>
      <c r="AW45" s="2960">
        <f t="shared" si="29"/>
        <v>0</v>
      </c>
      <c r="AX45" s="2941">
        <f t="shared" si="30"/>
        <v>3</v>
      </c>
      <c r="AY45"/>
      <c r="AZ45" s="2954" t="s">
        <v>451</v>
      </c>
      <c r="BA45" s="3203">
        <v>0</v>
      </c>
      <c r="BB45" s="3204">
        <v>0</v>
      </c>
      <c r="BC45" s="2956">
        <f t="shared" si="31"/>
        <v>0</v>
      </c>
      <c r="BD45" s="2950">
        <v>0</v>
      </c>
      <c r="BE45" s="2939">
        <v>0</v>
      </c>
      <c r="BF45" s="2944">
        <f t="shared" si="32"/>
        <v>0</v>
      </c>
      <c r="BG45" s="2945">
        <v>1</v>
      </c>
      <c r="BH45" s="2939">
        <v>0</v>
      </c>
      <c r="BI45" s="2944">
        <f t="shared" si="33"/>
        <v>1</v>
      </c>
      <c r="BJ45" s="2950">
        <v>1</v>
      </c>
      <c r="BK45" s="2939">
        <v>0</v>
      </c>
      <c r="BL45" s="2944">
        <f t="shared" si="34"/>
        <v>1</v>
      </c>
      <c r="BM45" s="2959">
        <f t="shared" si="35"/>
        <v>2</v>
      </c>
      <c r="BN45" s="2960">
        <f t="shared" si="36"/>
        <v>0</v>
      </c>
      <c r="BO45" s="2941">
        <f t="shared" si="37"/>
        <v>2</v>
      </c>
    </row>
    <row r="46" spans="1:67">
      <c r="A46" s="2954" t="s">
        <v>783</v>
      </c>
      <c r="B46" s="2945">
        <v>0</v>
      </c>
      <c r="C46" s="2939">
        <v>0</v>
      </c>
      <c r="D46" s="2956">
        <v>0</v>
      </c>
      <c r="E46" s="2950">
        <v>0</v>
      </c>
      <c r="F46" s="2939">
        <v>0</v>
      </c>
      <c r="G46" s="2956">
        <v>0</v>
      </c>
      <c r="H46" s="2950">
        <v>0</v>
      </c>
      <c r="I46" s="2939">
        <v>0</v>
      </c>
      <c r="J46" s="2956">
        <v>0</v>
      </c>
      <c r="K46" s="2950">
        <v>0</v>
      </c>
      <c r="L46" s="2939">
        <v>1</v>
      </c>
      <c r="M46" s="2956">
        <v>-1</v>
      </c>
      <c r="N46" s="2957">
        <v>0</v>
      </c>
      <c r="O46" s="2951">
        <v>1</v>
      </c>
      <c r="P46" s="2965">
        <v>-1</v>
      </c>
      <c r="R46" s="2954" t="s">
        <v>783</v>
      </c>
      <c r="S46" s="3203">
        <v>0</v>
      </c>
      <c r="T46" s="3204">
        <v>0</v>
      </c>
      <c r="U46" s="2956">
        <f t="shared" si="17"/>
        <v>0</v>
      </c>
      <c r="V46" s="2950">
        <v>0</v>
      </c>
      <c r="W46" s="2939">
        <v>0</v>
      </c>
      <c r="X46" s="2944">
        <f t="shared" si="18"/>
        <v>0</v>
      </c>
      <c r="Y46" s="2945">
        <v>0</v>
      </c>
      <c r="Z46" s="2939">
        <v>0</v>
      </c>
      <c r="AA46" s="2944">
        <f t="shared" si="19"/>
        <v>0</v>
      </c>
      <c r="AB46" s="2950">
        <v>1</v>
      </c>
      <c r="AC46" s="2939">
        <v>1</v>
      </c>
      <c r="AD46" s="2944">
        <f t="shared" si="20"/>
        <v>0</v>
      </c>
      <c r="AE46" s="2959">
        <f t="shared" si="21"/>
        <v>1</v>
      </c>
      <c r="AF46" s="2960">
        <f t="shared" si="22"/>
        <v>1</v>
      </c>
      <c r="AG46" s="2941">
        <f t="shared" si="23"/>
        <v>0</v>
      </c>
      <c r="AI46" s="2954" t="s">
        <v>783</v>
      </c>
      <c r="AJ46" s="3203">
        <v>0</v>
      </c>
      <c r="AK46" s="3204">
        <v>0</v>
      </c>
      <c r="AL46" s="2956">
        <f t="shared" si="24"/>
        <v>0</v>
      </c>
      <c r="AM46" s="2950">
        <v>0</v>
      </c>
      <c r="AN46" s="2939">
        <v>0</v>
      </c>
      <c r="AO46" s="2944">
        <f t="shared" si="25"/>
        <v>0</v>
      </c>
      <c r="AP46" s="2945">
        <v>0</v>
      </c>
      <c r="AQ46" s="2939">
        <v>0</v>
      </c>
      <c r="AR46" s="2944">
        <f t="shared" si="26"/>
        <v>0</v>
      </c>
      <c r="AS46" s="2950">
        <v>0</v>
      </c>
      <c r="AT46" s="2939">
        <v>0</v>
      </c>
      <c r="AU46" s="2944">
        <f t="shared" si="27"/>
        <v>0</v>
      </c>
      <c r="AV46" s="2959">
        <f t="shared" si="28"/>
        <v>0</v>
      </c>
      <c r="AW46" s="2960">
        <f t="shared" si="29"/>
        <v>0</v>
      </c>
      <c r="AX46" s="2941">
        <f t="shared" si="30"/>
        <v>0</v>
      </c>
      <c r="AY46"/>
      <c r="AZ46" s="2954" t="s">
        <v>783</v>
      </c>
      <c r="BA46" s="3203">
        <v>0</v>
      </c>
      <c r="BB46" s="3204">
        <v>0</v>
      </c>
      <c r="BC46" s="2956">
        <f t="shared" si="31"/>
        <v>0</v>
      </c>
      <c r="BD46" s="2950">
        <v>0</v>
      </c>
      <c r="BE46" s="2939">
        <v>0</v>
      </c>
      <c r="BF46" s="2944">
        <f t="shared" si="32"/>
        <v>0</v>
      </c>
      <c r="BG46" s="2945">
        <v>0</v>
      </c>
      <c r="BH46" s="2939">
        <v>0</v>
      </c>
      <c r="BI46" s="2944">
        <f t="shared" si="33"/>
        <v>0</v>
      </c>
      <c r="BJ46" s="2950">
        <v>0</v>
      </c>
      <c r="BK46" s="2939">
        <v>2</v>
      </c>
      <c r="BL46" s="2944">
        <f t="shared" si="34"/>
        <v>-2</v>
      </c>
      <c r="BM46" s="2959">
        <f t="shared" si="35"/>
        <v>0</v>
      </c>
      <c r="BN46" s="2960">
        <f t="shared" si="36"/>
        <v>2</v>
      </c>
      <c r="BO46" s="2941">
        <f t="shared" si="37"/>
        <v>-2</v>
      </c>
    </row>
    <row r="47" spans="1:67" ht="22.5">
      <c r="A47" s="2954" t="s">
        <v>784</v>
      </c>
      <c r="B47" s="2945">
        <v>2</v>
      </c>
      <c r="C47" s="2939">
        <v>0</v>
      </c>
      <c r="D47" s="2956">
        <v>2</v>
      </c>
      <c r="E47" s="2950">
        <v>0</v>
      </c>
      <c r="F47" s="2939">
        <v>0</v>
      </c>
      <c r="G47" s="2956">
        <v>0</v>
      </c>
      <c r="H47" s="2950">
        <v>2</v>
      </c>
      <c r="I47" s="2939">
        <v>3</v>
      </c>
      <c r="J47" s="2956">
        <v>-1</v>
      </c>
      <c r="K47" s="2950">
        <v>1</v>
      </c>
      <c r="L47" s="2939">
        <v>2</v>
      </c>
      <c r="M47" s="2956">
        <v>-1</v>
      </c>
      <c r="N47" s="2957">
        <v>5</v>
      </c>
      <c r="O47" s="2951">
        <v>5</v>
      </c>
      <c r="P47" s="2965">
        <v>0</v>
      </c>
      <c r="R47" s="2954" t="s">
        <v>784</v>
      </c>
      <c r="S47" s="3203">
        <v>1</v>
      </c>
      <c r="T47" s="3204">
        <v>2</v>
      </c>
      <c r="U47" s="2956">
        <f t="shared" si="17"/>
        <v>-1</v>
      </c>
      <c r="V47" s="2950">
        <v>0</v>
      </c>
      <c r="W47" s="2939">
        <v>0</v>
      </c>
      <c r="X47" s="2944">
        <f t="shared" si="18"/>
        <v>0</v>
      </c>
      <c r="Y47" s="2945">
        <v>0</v>
      </c>
      <c r="Z47" s="2939">
        <v>0</v>
      </c>
      <c r="AA47" s="2944">
        <f t="shared" si="19"/>
        <v>0</v>
      </c>
      <c r="AB47" s="2950">
        <v>2</v>
      </c>
      <c r="AC47" s="2939">
        <v>0</v>
      </c>
      <c r="AD47" s="2944">
        <f t="shared" si="20"/>
        <v>2</v>
      </c>
      <c r="AE47" s="2959">
        <f t="shared" si="21"/>
        <v>3</v>
      </c>
      <c r="AF47" s="2960">
        <f t="shared" si="22"/>
        <v>2</v>
      </c>
      <c r="AG47" s="2941">
        <f t="shared" si="23"/>
        <v>1</v>
      </c>
      <c r="AI47" s="2954" t="s">
        <v>784</v>
      </c>
      <c r="AJ47" s="3203">
        <v>0</v>
      </c>
      <c r="AK47" s="3204">
        <v>0</v>
      </c>
      <c r="AL47" s="2956">
        <f t="shared" si="24"/>
        <v>0</v>
      </c>
      <c r="AM47" s="2950">
        <v>1</v>
      </c>
      <c r="AN47" s="2939">
        <v>0</v>
      </c>
      <c r="AO47" s="2944">
        <f t="shared" si="25"/>
        <v>1</v>
      </c>
      <c r="AP47" s="2945">
        <v>3</v>
      </c>
      <c r="AQ47" s="2939">
        <v>2</v>
      </c>
      <c r="AR47" s="2944">
        <f t="shared" si="26"/>
        <v>1</v>
      </c>
      <c r="AS47" s="2950">
        <v>1</v>
      </c>
      <c r="AT47" s="2939">
        <v>0</v>
      </c>
      <c r="AU47" s="2944">
        <f t="shared" si="27"/>
        <v>1</v>
      </c>
      <c r="AV47" s="2959">
        <f t="shared" si="28"/>
        <v>5</v>
      </c>
      <c r="AW47" s="2960">
        <f t="shared" si="29"/>
        <v>2</v>
      </c>
      <c r="AX47" s="2941">
        <f t="shared" si="30"/>
        <v>3</v>
      </c>
      <c r="AY47"/>
      <c r="AZ47" s="2954" t="s">
        <v>784</v>
      </c>
      <c r="BA47" s="3203">
        <v>0</v>
      </c>
      <c r="BB47" s="3204">
        <v>0</v>
      </c>
      <c r="BC47" s="2956">
        <f t="shared" si="31"/>
        <v>0</v>
      </c>
      <c r="BD47" s="2950">
        <v>0</v>
      </c>
      <c r="BE47" s="2939">
        <v>0</v>
      </c>
      <c r="BF47" s="2944">
        <f t="shared" si="32"/>
        <v>0</v>
      </c>
      <c r="BG47" s="2945">
        <v>1</v>
      </c>
      <c r="BH47" s="2939">
        <v>0</v>
      </c>
      <c r="BI47" s="2944">
        <f t="shared" si="33"/>
        <v>1</v>
      </c>
      <c r="BJ47" s="2950">
        <v>3</v>
      </c>
      <c r="BK47" s="2939">
        <v>0</v>
      </c>
      <c r="BL47" s="2944">
        <f t="shared" si="34"/>
        <v>3</v>
      </c>
      <c r="BM47" s="2959">
        <f t="shared" si="35"/>
        <v>4</v>
      </c>
      <c r="BN47" s="2960">
        <f t="shared" si="36"/>
        <v>0</v>
      </c>
      <c r="BO47" s="2941">
        <f t="shared" si="37"/>
        <v>4</v>
      </c>
    </row>
    <row r="48" spans="1:67" ht="24.75" customHeight="1">
      <c r="A48" s="2954" t="s">
        <v>453</v>
      </c>
      <c r="B48" s="2945">
        <v>0</v>
      </c>
      <c r="C48" s="2939">
        <v>1</v>
      </c>
      <c r="D48" s="2956">
        <v>-1</v>
      </c>
      <c r="E48" s="2950">
        <v>1</v>
      </c>
      <c r="F48" s="2939">
        <v>2</v>
      </c>
      <c r="G48" s="2956">
        <v>-1</v>
      </c>
      <c r="H48" s="2950">
        <v>9</v>
      </c>
      <c r="I48" s="2939">
        <v>14</v>
      </c>
      <c r="J48" s="2956">
        <v>-5</v>
      </c>
      <c r="K48" s="2950">
        <v>0</v>
      </c>
      <c r="L48" s="2939">
        <v>0</v>
      </c>
      <c r="M48" s="2956">
        <v>0</v>
      </c>
      <c r="N48" s="2957">
        <v>10</v>
      </c>
      <c r="O48" s="2951">
        <v>17</v>
      </c>
      <c r="P48" s="2965">
        <v>-7</v>
      </c>
      <c r="R48" s="2954" t="s">
        <v>453</v>
      </c>
      <c r="S48" s="3203">
        <v>0</v>
      </c>
      <c r="T48" s="3204">
        <v>0</v>
      </c>
      <c r="U48" s="2956">
        <f t="shared" si="17"/>
        <v>0</v>
      </c>
      <c r="V48" s="2950">
        <v>1</v>
      </c>
      <c r="W48" s="2939">
        <v>0</v>
      </c>
      <c r="X48" s="2944">
        <f t="shared" si="18"/>
        <v>1</v>
      </c>
      <c r="Y48" s="2945">
        <v>17</v>
      </c>
      <c r="Z48" s="2939">
        <v>10</v>
      </c>
      <c r="AA48" s="2944">
        <f t="shared" si="19"/>
        <v>7</v>
      </c>
      <c r="AB48" s="2950">
        <v>0</v>
      </c>
      <c r="AC48" s="2939">
        <v>0</v>
      </c>
      <c r="AD48" s="2944">
        <f t="shared" si="20"/>
        <v>0</v>
      </c>
      <c r="AE48" s="2959">
        <f t="shared" si="21"/>
        <v>18</v>
      </c>
      <c r="AF48" s="2960">
        <f t="shared" si="22"/>
        <v>10</v>
      </c>
      <c r="AG48" s="2941">
        <f t="shared" si="23"/>
        <v>8</v>
      </c>
      <c r="AI48" s="2954" t="s">
        <v>453</v>
      </c>
      <c r="AJ48" s="3203">
        <v>0</v>
      </c>
      <c r="AK48" s="3204">
        <v>0</v>
      </c>
      <c r="AL48" s="2956">
        <f t="shared" si="24"/>
        <v>0</v>
      </c>
      <c r="AM48" s="2950">
        <v>0</v>
      </c>
      <c r="AN48" s="2939">
        <v>0</v>
      </c>
      <c r="AO48" s="2944">
        <f t="shared" si="25"/>
        <v>0</v>
      </c>
      <c r="AP48" s="2945">
        <v>8</v>
      </c>
      <c r="AQ48" s="2939">
        <v>5</v>
      </c>
      <c r="AR48" s="2944">
        <f t="shared" si="26"/>
        <v>3</v>
      </c>
      <c r="AS48" s="2950">
        <v>0</v>
      </c>
      <c r="AT48" s="2939">
        <v>0</v>
      </c>
      <c r="AU48" s="2944">
        <f t="shared" si="27"/>
        <v>0</v>
      </c>
      <c r="AV48" s="2959">
        <f t="shared" si="28"/>
        <v>8</v>
      </c>
      <c r="AW48" s="2960">
        <f t="shared" si="29"/>
        <v>5</v>
      </c>
      <c r="AX48" s="2941">
        <f t="shared" si="30"/>
        <v>3</v>
      </c>
      <c r="AY48"/>
      <c r="AZ48" s="2954" t="s">
        <v>453</v>
      </c>
      <c r="BA48" s="3203">
        <v>0</v>
      </c>
      <c r="BB48" s="3204">
        <v>0</v>
      </c>
      <c r="BC48" s="2956">
        <f t="shared" si="31"/>
        <v>0</v>
      </c>
      <c r="BD48" s="2950">
        <v>0</v>
      </c>
      <c r="BE48" s="2939">
        <v>0</v>
      </c>
      <c r="BF48" s="2944">
        <f t="shared" si="32"/>
        <v>0</v>
      </c>
      <c r="BG48" s="2945">
        <v>5</v>
      </c>
      <c r="BH48" s="2939">
        <v>5</v>
      </c>
      <c r="BI48" s="2944">
        <f t="shared" si="33"/>
        <v>0</v>
      </c>
      <c r="BJ48" s="2950">
        <v>0</v>
      </c>
      <c r="BK48" s="2939">
        <v>0</v>
      </c>
      <c r="BL48" s="2944">
        <f t="shared" si="34"/>
        <v>0</v>
      </c>
      <c r="BM48" s="2959">
        <f t="shared" si="35"/>
        <v>5</v>
      </c>
      <c r="BN48" s="2960">
        <f t="shared" si="36"/>
        <v>5</v>
      </c>
      <c r="BO48" s="2941">
        <f t="shared" si="37"/>
        <v>0</v>
      </c>
    </row>
    <row r="49" spans="1:67">
      <c r="A49" s="2954" t="s">
        <v>454</v>
      </c>
      <c r="B49" s="2945">
        <v>21</v>
      </c>
      <c r="C49" s="2939">
        <v>4</v>
      </c>
      <c r="D49" s="2956">
        <v>17</v>
      </c>
      <c r="E49" s="2950">
        <v>5</v>
      </c>
      <c r="F49" s="2939">
        <v>0</v>
      </c>
      <c r="G49" s="2956">
        <v>5</v>
      </c>
      <c r="H49" s="2950">
        <v>16</v>
      </c>
      <c r="I49" s="2939">
        <v>0</v>
      </c>
      <c r="J49" s="2956">
        <v>16</v>
      </c>
      <c r="K49" s="2950">
        <v>3</v>
      </c>
      <c r="L49" s="2939">
        <v>1</v>
      </c>
      <c r="M49" s="2956">
        <v>2</v>
      </c>
      <c r="N49" s="2957">
        <v>45</v>
      </c>
      <c r="O49" s="2951">
        <v>5</v>
      </c>
      <c r="P49" s="2965">
        <v>40</v>
      </c>
      <c r="R49" s="2954" t="s">
        <v>454</v>
      </c>
      <c r="S49" s="3203">
        <v>18</v>
      </c>
      <c r="T49" s="3204">
        <v>1</v>
      </c>
      <c r="U49" s="2956">
        <f t="shared" si="17"/>
        <v>17</v>
      </c>
      <c r="V49" s="2950">
        <v>10</v>
      </c>
      <c r="W49" s="2939">
        <v>0</v>
      </c>
      <c r="X49" s="2944">
        <f t="shared" si="18"/>
        <v>10</v>
      </c>
      <c r="Y49" s="2945">
        <v>17</v>
      </c>
      <c r="Z49" s="2939">
        <v>0</v>
      </c>
      <c r="AA49" s="2944">
        <f t="shared" si="19"/>
        <v>17</v>
      </c>
      <c r="AB49" s="2950">
        <v>2</v>
      </c>
      <c r="AC49" s="2939">
        <v>0</v>
      </c>
      <c r="AD49" s="2944">
        <f t="shared" si="20"/>
        <v>2</v>
      </c>
      <c r="AE49" s="2959">
        <f t="shared" si="21"/>
        <v>47</v>
      </c>
      <c r="AF49" s="2960">
        <f t="shared" si="22"/>
        <v>1</v>
      </c>
      <c r="AG49" s="2941">
        <f t="shared" si="23"/>
        <v>46</v>
      </c>
      <c r="AI49" s="2954" t="s">
        <v>454</v>
      </c>
      <c r="AJ49" s="3203">
        <v>14</v>
      </c>
      <c r="AK49" s="3204">
        <v>0</v>
      </c>
      <c r="AL49" s="2956">
        <f t="shared" si="24"/>
        <v>14</v>
      </c>
      <c r="AM49" s="2950">
        <v>6</v>
      </c>
      <c r="AN49" s="2939">
        <v>0</v>
      </c>
      <c r="AO49" s="2944">
        <f t="shared" si="25"/>
        <v>6</v>
      </c>
      <c r="AP49" s="2945">
        <v>13</v>
      </c>
      <c r="AQ49" s="2939">
        <v>3</v>
      </c>
      <c r="AR49" s="2944">
        <f t="shared" si="26"/>
        <v>10</v>
      </c>
      <c r="AS49" s="2950">
        <v>3</v>
      </c>
      <c r="AT49" s="2939">
        <v>0</v>
      </c>
      <c r="AU49" s="2944">
        <f t="shared" si="27"/>
        <v>3</v>
      </c>
      <c r="AV49" s="2959">
        <f t="shared" si="28"/>
        <v>36</v>
      </c>
      <c r="AW49" s="2960">
        <f t="shared" si="29"/>
        <v>3</v>
      </c>
      <c r="AX49" s="2941">
        <f t="shared" si="30"/>
        <v>33</v>
      </c>
      <c r="AY49"/>
      <c r="AZ49" s="2954" t="s">
        <v>454</v>
      </c>
      <c r="BA49" s="3203">
        <v>21</v>
      </c>
      <c r="BB49" s="3204">
        <v>1</v>
      </c>
      <c r="BC49" s="2956">
        <f t="shared" si="31"/>
        <v>20</v>
      </c>
      <c r="BD49" s="2950">
        <v>11</v>
      </c>
      <c r="BE49" s="2939">
        <v>2</v>
      </c>
      <c r="BF49" s="2944">
        <f t="shared" si="32"/>
        <v>9</v>
      </c>
      <c r="BG49" s="2945">
        <v>10</v>
      </c>
      <c r="BH49" s="2939">
        <v>2</v>
      </c>
      <c r="BI49" s="2944">
        <f t="shared" si="33"/>
        <v>8</v>
      </c>
      <c r="BJ49" s="2950">
        <v>0</v>
      </c>
      <c r="BK49" s="2939">
        <v>0</v>
      </c>
      <c r="BL49" s="2944">
        <f t="shared" si="34"/>
        <v>0</v>
      </c>
      <c r="BM49" s="2959">
        <f t="shared" si="35"/>
        <v>42</v>
      </c>
      <c r="BN49" s="2960">
        <f t="shared" si="36"/>
        <v>5</v>
      </c>
      <c r="BO49" s="2941">
        <f t="shared" si="37"/>
        <v>37</v>
      </c>
    </row>
    <row r="50" spans="1:67" ht="21.75" customHeight="1" thickBot="1">
      <c r="A50" s="2955" t="s">
        <v>156</v>
      </c>
      <c r="B50" s="2946">
        <v>44</v>
      </c>
      <c r="C50" s="2940">
        <v>25</v>
      </c>
      <c r="D50" s="2910">
        <f>SUM(D30:D49)</f>
        <v>19</v>
      </c>
      <c r="E50" s="2942">
        <v>26</v>
      </c>
      <c r="F50" s="2940">
        <v>22</v>
      </c>
      <c r="G50" s="2910">
        <f>SUM(G30:G49)</f>
        <v>4</v>
      </c>
      <c r="H50" s="2942">
        <v>227</v>
      </c>
      <c r="I50" s="2940">
        <v>284</v>
      </c>
      <c r="J50" s="2910">
        <f>SUM(J30:J49)</f>
        <v>-57</v>
      </c>
      <c r="K50" s="2942">
        <v>8</v>
      </c>
      <c r="L50" s="2940">
        <v>8</v>
      </c>
      <c r="M50" s="2910">
        <f>SUM(M30:M49)</f>
        <v>0</v>
      </c>
      <c r="N50" s="2942">
        <v>305</v>
      </c>
      <c r="O50" s="2952">
        <v>339</v>
      </c>
      <c r="P50" s="2910">
        <f>SUM(P30:P49)</f>
        <v>-34</v>
      </c>
      <c r="R50" s="2955" t="s">
        <v>156</v>
      </c>
      <c r="S50" s="2946">
        <f t="shared" ref="S50:U50" si="38">SUM(S30:S49)</f>
        <v>27</v>
      </c>
      <c r="T50" s="2952">
        <f t="shared" si="38"/>
        <v>15</v>
      </c>
      <c r="U50" s="2910">
        <f t="shared" si="38"/>
        <v>12</v>
      </c>
      <c r="V50" s="2942">
        <f t="shared" ref="V50:W50" si="39">SUM(V30:V49)</f>
        <v>21</v>
      </c>
      <c r="W50" s="2940">
        <f t="shared" si="39"/>
        <v>10</v>
      </c>
      <c r="X50" s="2910">
        <f t="shared" si="18"/>
        <v>11</v>
      </c>
      <c r="Y50" s="2942">
        <f t="shared" ref="Y50:Z50" si="40">SUM(Y30:Y49)</f>
        <v>167</v>
      </c>
      <c r="Z50" s="2940">
        <f t="shared" si="40"/>
        <v>112</v>
      </c>
      <c r="AA50" s="2910">
        <f>Y50-Z50</f>
        <v>55</v>
      </c>
      <c r="AB50" s="2942">
        <f t="shared" ref="AB50:AC50" si="41">SUM(AB30:AB49)</f>
        <v>6</v>
      </c>
      <c r="AC50" s="2940">
        <f t="shared" si="41"/>
        <v>3</v>
      </c>
      <c r="AD50" s="2910">
        <f t="shared" si="20"/>
        <v>3</v>
      </c>
      <c r="AE50" s="2942">
        <f t="shared" si="21"/>
        <v>221</v>
      </c>
      <c r="AF50" s="2940">
        <f t="shared" si="22"/>
        <v>140</v>
      </c>
      <c r="AG50" s="2940">
        <f t="shared" si="23"/>
        <v>81</v>
      </c>
      <c r="AI50" s="2955" t="s">
        <v>156</v>
      </c>
      <c r="AJ50" s="2946">
        <f t="shared" ref="AJ50:AN50" si="42">SUM(AJ30:AJ49)</f>
        <v>19</v>
      </c>
      <c r="AK50" s="2952">
        <f t="shared" si="42"/>
        <v>10</v>
      </c>
      <c r="AL50" s="2910">
        <f t="shared" si="42"/>
        <v>9</v>
      </c>
      <c r="AM50" s="2942">
        <f t="shared" si="42"/>
        <v>11</v>
      </c>
      <c r="AN50" s="2940">
        <f t="shared" si="42"/>
        <v>15</v>
      </c>
      <c r="AO50" s="2910">
        <f t="shared" si="25"/>
        <v>-4</v>
      </c>
      <c r="AP50" s="2942">
        <f t="shared" ref="AP50:AQ50" si="43">SUM(AP30:AP49)</f>
        <v>121</v>
      </c>
      <c r="AQ50" s="2940">
        <f t="shared" si="43"/>
        <v>89</v>
      </c>
      <c r="AR50" s="2910">
        <f>AP50-AQ50</f>
        <v>32</v>
      </c>
      <c r="AS50" s="2942">
        <f t="shared" ref="AS50:AT50" si="44">SUM(AS30:AS49)</f>
        <v>7</v>
      </c>
      <c r="AT50" s="2940">
        <f t="shared" si="44"/>
        <v>4</v>
      </c>
      <c r="AU50" s="2910">
        <f t="shared" si="27"/>
        <v>3</v>
      </c>
      <c r="AV50" s="2942">
        <f t="shared" si="28"/>
        <v>158</v>
      </c>
      <c r="AW50" s="2940">
        <f t="shared" si="29"/>
        <v>118</v>
      </c>
      <c r="AX50" s="2940">
        <f t="shared" si="30"/>
        <v>40</v>
      </c>
      <c r="AY50"/>
      <c r="AZ50" s="2955" t="s">
        <v>156</v>
      </c>
      <c r="BA50" s="2946">
        <f t="shared" ref="BA50:BE50" si="45">SUM(BA30:BA49)</f>
        <v>32</v>
      </c>
      <c r="BB50" s="2952">
        <f t="shared" si="45"/>
        <v>25</v>
      </c>
      <c r="BC50" s="2910">
        <f t="shared" si="45"/>
        <v>7</v>
      </c>
      <c r="BD50" s="2942">
        <f t="shared" si="45"/>
        <v>20</v>
      </c>
      <c r="BE50" s="2940">
        <f t="shared" si="45"/>
        <v>48</v>
      </c>
      <c r="BF50" s="2910">
        <f t="shared" si="32"/>
        <v>-28</v>
      </c>
      <c r="BG50" s="2942">
        <f t="shared" ref="BG50:BH50" si="46">SUM(BG30:BG49)</f>
        <v>119</v>
      </c>
      <c r="BH50" s="2940">
        <f t="shared" si="46"/>
        <v>124</v>
      </c>
      <c r="BI50" s="2910">
        <f>BG50-BH50</f>
        <v>-5</v>
      </c>
      <c r="BJ50" s="2942">
        <f t="shared" ref="BJ50:BK50" si="47">SUM(BJ30:BJ49)</f>
        <v>4</v>
      </c>
      <c r="BK50" s="2940">
        <f t="shared" si="47"/>
        <v>7</v>
      </c>
      <c r="BL50" s="2910">
        <f t="shared" si="34"/>
        <v>-3</v>
      </c>
      <c r="BM50" s="2942">
        <f t="shared" si="35"/>
        <v>175</v>
      </c>
      <c r="BN50" s="2940">
        <f t="shared" si="36"/>
        <v>204</v>
      </c>
      <c r="BO50" s="2940">
        <f t="shared" si="37"/>
        <v>-29</v>
      </c>
    </row>
    <row r="51" spans="1:67" s="221" customFormat="1" ht="21.75" customHeight="1">
      <c r="A51" s="3205"/>
      <c r="B51" s="3206"/>
      <c r="C51" s="3206"/>
      <c r="D51" s="3206"/>
      <c r="E51" s="3206"/>
      <c r="F51" s="3206"/>
      <c r="G51" s="3206"/>
      <c r="H51" s="3206"/>
      <c r="I51" s="3206"/>
      <c r="J51" s="3206"/>
      <c r="K51" s="3206"/>
      <c r="L51" s="3206"/>
      <c r="M51" s="3206"/>
      <c r="N51" s="3206"/>
      <c r="O51" s="3206"/>
      <c r="P51" s="3206"/>
      <c r="Q51" s="296"/>
      <c r="R51" s="3205"/>
      <c r="S51" s="3207"/>
      <c r="T51" s="3207"/>
      <c r="U51" s="3207"/>
      <c r="V51" s="3207"/>
      <c r="W51" s="3207"/>
      <c r="X51" s="3207"/>
      <c r="Y51" s="3207"/>
      <c r="Z51" s="3207"/>
      <c r="AA51" s="3207"/>
      <c r="AB51" s="3207"/>
      <c r="AC51" s="3207"/>
      <c r="AD51" s="3207"/>
      <c r="AE51" s="3207"/>
      <c r="AF51" s="3207"/>
      <c r="AG51" s="3208"/>
      <c r="AH51" s="296"/>
      <c r="AI51" s="296"/>
    </row>
    <row r="52" spans="1:67" ht="15.75" thickBot="1">
      <c r="A52" s="296"/>
      <c r="R52" s="1341"/>
      <c r="S52" s="4596" t="s">
        <v>163</v>
      </c>
      <c r="T52" s="4597"/>
      <c r="U52" s="4597"/>
      <c r="V52" s="4597"/>
      <c r="W52" s="4597"/>
      <c r="X52" s="4597"/>
      <c r="Y52" s="4597"/>
      <c r="Z52" s="4597"/>
      <c r="AA52" s="4597"/>
      <c r="AB52" s="4597"/>
      <c r="AC52" s="4597"/>
      <c r="AD52" s="4597"/>
      <c r="AE52" s="4597"/>
      <c r="AF52" s="4597"/>
      <c r="AG52" s="4598"/>
      <c r="AI52" s="4604" t="s">
        <v>940</v>
      </c>
      <c r="AJ52" s="2938"/>
      <c r="AK52" s="2938" t="s">
        <v>940</v>
      </c>
      <c r="AL52" s="2938"/>
      <c r="AM52" s="2938" t="s">
        <v>940</v>
      </c>
      <c r="AN52" s="2938" t="s">
        <v>940</v>
      </c>
      <c r="AO52" s="2938"/>
      <c r="AP52" s="2938" t="s">
        <v>940</v>
      </c>
      <c r="AQ52" s="2938" t="s">
        <v>940</v>
      </c>
      <c r="AR52" s="2938"/>
      <c r="AS52" s="2938" t="s">
        <v>940</v>
      </c>
      <c r="AT52" s="2938" t="s">
        <v>940</v>
      </c>
      <c r="AU52" s="2938"/>
      <c r="AV52" s="2938" t="s">
        <v>940</v>
      </c>
      <c r="AW52" s="2938" t="s">
        <v>940</v>
      </c>
      <c r="AX52" s="2937"/>
    </row>
    <row r="53" spans="1:67" ht="24" customHeight="1" thickBot="1">
      <c r="A53" s="2121" t="s">
        <v>915</v>
      </c>
      <c r="B53" s="4599" t="s">
        <v>164</v>
      </c>
      <c r="C53" s="4600"/>
      <c r="D53" s="4601"/>
      <c r="E53" s="4599" t="s">
        <v>165</v>
      </c>
      <c r="F53" s="4600"/>
      <c r="G53" s="4601"/>
      <c r="H53" s="4599" t="s">
        <v>167</v>
      </c>
      <c r="I53" s="4600"/>
      <c r="J53" s="4601"/>
      <c r="K53" s="4599" t="s">
        <v>168</v>
      </c>
      <c r="L53" s="4600"/>
      <c r="M53" s="4601"/>
      <c r="N53" s="4599" t="s">
        <v>156</v>
      </c>
      <c r="O53" s="4600"/>
      <c r="P53" s="4601"/>
      <c r="R53" s="2121" t="s">
        <v>928</v>
      </c>
      <c r="S53" s="4599" t="s">
        <v>164</v>
      </c>
      <c r="T53" s="4600"/>
      <c r="U53" s="4601"/>
      <c r="V53" s="4599" t="s">
        <v>165</v>
      </c>
      <c r="W53" s="4600"/>
      <c r="X53" s="4601"/>
      <c r="Y53" s="4599" t="s">
        <v>167</v>
      </c>
      <c r="Z53" s="4600"/>
      <c r="AA53" s="4601"/>
      <c r="AB53" s="4599" t="s">
        <v>168</v>
      </c>
      <c r="AC53" s="4600"/>
      <c r="AD53" s="4601"/>
      <c r="AE53" s="4599" t="s">
        <v>156</v>
      </c>
      <c r="AF53" s="4600"/>
      <c r="AG53" s="4601"/>
      <c r="AI53" s="4605" t="s">
        <v>941</v>
      </c>
      <c r="AJ53" s="4609" t="s">
        <v>942</v>
      </c>
      <c r="AK53" s="4610" t="s">
        <v>940</v>
      </c>
      <c r="AL53" s="4611"/>
      <c r="AM53" s="4609" t="s">
        <v>943</v>
      </c>
      <c r="AN53" s="4610" t="s">
        <v>940</v>
      </c>
      <c r="AO53" s="4611"/>
      <c r="AP53" s="4609" t="s">
        <v>944</v>
      </c>
      <c r="AQ53" s="4610" t="s">
        <v>940</v>
      </c>
      <c r="AR53" s="4611"/>
      <c r="AS53" s="4609" t="s">
        <v>945</v>
      </c>
      <c r="AT53" s="4610" t="s">
        <v>940</v>
      </c>
      <c r="AU53" s="4611"/>
      <c r="AV53" s="4606" t="s">
        <v>156</v>
      </c>
      <c r="AW53" s="4607"/>
      <c r="AX53" s="4608"/>
      <c r="AY53"/>
      <c r="AZ53" s="2936" t="s">
        <v>946</v>
      </c>
      <c r="BA53" s="4614" t="s">
        <v>942</v>
      </c>
      <c r="BB53" s="4615" t="s">
        <v>940</v>
      </c>
      <c r="BC53" s="4611"/>
      <c r="BD53" s="4615" t="s">
        <v>943</v>
      </c>
      <c r="BE53" s="4615" t="s">
        <v>940</v>
      </c>
      <c r="BF53" s="4617"/>
      <c r="BG53" s="4616" t="s">
        <v>944</v>
      </c>
      <c r="BH53" s="4615" t="s">
        <v>940</v>
      </c>
      <c r="BI53" s="4611"/>
      <c r="BJ53" s="4614" t="s">
        <v>945</v>
      </c>
      <c r="BK53" s="4615" t="s">
        <v>940</v>
      </c>
      <c r="BL53" s="4611"/>
      <c r="BM53" s="4612" t="s">
        <v>156</v>
      </c>
      <c r="BN53" s="4613"/>
      <c r="BO53" s="4611"/>
    </row>
    <row r="54" spans="1:67" s="3" customFormat="1" ht="48.75" customHeight="1" thickBot="1">
      <c r="A54" s="2646" t="s">
        <v>627</v>
      </c>
      <c r="B54" s="534" t="s">
        <v>169</v>
      </c>
      <c r="C54" s="650" t="s">
        <v>170</v>
      </c>
      <c r="D54" s="2018" t="s">
        <v>171</v>
      </c>
      <c r="E54" s="535" t="s">
        <v>169</v>
      </c>
      <c r="F54" s="535" t="s">
        <v>170</v>
      </c>
      <c r="G54" s="650" t="s">
        <v>171</v>
      </c>
      <c r="H54" s="534" t="s">
        <v>169</v>
      </c>
      <c r="I54" s="535" t="s">
        <v>170</v>
      </c>
      <c r="J54" s="2018" t="s">
        <v>171</v>
      </c>
      <c r="K54" s="535" t="s">
        <v>169</v>
      </c>
      <c r="L54" s="535" t="s">
        <v>170</v>
      </c>
      <c r="M54" s="650" t="s">
        <v>171</v>
      </c>
      <c r="N54" s="534" t="s">
        <v>169</v>
      </c>
      <c r="O54" s="650" t="s">
        <v>170</v>
      </c>
      <c r="P54" s="2018" t="s">
        <v>171</v>
      </c>
      <c r="R54" s="2646" t="s">
        <v>627</v>
      </c>
      <c r="S54" s="534" t="s">
        <v>169</v>
      </c>
      <c r="T54" s="650" t="s">
        <v>170</v>
      </c>
      <c r="U54" s="2018" t="s">
        <v>171</v>
      </c>
      <c r="V54" s="535" t="s">
        <v>169</v>
      </c>
      <c r="W54" s="535" t="s">
        <v>170</v>
      </c>
      <c r="X54" s="650" t="s">
        <v>171</v>
      </c>
      <c r="Y54" s="534" t="s">
        <v>169</v>
      </c>
      <c r="Z54" s="535" t="s">
        <v>170</v>
      </c>
      <c r="AA54" s="2018" t="s">
        <v>171</v>
      </c>
      <c r="AB54" s="535" t="s">
        <v>169</v>
      </c>
      <c r="AC54" s="535" t="s">
        <v>170</v>
      </c>
      <c r="AD54" s="650" t="s">
        <v>171</v>
      </c>
      <c r="AE54" s="534" t="s">
        <v>169</v>
      </c>
      <c r="AF54" s="650" t="s">
        <v>170</v>
      </c>
      <c r="AG54" s="2018" t="s">
        <v>171</v>
      </c>
      <c r="AI54" s="2902" t="s">
        <v>627</v>
      </c>
      <c r="AJ54" s="2913" t="s">
        <v>169</v>
      </c>
      <c r="AK54" s="2914" t="s">
        <v>170</v>
      </c>
      <c r="AL54" s="2915" t="s">
        <v>171</v>
      </c>
      <c r="AM54" s="2916" t="s">
        <v>169</v>
      </c>
      <c r="AN54" s="2914" t="s">
        <v>170</v>
      </c>
      <c r="AO54" s="2915" t="s">
        <v>171</v>
      </c>
      <c r="AP54" s="2916" t="s">
        <v>169</v>
      </c>
      <c r="AQ54" s="2914" t="s">
        <v>170</v>
      </c>
      <c r="AR54" s="2915" t="s">
        <v>171</v>
      </c>
      <c r="AS54" s="2916" t="s">
        <v>169</v>
      </c>
      <c r="AT54" s="2914" t="s">
        <v>170</v>
      </c>
      <c r="AU54" s="2915" t="s">
        <v>171</v>
      </c>
      <c r="AV54" s="2916" t="s">
        <v>169</v>
      </c>
      <c r="AW54" s="2914" t="s">
        <v>170</v>
      </c>
      <c r="AX54" s="2917" t="s">
        <v>171</v>
      </c>
      <c r="AZ54" s="2935" t="s">
        <v>627</v>
      </c>
      <c r="BA54" s="2930" t="s">
        <v>169</v>
      </c>
      <c r="BB54" s="2931" t="s">
        <v>170</v>
      </c>
      <c r="BC54" s="2932" t="s">
        <v>171</v>
      </c>
      <c r="BD54" s="2933" t="s">
        <v>169</v>
      </c>
      <c r="BE54" s="2931" t="s">
        <v>170</v>
      </c>
      <c r="BF54" s="2934" t="s">
        <v>171</v>
      </c>
      <c r="BG54" s="2933" t="s">
        <v>169</v>
      </c>
      <c r="BH54" s="2931" t="s">
        <v>170</v>
      </c>
      <c r="BI54" s="2934" t="s">
        <v>171</v>
      </c>
      <c r="BJ54" s="2930" t="s">
        <v>169</v>
      </c>
      <c r="BK54" s="2931" t="s">
        <v>170</v>
      </c>
      <c r="BL54" s="2932" t="s">
        <v>171</v>
      </c>
      <c r="BM54" s="2933" t="s">
        <v>169</v>
      </c>
      <c r="BN54" s="2931" t="s">
        <v>170</v>
      </c>
      <c r="BO54" s="2932" t="s">
        <v>171</v>
      </c>
    </row>
    <row r="55" spans="1:67">
      <c r="A55" s="870" t="s">
        <v>437</v>
      </c>
      <c r="B55" s="2128">
        <v>1</v>
      </c>
      <c r="C55" s="2647">
        <v>0</v>
      </c>
      <c r="D55" s="2129">
        <f>B55-C55</f>
        <v>1</v>
      </c>
      <c r="E55" s="2648">
        <v>3</v>
      </c>
      <c r="F55" s="2647">
        <v>2</v>
      </c>
      <c r="G55" s="2649">
        <f>E55-F55</f>
        <v>1</v>
      </c>
      <c r="H55" s="2128">
        <v>20</v>
      </c>
      <c r="I55" s="2647">
        <v>91</v>
      </c>
      <c r="J55" s="2129">
        <f>H55-I55</f>
        <v>-71</v>
      </c>
      <c r="K55" s="2794">
        <v>0</v>
      </c>
      <c r="L55" s="2795">
        <v>1</v>
      </c>
      <c r="M55" s="2649">
        <f>K55-L55</f>
        <v>-1</v>
      </c>
      <c r="N55" s="2135">
        <f>B55+E55+H55+K55</f>
        <v>24</v>
      </c>
      <c r="O55" s="2650">
        <f>C55+F55+I55+L55</f>
        <v>94</v>
      </c>
      <c r="P55" s="1647">
        <f>N55-O55</f>
        <v>-70</v>
      </c>
      <c r="R55" s="870" t="s">
        <v>437</v>
      </c>
      <c r="S55" s="2128">
        <v>0</v>
      </c>
      <c r="T55" s="2647">
        <v>0</v>
      </c>
      <c r="U55" s="2129">
        <v>0</v>
      </c>
      <c r="V55" s="2648">
        <v>1</v>
      </c>
      <c r="W55" s="2647">
        <v>1</v>
      </c>
      <c r="X55" s="2649">
        <v>0</v>
      </c>
      <c r="Y55" s="2128">
        <v>18</v>
      </c>
      <c r="Z55" s="2647">
        <v>12</v>
      </c>
      <c r="AA55" s="2129">
        <v>6</v>
      </c>
      <c r="AB55" s="2794">
        <v>0</v>
      </c>
      <c r="AC55" s="2795">
        <v>0</v>
      </c>
      <c r="AD55" s="2649">
        <v>0</v>
      </c>
      <c r="AE55" s="2135">
        <f>S55+V55+Y55+AB55</f>
        <v>19</v>
      </c>
      <c r="AF55" s="2650">
        <f>T55+W55+Z55+AC55</f>
        <v>13</v>
      </c>
      <c r="AG55" s="1647">
        <f>AE55-AF55</f>
        <v>6</v>
      </c>
      <c r="AI55" s="2903" t="s">
        <v>437</v>
      </c>
      <c r="AJ55" s="2905">
        <v>0</v>
      </c>
      <c r="AK55" s="2897">
        <v>0</v>
      </c>
      <c r="AL55" s="2909">
        <v>0</v>
      </c>
      <c r="AM55" s="2907">
        <v>1</v>
      </c>
      <c r="AN55" s="2897">
        <v>1</v>
      </c>
      <c r="AO55" s="2909">
        <v>0</v>
      </c>
      <c r="AP55" s="2907">
        <v>4</v>
      </c>
      <c r="AQ55" s="2897">
        <v>8</v>
      </c>
      <c r="AR55" s="2909">
        <v>-4</v>
      </c>
      <c r="AS55" s="2907">
        <v>0</v>
      </c>
      <c r="AT55" s="2897">
        <v>0</v>
      </c>
      <c r="AU55" s="2909">
        <v>0</v>
      </c>
      <c r="AV55" s="2911">
        <v>5</v>
      </c>
      <c r="AW55" s="2898">
        <v>9</v>
      </c>
      <c r="AX55" s="2899">
        <v>-4</v>
      </c>
      <c r="AY55"/>
      <c r="AZ55" s="2923" t="s">
        <v>437</v>
      </c>
      <c r="BA55" s="2927">
        <v>1</v>
      </c>
      <c r="BB55" s="2919">
        <v>0</v>
      </c>
      <c r="BC55" s="2920">
        <v>1</v>
      </c>
      <c r="BD55" s="2925">
        <v>0</v>
      </c>
      <c r="BE55" s="2919">
        <v>0</v>
      </c>
      <c r="BF55" s="2920">
        <v>0</v>
      </c>
      <c r="BG55" s="2925">
        <v>9</v>
      </c>
      <c r="BH55" s="2919">
        <v>11</v>
      </c>
      <c r="BI55" s="2920">
        <v>-2</v>
      </c>
      <c r="BJ55" s="2927">
        <v>0</v>
      </c>
      <c r="BK55" s="2919">
        <v>0</v>
      </c>
      <c r="BL55" s="2920">
        <v>0</v>
      </c>
      <c r="BM55" s="2929">
        <v>10</v>
      </c>
      <c r="BN55" s="2918">
        <v>11</v>
      </c>
      <c r="BO55" s="2920">
        <v>-1</v>
      </c>
    </row>
    <row r="56" spans="1:67">
      <c r="A56" s="2122" t="s">
        <v>438</v>
      </c>
      <c r="B56" s="2130">
        <v>0</v>
      </c>
      <c r="C56" s="1315">
        <v>1</v>
      </c>
      <c r="D56" s="2129">
        <f>B56-C56</f>
        <v>-1</v>
      </c>
      <c r="E56" s="2796">
        <v>0</v>
      </c>
      <c r="F56" s="1315">
        <v>0</v>
      </c>
      <c r="G56" s="2649">
        <f>E56-F56</f>
        <v>0</v>
      </c>
      <c r="H56" s="2130">
        <v>0</v>
      </c>
      <c r="I56" s="1315">
        <v>0</v>
      </c>
      <c r="J56" s="2129">
        <f>H56-I56</f>
        <v>0</v>
      </c>
      <c r="K56" s="2797">
        <v>0</v>
      </c>
      <c r="L56" s="2798">
        <v>0</v>
      </c>
      <c r="M56" s="2649">
        <f>K56-L56</f>
        <v>0</v>
      </c>
      <c r="N56" s="2135">
        <f>B56+E56+H56+K56</f>
        <v>0</v>
      </c>
      <c r="O56" s="2650">
        <f>C56+F56+I56+L56</f>
        <v>1</v>
      </c>
      <c r="P56" s="1647">
        <f>N56-O56</f>
        <v>-1</v>
      </c>
      <c r="R56" s="2122" t="s">
        <v>438</v>
      </c>
      <c r="S56" s="2130">
        <v>0</v>
      </c>
      <c r="T56" s="1315">
        <v>0</v>
      </c>
      <c r="U56" s="2129">
        <v>0</v>
      </c>
      <c r="V56" s="2796">
        <v>0</v>
      </c>
      <c r="W56" s="1315">
        <v>0</v>
      </c>
      <c r="X56" s="2649">
        <v>0</v>
      </c>
      <c r="Y56" s="2130">
        <v>0</v>
      </c>
      <c r="Z56" s="1315">
        <v>0</v>
      </c>
      <c r="AA56" s="2129">
        <v>0</v>
      </c>
      <c r="AB56" s="2797">
        <v>0</v>
      </c>
      <c r="AC56" s="2798">
        <v>0</v>
      </c>
      <c r="AD56" s="2649">
        <v>0</v>
      </c>
      <c r="AE56" s="2135">
        <f>S56+V56+Y56+AB56</f>
        <v>0</v>
      </c>
      <c r="AF56" s="2650">
        <f>T56+W56+Z56+AC56</f>
        <v>0</v>
      </c>
      <c r="AG56" s="1647">
        <f>AE56-AF56</f>
        <v>0</v>
      </c>
      <c r="AI56" s="2903" t="s">
        <v>438</v>
      </c>
      <c r="AJ56" s="2905">
        <v>0</v>
      </c>
      <c r="AK56" s="2897">
        <v>0</v>
      </c>
      <c r="AL56" s="2909">
        <v>0</v>
      </c>
      <c r="AM56" s="2907">
        <v>0</v>
      </c>
      <c r="AN56" s="2897">
        <v>0</v>
      </c>
      <c r="AO56" s="2909">
        <v>0</v>
      </c>
      <c r="AP56" s="2907">
        <v>0</v>
      </c>
      <c r="AQ56" s="2897">
        <v>0</v>
      </c>
      <c r="AR56" s="2909">
        <v>0</v>
      </c>
      <c r="AS56" s="2907">
        <v>0</v>
      </c>
      <c r="AT56" s="2897">
        <v>0</v>
      </c>
      <c r="AU56" s="2909">
        <v>0</v>
      </c>
      <c r="AV56" s="2911">
        <v>0</v>
      </c>
      <c r="AW56" s="2898">
        <v>0</v>
      </c>
      <c r="AX56" s="2899">
        <v>0</v>
      </c>
      <c r="AY56"/>
      <c r="AZ56" s="2923" t="s">
        <v>438</v>
      </c>
      <c r="BA56" s="2927">
        <v>0</v>
      </c>
      <c r="BB56" s="2919">
        <v>0</v>
      </c>
      <c r="BC56" s="2920">
        <v>0</v>
      </c>
      <c r="BD56" s="2925">
        <v>0</v>
      </c>
      <c r="BE56" s="2919">
        <v>0</v>
      </c>
      <c r="BF56" s="2920">
        <v>0</v>
      </c>
      <c r="BG56" s="2925">
        <v>0</v>
      </c>
      <c r="BH56" s="2919">
        <v>0</v>
      </c>
      <c r="BI56" s="2920">
        <v>0</v>
      </c>
      <c r="BJ56" s="2927">
        <v>0</v>
      </c>
      <c r="BK56" s="2919">
        <v>0</v>
      </c>
      <c r="BL56" s="2920">
        <v>0</v>
      </c>
      <c r="BM56" s="2929">
        <v>0</v>
      </c>
      <c r="BN56" s="2918">
        <v>0</v>
      </c>
      <c r="BO56" s="2920">
        <v>0</v>
      </c>
    </row>
    <row r="57" spans="1:67" s="146" customFormat="1">
      <c r="A57" s="2122" t="s">
        <v>439</v>
      </c>
      <c r="B57" s="2130">
        <v>0</v>
      </c>
      <c r="C57" s="1315">
        <v>4</v>
      </c>
      <c r="D57" s="2129">
        <f>B57-C57</f>
        <v>-4</v>
      </c>
      <c r="E57" s="2796">
        <v>4</v>
      </c>
      <c r="F57" s="1315">
        <v>3</v>
      </c>
      <c r="G57" s="2649">
        <f t="shared" ref="G57:G68" si="48">E57-F57</f>
        <v>1</v>
      </c>
      <c r="H57" s="2130">
        <v>8</v>
      </c>
      <c r="I57" s="1315">
        <v>17</v>
      </c>
      <c r="J57" s="2129">
        <f t="shared" ref="J57:J76" si="49">H57-I57</f>
        <v>-9</v>
      </c>
      <c r="K57" s="2797">
        <v>0</v>
      </c>
      <c r="L57" s="2798">
        <v>0</v>
      </c>
      <c r="M57" s="2649">
        <f t="shared" ref="M57:M76" si="50">K57-L57</f>
        <v>0</v>
      </c>
      <c r="N57" s="2135">
        <f t="shared" ref="N57:N68" si="51">B57+E57+H57+K57</f>
        <v>12</v>
      </c>
      <c r="O57" s="2650">
        <f t="shared" ref="O57:O76" si="52">C57+F57+I57+L57</f>
        <v>24</v>
      </c>
      <c r="P57" s="1647">
        <f t="shared" ref="P57:P76" si="53">N57-O57</f>
        <v>-12</v>
      </c>
      <c r="Q57" s="145"/>
      <c r="R57" s="2122" t="s">
        <v>439</v>
      </c>
      <c r="S57" s="2130">
        <v>1</v>
      </c>
      <c r="T57" s="1315">
        <v>1</v>
      </c>
      <c r="U57" s="2129">
        <v>0</v>
      </c>
      <c r="V57" s="2796">
        <v>0</v>
      </c>
      <c r="W57" s="1315">
        <v>3</v>
      </c>
      <c r="X57" s="2649">
        <v>-3</v>
      </c>
      <c r="Y57" s="2130">
        <v>6</v>
      </c>
      <c r="Z57" s="1315">
        <v>11</v>
      </c>
      <c r="AA57" s="2129">
        <v>-5</v>
      </c>
      <c r="AB57" s="2797">
        <v>0</v>
      </c>
      <c r="AC57" s="2798">
        <v>0</v>
      </c>
      <c r="AD57" s="2649">
        <v>0</v>
      </c>
      <c r="AE57" s="2135">
        <f t="shared" ref="AE57:AF76" si="54">S57+V57+Y57+AB57</f>
        <v>7</v>
      </c>
      <c r="AF57" s="2650">
        <f t="shared" si="54"/>
        <v>15</v>
      </c>
      <c r="AG57" s="1647">
        <f t="shared" ref="AG57:AG76" si="55">AE57-AF57</f>
        <v>-8</v>
      </c>
      <c r="AH57" s="145"/>
      <c r="AI57" s="2903" t="s">
        <v>439</v>
      </c>
      <c r="AJ57" s="2905">
        <v>0</v>
      </c>
      <c r="AK57" s="2897">
        <v>1</v>
      </c>
      <c r="AL57" s="2909">
        <v>-1</v>
      </c>
      <c r="AM57" s="2907">
        <v>2</v>
      </c>
      <c r="AN57" s="2897">
        <v>0</v>
      </c>
      <c r="AO57" s="2909">
        <v>2</v>
      </c>
      <c r="AP57" s="2907">
        <v>3</v>
      </c>
      <c r="AQ57" s="2897">
        <v>6</v>
      </c>
      <c r="AR57" s="2909">
        <v>-3</v>
      </c>
      <c r="AS57" s="2907">
        <v>0</v>
      </c>
      <c r="AT57" s="2897">
        <v>0</v>
      </c>
      <c r="AU57" s="2909">
        <v>0</v>
      </c>
      <c r="AV57" s="2911">
        <v>5</v>
      </c>
      <c r="AW57" s="2898">
        <v>7</v>
      </c>
      <c r="AX57" s="2899">
        <v>-2</v>
      </c>
      <c r="AZ57" s="2923" t="s">
        <v>439</v>
      </c>
      <c r="BA57" s="2927">
        <v>0</v>
      </c>
      <c r="BB57" s="2919">
        <v>2</v>
      </c>
      <c r="BC57" s="2920">
        <v>-2</v>
      </c>
      <c r="BD57" s="2925">
        <v>0</v>
      </c>
      <c r="BE57" s="2919">
        <v>1</v>
      </c>
      <c r="BF57" s="2920">
        <v>-1</v>
      </c>
      <c r="BG57" s="2925">
        <v>3</v>
      </c>
      <c r="BH57" s="2919">
        <v>12</v>
      </c>
      <c r="BI57" s="2920">
        <v>-9</v>
      </c>
      <c r="BJ57" s="2927">
        <v>0</v>
      </c>
      <c r="BK57" s="2919">
        <v>0</v>
      </c>
      <c r="BL57" s="2920">
        <v>0</v>
      </c>
      <c r="BM57" s="2929">
        <v>3</v>
      </c>
      <c r="BN57" s="2918">
        <v>15</v>
      </c>
      <c r="BO57" s="2920">
        <v>-12</v>
      </c>
    </row>
    <row r="58" spans="1:67" ht="21.75" customHeight="1">
      <c r="A58" s="2123" t="s">
        <v>440</v>
      </c>
      <c r="B58" s="2130">
        <v>0</v>
      </c>
      <c r="C58" s="1315">
        <v>0</v>
      </c>
      <c r="D58" s="2129">
        <f t="shared" ref="D58:D68" si="56">B58-C58</f>
        <v>0</v>
      </c>
      <c r="E58" s="2796">
        <v>0</v>
      </c>
      <c r="F58" s="1315">
        <v>0</v>
      </c>
      <c r="G58" s="2649">
        <f t="shared" si="48"/>
        <v>0</v>
      </c>
      <c r="H58" s="2130">
        <v>0</v>
      </c>
      <c r="I58" s="1315">
        <v>0</v>
      </c>
      <c r="J58" s="2129">
        <f t="shared" si="49"/>
        <v>0</v>
      </c>
      <c r="K58" s="2797">
        <v>0</v>
      </c>
      <c r="L58" s="2798">
        <v>0</v>
      </c>
      <c r="M58" s="2649">
        <f t="shared" si="50"/>
        <v>0</v>
      </c>
      <c r="N58" s="2135">
        <f t="shared" si="51"/>
        <v>0</v>
      </c>
      <c r="O58" s="2650">
        <f t="shared" si="52"/>
        <v>0</v>
      </c>
      <c r="P58" s="1647">
        <f t="shared" si="53"/>
        <v>0</v>
      </c>
      <c r="R58" s="2123" t="s">
        <v>440</v>
      </c>
      <c r="S58" s="2130">
        <v>0</v>
      </c>
      <c r="T58" s="1315">
        <v>0</v>
      </c>
      <c r="U58" s="2129">
        <v>0</v>
      </c>
      <c r="V58" s="2796">
        <v>0</v>
      </c>
      <c r="W58" s="1315">
        <v>0</v>
      </c>
      <c r="X58" s="2649">
        <v>0</v>
      </c>
      <c r="Y58" s="2130">
        <v>0</v>
      </c>
      <c r="Z58" s="1315">
        <v>0</v>
      </c>
      <c r="AA58" s="2129">
        <v>0</v>
      </c>
      <c r="AB58" s="2797">
        <v>0</v>
      </c>
      <c r="AC58" s="2798">
        <v>0</v>
      </c>
      <c r="AD58" s="2649">
        <v>0</v>
      </c>
      <c r="AE58" s="2135">
        <f t="shared" si="54"/>
        <v>0</v>
      </c>
      <c r="AF58" s="2650">
        <f t="shared" si="54"/>
        <v>0</v>
      </c>
      <c r="AG58" s="1647">
        <f t="shared" si="55"/>
        <v>0</v>
      </c>
      <c r="AI58" s="2903" t="s">
        <v>440</v>
      </c>
      <c r="AJ58" s="2905">
        <v>0</v>
      </c>
      <c r="AK58" s="2897">
        <v>0</v>
      </c>
      <c r="AL58" s="2909">
        <v>0</v>
      </c>
      <c r="AM58" s="2907">
        <v>0</v>
      </c>
      <c r="AN58" s="2897">
        <v>0</v>
      </c>
      <c r="AO58" s="2909">
        <v>0</v>
      </c>
      <c r="AP58" s="2907">
        <v>0</v>
      </c>
      <c r="AQ58" s="2897">
        <v>0</v>
      </c>
      <c r="AR58" s="2909">
        <v>0</v>
      </c>
      <c r="AS58" s="2907">
        <v>0</v>
      </c>
      <c r="AT58" s="2897">
        <v>0</v>
      </c>
      <c r="AU58" s="2909">
        <v>0</v>
      </c>
      <c r="AV58" s="2911">
        <v>0</v>
      </c>
      <c r="AW58" s="2898">
        <v>0</v>
      </c>
      <c r="AX58" s="2899">
        <v>0</v>
      </c>
      <c r="AY58"/>
      <c r="AZ58" s="2923" t="s">
        <v>440</v>
      </c>
      <c r="BA58" s="2927">
        <v>0</v>
      </c>
      <c r="BB58" s="2919">
        <v>0</v>
      </c>
      <c r="BC58" s="2920">
        <v>0</v>
      </c>
      <c r="BD58" s="2925">
        <v>0</v>
      </c>
      <c r="BE58" s="2919">
        <v>0</v>
      </c>
      <c r="BF58" s="2920">
        <v>0</v>
      </c>
      <c r="BG58" s="2925">
        <v>0</v>
      </c>
      <c r="BH58" s="2919">
        <v>0</v>
      </c>
      <c r="BI58" s="2920">
        <v>0</v>
      </c>
      <c r="BJ58" s="2927">
        <v>0</v>
      </c>
      <c r="BK58" s="2919">
        <v>0</v>
      </c>
      <c r="BL58" s="2920">
        <v>0</v>
      </c>
      <c r="BM58" s="2929">
        <v>0</v>
      </c>
      <c r="BN58" s="2918">
        <v>0</v>
      </c>
      <c r="BO58" s="2920">
        <v>0</v>
      </c>
    </row>
    <row r="59" spans="1:67" ht="21.2" customHeight="1">
      <c r="A59" s="2123" t="s">
        <v>441</v>
      </c>
      <c r="B59" s="2130">
        <v>0</v>
      </c>
      <c r="C59" s="1315">
        <v>0</v>
      </c>
      <c r="D59" s="2129">
        <f t="shared" si="56"/>
        <v>0</v>
      </c>
      <c r="E59" s="2796">
        <v>0</v>
      </c>
      <c r="F59" s="1315">
        <v>0</v>
      </c>
      <c r="G59" s="2649">
        <f t="shared" si="48"/>
        <v>0</v>
      </c>
      <c r="H59" s="2130">
        <v>0</v>
      </c>
      <c r="I59" s="1315">
        <v>1</v>
      </c>
      <c r="J59" s="2129">
        <f t="shared" si="49"/>
        <v>-1</v>
      </c>
      <c r="K59" s="2797">
        <v>0</v>
      </c>
      <c r="L59" s="2798">
        <v>0</v>
      </c>
      <c r="M59" s="2649">
        <f t="shared" si="50"/>
        <v>0</v>
      </c>
      <c r="N59" s="2135">
        <f t="shared" si="51"/>
        <v>0</v>
      </c>
      <c r="O59" s="2650">
        <f t="shared" si="52"/>
        <v>1</v>
      </c>
      <c r="P59" s="1647">
        <f t="shared" si="53"/>
        <v>-1</v>
      </c>
      <c r="R59" s="2123" t="s">
        <v>441</v>
      </c>
      <c r="S59" s="2130">
        <v>0</v>
      </c>
      <c r="T59" s="1315">
        <v>0</v>
      </c>
      <c r="U59" s="2129">
        <v>0</v>
      </c>
      <c r="V59" s="2796">
        <v>0</v>
      </c>
      <c r="W59" s="1315">
        <v>0</v>
      </c>
      <c r="X59" s="2649">
        <v>0</v>
      </c>
      <c r="Y59" s="2130">
        <v>0</v>
      </c>
      <c r="Z59" s="1315">
        <v>0</v>
      </c>
      <c r="AA59" s="2129">
        <v>0</v>
      </c>
      <c r="AB59" s="2797">
        <v>0</v>
      </c>
      <c r="AC59" s="2798">
        <v>0</v>
      </c>
      <c r="AD59" s="2649">
        <v>0</v>
      </c>
      <c r="AE59" s="2135">
        <f t="shared" si="54"/>
        <v>0</v>
      </c>
      <c r="AF59" s="2650">
        <f t="shared" si="54"/>
        <v>0</v>
      </c>
      <c r="AG59" s="1647">
        <f t="shared" si="55"/>
        <v>0</v>
      </c>
      <c r="AI59" s="2903" t="s">
        <v>441</v>
      </c>
      <c r="AJ59" s="2905">
        <v>0</v>
      </c>
      <c r="AK59" s="2897">
        <v>0</v>
      </c>
      <c r="AL59" s="2909">
        <v>0</v>
      </c>
      <c r="AM59" s="2907">
        <v>0</v>
      </c>
      <c r="AN59" s="2897">
        <v>0</v>
      </c>
      <c r="AO59" s="2909">
        <v>0</v>
      </c>
      <c r="AP59" s="2907">
        <v>0</v>
      </c>
      <c r="AQ59" s="2897">
        <v>0</v>
      </c>
      <c r="AR59" s="2909">
        <v>0</v>
      </c>
      <c r="AS59" s="2907">
        <v>0</v>
      </c>
      <c r="AT59" s="2897">
        <v>0</v>
      </c>
      <c r="AU59" s="2909">
        <v>0</v>
      </c>
      <c r="AV59" s="2911">
        <v>0</v>
      </c>
      <c r="AW59" s="2898">
        <v>0</v>
      </c>
      <c r="AX59" s="2899">
        <v>0</v>
      </c>
      <c r="AY59"/>
      <c r="AZ59" s="2923" t="s">
        <v>441</v>
      </c>
      <c r="BA59" s="2927">
        <v>0</v>
      </c>
      <c r="BB59" s="2919">
        <v>2</v>
      </c>
      <c r="BC59" s="2920">
        <v>-2</v>
      </c>
      <c r="BD59" s="2925">
        <v>0</v>
      </c>
      <c r="BE59" s="2919">
        <v>0</v>
      </c>
      <c r="BF59" s="2920">
        <v>0</v>
      </c>
      <c r="BG59" s="2925">
        <v>0</v>
      </c>
      <c r="BH59" s="2919">
        <v>0</v>
      </c>
      <c r="BI59" s="2920">
        <v>0</v>
      </c>
      <c r="BJ59" s="2927">
        <v>0</v>
      </c>
      <c r="BK59" s="2919">
        <v>0</v>
      </c>
      <c r="BL59" s="2920">
        <v>0</v>
      </c>
      <c r="BM59" s="2929">
        <v>0</v>
      </c>
      <c r="BN59" s="2918">
        <v>2</v>
      </c>
      <c r="BO59" s="2920">
        <v>-2</v>
      </c>
    </row>
    <row r="60" spans="1:67" s="146" customFormat="1">
      <c r="A60" s="2124" t="s">
        <v>442</v>
      </c>
      <c r="B60" s="2130">
        <v>5</v>
      </c>
      <c r="C60" s="1315">
        <v>2</v>
      </c>
      <c r="D60" s="2129">
        <f t="shared" si="56"/>
        <v>3</v>
      </c>
      <c r="E60" s="2796">
        <v>2</v>
      </c>
      <c r="F60" s="1315">
        <v>2</v>
      </c>
      <c r="G60" s="2649">
        <f t="shared" si="48"/>
        <v>0</v>
      </c>
      <c r="H60" s="2130">
        <v>22</v>
      </c>
      <c r="I60" s="1315">
        <v>49</v>
      </c>
      <c r="J60" s="2129">
        <f t="shared" si="49"/>
        <v>-27</v>
      </c>
      <c r="K60" s="2797">
        <v>0</v>
      </c>
      <c r="L60" s="2798">
        <v>0</v>
      </c>
      <c r="M60" s="2649">
        <f t="shared" si="50"/>
        <v>0</v>
      </c>
      <c r="N60" s="2135">
        <f t="shared" si="51"/>
        <v>29</v>
      </c>
      <c r="O60" s="2650">
        <f t="shared" si="52"/>
        <v>53</v>
      </c>
      <c r="P60" s="1647">
        <f t="shared" si="53"/>
        <v>-24</v>
      </c>
      <c r="Q60" s="145"/>
      <c r="R60" s="2124" t="s">
        <v>442</v>
      </c>
      <c r="S60" s="2130">
        <v>3</v>
      </c>
      <c r="T60" s="1315">
        <v>1</v>
      </c>
      <c r="U60" s="2129">
        <v>2</v>
      </c>
      <c r="V60" s="2796">
        <v>1</v>
      </c>
      <c r="W60" s="1315">
        <v>1</v>
      </c>
      <c r="X60" s="2649">
        <v>0</v>
      </c>
      <c r="Y60" s="2130">
        <v>19</v>
      </c>
      <c r="Z60" s="1315">
        <v>17</v>
      </c>
      <c r="AA60" s="2129">
        <v>2</v>
      </c>
      <c r="AB60" s="2797">
        <v>0</v>
      </c>
      <c r="AC60" s="2798">
        <v>0</v>
      </c>
      <c r="AD60" s="2649">
        <v>0</v>
      </c>
      <c r="AE60" s="2135">
        <f t="shared" si="54"/>
        <v>23</v>
      </c>
      <c r="AF60" s="2650">
        <f t="shared" si="54"/>
        <v>19</v>
      </c>
      <c r="AG60" s="1647">
        <f t="shared" si="55"/>
        <v>4</v>
      </c>
      <c r="AH60" s="145"/>
      <c r="AI60" s="2903" t="s">
        <v>442</v>
      </c>
      <c r="AJ60" s="2905">
        <v>3</v>
      </c>
      <c r="AK60" s="2897">
        <v>1</v>
      </c>
      <c r="AL60" s="2909">
        <v>2</v>
      </c>
      <c r="AM60" s="2907">
        <v>0</v>
      </c>
      <c r="AN60" s="2897">
        <v>2</v>
      </c>
      <c r="AO60" s="2909">
        <v>-2</v>
      </c>
      <c r="AP60" s="2907">
        <v>9</v>
      </c>
      <c r="AQ60" s="2897">
        <v>11</v>
      </c>
      <c r="AR60" s="2909">
        <v>-2</v>
      </c>
      <c r="AS60" s="2907">
        <v>0</v>
      </c>
      <c r="AT60" s="2897">
        <v>0</v>
      </c>
      <c r="AU60" s="2909">
        <v>0</v>
      </c>
      <c r="AV60" s="2911">
        <v>12</v>
      </c>
      <c r="AW60" s="2898">
        <v>14</v>
      </c>
      <c r="AX60" s="2899">
        <v>-2</v>
      </c>
      <c r="AZ60" s="2923" t="s">
        <v>442</v>
      </c>
      <c r="BA60" s="2927">
        <v>3</v>
      </c>
      <c r="BB60" s="2919">
        <v>8</v>
      </c>
      <c r="BC60" s="2920">
        <v>-5</v>
      </c>
      <c r="BD60" s="2925">
        <v>1</v>
      </c>
      <c r="BE60" s="2919">
        <v>5</v>
      </c>
      <c r="BF60" s="2920">
        <v>-4</v>
      </c>
      <c r="BG60" s="2925">
        <v>12</v>
      </c>
      <c r="BH60" s="2919">
        <v>24</v>
      </c>
      <c r="BI60" s="2920">
        <v>-12</v>
      </c>
      <c r="BJ60" s="2927">
        <v>1</v>
      </c>
      <c r="BK60" s="2919">
        <v>0</v>
      </c>
      <c r="BL60" s="2920">
        <v>1</v>
      </c>
      <c r="BM60" s="2929">
        <v>17</v>
      </c>
      <c r="BN60" s="2918">
        <v>37</v>
      </c>
      <c r="BO60" s="2920">
        <v>-20</v>
      </c>
    </row>
    <row r="61" spans="1:67" s="146" customFormat="1" ht="23.25" customHeight="1">
      <c r="A61" s="2125" t="s">
        <v>443</v>
      </c>
      <c r="B61" s="2130">
        <v>2</v>
      </c>
      <c r="C61" s="1315">
        <v>6</v>
      </c>
      <c r="D61" s="2129">
        <f t="shared" si="56"/>
        <v>-4</v>
      </c>
      <c r="E61" s="2796">
        <v>1</v>
      </c>
      <c r="F61" s="1315">
        <v>6</v>
      </c>
      <c r="G61" s="2649">
        <f t="shared" si="48"/>
        <v>-5</v>
      </c>
      <c r="H61" s="2130">
        <v>36</v>
      </c>
      <c r="I61" s="1315">
        <v>58</v>
      </c>
      <c r="J61" s="2129">
        <f t="shared" si="49"/>
        <v>-22</v>
      </c>
      <c r="K61" s="2797">
        <v>0</v>
      </c>
      <c r="L61" s="2798">
        <v>0</v>
      </c>
      <c r="M61" s="2649">
        <f t="shared" si="50"/>
        <v>0</v>
      </c>
      <c r="N61" s="2135">
        <f t="shared" si="51"/>
        <v>39</v>
      </c>
      <c r="O61" s="2650">
        <f t="shared" si="52"/>
        <v>70</v>
      </c>
      <c r="P61" s="1647">
        <f t="shared" si="53"/>
        <v>-31</v>
      </c>
      <c r="Q61" s="145"/>
      <c r="R61" s="2125" t="s">
        <v>443</v>
      </c>
      <c r="S61" s="2130">
        <v>2</v>
      </c>
      <c r="T61" s="1315">
        <v>3</v>
      </c>
      <c r="U61" s="2129">
        <v>-1</v>
      </c>
      <c r="V61" s="2796">
        <v>0</v>
      </c>
      <c r="W61" s="1315">
        <v>4</v>
      </c>
      <c r="X61" s="2649">
        <v>-4</v>
      </c>
      <c r="Y61" s="2130">
        <v>31</v>
      </c>
      <c r="Z61" s="1315">
        <v>15</v>
      </c>
      <c r="AA61" s="2129">
        <v>16</v>
      </c>
      <c r="AB61" s="2797">
        <v>0</v>
      </c>
      <c r="AC61" s="2798">
        <v>0</v>
      </c>
      <c r="AD61" s="2649">
        <v>0</v>
      </c>
      <c r="AE61" s="2135">
        <f t="shared" si="54"/>
        <v>33</v>
      </c>
      <c r="AF61" s="2650">
        <f t="shared" si="54"/>
        <v>22</v>
      </c>
      <c r="AG61" s="1647">
        <f t="shared" si="55"/>
        <v>11</v>
      </c>
      <c r="AH61" s="145"/>
      <c r="AI61" s="2903" t="s">
        <v>443</v>
      </c>
      <c r="AJ61" s="2905">
        <v>1</v>
      </c>
      <c r="AK61" s="2897">
        <v>1</v>
      </c>
      <c r="AL61" s="2909">
        <v>0</v>
      </c>
      <c r="AM61" s="2907">
        <v>0</v>
      </c>
      <c r="AN61" s="2897">
        <v>2</v>
      </c>
      <c r="AO61" s="2909">
        <v>-2</v>
      </c>
      <c r="AP61" s="2907">
        <v>17</v>
      </c>
      <c r="AQ61" s="2897">
        <v>24</v>
      </c>
      <c r="AR61" s="2909">
        <v>-7</v>
      </c>
      <c r="AS61" s="2907">
        <v>0</v>
      </c>
      <c r="AT61" s="2897">
        <v>0</v>
      </c>
      <c r="AU61" s="2909">
        <v>0</v>
      </c>
      <c r="AV61" s="2911">
        <v>18</v>
      </c>
      <c r="AW61" s="2898">
        <v>27</v>
      </c>
      <c r="AX61" s="2899">
        <v>-9</v>
      </c>
      <c r="AZ61" s="2923" t="s">
        <v>443</v>
      </c>
      <c r="BA61" s="2927">
        <v>4</v>
      </c>
      <c r="BB61" s="2919">
        <v>1</v>
      </c>
      <c r="BC61" s="2920">
        <v>3</v>
      </c>
      <c r="BD61" s="2925">
        <v>2</v>
      </c>
      <c r="BE61" s="2919">
        <v>6</v>
      </c>
      <c r="BF61" s="2920">
        <v>-4</v>
      </c>
      <c r="BG61" s="2925">
        <v>28</v>
      </c>
      <c r="BH61" s="2919">
        <v>31</v>
      </c>
      <c r="BI61" s="2920">
        <v>-3</v>
      </c>
      <c r="BJ61" s="2927">
        <v>0</v>
      </c>
      <c r="BK61" s="2919">
        <v>1</v>
      </c>
      <c r="BL61" s="2920">
        <v>-1</v>
      </c>
      <c r="BM61" s="2929">
        <v>34</v>
      </c>
      <c r="BN61" s="2918">
        <v>39</v>
      </c>
      <c r="BO61" s="2920">
        <v>-5</v>
      </c>
    </row>
    <row r="62" spans="1:67">
      <c r="A62" s="2122" t="s">
        <v>444</v>
      </c>
      <c r="B62" s="2130">
        <v>0</v>
      </c>
      <c r="C62" s="1315">
        <v>0</v>
      </c>
      <c r="D62" s="2129">
        <f t="shared" si="56"/>
        <v>0</v>
      </c>
      <c r="E62" s="2796">
        <v>0</v>
      </c>
      <c r="F62" s="1315">
        <v>2</v>
      </c>
      <c r="G62" s="2649">
        <f t="shared" si="48"/>
        <v>-2</v>
      </c>
      <c r="H62" s="2130">
        <v>0</v>
      </c>
      <c r="I62" s="1315">
        <v>3</v>
      </c>
      <c r="J62" s="2129">
        <f t="shared" si="49"/>
        <v>-3</v>
      </c>
      <c r="K62" s="2797">
        <v>0</v>
      </c>
      <c r="L62" s="2798">
        <v>0</v>
      </c>
      <c r="M62" s="2649">
        <f t="shared" si="50"/>
        <v>0</v>
      </c>
      <c r="N62" s="2135">
        <f t="shared" si="51"/>
        <v>0</v>
      </c>
      <c r="O62" s="2650">
        <f t="shared" si="52"/>
        <v>5</v>
      </c>
      <c r="P62" s="1647">
        <f t="shared" si="53"/>
        <v>-5</v>
      </c>
      <c r="R62" s="2122" t="s">
        <v>444</v>
      </c>
      <c r="S62" s="2130">
        <v>0</v>
      </c>
      <c r="T62" s="1315">
        <v>0</v>
      </c>
      <c r="U62" s="2129">
        <v>0</v>
      </c>
      <c r="V62" s="2796">
        <v>0</v>
      </c>
      <c r="W62" s="1315">
        <v>1</v>
      </c>
      <c r="X62" s="2649">
        <v>-1</v>
      </c>
      <c r="Y62" s="2130">
        <v>1</v>
      </c>
      <c r="Z62" s="1315">
        <v>3</v>
      </c>
      <c r="AA62" s="2129">
        <v>-2</v>
      </c>
      <c r="AB62" s="2797">
        <v>0</v>
      </c>
      <c r="AC62" s="2798">
        <v>1</v>
      </c>
      <c r="AD62" s="2649">
        <v>-1</v>
      </c>
      <c r="AE62" s="2135">
        <f t="shared" si="54"/>
        <v>1</v>
      </c>
      <c r="AF62" s="2650">
        <f t="shared" si="54"/>
        <v>5</v>
      </c>
      <c r="AG62" s="1647">
        <f t="shared" si="55"/>
        <v>-4</v>
      </c>
      <c r="AI62" s="2903" t="s">
        <v>778</v>
      </c>
      <c r="AJ62" s="2905">
        <v>0</v>
      </c>
      <c r="AK62" s="2897">
        <v>0</v>
      </c>
      <c r="AL62" s="2909">
        <v>0</v>
      </c>
      <c r="AM62" s="2907">
        <v>0</v>
      </c>
      <c r="AN62" s="2897">
        <v>0</v>
      </c>
      <c r="AO62" s="2909">
        <v>0</v>
      </c>
      <c r="AP62" s="2907">
        <v>1</v>
      </c>
      <c r="AQ62" s="2897">
        <v>4</v>
      </c>
      <c r="AR62" s="2909">
        <v>-3</v>
      </c>
      <c r="AS62" s="2907">
        <v>0</v>
      </c>
      <c r="AT62" s="2897">
        <v>0</v>
      </c>
      <c r="AU62" s="2909">
        <v>0</v>
      </c>
      <c r="AV62" s="2911">
        <v>1</v>
      </c>
      <c r="AW62" s="2898">
        <v>4</v>
      </c>
      <c r="AX62" s="2899">
        <v>-3</v>
      </c>
      <c r="AY62"/>
      <c r="AZ62" s="2923" t="s">
        <v>778</v>
      </c>
      <c r="BA62" s="2927">
        <v>0</v>
      </c>
      <c r="BB62" s="2919">
        <v>1</v>
      </c>
      <c r="BC62" s="2920">
        <v>-1</v>
      </c>
      <c r="BD62" s="2925">
        <v>0</v>
      </c>
      <c r="BE62" s="2919">
        <v>3</v>
      </c>
      <c r="BF62" s="2920">
        <v>-3</v>
      </c>
      <c r="BG62" s="2925">
        <v>0</v>
      </c>
      <c r="BH62" s="2919">
        <v>3</v>
      </c>
      <c r="BI62" s="2920">
        <v>-3</v>
      </c>
      <c r="BJ62" s="2927">
        <v>0</v>
      </c>
      <c r="BK62" s="2919">
        <v>0</v>
      </c>
      <c r="BL62" s="2920">
        <v>0</v>
      </c>
      <c r="BM62" s="2929">
        <v>0</v>
      </c>
      <c r="BN62" s="2918">
        <v>7</v>
      </c>
      <c r="BO62" s="2920">
        <v>-7</v>
      </c>
    </row>
    <row r="63" spans="1:67" s="146" customFormat="1">
      <c r="A63" s="2122" t="s">
        <v>445</v>
      </c>
      <c r="B63" s="2130">
        <v>0</v>
      </c>
      <c r="C63" s="1315">
        <v>4</v>
      </c>
      <c r="D63" s="2129">
        <f t="shared" si="56"/>
        <v>-4</v>
      </c>
      <c r="E63" s="2796">
        <v>7</v>
      </c>
      <c r="F63" s="1315">
        <v>7</v>
      </c>
      <c r="G63" s="2649">
        <f t="shared" si="48"/>
        <v>0</v>
      </c>
      <c r="H63" s="2130">
        <v>15</v>
      </c>
      <c r="I63" s="1315">
        <v>21</v>
      </c>
      <c r="J63" s="2129">
        <f t="shared" si="49"/>
        <v>-6</v>
      </c>
      <c r="K63" s="2797">
        <v>0</v>
      </c>
      <c r="L63" s="2798">
        <v>1</v>
      </c>
      <c r="M63" s="2649">
        <f t="shared" si="50"/>
        <v>-1</v>
      </c>
      <c r="N63" s="2135">
        <f t="shared" si="51"/>
        <v>22</v>
      </c>
      <c r="O63" s="2650">
        <f t="shared" si="52"/>
        <v>33</v>
      </c>
      <c r="P63" s="1647">
        <f t="shared" si="53"/>
        <v>-11</v>
      </c>
      <c r="Q63" s="145"/>
      <c r="R63" s="2122" t="s">
        <v>445</v>
      </c>
      <c r="S63" s="2130">
        <v>1</v>
      </c>
      <c r="T63" s="1315">
        <v>0</v>
      </c>
      <c r="U63" s="2129">
        <v>1</v>
      </c>
      <c r="V63" s="2796">
        <v>7</v>
      </c>
      <c r="W63" s="1315">
        <v>3</v>
      </c>
      <c r="X63" s="2649">
        <v>4</v>
      </c>
      <c r="Y63" s="2130">
        <v>16</v>
      </c>
      <c r="Z63" s="1315">
        <v>20</v>
      </c>
      <c r="AA63" s="2129">
        <v>-4</v>
      </c>
      <c r="AB63" s="2797">
        <v>0</v>
      </c>
      <c r="AC63" s="2798">
        <v>1</v>
      </c>
      <c r="AD63" s="2649">
        <v>-1</v>
      </c>
      <c r="AE63" s="2135">
        <f t="shared" si="54"/>
        <v>24</v>
      </c>
      <c r="AF63" s="2650">
        <f t="shared" si="54"/>
        <v>24</v>
      </c>
      <c r="AG63" s="1647">
        <f t="shared" si="55"/>
        <v>0</v>
      </c>
      <c r="AH63" s="145"/>
      <c r="AI63" s="2903" t="s">
        <v>779</v>
      </c>
      <c r="AJ63" s="2905">
        <v>0</v>
      </c>
      <c r="AK63" s="2897">
        <v>1</v>
      </c>
      <c r="AL63" s="2909">
        <v>-1</v>
      </c>
      <c r="AM63" s="2907">
        <v>1</v>
      </c>
      <c r="AN63" s="2897">
        <v>3</v>
      </c>
      <c r="AO63" s="2909">
        <v>-2</v>
      </c>
      <c r="AP63" s="2907">
        <v>8</v>
      </c>
      <c r="AQ63" s="2897">
        <v>11</v>
      </c>
      <c r="AR63" s="2909">
        <v>-3</v>
      </c>
      <c r="AS63" s="2907">
        <v>1</v>
      </c>
      <c r="AT63" s="2897">
        <v>0</v>
      </c>
      <c r="AU63" s="2909">
        <v>1</v>
      </c>
      <c r="AV63" s="2911">
        <v>10</v>
      </c>
      <c r="AW63" s="2898">
        <v>15</v>
      </c>
      <c r="AX63" s="2899">
        <v>-5</v>
      </c>
      <c r="AZ63" s="2923" t="s">
        <v>779</v>
      </c>
      <c r="BA63" s="2927">
        <v>0</v>
      </c>
      <c r="BB63" s="2919">
        <v>5</v>
      </c>
      <c r="BC63" s="2920">
        <v>-5</v>
      </c>
      <c r="BD63" s="2925">
        <v>4</v>
      </c>
      <c r="BE63" s="2919">
        <v>12</v>
      </c>
      <c r="BF63" s="2920">
        <v>-8</v>
      </c>
      <c r="BG63" s="2925">
        <v>20</v>
      </c>
      <c r="BH63" s="2919">
        <v>21</v>
      </c>
      <c r="BI63" s="2920">
        <v>-1</v>
      </c>
      <c r="BJ63" s="2927">
        <v>0</v>
      </c>
      <c r="BK63" s="2919">
        <v>0</v>
      </c>
      <c r="BL63" s="2920">
        <v>0</v>
      </c>
      <c r="BM63" s="2929">
        <v>24</v>
      </c>
      <c r="BN63" s="2918">
        <v>38</v>
      </c>
      <c r="BO63" s="2920">
        <v>-14</v>
      </c>
    </row>
    <row r="64" spans="1:67">
      <c r="A64" s="2122" t="s">
        <v>446</v>
      </c>
      <c r="B64" s="2130">
        <v>0</v>
      </c>
      <c r="C64" s="1315">
        <v>1</v>
      </c>
      <c r="D64" s="2129">
        <f t="shared" si="56"/>
        <v>-1</v>
      </c>
      <c r="E64" s="2796">
        <v>0</v>
      </c>
      <c r="F64" s="1315">
        <v>1</v>
      </c>
      <c r="G64" s="2649">
        <f t="shared" si="48"/>
        <v>-1</v>
      </c>
      <c r="H64" s="2130">
        <v>3</v>
      </c>
      <c r="I64" s="1315">
        <v>4</v>
      </c>
      <c r="J64" s="2129">
        <f t="shared" si="49"/>
        <v>-1</v>
      </c>
      <c r="K64" s="2797">
        <v>0</v>
      </c>
      <c r="L64" s="2798">
        <v>0</v>
      </c>
      <c r="M64" s="2649">
        <f t="shared" si="50"/>
        <v>0</v>
      </c>
      <c r="N64" s="2135">
        <f t="shared" si="51"/>
        <v>3</v>
      </c>
      <c r="O64" s="2650">
        <f t="shared" si="52"/>
        <v>6</v>
      </c>
      <c r="P64" s="1647">
        <f t="shared" si="53"/>
        <v>-3</v>
      </c>
      <c r="R64" s="2122" t="s">
        <v>446</v>
      </c>
      <c r="S64" s="2130">
        <v>0</v>
      </c>
      <c r="T64" s="1315">
        <v>0</v>
      </c>
      <c r="U64" s="2129">
        <v>0</v>
      </c>
      <c r="V64" s="2796">
        <v>0</v>
      </c>
      <c r="W64" s="1315">
        <v>0</v>
      </c>
      <c r="X64" s="2649">
        <v>0</v>
      </c>
      <c r="Y64" s="2130">
        <v>0</v>
      </c>
      <c r="Z64" s="1315">
        <v>1</v>
      </c>
      <c r="AA64" s="2129">
        <v>-1</v>
      </c>
      <c r="AB64" s="2797">
        <v>0</v>
      </c>
      <c r="AC64" s="2798">
        <v>0</v>
      </c>
      <c r="AD64" s="2649">
        <v>0</v>
      </c>
      <c r="AE64" s="2135">
        <f t="shared" si="54"/>
        <v>0</v>
      </c>
      <c r="AF64" s="2650">
        <f t="shared" si="54"/>
        <v>1</v>
      </c>
      <c r="AG64" s="1647">
        <f t="shared" si="55"/>
        <v>-1</v>
      </c>
      <c r="AI64" s="2903" t="s">
        <v>446</v>
      </c>
      <c r="AJ64" s="2905">
        <v>0</v>
      </c>
      <c r="AK64" s="2897">
        <v>0</v>
      </c>
      <c r="AL64" s="2909">
        <v>0</v>
      </c>
      <c r="AM64" s="2907">
        <v>0</v>
      </c>
      <c r="AN64" s="2897">
        <v>0</v>
      </c>
      <c r="AO64" s="2909">
        <v>0</v>
      </c>
      <c r="AP64" s="2907">
        <v>2</v>
      </c>
      <c r="AQ64" s="2897">
        <v>1</v>
      </c>
      <c r="AR64" s="2909">
        <v>1</v>
      </c>
      <c r="AS64" s="2907">
        <v>0</v>
      </c>
      <c r="AT64" s="2897">
        <v>0</v>
      </c>
      <c r="AU64" s="2909">
        <v>0</v>
      </c>
      <c r="AV64" s="2911">
        <v>2</v>
      </c>
      <c r="AW64" s="2898">
        <v>1</v>
      </c>
      <c r="AX64" s="2899">
        <v>1</v>
      </c>
      <c r="AY64"/>
      <c r="AZ64" s="2923" t="s">
        <v>446</v>
      </c>
      <c r="BA64" s="2927">
        <v>1</v>
      </c>
      <c r="BB64" s="2919">
        <v>2</v>
      </c>
      <c r="BC64" s="2920">
        <v>-1</v>
      </c>
      <c r="BD64" s="2925">
        <v>0</v>
      </c>
      <c r="BE64" s="2919">
        <v>0</v>
      </c>
      <c r="BF64" s="2920">
        <v>0</v>
      </c>
      <c r="BG64" s="2925">
        <v>3</v>
      </c>
      <c r="BH64" s="2919">
        <v>1</v>
      </c>
      <c r="BI64" s="2920">
        <v>2</v>
      </c>
      <c r="BJ64" s="2927">
        <v>0</v>
      </c>
      <c r="BK64" s="2919">
        <v>0</v>
      </c>
      <c r="BL64" s="2920">
        <v>0</v>
      </c>
      <c r="BM64" s="2929">
        <v>4</v>
      </c>
      <c r="BN64" s="2918">
        <v>3</v>
      </c>
      <c r="BO64" s="2920">
        <v>1</v>
      </c>
    </row>
    <row r="65" spans="1:67">
      <c r="A65" s="2122" t="s">
        <v>447</v>
      </c>
      <c r="B65" s="2130">
        <v>1</v>
      </c>
      <c r="C65" s="1315">
        <v>0</v>
      </c>
      <c r="D65" s="2129">
        <f t="shared" si="56"/>
        <v>1</v>
      </c>
      <c r="E65" s="2796">
        <v>0</v>
      </c>
      <c r="F65" s="1315">
        <v>0</v>
      </c>
      <c r="G65" s="2649">
        <f t="shared" si="48"/>
        <v>0</v>
      </c>
      <c r="H65" s="2130">
        <v>6</v>
      </c>
      <c r="I65" s="1315">
        <v>7</v>
      </c>
      <c r="J65" s="2129">
        <f t="shared" si="49"/>
        <v>-1</v>
      </c>
      <c r="K65" s="2797">
        <v>0</v>
      </c>
      <c r="L65" s="2798">
        <v>0</v>
      </c>
      <c r="M65" s="2649">
        <f t="shared" si="50"/>
        <v>0</v>
      </c>
      <c r="N65" s="2135">
        <f t="shared" si="51"/>
        <v>7</v>
      </c>
      <c r="O65" s="2650">
        <f t="shared" si="52"/>
        <v>7</v>
      </c>
      <c r="P65" s="1647">
        <f t="shared" si="53"/>
        <v>0</v>
      </c>
      <c r="R65" s="2122" t="s">
        <v>447</v>
      </c>
      <c r="S65" s="2130">
        <v>0</v>
      </c>
      <c r="T65" s="1315">
        <v>1</v>
      </c>
      <c r="U65" s="2129">
        <v>-1</v>
      </c>
      <c r="V65" s="2796">
        <v>0</v>
      </c>
      <c r="W65" s="1315">
        <v>1</v>
      </c>
      <c r="X65" s="2649">
        <v>-1</v>
      </c>
      <c r="Y65" s="2130">
        <v>6</v>
      </c>
      <c r="Z65" s="1315">
        <v>1</v>
      </c>
      <c r="AA65" s="2129">
        <v>5</v>
      </c>
      <c r="AB65" s="2797">
        <v>0</v>
      </c>
      <c r="AC65" s="2798">
        <v>0</v>
      </c>
      <c r="AD65" s="2649">
        <v>0</v>
      </c>
      <c r="AE65" s="2135">
        <f t="shared" si="54"/>
        <v>6</v>
      </c>
      <c r="AF65" s="2650">
        <f t="shared" si="54"/>
        <v>3</v>
      </c>
      <c r="AG65" s="1647">
        <f t="shared" si="55"/>
        <v>3</v>
      </c>
      <c r="AI65" s="2903" t="s">
        <v>447</v>
      </c>
      <c r="AJ65" s="2905">
        <v>0</v>
      </c>
      <c r="AK65" s="2897">
        <v>0</v>
      </c>
      <c r="AL65" s="2909">
        <v>0</v>
      </c>
      <c r="AM65" s="2907">
        <v>0</v>
      </c>
      <c r="AN65" s="2897">
        <v>0</v>
      </c>
      <c r="AO65" s="2909">
        <v>0</v>
      </c>
      <c r="AP65" s="2907">
        <v>5</v>
      </c>
      <c r="AQ65" s="2897">
        <v>4</v>
      </c>
      <c r="AR65" s="2909">
        <v>1</v>
      </c>
      <c r="AS65" s="2907">
        <v>0</v>
      </c>
      <c r="AT65" s="2897">
        <v>0</v>
      </c>
      <c r="AU65" s="2909">
        <v>0</v>
      </c>
      <c r="AV65" s="2911">
        <v>5</v>
      </c>
      <c r="AW65" s="2898">
        <v>4</v>
      </c>
      <c r="AX65" s="2899">
        <v>1</v>
      </c>
      <c r="AY65"/>
      <c r="AZ65" s="2923" t="s">
        <v>447</v>
      </c>
      <c r="BA65" s="2927">
        <v>0</v>
      </c>
      <c r="BB65" s="2919">
        <v>0</v>
      </c>
      <c r="BC65" s="2920">
        <v>0</v>
      </c>
      <c r="BD65" s="2925">
        <v>0</v>
      </c>
      <c r="BE65" s="2919">
        <v>1</v>
      </c>
      <c r="BF65" s="2920">
        <v>-1</v>
      </c>
      <c r="BG65" s="2925">
        <v>10</v>
      </c>
      <c r="BH65" s="2919">
        <v>4</v>
      </c>
      <c r="BI65" s="2920">
        <v>6</v>
      </c>
      <c r="BJ65" s="2927">
        <v>0</v>
      </c>
      <c r="BK65" s="2919">
        <v>0</v>
      </c>
      <c r="BL65" s="2920">
        <v>0</v>
      </c>
      <c r="BM65" s="2929">
        <v>10</v>
      </c>
      <c r="BN65" s="2918">
        <v>5</v>
      </c>
      <c r="BO65" s="2920">
        <v>5</v>
      </c>
    </row>
    <row r="66" spans="1:67">
      <c r="A66" s="2122" t="s">
        <v>448</v>
      </c>
      <c r="B66" s="2130">
        <v>2</v>
      </c>
      <c r="C66" s="1315">
        <v>2</v>
      </c>
      <c r="D66" s="2129">
        <f t="shared" si="56"/>
        <v>0</v>
      </c>
      <c r="E66" s="2796">
        <v>0</v>
      </c>
      <c r="F66" s="1315">
        <v>2</v>
      </c>
      <c r="G66" s="2649">
        <f t="shared" si="48"/>
        <v>-2</v>
      </c>
      <c r="H66" s="2130">
        <v>4</v>
      </c>
      <c r="I66" s="1315">
        <v>3</v>
      </c>
      <c r="J66" s="2129">
        <f t="shared" si="49"/>
        <v>1</v>
      </c>
      <c r="K66" s="2797">
        <v>0</v>
      </c>
      <c r="L66" s="2798">
        <v>0</v>
      </c>
      <c r="M66" s="2649">
        <f t="shared" si="50"/>
        <v>0</v>
      </c>
      <c r="N66" s="2135">
        <f t="shared" si="51"/>
        <v>6</v>
      </c>
      <c r="O66" s="2650">
        <f t="shared" si="52"/>
        <v>7</v>
      </c>
      <c r="P66" s="1647">
        <f t="shared" si="53"/>
        <v>-1</v>
      </c>
      <c r="R66" s="2122" t="s">
        <v>448</v>
      </c>
      <c r="S66" s="2130">
        <v>1</v>
      </c>
      <c r="T66" s="1315">
        <v>1</v>
      </c>
      <c r="U66" s="2129">
        <v>0</v>
      </c>
      <c r="V66" s="2796">
        <v>0</v>
      </c>
      <c r="W66" s="1315">
        <v>2</v>
      </c>
      <c r="X66" s="2649">
        <v>-2</v>
      </c>
      <c r="Y66" s="2130">
        <v>0</v>
      </c>
      <c r="Z66" s="1315">
        <v>0</v>
      </c>
      <c r="AA66" s="2129">
        <v>0</v>
      </c>
      <c r="AB66" s="2797">
        <v>0</v>
      </c>
      <c r="AC66" s="2798">
        <v>0</v>
      </c>
      <c r="AD66" s="2649">
        <v>0</v>
      </c>
      <c r="AE66" s="2135">
        <f t="shared" si="54"/>
        <v>1</v>
      </c>
      <c r="AF66" s="2650">
        <f t="shared" si="54"/>
        <v>3</v>
      </c>
      <c r="AG66" s="1647">
        <f t="shared" si="55"/>
        <v>-2</v>
      </c>
      <c r="AI66" s="2903" t="s">
        <v>780</v>
      </c>
      <c r="AJ66" s="2905">
        <v>0</v>
      </c>
      <c r="AK66" s="2897">
        <v>1</v>
      </c>
      <c r="AL66" s="2909">
        <v>-1</v>
      </c>
      <c r="AM66" s="2907">
        <v>0</v>
      </c>
      <c r="AN66" s="2897">
        <v>1</v>
      </c>
      <c r="AO66" s="2909">
        <v>-1</v>
      </c>
      <c r="AP66" s="2907">
        <v>1</v>
      </c>
      <c r="AQ66" s="2897">
        <v>1</v>
      </c>
      <c r="AR66" s="2909">
        <v>0</v>
      </c>
      <c r="AS66" s="2907">
        <v>0</v>
      </c>
      <c r="AT66" s="2897">
        <v>0</v>
      </c>
      <c r="AU66" s="2909">
        <v>0</v>
      </c>
      <c r="AV66" s="2911">
        <v>1</v>
      </c>
      <c r="AW66" s="2898">
        <v>3</v>
      </c>
      <c r="AX66" s="2899">
        <v>-2</v>
      </c>
      <c r="AY66"/>
      <c r="AZ66" s="2923" t="s">
        <v>780</v>
      </c>
      <c r="BA66" s="2927">
        <v>1</v>
      </c>
      <c r="BB66" s="2919">
        <v>4</v>
      </c>
      <c r="BC66" s="2920">
        <v>-3</v>
      </c>
      <c r="BD66" s="2925">
        <v>0</v>
      </c>
      <c r="BE66" s="2919">
        <v>2</v>
      </c>
      <c r="BF66" s="2920">
        <v>-2</v>
      </c>
      <c r="BG66" s="2925">
        <v>0</v>
      </c>
      <c r="BH66" s="2919">
        <v>0</v>
      </c>
      <c r="BI66" s="2920">
        <v>0</v>
      </c>
      <c r="BJ66" s="2927">
        <v>0</v>
      </c>
      <c r="BK66" s="2919">
        <v>0</v>
      </c>
      <c r="BL66" s="2920">
        <v>0</v>
      </c>
      <c r="BM66" s="2929">
        <v>1</v>
      </c>
      <c r="BN66" s="2918">
        <v>6</v>
      </c>
      <c r="BO66" s="2920">
        <v>-5</v>
      </c>
    </row>
    <row r="67" spans="1:67">
      <c r="A67" s="2122" t="s">
        <v>449</v>
      </c>
      <c r="B67" s="2130">
        <v>2</v>
      </c>
      <c r="C67" s="1315">
        <v>0</v>
      </c>
      <c r="D67" s="2129">
        <f t="shared" si="56"/>
        <v>2</v>
      </c>
      <c r="E67" s="2796">
        <v>0</v>
      </c>
      <c r="F67" s="1315">
        <v>0</v>
      </c>
      <c r="G67" s="2649">
        <f t="shared" si="48"/>
        <v>0</v>
      </c>
      <c r="H67" s="2130">
        <v>3</v>
      </c>
      <c r="I67" s="1315">
        <v>4</v>
      </c>
      <c r="J67" s="2129">
        <f t="shared" si="49"/>
        <v>-1</v>
      </c>
      <c r="K67" s="2797">
        <v>0</v>
      </c>
      <c r="L67" s="2798">
        <v>1</v>
      </c>
      <c r="M67" s="2649">
        <f t="shared" si="50"/>
        <v>-1</v>
      </c>
      <c r="N67" s="2135">
        <f t="shared" si="51"/>
        <v>5</v>
      </c>
      <c r="O67" s="2650">
        <f t="shared" si="52"/>
        <v>5</v>
      </c>
      <c r="P67" s="1647">
        <f t="shared" si="53"/>
        <v>0</v>
      </c>
      <c r="R67" s="2122" t="s">
        <v>449</v>
      </c>
      <c r="S67" s="2130">
        <v>1</v>
      </c>
      <c r="T67" s="1315">
        <v>0</v>
      </c>
      <c r="U67" s="2129">
        <v>1</v>
      </c>
      <c r="V67" s="2796">
        <v>0</v>
      </c>
      <c r="W67" s="1315">
        <v>0</v>
      </c>
      <c r="X67" s="2649">
        <v>0</v>
      </c>
      <c r="Y67" s="2130">
        <v>1</v>
      </c>
      <c r="Z67" s="1315">
        <v>2</v>
      </c>
      <c r="AA67" s="2129">
        <v>-1</v>
      </c>
      <c r="AB67" s="2797">
        <v>0</v>
      </c>
      <c r="AC67" s="2798">
        <v>0</v>
      </c>
      <c r="AD67" s="2649">
        <v>0</v>
      </c>
      <c r="AE67" s="2135">
        <f t="shared" si="54"/>
        <v>2</v>
      </c>
      <c r="AF67" s="2650">
        <f t="shared" si="54"/>
        <v>2</v>
      </c>
      <c r="AG67" s="1647">
        <f t="shared" si="55"/>
        <v>0</v>
      </c>
      <c r="AI67" s="2903" t="s">
        <v>449</v>
      </c>
      <c r="AJ67" s="2905">
        <v>0</v>
      </c>
      <c r="AK67" s="2897">
        <v>0</v>
      </c>
      <c r="AL67" s="2909">
        <v>0</v>
      </c>
      <c r="AM67" s="2907">
        <v>0</v>
      </c>
      <c r="AN67" s="2897">
        <v>0</v>
      </c>
      <c r="AO67" s="2909">
        <v>0</v>
      </c>
      <c r="AP67" s="2907">
        <v>3</v>
      </c>
      <c r="AQ67" s="2897">
        <v>2</v>
      </c>
      <c r="AR67" s="2909">
        <v>1</v>
      </c>
      <c r="AS67" s="2907">
        <v>0</v>
      </c>
      <c r="AT67" s="2897">
        <v>0</v>
      </c>
      <c r="AU67" s="2909">
        <v>0</v>
      </c>
      <c r="AV67" s="2911">
        <v>3</v>
      </c>
      <c r="AW67" s="2898">
        <v>2</v>
      </c>
      <c r="AX67" s="2899">
        <v>1</v>
      </c>
      <c r="AY67"/>
      <c r="AZ67" s="2923" t="s">
        <v>449</v>
      </c>
      <c r="BA67" s="2927">
        <v>1</v>
      </c>
      <c r="BB67" s="2919">
        <v>1</v>
      </c>
      <c r="BC67" s="2920">
        <v>0</v>
      </c>
      <c r="BD67" s="2925">
        <v>0</v>
      </c>
      <c r="BE67" s="2919">
        <v>3</v>
      </c>
      <c r="BF67" s="2920">
        <v>-3</v>
      </c>
      <c r="BG67" s="2925">
        <v>4</v>
      </c>
      <c r="BH67" s="2919">
        <v>1</v>
      </c>
      <c r="BI67" s="2920">
        <v>3</v>
      </c>
      <c r="BJ67" s="2927">
        <v>1</v>
      </c>
      <c r="BK67" s="2919">
        <v>0</v>
      </c>
      <c r="BL67" s="2920">
        <v>1</v>
      </c>
      <c r="BM67" s="2929">
        <v>6</v>
      </c>
      <c r="BN67" s="2918">
        <v>5</v>
      </c>
      <c r="BO67" s="2920">
        <v>1</v>
      </c>
    </row>
    <row r="68" spans="1:67" ht="21.75" customHeight="1">
      <c r="A68" s="2123" t="s">
        <v>450</v>
      </c>
      <c r="B68" s="2130">
        <v>0</v>
      </c>
      <c r="C68" s="1315">
        <v>1</v>
      </c>
      <c r="D68" s="2129">
        <f t="shared" si="56"/>
        <v>-1</v>
      </c>
      <c r="E68" s="2796">
        <v>0</v>
      </c>
      <c r="F68" s="1315">
        <v>0</v>
      </c>
      <c r="G68" s="2649">
        <f t="shared" si="48"/>
        <v>0</v>
      </c>
      <c r="H68" s="2130">
        <v>6</v>
      </c>
      <c r="I68" s="1315">
        <v>4</v>
      </c>
      <c r="J68" s="2129">
        <f t="shared" si="49"/>
        <v>2</v>
      </c>
      <c r="K68" s="2797">
        <v>1</v>
      </c>
      <c r="L68" s="2798">
        <v>2</v>
      </c>
      <c r="M68" s="2649">
        <f t="shared" si="50"/>
        <v>-1</v>
      </c>
      <c r="N68" s="2135">
        <f t="shared" si="51"/>
        <v>7</v>
      </c>
      <c r="O68" s="2650">
        <f t="shared" si="52"/>
        <v>7</v>
      </c>
      <c r="P68" s="1647">
        <f t="shared" si="53"/>
        <v>0</v>
      </c>
      <c r="R68" s="2123" t="s">
        <v>450</v>
      </c>
      <c r="S68" s="2130">
        <v>0</v>
      </c>
      <c r="T68" s="1315">
        <v>0</v>
      </c>
      <c r="U68" s="2129">
        <v>0</v>
      </c>
      <c r="V68" s="2796">
        <v>0</v>
      </c>
      <c r="W68" s="1315">
        <v>1</v>
      </c>
      <c r="X68" s="2649">
        <v>-1</v>
      </c>
      <c r="Y68" s="2130">
        <v>6</v>
      </c>
      <c r="Z68" s="1315">
        <v>2</v>
      </c>
      <c r="AA68" s="2129">
        <v>4</v>
      </c>
      <c r="AB68" s="2797">
        <v>1</v>
      </c>
      <c r="AC68" s="2798">
        <v>1</v>
      </c>
      <c r="AD68" s="2649">
        <v>0</v>
      </c>
      <c r="AE68" s="2135">
        <f t="shared" si="54"/>
        <v>7</v>
      </c>
      <c r="AF68" s="2650">
        <f t="shared" si="54"/>
        <v>4</v>
      </c>
      <c r="AG68" s="1647">
        <f t="shared" si="55"/>
        <v>3</v>
      </c>
      <c r="AI68" s="2903" t="s">
        <v>781</v>
      </c>
      <c r="AJ68" s="2905">
        <v>0</v>
      </c>
      <c r="AK68" s="2897">
        <v>0</v>
      </c>
      <c r="AL68" s="2909">
        <v>0</v>
      </c>
      <c r="AM68" s="2907">
        <v>0</v>
      </c>
      <c r="AN68" s="2897">
        <v>1</v>
      </c>
      <c r="AO68" s="2909">
        <v>-1</v>
      </c>
      <c r="AP68" s="2907">
        <v>5</v>
      </c>
      <c r="AQ68" s="2897">
        <v>2</v>
      </c>
      <c r="AR68" s="2909">
        <v>3</v>
      </c>
      <c r="AS68" s="2907">
        <v>2</v>
      </c>
      <c r="AT68" s="2897">
        <v>1</v>
      </c>
      <c r="AU68" s="2909">
        <v>1</v>
      </c>
      <c r="AV68" s="2911">
        <v>7</v>
      </c>
      <c r="AW68" s="2898">
        <v>4</v>
      </c>
      <c r="AX68" s="2900">
        <v>3</v>
      </c>
      <c r="AY68"/>
      <c r="AZ68" s="2923" t="s">
        <v>781</v>
      </c>
      <c r="BA68" s="2927">
        <v>1</v>
      </c>
      <c r="BB68" s="2919">
        <v>1</v>
      </c>
      <c r="BC68" s="2920">
        <v>0</v>
      </c>
      <c r="BD68" s="2925">
        <v>0</v>
      </c>
      <c r="BE68" s="2919">
        <v>2</v>
      </c>
      <c r="BF68" s="2920">
        <v>-2</v>
      </c>
      <c r="BG68" s="2925">
        <v>2</v>
      </c>
      <c r="BH68" s="2919">
        <v>1</v>
      </c>
      <c r="BI68" s="2920">
        <v>1</v>
      </c>
      <c r="BJ68" s="2927">
        <v>0</v>
      </c>
      <c r="BK68" s="2919">
        <v>0</v>
      </c>
      <c r="BL68" s="2920">
        <v>0</v>
      </c>
      <c r="BM68" s="2929">
        <v>3</v>
      </c>
      <c r="BN68" s="2918">
        <v>4</v>
      </c>
      <c r="BO68" s="2920">
        <v>-1</v>
      </c>
    </row>
    <row r="69" spans="1:67" ht="23.25" customHeight="1">
      <c r="A69" s="2123" t="s">
        <v>455</v>
      </c>
      <c r="B69" s="2130">
        <v>0</v>
      </c>
      <c r="C69" s="2796">
        <v>0</v>
      </c>
      <c r="D69" s="2796">
        <v>0</v>
      </c>
      <c r="E69" s="2796">
        <v>0</v>
      </c>
      <c r="F69" s="2796">
        <v>0</v>
      </c>
      <c r="G69" s="2796">
        <v>0</v>
      </c>
      <c r="H69" s="2796">
        <v>0</v>
      </c>
      <c r="I69" s="2796">
        <v>0</v>
      </c>
      <c r="J69" s="2129">
        <f t="shared" si="49"/>
        <v>0</v>
      </c>
      <c r="K69" s="2797">
        <v>0</v>
      </c>
      <c r="L69" s="2798">
        <v>0</v>
      </c>
      <c r="M69" s="2649">
        <f t="shared" si="50"/>
        <v>0</v>
      </c>
      <c r="N69" s="2135">
        <f>B69+E69+H69+K69</f>
        <v>0</v>
      </c>
      <c r="O69" s="2650">
        <f t="shared" si="52"/>
        <v>0</v>
      </c>
      <c r="P69" s="1647">
        <f t="shared" si="53"/>
        <v>0</v>
      </c>
      <c r="R69" s="2123" t="s">
        <v>455</v>
      </c>
      <c r="S69" s="2130">
        <v>0</v>
      </c>
      <c r="T69" s="2796">
        <v>0</v>
      </c>
      <c r="U69" s="2796">
        <v>0</v>
      </c>
      <c r="V69" s="2796">
        <v>0</v>
      </c>
      <c r="W69" s="2796">
        <v>0</v>
      </c>
      <c r="X69" s="2796">
        <v>0</v>
      </c>
      <c r="Y69" s="2796">
        <v>0</v>
      </c>
      <c r="Z69" s="2796">
        <v>0</v>
      </c>
      <c r="AA69" s="2129">
        <v>0</v>
      </c>
      <c r="AB69" s="2797">
        <v>0</v>
      </c>
      <c r="AC69" s="2798">
        <v>0</v>
      </c>
      <c r="AD69" s="2649">
        <v>0</v>
      </c>
      <c r="AE69" s="2135">
        <f>S69+V69+Y69+AB69</f>
        <v>0</v>
      </c>
      <c r="AF69" s="2650">
        <f t="shared" si="54"/>
        <v>0</v>
      </c>
      <c r="AG69" s="1647">
        <f t="shared" si="55"/>
        <v>0</v>
      </c>
      <c r="AI69" s="2903" t="s">
        <v>782</v>
      </c>
      <c r="AJ69" s="2905" t="s">
        <v>601</v>
      </c>
      <c r="AK69" s="2897" t="s">
        <v>601</v>
      </c>
      <c r="AL69" s="2909"/>
      <c r="AM69" s="2907" t="s">
        <v>601</v>
      </c>
      <c r="AN69" s="2897" t="s">
        <v>601</v>
      </c>
      <c r="AO69" s="2909">
        <f ca="1">-AO69</f>
        <v>0</v>
      </c>
      <c r="AP69" s="2907" t="s">
        <v>601</v>
      </c>
      <c r="AQ69" s="2897" t="s">
        <v>601</v>
      </c>
      <c r="AR69" s="2909">
        <v>0</v>
      </c>
      <c r="AS69" s="2907">
        <v>0</v>
      </c>
      <c r="AT69" s="2897">
        <v>0</v>
      </c>
      <c r="AU69" s="2909">
        <v>0</v>
      </c>
      <c r="AV69" s="2911">
        <v>0</v>
      </c>
      <c r="AW69" s="2898">
        <v>0</v>
      </c>
      <c r="AX69" s="2900">
        <v>0</v>
      </c>
      <c r="AY69"/>
      <c r="AZ69" s="2923" t="s">
        <v>782</v>
      </c>
      <c r="BA69" s="2927" t="s">
        <v>601</v>
      </c>
      <c r="BB69" s="2919" t="s">
        <v>601</v>
      </c>
      <c r="BC69" s="2920">
        <v>0</v>
      </c>
      <c r="BD69" s="2925" t="s">
        <v>601</v>
      </c>
      <c r="BE69" s="2919" t="s">
        <v>601</v>
      </c>
      <c r="BF69" s="2920">
        <v>0</v>
      </c>
      <c r="BG69" s="2925" t="s">
        <v>601</v>
      </c>
      <c r="BH69" s="2919" t="s">
        <v>601</v>
      </c>
      <c r="BI69" s="2920">
        <v>0</v>
      </c>
      <c r="BJ69" s="2927">
        <v>0</v>
      </c>
      <c r="BK69" s="2919">
        <v>0</v>
      </c>
      <c r="BL69" s="2920">
        <v>0</v>
      </c>
      <c r="BM69" s="2929">
        <v>0</v>
      </c>
      <c r="BN69" s="2918">
        <v>0</v>
      </c>
      <c r="BO69" s="2920">
        <v>0</v>
      </c>
    </row>
    <row r="70" spans="1:67">
      <c r="A70" s="2122" t="s">
        <v>451</v>
      </c>
      <c r="B70" s="2130">
        <v>0</v>
      </c>
      <c r="C70" s="1315">
        <v>0</v>
      </c>
      <c r="D70" s="2129">
        <f t="shared" ref="D70:D76" si="57">B70-C70</f>
        <v>0</v>
      </c>
      <c r="E70" s="2796">
        <v>0</v>
      </c>
      <c r="F70" s="1315">
        <v>0</v>
      </c>
      <c r="G70" s="2649">
        <f t="shared" ref="G70:G76" si="58">E70-F70</f>
        <v>0</v>
      </c>
      <c r="H70" s="2130">
        <v>0</v>
      </c>
      <c r="I70" s="1315">
        <v>0</v>
      </c>
      <c r="J70" s="2129">
        <f t="shared" si="49"/>
        <v>0</v>
      </c>
      <c r="K70" s="2797">
        <v>0</v>
      </c>
      <c r="L70" s="2798">
        <v>0</v>
      </c>
      <c r="M70" s="2649">
        <f t="shared" si="50"/>
        <v>0</v>
      </c>
      <c r="N70" s="2135">
        <f t="shared" ref="N70:N77" si="59">B70+E70+H70+K70</f>
        <v>0</v>
      </c>
      <c r="O70" s="2650">
        <f t="shared" si="52"/>
        <v>0</v>
      </c>
      <c r="P70" s="1647">
        <f t="shared" si="53"/>
        <v>0</v>
      </c>
      <c r="R70" s="2122" t="s">
        <v>451</v>
      </c>
      <c r="S70" s="2130">
        <v>0</v>
      </c>
      <c r="T70" s="1315">
        <v>0</v>
      </c>
      <c r="U70" s="2129">
        <v>0</v>
      </c>
      <c r="V70" s="2796">
        <v>0</v>
      </c>
      <c r="W70" s="1315">
        <v>0</v>
      </c>
      <c r="X70" s="2649">
        <v>0</v>
      </c>
      <c r="Y70" s="2130">
        <v>1</v>
      </c>
      <c r="Z70" s="1315">
        <v>0</v>
      </c>
      <c r="AA70" s="2129">
        <v>1</v>
      </c>
      <c r="AB70" s="2797">
        <v>0</v>
      </c>
      <c r="AC70" s="2798">
        <v>0</v>
      </c>
      <c r="AD70" s="2649">
        <v>0</v>
      </c>
      <c r="AE70" s="2135">
        <f t="shared" si="54"/>
        <v>1</v>
      </c>
      <c r="AF70" s="2650">
        <f t="shared" si="54"/>
        <v>0</v>
      </c>
      <c r="AG70" s="1647">
        <f t="shared" si="55"/>
        <v>1</v>
      </c>
      <c r="AI70" s="2903" t="s">
        <v>451</v>
      </c>
      <c r="AJ70" s="2905">
        <v>0</v>
      </c>
      <c r="AK70" s="2897">
        <v>0</v>
      </c>
      <c r="AL70" s="2909">
        <v>0</v>
      </c>
      <c r="AM70" s="2907">
        <v>0</v>
      </c>
      <c r="AN70" s="2897">
        <v>0</v>
      </c>
      <c r="AO70" s="2909">
        <v>0</v>
      </c>
      <c r="AP70" s="2907">
        <v>2</v>
      </c>
      <c r="AQ70" s="2897">
        <v>0</v>
      </c>
      <c r="AR70" s="2909">
        <v>2</v>
      </c>
      <c r="AS70" s="2907">
        <v>1</v>
      </c>
      <c r="AT70" s="2897">
        <v>1</v>
      </c>
      <c r="AU70" s="2909">
        <v>0</v>
      </c>
      <c r="AV70" s="2911">
        <v>3</v>
      </c>
      <c r="AW70" s="2898">
        <v>1</v>
      </c>
      <c r="AX70" s="2900">
        <v>2</v>
      </c>
      <c r="AY70"/>
      <c r="AZ70" s="2923" t="s">
        <v>451</v>
      </c>
      <c r="BA70" s="2927">
        <v>0</v>
      </c>
      <c r="BB70" s="2919">
        <v>0</v>
      </c>
      <c r="BC70" s="2920">
        <v>0</v>
      </c>
      <c r="BD70" s="2925">
        <v>0</v>
      </c>
      <c r="BE70" s="2919">
        <v>0</v>
      </c>
      <c r="BF70" s="2920">
        <v>0</v>
      </c>
      <c r="BG70" s="2925">
        <v>1</v>
      </c>
      <c r="BH70" s="2919">
        <v>0</v>
      </c>
      <c r="BI70" s="2920">
        <v>1</v>
      </c>
      <c r="BJ70" s="2927">
        <v>0</v>
      </c>
      <c r="BK70" s="2919">
        <v>0</v>
      </c>
      <c r="BL70" s="2920">
        <v>0</v>
      </c>
      <c r="BM70" s="2929">
        <v>1</v>
      </c>
      <c r="BN70" s="2918">
        <v>0</v>
      </c>
      <c r="BO70" s="2920">
        <v>1</v>
      </c>
    </row>
    <row r="71" spans="1:67">
      <c r="A71" s="2122" t="s">
        <v>452</v>
      </c>
      <c r="B71" s="2130">
        <v>0</v>
      </c>
      <c r="C71" s="1315">
        <v>0</v>
      </c>
      <c r="D71" s="2129">
        <f t="shared" si="57"/>
        <v>0</v>
      </c>
      <c r="E71" s="2796">
        <v>0</v>
      </c>
      <c r="F71" s="1315">
        <v>0</v>
      </c>
      <c r="G71" s="2649">
        <f t="shared" si="58"/>
        <v>0</v>
      </c>
      <c r="H71" s="2130">
        <v>0</v>
      </c>
      <c r="I71" s="1315">
        <v>0</v>
      </c>
      <c r="J71" s="2129">
        <f t="shared" si="49"/>
        <v>0</v>
      </c>
      <c r="K71" s="2797">
        <v>0</v>
      </c>
      <c r="L71" s="2798">
        <v>1</v>
      </c>
      <c r="M71" s="2649">
        <f t="shared" si="50"/>
        <v>-1</v>
      </c>
      <c r="N71" s="2135">
        <f t="shared" si="59"/>
        <v>0</v>
      </c>
      <c r="O71" s="2650">
        <f t="shared" si="52"/>
        <v>1</v>
      </c>
      <c r="P71" s="1647">
        <f t="shared" si="53"/>
        <v>-1</v>
      </c>
      <c r="R71" s="2122" t="s">
        <v>452</v>
      </c>
      <c r="S71" s="2130">
        <v>0</v>
      </c>
      <c r="T71" s="1315">
        <v>0</v>
      </c>
      <c r="U71" s="2129">
        <v>0</v>
      </c>
      <c r="V71" s="2796">
        <v>0</v>
      </c>
      <c r="W71" s="1315">
        <v>0</v>
      </c>
      <c r="X71" s="2649">
        <v>0</v>
      </c>
      <c r="Y71" s="2130">
        <v>0</v>
      </c>
      <c r="Z71" s="1315">
        <v>0</v>
      </c>
      <c r="AA71" s="2129">
        <v>0</v>
      </c>
      <c r="AB71" s="2797">
        <v>0</v>
      </c>
      <c r="AC71" s="2798">
        <v>0</v>
      </c>
      <c r="AD71" s="2649">
        <v>0</v>
      </c>
      <c r="AE71" s="2135">
        <f t="shared" si="54"/>
        <v>0</v>
      </c>
      <c r="AF71" s="2650">
        <f t="shared" si="54"/>
        <v>0</v>
      </c>
      <c r="AG71" s="1647">
        <f t="shared" si="55"/>
        <v>0</v>
      </c>
      <c r="AI71" s="2903" t="s">
        <v>783</v>
      </c>
      <c r="AJ71" s="2905">
        <v>2</v>
      </c>
      <c r="AK71" s="2897">
        <v>0</v>
      </c>
      <c r="AL71" s="2909">
        <v>2</v>
      </c>
      <c r="AM71" s="2907">
        <v>0</v>
      </c>
      <c r="AN71" s="2897">
        <v>0</v>
      </c>
      <c r="AO71" s="2909">
        <v>0</v>
      </c>
      <c r="AP71" s="2907">
        <v>1</v>
      </c>
      <c r="AQ71" s="2897">
        <v>0</v>
      </c>
      <c r="AR71" s="2909">
        <v>1</v>
      </c>
      <c r="AS71" s="2907">
        <v>0</v>
      </c>
      <c r="AT71" s="2897">
        <v>0</v>
      </c>
      <c r="AU71" s="2909">
        <v>0</v>
      </c>
      <c r="AV71" s="2911">
        <v>3</v>
      </c>
      <c r="AW71" s="2898">
        <v>0</v>
      </c>
      <c r="AX71" s="2900">
        <v>3</v>
      </c>
      <c r="AY71"/>
      <c r="AZ71" s="2923" t="s">
        <v>783</v>
      </c>
      <c r="BA71" s="2927">
        <v>0</v>
      </c>
      <c r="BB71" s="2919">
        <v>0</v>
      </c>
      <c r="BC71" s="2920">
        <v>0</v>
      </c>
      <c r="BD71" s="2925">
        <v>0</v>
      </c>
      <c r="BE71" s="2919">
        <v>1</v>
      </c>
      <c r="BF71" s="2920">
        <v>-1</v>
      </c>
      <c r="BG71" s="2925">
        <v>0</v>
      </c>
      <c r="BH71" s="2919">
        <v>0</v>
      </c>
      <c r="BI71" s="2920">
        <v>0</v>
      </c>
      <c r="BJ71" s="2927">
        <v>0</v>
      </c>
      <c r="BK71" s="2919">
        <v>0</v>
      </c>
      <c r="BL71" s="2920">
        <v>0</v>
      </c>
      <c r="BM71" s="2929">
        <v>0</v>
      </c>
      <c r="BN71" s="2918">
        <v>1</v>
      </c>
      <c r="BO71" s="2920">
        <v>-1</v>
      </c>
    </row>
    <row r="72" spans="1:67" ht="24.75" customHeight="1">
      <c r="A72" s="2123" t="s">
        <v>458</v>
      </c>
      <c r="B72" s="2130">
        <v>0</v>
      </c>
      <c r="C72" s="1315">
        <v>1</v>
      </c>
      <c r="D72" s="2129">
        <f t="shared" si="57"/>
        <v>-1</v>
      </c>
      <c r="E72" s="2796">
        <v>0</v>
      </c>
      <c r="F72" s="1315">
        <v>0</v>
      </c>
      <c r="G72" s="2649">
        <f t="shared" si="58"/>
        <v>0</v>
      </c>
      <c r="H72" s="2130">
        <v>2</v>
      </c>
      <c r="I72" s="1315">
        <v>2</v>
      </c>
      <c r="J72" s="2129">
        <f t="shared" si="49"/>
        <v>0</v>
      </c>
      <c r="K72" s="2797">
        <v>2</v>
      </c>
      <c r="L72" s="2798">
        <v>2</v>
      </c>
      <c r="M72" s="2649">
        <f t="shared" si="50"/>
        <v>0</v>
      </c>
      <c r="N72" s="2135">
        <f t="shared" si="59"/>
        <v>4</v>
      </c>
      <c r="O72" s="2650">
        <f t="shared" si="52"/>
        <v>5</v>
      </c>
      <c r="P72" s="1647">
        <f t="shared" si="53"/>
        <v>-1</v>
      </c>
      <c r="R72" s="2123" t="s">
        <v>458</v>
      </c>
      <c r="S72" s="2130">
        <v>0</v>
      </c>
      <c r="T72" s="1315">
        <v>0</v>
      </c>
      <c r="U72" s="2129">
        <v>0</v>
      </c>
      <c r="V72" s="2796">
        <v>0</v>
      </c>
      <c r="W72" s="1315">
        <v>0</v>
      </c>
      <c r="X72" s="2649">
        <v>0</v>
      </c>
      <c r="Y72" s="2130">
        <v>2</v>
      </c>
      <c r="Z72" s="1315">
        <v>2</v>
      </c>
      <c r="AA72" s="2129">
        <v>0</v>
      </c>
      <c r="AB72" s="2797">
        <v>1</v>
      </c>
      <c r="AC72" s="2798">
        <v>1</v>
      </c>
      <c r="AD72" s="2649">
        <v>0</v>
      </c>
      <c r="AE72" s="2135">
        <f t="shared" si="54"/>
        <v>3</v>
      </c>
      <c r="AF72" s="2650">
        <f t="shared" si="54"/>
        <v>3</v>
      </c>
      <c r="AG72" s="1647">
        <f t="shared" si="55"/>
        <v>0</v>
      </c>
      <c r="AI72" s="2903" t="s">
        <v>784</v>
      </c>
      <c r="AJ72" s="2905">
        <v>0</v>
      </c>
      <c r="AK72" s="2897">
        <v>0</v>
      </c>
      <c r="AL72" s="2909">
        <v>0</v>
      </c>
      <c r="AM72" s="2907">
        <v>0</v>
      </c>
      <c r="AN72" s="2897">
        <v>1</v>
      </c>
      <c r="AO72" s="2909">
        <v>-1</v>
      </c>
      <c r="AP72" s="2907">
        <v>1</v>
      </c>
      <c r="AQ72" s="2897">
        <v>3</v>
      </c>
      <c r="AR72" s="2909">
        <v>-2</v>
      </c>
      <c r="AS72" s="2907">
        <v>0</v>
      </c>
      <c r="AT72" s="2897">
        <v>0</v>
      </c>
      <c r="AU72" s="2909">
        <v>0</v>
      </c>
      <c r="AV72" s="2911">
        <v>1</v>
      </c>
      <c r="AW72" s="2898">
        <v>4</v>
      </c>
      <c r="AX72" s="2900">
        <v>-3</v>
      </c>
      <c r="AY72"/>
      <c r="AZ72" s="2923" t="s">
        <v>784</v>
      </c>
      <c r="BA72" s="2927">
        <v>0</v>
      </c>
      <c r="BB72" s="2919">
        <v>0</v>
      </c>
      <c r="BC72" s="2920">
        <v>0</v>
      </c>
      <c r="BD72" s="2925">
        <v>0</v>
      </c>
      <c r="BE72" s="2919">
        <v>0</v>
      </c>
      <c r="BF72" s="2920">
        <v>0</v>
      </c>
      <c r="BG72" s="2925">
        <v>0</v>
      </c>
      <c r="BH72" s="2919">
        <v>0</v>
      </c>
      <c r="BI72" s="2920">
        <v>0</v>
      </c>
      <c r="BJ72" s="2927">
        <v>1</v>
      </c>
      <c r="BK72" s="2919">
        <v>1</v>
      </c>
      <c r="BL72" s="2920">
        <v>0</v>
      </c>
      <c r="BM72" s="2929">
        <v>1</v>
      </c>
      <c r="BN72" s="2918">
        <v>1</v>
      </c>
      <c r="BO72" s="2920">
        <v>0</v>
      </c>
    </row>
    <row r="73" spans="1:67">
      <c r="A73" s="2122" t="s">
        <v>453</v>
      </c>
      <c r="B73" s="2130">
        <v>0</v>
      </c>
      <c r="C73" s="1315">
        <v>0</v>
      </c>
      <c r="D73" s="2129">
        <f t="shared" si="57"/>
        <v>0</v>
      </c>
      <c r="E73" s="2796">
        <v>1</v>
      </c>
      <c r="F73" s="1315">
        <v>1</v>
      </c>
      <c r="G73" s="2649">
        <f t="shared" si="58"/>
        <v>0</v>
      </c>
      <c r="H73" s="2130">
        <v>10</v>
      </c>
      <c r="I73" s="1315">
        <v>11</v>
      </c>
      <c r="J73" s="2129">
        <f t="shared" si="49"/>
        <v>-1</v>
      </c>
      <c r="K73" s="2797">
        <v>0</v>
      </c>
      <c r="L73" s="2798">
        <v>0</v>
      </c>
      <c r="M73" s="2649">
        <f t="shared" si="50"/>
        <v>0</v>
      </c>
      <c r="N73" s="2135">
        <f t="shared" si="59"/>
        <v>11</v>
      </c>
      <c r="O73" s="2650">
        <f t="shared" si="52"/>
        <v>12</v>
      </c>
      <c r="P73" s="1647">
        <f t="shared" si="53"/>
        <v>-1</v>
      </c>
      <c r="R73" s="2122" t="s">
        <v>453</v>
      </c>
      <c r="S73" s="2130">
        <v>0</v>
      </c>
      <c r="T73" s="1315">
        <v>0</v>
      </c>
      <c r="U73" s="2129">
        <v>0</v>
      </c>
      <c r="V73" s="2796">
        <v>0</v>
      </c>
      <c r="W73" s="1315">
        <v>0</v>
      </c>
      <c r="X73" s="2649">
        <v>0</v>
      </c>
      <c r="Y73" s="2130">
        <v>9</v>
      </c>
      <c r="Z73" s="1315">
        <v>5</v>
      </c>
      <c r="AA73" s="2129">
        <v>4</v>
      </c>
      <c r="AB73" s="2797">
        <v>1</v>
      </c>
      <c r="AC73" s="2798">
        <v>0</v>
      </c>
      <c r="AD73" s="2649">
        <v>1</v>
      </c>
      <c r="AE73" s="2135">
        <f t="shared" si="54"/>
        <v>10</v>
      </c>
      <c r="AF73" s="2650">
        <f t="shared" si="54"/>
        <v>5</v>
      </c>
      <c r="AG73" s="1647">
        <f t="shared" si="55"/>
        <v>5</v>
      </c>
      <c r="AI73" s="2903" t="s">
        <v>453</v>
      </c>
      <c r="AJ73" s="2905">
        <v>1</v>
      </c>
      <c r="AK73" s="2897">
        <v>0</v>
      </c>
      <c r="AL73" s="2909">
        <v>1</v>
      </c>
      <c r="AM73" s="2907">
        <v>0</v>
      </c>
      <c r="AN73" s="2897">
        <v>0</v>
      </c>
      <c r="AO73" s="2909">
        <v>0</v>
      </c>
      <c r="AP73" s="2907">
        <v>2</v>
      </c>
      <c r="AQ73" s="2897">
        <v>5</v>
      </c>
      <c r="AR73" s="2909">
        <v>-3</v>
      </c>
      <c r="AS73" s="2907">
        <v>1</v>
      </c>
      <c r="AT73" s="2897">
        <v>0</v>
      </c>
      <c r="AU73" s="2909">
        <v>1</v>
      </c>
      <c r="AV73" s="2911">
        <v>4</v>
      </c>
      <c r="AW73" s="2898">
        <v>5</v>
      </c>
      <c r="AX73" s="2900">
        <v>-1</v>
      </c>
      <c r="AY73"/>
      <c r="AZ73" s="2923" t="s">
        <v>453</v>
      </c>
      <c r="BA73" s="2927">
        <v>0</v>
      </c>
      <c r="BB73" s="2919">
        <v>0</v>
      </c>
      <c r="BC73" s="2920">
        <v>0</v>
      </c>
      <c r="BD73" s="2925">
        <v>0</v>
      </c>
      <c r="BE73" s="2919">
        <v>3</v>
      </c>
      <c r="BF73" s="2920">
        <v>-3</v>
      </c>
      <c r="BG73" s="2925">
        <v>2</v>
      </c>
      <c r="BH73" s="2919">
        <v>4</v>
      </c>
      <c r="BI73" s="2920">
        <v>-2</v>
      </c>
      <c r="BJ73" s="2927">
        <v>0</v>
      </c>
      <c r="BK73" s="2919">
        <v>0</v>
      </c>
      <c r="BL73" s="2920">
        <v>0</v>
      </c>
      <c r="BM73" s="2929">
        <v>2</v>
      </c>
      <c r="BN73" s="2918">
        <v>7</v>
      </c>
      <c r="BO73" s="2920">
        <v>-5</v>
      </c>
    </row>
    <row r="74" spans="1:67" ht="21.75" customHeight="1">
      <c r="A74" s="2123" t="s">
        <v>457</v>
      </c>
      <c r="B74" s="2131">
        <v>0</v>
      </c>
      <c r="C74" s="1318">
        <v>0</v>
      </c>
      <c r="D74" s="2129">
        <f t="shared" si="57"/>
        <v>0</v>
      </c>
      <c r="E74" s="2799">
        <v>0</v>
      </c>
      <c r="F74" s="1318">
        <v>0</v>
      </c>
      <c r="G74" s="2649">
        <f t="shared" si="58"/>
        <v>0</v>
      </c>
      <c r="H74" s="2131">
        <v>0</v>
      </c>
      <c r="I74" s="1318">
        <v>0</v>
      </c>
      <c r="J74" s="2129">
        <f t="shared" si="49"/>
        <v>0</v>
      </c>
      <c r="K74" s="2797">
        <v>0</v>
      </c>
      <c r="L74" s="2798">
        <v>0</v>
      </c>
      <c r="M74" s="2649">
        <f t="shared" si="50"/>
        <v>0</v>
      </c>
      <c r="N74" s="2135">
        <f t="shared" si="59"/>
        <v>0</v>
      </c>
      <c r="O74" s="2650">
        <f t="shared" si="52"/>
        <v>0</v>
      </c>
      <c r="P74" s="1647">
        <f t="shared" si="53"/>
        <v>0</v>
      </c>
      <c r="R74" s="2123" t="s">
        <v>457</v>
      </c>
      <c r="S74" s="2131">
        <v>0</v>
      </c>
      <c r="T74" s="1318">
        <v>0</v>
      </c>
      <c r="U74" s="2129">
        <v>0</v>
      </c>
      <c r="V74" s="2799">
        <v>0</v>
      </c>
      <c r="W74" s="1318">
        <v>0</v>
      </c>
      <c r="X74" s="2649">
        <v>0</v>
      </c>
      <c r="Y74" s="2131">
        <v>0</v>
      </c>
      <c r="Z74" s="1318">
        <v>0</v>
      </c>
      <c r="AA74" s="2129">
        <v>0</v>
      </c>
      <c r="AB74" s="2797">
        <v>0</v>
      </c>
      <c r="AC74" s="2798">
        <v>0</v>
      </c>
      <c r="AD74" s="2649">
        <v>0</v>
      </c>
      <c r="AE74" s="2135">
        <f t="shared" si="54"/>
        <v>0</v>
      </c>
      <c r="AF74" s="2650">
        <f t="shared" si="54"/>
        <v>0</v>
      </c>
      <c r="AG74" s="1647">
        <f t="shared" si="55"/>
        <v>0</v>
      </c>
      <c r="AI74" s="2903" t="s">
        <v>454</v>
      </c>
      <c r="AJ74" s="2905">
        <v>18</v>
      </c>
      <c r="AK74" s="2897">
        <v>1</v>
      </c>
      <c r="AL74" s="2909">
        <v>17</v>
      </c>
      <c r="AM74" s="2907">
        <v>5</v>
      </c>
      <c r="AN74" s="2897">
        <v>1</v>
      </c>
      <c r="AO74" s="2909">
        <v>4</v>
      </c>
      <c r="AP74" s="2907">
        <v>11</v>
      </c>
      <c r="AQ74" s="2897">
        <v>0</v>
      </c>
      <c r="AR74" s="2909">
        <v>11</v>
      </c>
      <c r="AS74" s="2907">
        <v>0</v>
      </c>
      <c r="AT74" s="2897">
        <v>0</v>
      </c>
      <c r="AU74" s="2909">
        <v>0</v>
      </c>
      <c r="AV74" s="2911">
        <v>34</v>
      </c>
      <c r="AW74" s="2898">
        <v>2</v>
      </c>
      <c r="AX74" s="2900">
        <v>32</v>
      </c>
      <c r="AY74"/>
      <c r="AZ74" s="2923" t="s">
        <v>454</v>
      </c>
      <c r="BA74" s="2927">
        <v>19</v>
      </c>
      <c r="BB74" s="2919">
        <v>3</v>
      </c>
      <c r="BC74" s="2920">
        <v>16</v>
      </c>
      <c r="BD74" s="2925">
        <v>12</v>
      </c>
      <c r="BE74" s="2919">
        <v>0</v>
      </c>
      <c r="BF74" s="2920">
        <v>12</v>
      </c>
      <c r="BG74" s="2925">
        <v>11</v>
      </c>
      <c r="BH74" s="2919">
        <v>2</v>
      </c>
      <c r="BI74" s="2920">
        <v>9</v>
      </c>
      <c r="BJ74" s="2927">
        <v>4</v>
      </c>
      <c r="BK74" s="2919">
        <v>2</v>
      </c>
      <c r="BL74" s="2920">
        <v>2</v>
      </c>
      <c r="BM74" s="2929">
        <v>46</v>
      </c>
      <c r="BN74" s="2918">
        <v>7</v>
      </c>
      <c r="BO74" s="2920">
        <v>39</v>
      </c>
    </row>
    <row r="75" spans="1:67" ht="13.5" thickBot="1">
      <c r="A75" s="2122" t="s">
        <v>456</v>
      </c>
      <c r="B75" s="2131">
        <v>0</v>
      </c>
      <c r="C75" s="1318">
        <v>0</v>
      </c>
      <c r="D75" s="2129">
        <f t="shared" si="57"/>
        <v>0</v>
      </c>
      <c r="E75" s="2799">
        <v>0</v>
      </c>
      <c r="F75" s="1318">
        <v>0</v>
      </c>
      <c r="G75" s="2649">
        <f t="shared" si="58"/>
        <v>0</v>
      </c>
      <c r="H75" s="2131">
        <v>0</v>
      </c>
      <c r="I75" s="1318">
        <v>0</v>
      </c>
      <c r="J75" s="2129">
        <f t="shared" si="49"/>
        <v>0</v>
      </c>
      <c r="K75" s="2796">
        <v>0</v>
      </c>
      <c r="L75" s="1315">
        <v>0</v>
      </c>
      <c r="M75" s="2649">
        <f t="shared" si="50"/>
        <v>0</v>
      </c>
      <c r="N75" s="2135">
        <f t="shared" si="59"/>
        <v>0</v>
      </c>
      <c r="O75" s="2650">
        <f t="shared" si="52"/>
        <v>0</v>
      </c>
      <c r="P75" s="1647">
        <f t="shared" si="53"/>
        <v>0</v>
      </c>
      <c r="R75" s="2122" t="s">
        <v>456</v>
      </c>
      <c r="S75" s="2131">
        <v>0</v>
      </c>
      <c r="T75" s="1318">
        <v>0</v>
      </c>
      <c r="U75" s="2129">
        <f t="shared" ref="U75" si="60">S75-T75</f>
        <v>0</v>
      </c>
      <c r="V75" s="2799">
        <v>0</v>
      </c>
      <c r="W75" s="1318">
        <v>0</v>
      </c>
      <c r="X75" s="2649">
        <f t="shared" ref="X75" si="61">V75-W75</f>
        <v>0</v>
      </c>
      <c r="Y75" s="2131">
        <v>0</v>
      </c>
      <c r="Z75" s="1318">
        <v>0</v>
      </c>
      <c r="AA75" s="2129">
        <f t="shared" ref="AA75" si="62">Y75-Z75</f>
        <v>0</v>
      </c>
      <c r="AB75" s="2796">
        <v>0</v>
      </c>
      <c r="AC75" s="1315">
        <v>0</v>
      </c>
      <c r="AD75" s="2649">
        <f t="shared" ref="AD75" si="63">AB75-AC75</f>
        <v>0</v>
      </c>
      <c r="AE75" s="2135">
        <f t="shared" si="54"/>
        <v>0</v>
      </c>
      <c r="AF75" s="2650">
        <f t="shared" si="54"/>
        <v>0</v>
      </c>
      <c r="AG75" s="1647">
        <f t="shared" si="55"/>
        <v>0</v>
      </c>
      <c r="AI75" s="2904" t="s">
        <v>156</v>
      </c>
      <c r="AJ75" s="2906">
        <v>25</v>
      </c>
      <c r="AK75" s="2901">
        <v>6</v>
      </c>
      <c r="AL75" s="2910">
        <v>19</v>
      </c>
      <c r="AM75" s="2908">
        <v>9</v>
      </c>
      <c r="AN75" s="2901">
        <v>12</v>
      </c>
      <c r="AO75" s="2910">
        <v>-3</v>
      </c>
      <c r="AP75" s="2908">
        <v>75</v>
      </c>
      <c r="AQ75" s="2901">
        <v>82</v>
      </c>
      <c r="AR75" s="2910">
        <f>SUM(AR55:AR74)</f>
        <v>-7</v>
      </c>
      <c r="AS75" s="2908">
        <v>5</v>
      </c>
      <c r="AT75" s="2901">
        <v>2</v>
      </c>
      <c r="AU75" s="2910">
        <f>SUM(AU55:AU74)</f>
        <v>3</v>
      </c>
      <c r="AV75" s="2908">
        <v>114</v>
      </c>
      <c r="AW75" s="2901">
        <v>102</v>
      </c>
      <c r="AX75" s="2912">
        <f>SUM(AX55:AX74)</f>
        <v>12</v>
      </c>
      <c r="AY75"/>
      <c r="AZ75" s="2924" t="s">
        <v>156</v>
      </c>
      <c r="BA75" s="2928">
        <v>31</v>
      </c>
      <c r="BB75" s="2921">
        <v>30</v>
      </c>
      <c r="BC75" s="2922">
        <f>SUM(BC55:BC74)</f>
        <v>1</v>
      </c>
      <c r="BD75" s="2926">
        <v>19</v>
      </c>
      <c r="BE75" s="2921">
        <v>39</v>
      </c>
      <c r="BF75" s="2922">
        <f>SUM(BF55:BF74)</f>
        <v>-20</v>
      </c>
      <c r="BG75" s="2926">
        <v>105</v>
      </c>
      <c r="BH75" s="2921">
        <v>115</v>
      </c>
      <c r="BI75" s="2922">
        <f>SUM(BI55:BI74)</f>
        <v>-10</v>
      </c>
      <c r="BJ75" s="2928">
        <v>7</v>
      </c>
      <c r="BK75" s="2921">
        <v>4</v>
      </c>
      <c r="BL75" s="2922">
        <f>SUM(BL55:BL74)</f>
        <v>3</v>
      </c>
      <c r="BM75" s="2926">
        <v>162</v>
      </c>
      <c r="BN75" s="2921">
        <v>188</v>
      </c>
      <c r="BO75" s="2922">
        <f>SUM(BO55:BO74)</f>
        <v>-26</v>
      </c>
    </row>
    <row r="76" spans="1:67">
      <c r="A76" s="2122" t="s">
        <v>454</v>
      </c>
      <c r="B76" s="2130">
        <v>14</v>
      </c>
      <c r="C76" s="1315">
        <v>4</v>
      </c>
      <c r="D76" s="2129">
        <f t="shared" si="57"/>
        <v>10</v>
      </c>
      <c r="E76" s="2799">
        <v>9</v>
      </c>
      <c r="F76" s="1318">
        <v>0</v>
      </c>
      <c r="G76" s="2649">
        <f t="shared" si="58"/>
        <v>9</v>
      </c>
      <c r="H76" s="2131">
        <v>34</v>
      </c>
      <c r="I76" s="2800">
        <v>0</v>
      </c>
      <c r="J76" s="2129">
        <f t="shared" si="49"/>
        <v>34</v>
      </c>
      <c r="K76" s="2801">
        <v>2</v>
      </c>
      <c r="L76" s="1315">
        <v>0</v>
      </c>
      <c r="M76" s="2649">
        <f t="shared" si="50"/>
        <v>2</v>
      </c>
      <c r="N76" s="2135">
        <f t="shared" si="59"/>
        <v>59</v>
      </c>
      <c r="O76" s="2650">
        <f t="shared" si="52"/>
        <v>4</v>
      </c>
      <c r="P76" s="1647">
        <f t="shared" si="53"/>
        <v>55</v>
      </c>
      <c r="R76" s="2122" t="s">
        <v>454</v>
      </c>
      <c r="S76" s="2131">
        <v>17</v>
      </c>
      <c r="T76" s="1318">
        <v>1</v>
      </c>
      <c r="U76" s="2129">
        <v>16</v>
      </c>
      <c r="V76" s="2799">
        <v>9</v>
      </c>
      <c r="W76" s="1318">
        <v>0</v>
      </c>
      <c r="X76" s="2649">
        <v>9</v>
      </c>
      <c r="Y76" s="2131">
        <v>16</v>
      </c>
      <c r="Z76" s="1318">
        <v>2</v>
      </c>
      <c r="AA76" s="2129">
        <v>14</v>
      </c>
      <c r="AB76" s="2797">
        <v>2</v>
      </c>
      <c r="AC76" s="2798">
        <v>0</v>
      </c>
      <c r="AD76" s="2649">
        <v>2</v>
      </c>
      <c r="AE76" s="2135">
        <f>S76+V76+Y76+AB76</f>
        <v>44</v>
      </c>
      <c r="AF76" s="2650">
        <f t="shared" si="54"/>
        <v>3</v>
      </c>
      <c r="AG76" s="1647">
        <f t="shared" si="55"/>
        <v>41</v>
      </c>
      <c r="AJ76"/>
      <c r="AK76"/>
      <c r="AL76"/>
      <c r="AM76"/>
      <c r="AN76"/>
      <c r="AO76"/>
      <c r="AP76"/>
      <c r="AQ76"/>
      <c r="AR76"/>
      <c r="AS76"/>
      <c r="AT76"/>
      <c r="AU76"/>
      <c r="AV76"/>
      <c r="AW76"/>
      <c r="AX76"/>
      <c r="AY76"/>
      <c r="AZ76"/>
      <c r="BA76"/>
      <c r="BB76"/>
      <c r="BC76"/>
      <c r="BD76"/>
      <c r="BE76"/>
      <c r="BF76"/>
      <c r="BG76"/>
      <c r="BH76"/>
      <c r="BI76"/>
      <c r="BJ76"/>
    </row>
    <row r="77" spans="1:67" s="146" customFormat="1" ht="17.45" customHeight="1" thickBot="1">
      <c r="A77" s="2126" t="s">
        <v>156</v>
      </c>
      <c r="B77" s="2132">
        <f>SUM(B55:B76)</f>
        <v>27</v>
      </c>
      <c r="C77" s="1320">
        <f>SUM(C55:C76)</f>
        <v>26</v>
      </c>
      <c r="D77" s="2062">
        <f t="shared" ref="D77:J77" si="64">SUM(D55:D76)</f>
        <v>1</v>
      </c>
      <c r="E77" s="2127">
        <f t="shared" si="64"/>
        <v>27</v>
      </c>
      <c r="F77" s="1320">
        <f t="shared" si="64"/>
        <v>26</v>
      </c>
      <c r="G77" s="2134">
        <f t="shared" si="64"/>
        <v>1</v>
      </c>
      <c r="H77" s="2132">
        <f t="shared" si="64"/>
        <v>169</v>
      </c>
      <c r="I77" s="1320">
        <f t="shared" si="64"/>
        <v>275</v>
      </c>
      <c r="J77" s="2062">
        <f t="shared" si="64"/>
        <v>-106</v>
      </c>
      <c r="K77" s="2127">
        <f>SUM(K55:K76)</f>
        <v>5</v>
      </c>
      <c r="L77" s="1320">
        <f>SUM(L55:L76)</f>
        <v>8</v>
      </c>
      <c r="M77" s="2134">
        <f>SUM(M55:M76)</f>
        <v>-3</v>
      </c>
      <c r="N77" s="2134">
        <f t="shared" si="59"/>
        <v>228</v>
      </c>
      <c r="O77" s="2061">
        <f>C77+F77+I77+L77</f>
        <v>335</v>
      </c>
      <c r="P77" s="2062">
        <f>N77-O77</f>
        <v>-107</v>
      </c>
      <c r="Q77" s="145"/>
      <c r="R77" s="2126" t="s">
        <v>156</v>
      </c>
      <c r="S77" s="2132">
        <f>SUM(S55:S76)</f>
        <v>26</v>
      </c>
      <c r="T77" s="1320">
        <f>SUM(T55:T76)</f>
        <v>8</v>
      </c>
      <c r="U77" s="2062">
        <f t="shared" ref="U77:AA77" si="65">SUM(U55:U76)</f>
        <v>18</v>
      </c>
      <c r="V77" s="2127">
        <f t="shared" si="65"/>
        <v>18</v>
      </c>
      <c r="W77" s="1320">
        <f t="shared" si="65"/>
        <v>17</v>
      </c>
      <c r="X77" s="2134">
        <f t="shared" si="65"/>
        <v>1</v>
      </c>
      <c r="Y77" s="2132">
        <f t="shared" si="65"/>
        <v>132</v>
      </c>
      <c r="Z77" s="1320">
        <f t="shared" si="65"/>
        <v>93</v>
      </c>
      <c r="AA77" s="2062">
        <f t="shared" si="65"/>
        <v>39</v>
      </c>
      <c r="AB77" s="2127">
        <f>SUM(AB55:AB76)</f>
        <v>5</v>
      </c>
      <c r="AC77" s="1320">
        <f>SUM(AC55:AC76)</f>
        <v>4</v>
      </c>
      <c r="AD77" s="2134">
        <f>SUM(AD55:AD76)</f>
        <v>1</v>
      </c>
      <c r="AE77" s="2134">
        <f>S77+V77+Y77+AB77</f>
        <v>181</v>
      </c>
      <c r="AF77" s="2061">
        <f>T77+W77+Z77+AC77</f>
        <v>122</v>
      </c>
      <c r="AG77" s="2062">
        <f>AE77-AF77</f>
        <v>59</v>
      </c>
      <c r="AH77" s="145"/>
      <c r="AI77" s="145"/>
      <c r="AJ77" s="145"/>
      <c r="AK77" s="145"/>
      <c r="AL77" s="145"/>
      <c r="AM77" s="145"/>
      <c r="AN77" s="145"/>
      <c r="AO77" s="145"/>
      <c r="BA77" s="3051"/>
    </row>
    <row r="78" spans="1:67">
      <c r="A78" s="296"/>
      <c r="AJ78" s="467"/>
      <c r="BA78" s="467"/>
    </row>
    <row r="79" spans="1:67" ht="13.5" thickBot="1">
      <c r="A79" s="296"/>
    </row>
    <row r="80" spans="1:67" ht="13.5" thickBot="1">
      <c r="A80" s="2121" t="s">
        <v>868</v>
      </c>
      <c r="B80" s="4599" t="s">
        <v>164</v>
      </c>
      <c r="C80" s="4600"/>
      <c r="D80" s="4601"/>
      <c r="E80" s="4599" t="s">
        <v>165</v>
      </c>
      <c r="F80" s="4600"/>
      <c r="G80" s="4601"/>
      <c r="H80" s="4599" t="s">
        <v>167</v>
      </c>
      <c r="I80" s="4600"/>
      <c r="J80" s="4601"/>
      <c r="K80" s="4599" t="s">
        <v>168</v>
      </c>
      <c r="L80" s="4600"/>
      <c r="M80" s="4601"/>
      <c r="N80" s="4599" t="s">
        <v>156</v>
      </c>
      <c r="O80" s="4600"/>
      <c r="P80" s="4601"/>
      <c r="R80" s="2121" t="s">
        <v>919</v>
      </c>
      <c r="S80" s="4599" t="s">
        <v>164</v>
      </c>
      <c r="T80" s="4600"/>
      <c r="U80" s="4601"/>
      <c r="V80" s="4599" t="s">
        <v>165</v>
      </c>
      <c r="W80" s="4600"/>
      <c r="X80" s="4601"/>
      <c r="Y80" s="4599" t="s">
        <v>167</v>
      </c>
      <c r="Z80" s="4600"/>
      <c r="AA80" s="4601"/>
      <c r="AB80" s="4599" t="s">
        <v>168</v>
      </c>
      <c r="AC80" s="4600"/>
      <c r="AD80" s="4601"/>
      <c r="AE80" s="4599" t="s">
        <v>156</v>
      </c>
      <c r="AF80" s="4600"/>
      <c r="AG80" s="4601"/>
      <c r="AI80" s="2121" t="s">
        <v>883</v>
      </c>
      <c r="AJ80" s="4599" t="s">
        <v>164</v>
      </c>
      <c r="AK80" s="4600"/>
      <c r="AL80" s="4601"/>
      <c r="AM80" s="4599" t="s">
        <v>165</v>
      </c>
      <c r="AN80" s="4600"/>
      <c r="AO80" s="4601"/>
      <c r="AP80" s="4599" t="s">
        <v>167</v>
      </c>
      <c r="AQ80" s="4600"/>
      <c r="AR80" s="4601"/>
      <c r="AS80" s="4599" t="s">
        <v>168</v>
      </c>
      <c r="AT80" s="4600"/>
      <c r="AU80" s="4601"/>
      <c r="AV80" s="4599" t="s">
        <v>156</v>
      </c>
      <c r="AW80" s="4600"/>
      <c r="AX80" s="4601"/>
      <c r="AZ80" s="2121" t="s">
        <v>920</v>
      </c>
      <c r="BA80" s="4599" t="s">
        <v>164</v>
      </c>
      <c r="BB80" s="4600"/>
      <c r="BC80" s="4601"/>
      <c r="BD80" s="4599" t="s">
        <v>165</v>
      </c>
      <c r="BE80" s="4600"/>
      <c r="BF80" s="4601"/>
      <c r="BG80" s="4599" t="s">
        <v>167</v>
      </c>
      <c r="BH80" s="4600"/>
      <c r="BI80" s="4601"/>
      <c r="BJ80" s="4599" t="s">
        <v>168</v>
      </c>
      <c r="BK80" s="4600"/>
      <c r="BL80" s="4601"/>
      <c r="BM80" s="4599" t="s">
        <v>156</v>
      </c>
      <c r="BN80" s="4600"/>
      <c r="BO80" s="4601"/>
    </row>
    <row r="81" spans="1:67" ht="45.75" thickBot="1">
      <c r="A81" s="2646" t="s">
        <v>627</v>
      </c>
      <c r="B81" s="534" t="s">
        <v>169</v>
      </c>
      <c r="C81" s="650" t="s">
        <v>170</v>
      </c>
      <c r="D81" s="2018" t="s">
        <v>171</v>
      </c>
      <c r="E81" s="535" t="s">
        <v>169</v>
      </c>
      <c r="F81" s="535" t="s">
        <v>170</v>
      </c>
      <c r="G81" s="650" t="s">
        <v>171</v>
      </c>
      <c r="H81" s="534" t="s">
        <v>169</v>
      </c>
      <c r="I81" s="535" t="s">
        <v>170</v>
      </c>
      <c r="J81" s="2018" t="s">
        <v>171</v>
      </c>
      <c r="K81" s="535" t="s">
        <v>169</v>
      </c>
      <c r="L81" s="535" t="s">
        <v>170</v>
      </c>
      <c r="M81" s="650" t="s">
        <v>171</v>
      </c>
      <c r="N81" s="534" t="s">
        <v>169</v>
      </c>
      <c r="O81" s="650" t="s">
        <v>170</v>
      </c>
      <c r="P81" s="2018" t="s">
        <v>171</v>
      </c>
      <c r="R81" s="2646" t="s">
        <v>627</v>
      </c>
      <c r="S81" s="534" t="s">
        <v>169</v>
      </c>
      <c r="T81" s="650" t="s">
        <v>170</v>
      </c>
      <c r="U81" s="2018" t="s">
        <v>171</v>
      </c>
      <c r="V81" s="535" t="s">
        <v>169</v>
      </c>
      <c r="W81" s="535" t="s">
        <v>170</v>
      </c>
      <c r="X81" s="650" t="s">
        <v>171</v>
      </c>
      <c r="Y81" s="534" t="s">
        <v>169</v>
      </c>
      <c r="Z81" s="535" t="s">
        <v>170</v>
      </c>
      <c r="AA81" s="2018" t="s">
        <v>171</v>
      </c>
      <c r="AB81" s="535" t="s">
        <v>169</v>
      </c>
      <c r="AC81" s="535" t="s">
        <v>170</v>
      </c>
      <c r="AD81" s="650" t="s">
        <v>171</v>
      </c>
      <c r="AE81" s="534" t="s">
        <v>169</v>
      </c>
      <c r="AF81" s="650" t="s">
        <v>170</v>
      </c>
      <c r="AG81" s="2018" t="s">
        <v>171</v>
      </c>
      <c r="AI81" s="2646" t="s">
        <v>627</v>
      </c>
      <c r="AJ81" s="534" t="s">
        <v>169</v>
      </c>
      <c r="AK81" s="650" t="s">
        <v>170</v>
      </c>
      <c r="AL81" s="2018" t="s">
        <v>171</v>
      </c>
      <c r="AM81" s="535" t="s">
        <v>169</v>
      </c>
      <c r="AN81" s="535" t="s">
        <v>170</v>
      </c>
      <c r="AO81" s="650" t="s">
        <v>171</v>
      </c>
      <c r="AP81" s="534" t="s">
        <v>169</v>
      </c>
      <c r="AQ81" s="535" t="s">
        <v>170</v>
      </c>
      <c r="AR81" s="2018" t="s">
        <v>171</v>
      </c>
      <c r="AS81" s="535" t="s">
        <v>169</v>
      </c>
      <c r="AT81" s="535" t="s">
        <v>170</v>
      </c>
      <c r="AU81" s="650" t="s">
        <v>171</v>
      </c>
      <c r="AV81" s="534" t="s">
        <v>169</v>
      </c>
      <c r="AW81" s="650" t="s">
        <v>170</v>
      </c>
      <c r="AX81" s="2018" t="s">
        <v>171</v>
      </c>
      <c r="AZ81" s="2646" t="s">
        <v>627</v>
      </c>
      <c r="BA81" s="534" t="s">
        <v>169</v>
      </c>
      <c r="BB81" s="650" t="s">
        <v>170</v>
      </c>
      <c r="BC81" s="2018" t="s">
        <v>171</v>
      </c>
      <c r="BD81" s="535" t="s">
        <v>169</v>
      </c>
      <c r="BE81" s="535" t="s">
        <v>170</v>
      </c>
      <c r="BF81" s="650" t="s">
        <v>171</v>
      </c>
      <c r="BG81" s="534" t="s">
        <v>169</v>
      </c>
      <c r="BH81" s="535" t="s">
        <v>170</v>
      </c>
      <c r="BI81" s="2018" t="s">
        <v>171</v>
      </c>
      <c r="BJ81" s="535" t="s">
        <v>169</v>
      </c>
      <c r="BK81" s="535" t="s">
        <v>170</v>
      </c>
      <c r="BL81" s="650" t="s">
        <v>171</v>
      </c>
      <c r="BM81" s="534" t="s">
        <v>169</v>
      </c>
      <c r="BN81" s="650" t="s">
        <v>170</v>
      </c>
      <c r="BO81" s="2018" t="s">
        <v>171</v>
      </c>
    </row>
    <row r="82" spans="1:67">
      <c r="A82" s="870" t="s">
        <v>437</v>
      </c>
      <c r="B82" s="2128">
        <v>2</v>
      </c>
      <c r="C82" s="2647">
        <v>0</v>
      </c>
      <c r="D82" s="2129">
        <f>B82-C82</f>
        <v>2</v>
      </c>
      <c r="E82" s="2648">
        <v>0</v>
      </c>
      <c r="F82" s="2647">
        <v>2</v>
      </c>
      <c r="G82" s="2649">
        <f>E82-F82</f>
        <v>-2</v>
      </c>
      <c r="H82" s="2128">
        <v>36</v>
      </c>
      <c r="I82" s="2647">
        <v>105</v>
      </c>
      <c r="J82" s="2129">
        <f>H82-I82</f>
        <v>-69</v>
      </c>
      <c r="K82" s="2648">
        <v>0</v>
      </c>
      <c r="L82" s="2647">
        <v>0</v>
      </c>
      <c r="M82" s="2649">
        <f>K82-L82</f>
        <v>0</v>
      </c>
      <c r="N82" s="2135">
        <f>SUM(B82,E82,H82,K82)</f>
        <v>38</v>
      </c>
      <c r="O82" s="2650">
        <f>SUM(C82,F82,I82,L82)</f>
        <v>107</v>
      </c>
      <c r="P82" s="1647">
        <f>N82-O82</f>
        <v>-69</v>
      </c>
      <c r="R82" s="870" t="s">
        <v>437</v>
      </c>
      <c r="S82" s="2128">
        <v>0</v>
      </c>
      <c r="T82" s="2647">
        <v>0</v>
      </c>
      <c r="U82" s="2129">
        <f>S82-T82</f>
        <v>0</v>
      </c>
      <c r="V82" s="2648">
        <v>1</v>
      </c>
      <c r="W82" s="2647">
        <v>1</v>
      </c>
      <c r="X82" s="2649">
        <f>V82-W82</f>
        <v>0</v>
      </c>
      <c r="Y82" s="2128">
        <v>16</v>
      </c>
      <c r="Z82" s="2647">
        <v>9</v>
      </c>
      <c r="AA82" s="2129">
        <f>Y82-Z82</f>
        <v>7</v>
      </c>
      <c r="AB82" s="2648">
        <v>0</v>
      </c>
      <c r="AC82" s="2647">
        <v>0</v>
      </c>
      <c r="AD82" s="2649">
        <f>AB82-AC82</f>
        <v>0</v>
      </c>
      <c r="AE82" s="2135">
        <f>SUM(S82,V82,Y82,AB82)</f>
        <v>17</v>
      </c>
      <c r="AF82" s="2650">
        <f>SUM(T82,W82,Z82,AC82)</f>
        <v>10</v>
      </c>
      <c r="AG82" s="1647">
        <f>SUM(U82,X82,AA82,AD82)</f>
        <v>7</v>
      </c>
      <c r="AI82" s="870" t="s">
        <v>437</v>
      </c>
      <c r="AJ82" s="2128">
        <v>0</v>
      </c>
      <c r="AK82" s="2647">
        <v>0</v>
      </c>
      <c r="AL82" s="2129">
        <f>AJ82-AK82</f>
        <v>0</v>
      </c>
      <c r="AM82" s="2648">
        <v>0</v>
      </c>
      <c r="AN82" s="2647">
        <v>0</v>
      </c>
      <c r="AO82" s="2649">
        <f>AM82-AN82</f>
        <v>0</v>
      </c>
      <c r="AP82" s="2128">
        <v>8</v>
      </c>
      <c r="AQ82" s="2647">
        <v>17</v>
      </c>
      <c r="AR82" s="2129">
        <f>AP82-AQ82</f>
        <v>-9</v>
      </c>
      <c r="AS82" s="2648">
        <v>0</v>
      </c>
      <c r="AT82" s="2647">
        <v>0</v>
      </c>
      <c r="AU82" s="2649">
        <f>AS82-AT82</f>
        <v>0</v>
      </c>
      <c r="AV82" s="2135">
        <v>8</v>
      </c>
      <c r="AW82" s="2650">
        <v>17</v>
      </c>
      <c r="AX82" s="1647">
        <f t="shared" ref="AX82:AX103" si="66">AV82-AW82</f>
        <v>-9</v>
      </c>
      <c r="AZ82" s="870" t="s">
        <v>437</v>
      </c>
      <c r="BA82" s="2128">
        <v>0</v>
      </c>
      <c r="BB82" s="2647">
        <v>0</v>
      </c>
      <c r="BC82" s="2129">
        <f>BA82-BB82</f>
        <v>0</v>
      </c>
      <c r="BD82" s="2648">
        <v>0</v>
      </c>
      <c r="BE82" s="2647">
        <v>1</v>
      </c>
      <c r="BF82" s="2649">
        <f>BD82-BE82</f>
        <v>-1</v>
      </c>
      <c r="BG82" s="2128">
        <v>6</v>
      </c>
      <c r="BH82" s="2647">
        <v>28</v>
      </c>
      <c r="BI82" s="2129">
        <f>BG82-BH82</f>
        <v>-22</v>
      </c>
      <c r="BJ82" s="2648">
        <v>1</v>
      </c>
      <c r="BK82" s="2647">
        <v>0</v>
      </c>
      <c r="BL82" s="2649">
        <f>BJ82-BK82</f>
        <v>1</v>
      </c>
      <c r="BM82" s="2135">
        <f>BA82+BD82+BG82+BJ82</f>
        <v>7</v>
      </c>
      <c r="BN82" s="2650">
        <f>BB82+BE82+BH82+BK82</f>
        <v>29</v>
      </c>
      <c r="BO82" s="1647">
        <f>BM82-BN82</f>
        <v>-22</v>
      </c>
    </row>
    <row r="83" spans="1:67">
      <c r="A83" s="2122" t="s">
        <v>438</v>
      </c>
      <c r="B83" s="2130">
        <v>0</v>
      </c>
      <c r="C83" s="1315">
        <v>0</v>
      </c>
      <c r="D83" s="2129">
        <f t="shared" ref="D83:D95" si="67">B83-C83</f>
        <v>0</v>
      </c>
      <c r="E83" s="2801">
        <v>0</v>
      </c>
      <c r="F83" s="1315">
        <v>0</v>
      </c>
      <c r="G83" s="2649">
        <f t="shared" ref="G83:G95" si="68">E83-F83</f>
        <v>0</v>
      </c>
      <c r="H83" s="2130">
        <v>0</v>
      </c>
      <c r="I83" s="1315">
        <v>0</v>
      </c>
      <c r="J83" s="2129">
        <f t="shared" ref="J83:J95" si="69">H83-I83</f>
        <v>0</v>
      </c>
      <c r="K83" s="2801">
        <v>0</v>
      </c>
      <c r="L83" s="1315">
        <v>0</v>
      </c>
      <c r="M83" s="2649">
        <f t="shared" ref="M83:M101" si="70">K83-L83</f>
        <v>0</v>
      </c>
      <c r="N83" s="2135">
        <f t="shared" ref="N83:O98" si="71">SUM(B83,E83,H83,K83)</f>
        <v>0</v>
      </c>
      <c r="O83" s="2650">
        <f t="shared" si="71"/>
        <v>0</v>
      </c>
      <c r="P83" s="1647">
        <f t="shared" ref="P83" si="72">N83-O83</f>
        <v>0</v>
      </c>
      <c r="R83" s="2122" t="s">
        <v>438</v>
      </c>
      <c r="S83" s="2130">
        <v>0</v>
      </c>
      <c r="T83" s="1315">
        <v>0</v>
      </c>
      <c r="U83" s="2129">
        <f>S83-T83</f>
        <v>0</v>
      </c>
      <c r="V83" s="2801">
        <v>0</v>
      </c>
      <c r="W83" s="1315">
        <v>0</v>
      </c>
      <c r="X83" s="2649">
        <f>V83-W83</f>
        <v>0</v>
      </c>
      <c r="Y83" s="2130">
        <v>0</v>
      </c>
      <c r="Z83" s="1315">
        <v>0</v>
      </c>
      <c r="AA83" s="2129">
        <f>Y83-Z83</f>
        <v>0</v>
      </c>
      <c r="AB83" s="2801">
        <v>0</v>
      </c>
      <c r="AC83" s="1315">
        <v>0</v>
      </c>
      <c r="AD83" s="2649">
        <f>AB83-AC83</f>
        <v>0</v>
      </c>
      <c r="AE83" s="2135">
        <f t="shared" ref="AE83:AG104" si="73">SUM(S83,V83,Y83,AB83)</f>
        <v>0</v>
      </c>
      <c r="AF83" s="2650">
        <f t="shared" si="73"/>
        <v>0</v>
      </c>
      <c r="AG83" s="1647">
        <f t="shared" si="73"/>
        <v>0</v>
      </c>
      <c r="AI83" s="2122" t="s">
        <v>438</v>
      </c>
      <c r="AJ83" s="2130">
        <v>0</v>
      </c>
      <c r="AK83" s="1315">
        <v>0</v>
      </c>
      <c r="AL83" s="2129">
        <f>AJ83-AK83</f>
        <v>0</v>
      </c>
      <c r="AM83" s="2801">
        <v>0</v>
      </c>
      <c r="AN83" s="1315">
        <v>0</v>
      </c>
      <c r="AO83" s="2649">
        <f>AM83-AN83</f>
        <v>0</v>
      </c>
      <c r="AP83" s="2130">
        <v>0</v>
      </c>
      <c r="AQ83" s="1315">
        <v>0</v>
      </c>
      <c r="AR83" s="2129">
        <f>AP83-AQ83</f>
        <v>0</v>
      </c>
      <c r="AS83" s="2801">
        <v>0</v>
      </c>
      <c r="AT83" s="1315">
        <v>0</v>
      </c>
      <c r="AU83" s="2649">
        <f>AS83-AT83</f>
        <v>0</v>
      </c>
      <c r="AV83" s="2135">
        <v>0</v>
      </c>
      <c r="AW83" s="2650">
        <v>0</v>
      </c>
      <c r="AX83" s="1647">
        <f t="shared" si="66"/>
        <v>0</v>
      </c>
      <c r="AZ83" s="2122" t="s">
        <v>438</v>
      </c>
      <c r="BA83" s="2130">
        <v>0</v>
      </c>
      <c r="BB83" s="1315">
        <v>0</v>
      </c>
      <c r="BC83" s="2129">
        <f>BA83-BB83</f>
        <v>0</v>
      </c>
      <c r="BD83" s="2801">
        <v>0</v>
      </c>
      <c r="BE83" s="1315">
        <v>0</v>
      </c>
      <c r="BF83" s="2649">
        <f>BD83-BE83</f>
        <v>0</v>
      </c>
      <c r="BG83" s="2130">
        <v>0</v>
      </c>
      <c r="BH83" s="1315">
        <v>0</v>
      </c>
      <c r="BI83" s="2129">
        <f>BG83-BH83</f>
        <v>0</v>
      </c>
      <c r="BJ83" s="2801">
        <v>0</v>
      </c>
      <c r="BK83" s="1315">
        <v>0</v>
      </c>
      <c r="BL83" s="2649">
        <f>BJ83-BK83</f>
        <v>0</v>
      </c>
      <c r="BM83" s="2135">
        <f>BA83+BD83+BG83+BJ83</f>
        <v>0</v>
      </c>
      <c r="BN83" s="2650">
        <f>BB83+BE83+BH83+BK83</f>
        <v>0</v>
      </c>
      <c r="BO83" s="1647">
        <f>BM83-BN83</f>
        <v>0</v>
      </c>
    </row>
    <row r="84" spans="1:67">
      <c r="A84" s="2122" t="s">
        <v>439</v>
      </c>
      <c r="B84" s="2130">
        <v>1</v>
      </c>
      <c r="C84" s="1315">
        <v>1</v>
      </c>
      <c r="D84" s="2129">
        <f t="shared" si="67"/>
        <v>0</v>
      </c>
      <c r="E84" s="2801">
        <v>0</v>
      </c>
      <c r="F84" s="1315">
        <v>2</v>
      </c>
      <c r="G84" s="2649">
        <f t="shared" si="68"/>
        <v>-2</v>
      </c>
      <c r="H84" s="2130">
        <v>8</v>
      </c>
      <c r="I84" s="1315">
        <v>20</v>
      </c>
      <c r="J84" s="2129">
        <f t="shared" si="69"/>
        <v>-12</v>
      </c>
      <c r="K84" s="2801">
        <v>0</v>
      </c>
      <c r="L84" s="1315">
        <v>1</v>
      </c>
      <c r="M84" s="2649">
        <f t="shared" si="70"/>
        <v>-1</v>
      </c>
      <c r="N84" s="2135">
        <f t="shared" si="71"/>
        <v>9</v>
      </c>
      <c r="O84" s="2650">
        <f t="shared" si="71"/>
        <v>24</v>
      </c>
      <c r="P84" s="1647">
        <f>N84-O84</f>
        <v>-15</v>
      </c>
      <c r="R84" s="2122" t="s">
        <v>439</v>
      </c>
      <c r="S84" s="2130">
        <v>2</v>
      </c>
      <c r="T84" s="1315">
        <v>1</v>
      </c>
      <c r="U84" s="2129">
        <f t="shared" ref="U84:U103" si="74">S84-T84</f>
        <v>1</v>
      </c>
      <c r="V84" s="2801">
        <v>0</v>
      </c>
      <c r="W84" s="1315">
        <v>1</v>
      </c>
      <c r="X84" s="2649">
        <f t="shared" ref="X84:X103" si="75">V84-W84</f>
        <v>-1</v>
      </c>
      <c r="Y84" s="2130">
        <v>6</v>
      </c>
      <c r="Z84" s="1315">
        <v>5</v>
      </c>
      <c r="AA84" s="2129">
        <f>Y84-Z84</f>
        <v>1</v>
      </c>
      <c r="AB84" s="2801">
        <v>0</v>
      </c>
      <c r="AC84" s="1315">
        <v>1</v>
      </c>
      <c r="AD84" s="2649">
        <f t="shared" ref="AD84:AD103" si="76">AB84-AC84</f>
        <v>-1</v>
      </c>
      <c r="AE84" s="2135">
        <f t="shared" si="73"/>
        <v>8</v>
      </c>
      <c r="AF84" s="2650">
        <f t="shared" si="73"/>
        <v>8</v>
      </c>
      <c r="AG84" s="1647">
        <f t="shared" si="73"/>
        <v>0</v>
      </c>
      <c r="AI84" s="2122" t="s">
        <v>439</v>
      </c>
      <c r="AJ84" s="2130">
        <v>1</v>
      </c>
      <c r="AK84" s="1315">
        <v>4</v>
      </c>
      <c r="AL84" s="2129">
        <f>AJ84-AK84</f>
        <v>-3</v>
      </c>
      <c r="AM84" s="2801">
        <v>0</v>
      </c>
      <c r="AN84" s="1315">
        <v>2</v>
      </c>
      <c r="AO84" s="2649">
        <f>AM84-AN84</f>
        <v>-2</v>
      </c>
      <c r="AP84" s="2130">
        <v>4</v>
      </c>
      <c r="AQ84" s="1315">
        <v>8</v>
      </c>
      <c r="AR84" s="2129">
        <f>AP84-AQ84</f>
        <v>-4</v>
      </c>
      <c r="AS84" s="2801">
        <v>0</v>
      </c>
      <c r="AT84" s="1315">
        <v>0</v>
      </c>
      <c r="AU84" s="2649">
        <f>AS84-AT84</f>
        <v>0</v>
      </c>
      <c r="AV84" s="2135">
        <v>5</v>
      </c>
      <c r="AW84" s="2650">
        <v>14</v>
      </c>
      <c r="AX84" s="1647">
        <f t="shared" si="66"/>
        <v>-9</v>
      </c>
      <c r="AZ84" s="2122" t="s">
        <v>439</v>
      </c>
      <c r="BA84" s="2130">
        <v>0</v>
      </c>
      <c r="BB84" s="1315">
        <v>3</v>
      </c>
      <c r="BC84" s="2129">
        <f>BA84-BB84</f>
        <v>-3</v>
      </c>
      <c r="BD84" s="2801">
        <v>0</v>
      </c>
      <c r="BE84" s="1315">
        <v>7</v>
      </c>
      <c r="BF84" s="2649">
        <f t="shared" ref="BF84:BF103" si="77">BD84-BE84</f>
        <v>-7</v>
      </c>
      <c r="BG84" s="2130">
        <v>7</v>
      </c>
      <c r="BH84" s="1315">
        <v>7</v>
      </c>
      <c r="BI84" s="2129">
        <f t="shared" ref="BI84:BI103" si="78">BG84-BH84</f>
        <v>0</v>
      </c>
      <c r="BJ84" s="2801">
        <v>0</v>
      </c>
      <c r="BK84" s="1315">
        <v>2</v>
      </c>
      <c r="BL84" s="2649">
        <f t="shared" ref="BL84:BL103" si="79">BJ84-BK84</f>
        <v>-2</v>
      </c>
      <c r="BM84" s="2135">
        <f t="shared" ref="BM84:BN104" si="80">BA84+BD84+BG84+BJ84</f>
        <v>7</v>
      </c>
      <c r="BN84" s="2650">
        <f t="shared" si="80"/>
        <v>19</v>
      </c>
      <c r="BO84" s="1647">
        <f t="shared" ref="BO84:BO103" si="81">BM84-BN84</f>
        <v>-12</v>
      </c>
    </row>
    <row r="85" spans="1:67" ht="22.5">
      <c r="A85" s="2123" t="s">
        <v>440</v>
      </c>
      <c r="B85" s="2130">
        <v>0</v>
      </c>
      <c r="C85" s="1315">
        <v>0</v>
      </c>
      <c r="D85" s="2129">
        <f t="shared" si="67"/>
        <v>0</v>
      </c>
      <c r="E85" s="2801">
        <v>0</v>
      </c>
      <c r="F85" s="1315">
        <v>0</v>
      </c>
      <c r="G85" s="2649">
        <f t="shared" si="68"/>
        <v>0</v>
      </c>
      <c r="H85" s="2130">
        <v>0</v>
      </c>
      <c r="I85" s="1315">
        <v>0</v>
      </c>
      <c r="J85" s="2129">
        <f t="shared" si="69"/>
        <v>0</v>
      </c>
      <c r="K85" s="2801">
        <v>0</v>
      </c>
      <c r="L85" s="1315">
        <v>0</v>
      </c>
      <c r="M85" s="2649">
        <f t="shared" si="70"/>
        <v>0</v>
      </c>
      <c r="N85" s="2135">
        <f t="shared" si="71"/>
        <v>0</v>
      </c>
      <c r="O85" s="2650">
        <f t="shared" si="71"/>
        <v>0</v>
      </c>
      <c r="P85" s="1647">
        <f t="shared" ref="P85:P88" si="82">N85-O85</f>
        <v>0</v>
      </c>
      <c r="R85" s="2123" t="s">
        <v>440</v>
      </c>
      <c r="S85" s="2130">
        <v>1</v>
      </c>
      <c r="T85" s="1315">
        <v>0</v>
      </c>
      <c r="U85" s="2129">
        <f t="shared" si="74"/>
        <v>1</v>
      </c>
      <c r="V85" s="2801">
        <v>0</v>
      </c>
      <c r="W85" s="1315">
        <v>0</v>
      </c>
      <c r="X85" s="2649">
        <f t="shared" si="75"/>
        <v>0</v>
      </c>
      <c r="Y85" s="2130">
        <v>0</v>
      </c>
      <c r="Z85" s="1315">
        <v>0</v>
      </c>
      <c r="AA85" s="2129">
        <f t="shared" ref="AA85:AA103" si="83">Y85-Z85</f>
        <v>0</v>
      </c>
      <c r="AB85" s="2801">
        <v>0</v>
      </c>
      <c r="AC85" s="1315">
        <v>0</v>
      </c>
      <c r="AD85" s="2649">
        <f t="shared" si="76"/>
        <v>0</v>
      </c>
      <c r="AE85" s="2135">
        <f t="shared" si="73"/>
        <v>1</v>
      </c>
      <c r="AF85" s="2650">
        <f t="shared" si="73"/>
        <v>0</v>
      </c>
      <c r="AG85" s="1647">
        <f t="shared" si="73"/>
        <v>1</v>
      </c>
      <c r="AI85" s="2123" t="s">
        <v>440</v>
      </c>
      <c r="AJ85" s="2130">
        <v>0</v>
      </c>
      <c r="AK85" s="1315">
        <v>0</v>
      </c>
      <c r="AL85" s="2129">
        <f t="shared" ref="AL85:AL103" si="84">AJ85-AK85</f>
        <v>0</v>
      </c>
      <c r="AM85" s="2801">
        <v>0</v>
      </c>
      <c r="AN85" s="1315">
        <v>0</v>
      </c>
      <c r="AO85" s="2649">
        <f t="shared" ref="AO85:AO103" si="85">AM85-AN85</f>
        <v>0</v>
      </c>
      <c r="AP85" s="2130">
        <v>0</v>
      </c>
      <c r="AQ85" s="1315">
        <v>0</v>
      </c>
      <c r="AR85" s="2129">
        <f>AP85-AQ85</f>
        <v>0</v>
      </c>
      <c r="AS85" s="2801">
        <v>0</v>
      </c>
      <c r="AT85" s="1315">
        <v>0</v>
      </c>
      <c r="AU85" s="2649">
        <f>AS85-AT85</f>
        <v>0</v>
      </c>
      <c r="AV85" s="2135">
        <v>0</v>
      </c>
      <c r="AW85" s="2650">
        <v>0</v>
      </c>
      <c r="AX85" s="1647">
        <f t="shared" si="66"/>
        <v>0</v>
      </c>
      <c r="AZ85" s="2123" t="s">
        <v>440</v>
      </c>
      <c r="BA85" s="2130">
        <v>0</v>
      </c>
      <c r="BB85" s="1315">
        <v>0</v>
      </c>
      <c r="BC85" s="2129">
        <f t="shared" ref="BC85:BC103" si="86">BA85-BB85</f>
        <v>0</v>
      </c>
      <c r="BD85" s="2801">
        <v>0</v>
      </c>
      <c r="BE85" s="1315">
        <v>0</v>
      </c>
      <c r="BF85" s="2649">
        <f t="shared" si="77"/>
        <v>0</v>
      </c>
      <c r="BG85" s="2130">
        <v>0</v>
      </c>
      <c r="BH85" s="1315">
        <v>1</v>
      </c>
      <c r="BI85" s="2129">
        <f t="shared" si="78"/>
        <v>-1</v>
      </c>
      <c r="BJ85" s="2801">
        <v>0</v>
      </c>
      <c r="BK85" s="1315">
        <v>0</v>
      </c>
      <c r="BL85" s="2649">
        <f t="shared" si="79"/>
        <v>0</v>
      </c>
      <c r="BM85" s="2135">
        <f t="shared" si="80"/>
        <v>0</v>
      </c>
      <c r="BN85" s="2650">
        <f t="shared" si="80"/>
        <v>1</v>
      </c>
      <c r="BO85" s="1647">
        <f t="shared" si="81"/>
        <v>-1</v>
      </c>
    </row>
    <row r="86" spans="1:67" ht="22.5">
      <c r="A86" s="2123" t="s">
        <v>441</v>
      </c>
      <c r="B86" s="2130">
        <v>0</v>
      </c>
      <c r="C86" s="1315">
        <v>0</v>
      </c>
      <c r="D86" s="2129">
        <f t="shared" si="67"/>
        <v>0</v>
      </c>
      <c r="E86" s="2801">
        <v>0</v>
      </c>
      <c r="F86" s="1315">
        <v>0</v>
      </c>
      <c r="G86" s="2649">
        <f t="shared" si="68"/>
        <v>0</v>
      </c>
      <c r="H86" s="2130">
        <v>0</v>
      </c>
      <c r="I86" s="1315">
        <v>0</v>
      </c>
      <c r="J86" s="2129">
        <f t="shared" si="69"/>
        <v>0</v>
      </c>
      <c r="K86" s="2801">
        <v>0</v>
      </c>
      <c r="L86" s="1315">
        <v>0</v>
      </c>
      <c r="M86" s="2649">
        <f t="shared" si="70"/>
        <v>0</v>
      </c>
      <c r="N86" s="2135">
        <f>SUM(B86,E86,H86,K86)</f>
        <v>0</v>
      </c>
      <c r="O86" s="2650">
        <f t="shared" si="71"/>
        <v>0</v>
      </c>
      <c r="P86" s="1647">
        <f t="shared" si="82"/>
        <v>0</v>
      </c>
      <c r="R86" s="2123" t="s">
        <v>441</v>
      </c>
      <c r="S86" s="2130">
        <v>0</v>
      </c>
      <c r="T86" s="1315">
        <v>0</v>
      </c>
      <c r="U86" s="2129">
        <f t="shared" si="74"/>
        <v>0</v>
      </c>
      <c r="V86" s="2801">
        <v>0</v>
      </c>
      <c r="W86" s="1315">
        <v>0</v>
      </c>
      <c r="X86" s="2649">
        <f t="shared" si="75"/>
        <v>0</v>
      </c>
      <c r="Y86" s="2130">
        <v>0</v>
      </c>
      <c r="Z86" s="1315">
        <v>0</v>
      </c>
      <c r="AA86" s="2129">
        <f t="shared" si="83"/>
        <v>0</v>
      </c>
      <c r="AB86" s="2801">
        <v>0</v>
      </c>
      <c r="AC86" s="1315">
        <v>0</v>
      </c>
      <c r="AD86" s="2649">
        <f t="shared" si="76"/>
        <v>0</v>
      </c>
      <c r="AE86" s="2135">
        <f t="shared" si="73"/>
        <v>0</v>
      </c>
      <c r="AF86" s="2650">
        <f t="shared" si="73"/>
        <v>0</v>
      </c>
      <c r="AG86" s="1647">
        <f t="shared" si="73"/>
        <v>0</v>
      </c>
      <c r="AI86" s="2123" t="s">
        <v>441</v>
      </c>
      <c r="AJ86" s="2130">
        <v>0</v>
      </c>
      <c r="AK86" s="1315">
        <v>1</v>
      </c>
      <c r="AL86" s="2129">
        <f t="shared" si="84"/>
        <v>-1</v>
      </c>
      <c r="AM86" s="2801">
        <v>0</v>
      </c>
      <c r="AN86" s="1315">
        <v>0</v>
      </c>
      <c r="AO86" s="2649">
        <f t="shared" si="85"/>
        <v>0</v>
      </c>
      <c r="AP86" s="2130">
        <v>0</v>
      </c>
      <c r="AQ86" s="1315">
        <v>0</v>
      </c>
      <c r="AR86" s="2129">
        <f>AP86-AQ86</f>
        <v>0</v>
      </c>
      <c r="AS86" s="2801">
        <v>0</v>
      </c>
      <c r="AT86" s="1315">
        <v>0</v>
      </c>
      <c r="AU86" s="2649">
        <f>AS86-AT86</f>
        <v>0</v>
      </c>
      <c r="AV86" s="2135">
        <v>0</v>
      </c>
      <c r="AW86" s="2650">
        <v>1</v>
      </c>
      <c r="AX86" s="1647">
        <f t="shared" si="66"/>
        <v>-1</v>
      </c>
      <c r="AZ86" s="2123" t="s">
        <v>441</v>
      </c>
      <c r="BA86" s="2130">
        <v>0</v>
      </c>
      <c r="BB86" s="1315">
        <v>0</v>
      </c>
      <c r="BC86" s="2129">
        <f t="shared" si="86"/>
        <v>0</v>
      </c>
      <c r="BD86" s="2801">
        <v>0</v>
      </c>
      <c r="BE86" s="1315">
        <v>0</v>
      </c>
      <c r="BF86" s="2649">
        <f t="shared" si="77"/>
        <v>0</v>
      </c>
      <c r="BG86" s="2130">
        <v>0</v>
      </c>
      <c r="BH86" s="1315">
        <v>0</v>
      </c>
      <c r="BI86" s="2129">
        <f t="shared" si="78"/>
        <v>0</v>
      </c>
      <c r="BJ86" s="2801">
        <v>0</v>
      </c>
      <c r="BK86" s="1315">
        <v>0</v>
      </c>
      <c r="BL86" s="2649">
        <f t="shared" si="79"/>
        <v>0</v>
      </c>
      <c r="BM86" s="2135">
        <f t="shared" si="80"/>
        <v>0</v>
      </c>
      <c r="BN86" s="2650">
        <f t="shared" si="80"/>
        <v>0</v>
      </c>
      <c r="BO86" s="1647">
        <f t="shared" si="81"/>
        <v>0</v>
      </c>
    </row>
    <row r="87" spans="1:67">
      <c r="A87" s="2124" t="s">
        <v>442</v>
      </c>
      <c r="B87" s="2130">
        <v>2</v>
      </c>
      <c r="C87" s="1315">
        <v>10</v>
      </c>
      <c r="D87" s="2129">
        <f t="shared" si="67"/>
        <v>-8</v>
      </c>
      <c r="E87" s="2801">
        <v>1</v>
      </c>
      <c r="F87" s="1315">
        <v>5</v>
      </c>
      <c r="G87" s="2649">
        <f t="shared" si="68"/>
        <v>-4</v>
      </c>
      <c r="H87" s="2130">
        <v>25</v>
      </c>
      <c r="I87" s="1315">
        <v>53</v>
      </c>
      <c r="J87" s="2129">
        <f t="shared" si="69"/>
        <v>-28</v>
      </c>
      <c r="K87" s="2801">
        <v>0</v>
      </c>
      <c r="L87" s="1315">
        <v>2</v>
      </c>
      <c r="M87" s="2649">
        <f t="shared" si="70"/>
        <v>-2</v>
      </c>
      <c r="N87" s="2135">
        <f>SUM(B87,E87,H87,K87)</f>
        <v>28</v>
      </c>
      <c r="O87" s="2650">
        <f t="shared" si="71"/>
        <v>70</v>
      </c>
      <c r="P87" s="1647">
        <f t="shared" si="82"/>
        <v>-42</v>
      </c>
      <c r="R87" s="2124" t="s">
        <v>442</v>
      </c>
      <c r="S87" s="2130">
        <v>2</v>
      </c>
      <c r="T87" s="1315">
        <v>0</v>
      </c>
      <c r="U87" s="2129">
        <f t="shared" si="74"/>
        <v>2</v>
      </c>
      <c r="V87" s="2801">
        <v>2</v>
      </c>
      <c r="W87" s="1315">
        <v>0</v>
      </c>
      <c r="X87" s="2649">
        <f t="shared" si="75"/>
        <v>2</v>
      </c>
      <c r="Y87" s="2130">
        <v>16</v>
      </c>
      <c r="Z87" s="1315">
        <v>27</v>
      </c>
      <c r="AA87" s="2129">
        <f t="shared" si="83"/>
        <v>-11</v>
      </c>
      <c r="AB87" s="2801">
        <v>0</v>
      </c>
      <c r="AC87" s="1315">
        <v>0</v>
      </c>
      <c r="AD87" s="2649">
        <f t="shared" si="76"/>
        <v>0</v>
      </c>
      <c r="AE87" s="2135">
        <f t="shared" si="73"/>
        <v>20</v>
      </c>
      <c r="AF87" s="2650">
        <f t="shared" si="73"/>
        <v>27</v>
      </c>
      <c r="AG87" s="1647">
        <f t="shared" si="73"/>
        <v>-7</v>
      </c>
      <c r="AI87" s="2124" t="s">
        <v>442</v>
      </c>
      <c r="AJ87" s="2130">
        <v>3</v>
      </c>
      <c r="AK87" s="1315">
        <v>0</v>
      </c>
      <c r="AL87" s="2129">
        <f t="shared" si="84"/>
        <v>3</v>
      </c>
      <c r="AM87" s="2801">
        <v>0</v>
      </c>
      <c r="AN87" s="1315">
        <v>2</v>
      </c>
      <c r="AO87" s="2649">
        <f t="shared" si="85"/>
        <v>-2</v>
      </c>
      <c r="AP87" s="2130">
        <v>11</v>
      </c>
      <c r="AQ87" s="1315">
        <v>24</v>
      </c>
      <c r="AR87" s="2129">
        <f t="shared" ref="AR87:AR103" si="87">AP87-AQ87</f>
        <v>-13</v>
      </c>
      <c r="AS87" s="2801">
        <v>0</v>
      </c>
      <c r="AT87" s="1315">
        <v>0</v>
      </c>
      <c r="AU87" s="2649">
        <f t="shared" ref="AU87:AU103" si="88">AS87-AT87</f>
        <v>0</v>
      </c>
      <c r="AV87" s="2135">
        <v>14</v>
      </c>
      <c r="AW87" s="2650">
        <v>26</v>
      </c>
      <c r="AX87" s="1647">
        <f t="shared" si="66"/>
        <v>-12</v>
      </c>
      <c r="AZ87" s="2124" t="s">
        <v>442</v>
      </c>
      <c r="BA87" s="2130">
        <v>4</v>
      </c>
      <c r="BB87" s="1315">
        <v>3</v>
      </c>
      <c r="BC87" s="2129">
        <f t="shared" si="86"/>
        <v>1</v>
      </c>
      <c r="BD87" s="2801">
        <v>1</v>
      </c>
      <c r="BE87" s="1315">
        <v>14</v>
      </c>
      <c r="BF87" s="2649">
        <f t="shared" si="77"/>
        <v>-13</v>
      </c>
      <c r="BG87" s="2130">
        <v>7</v>
      </c>
      <c r="BH87" s="1315">
        <v>28</v>
      </c>
      <c r="BI87" s="2129">
        <f t="shared" si="78"/>
        <v>-21</v>
      </c>
      <c r="BJ87" s="2801">
        <v>0</v>
      </c>
      <c r="BK87" s="1315">
        <v>1</v>
      </c>
      <c r="BL87" s="2649">
        <f t="shared" si="79"/>
        <v>-1</v>
      </c>
      <c r="BM87" s="2135">
        <f t="shared" si="80"/>
        <v>12</v>
      </c>
      <c r="BN87" s="2650">
        <f t="shared" si="80"/>
        <v>46</v>
      </c>
      <c r="BO87" s="1647">
        <f t="shared" si="81"/>
        <v>-34</v>
      </c>
    </row>
    <row r="88" spans="1:67" ht="22.5">
      <c r="A88" s="2125" t="s">
        <v>443</v>
      </c>
      <c r="B88" s="2130">
        <v>3</v>
      </c>
      <c r="C88" s="1315">
        <v>4</v>
      </c>
      <c r="D88" s="2129">
        <f t="shared" si="67"/>
        <v>-1</v>
      </c>
      <c r="E88" s="2801">
        <v>4</v>
      </c>
      <c r="F88" s="1315">
        <v>11</v>
      </c>
      <c r="G88" s="2649">
        <f t="shared" si="68"/>
        <v>-7</v>
      </c>
      <c r="H88" s="2130">
        <v>34</v>
      </c>
      <c r="I88" s="1315">
        <v>63</v>
      </c>
      <c r="J88" s="2129">
        <f t="shared" si="69"/>
        <v>-29</v>
      </c>
      <c r="K88" s="2801">
        <v>0</v>
      </c>
      <c r="L88" s="1315">
        <v>0</v>
      </c>
      <c r="M88" s="2649">
        <f t="shared" si="70"/>
        <v>0</v>
      </c>
      <c r="N88" s="2135">
        <f>SUM(B88,E88,H88,K88)</f>
        <v>41</v>
      </c>
      <c r="O88" s="2650">
        <f t="shared" si="71"/>
        <v>78</v>
      </c>
      <c r="P88" s="1647">
        <f t="shared" si="82"/>
        <v>-37</v>
      </c>
      <c r="R88" s="2125" t="s">
        <v>443</v>
      </c>
      <c r="S88" s="2130">
        <v>3</v>
      </c>
      <c r="T88" s="1315">
        <v>3</v>
      </c>
      <c r="U88" s="2129">
        <f t="shared" si="74"/>
        <v>0</v>
      </c>
      <c r="V88" s="2801">
        <v>4</v>
      </c>
      <c r="W88" s="1315">
        <v>0</v>
      </c>
      <c r="X88" s="2649">
        <f t="shared" si="75"/>
        <v>4</v>
      </c>
      <c r="Y88" s="2130">
        <v>35</v>
      </c>
      <c r="Z88" s="1315">
        <v>24</v>
      </c>
      <c r="AA88" s="2129">
        <f t="shared" si="83"/>
        <v>11</v>
      </c>
      <c r="AB88" s="2801">
        <v>0</v>
      </c>
      <c r="AC88" s="1315">
        <v>0</v>
      </c>
      <c r="AD88" s="2649">
        <f t="shared" si="76"/>
        <v>0</v>
      </c>
      <c r="AE88" s="2135">
        <f t="shared" si="73"/>
        <v>42</v>
      </c>
      <c r="AF88" s="2650">
        <f t="shared" si="73"/>
        <v>27</v>
      </c>
      <c r="AG88" s="1647">
        <f t="shared" si="73"/>
        <v>15</v>
      </c>
      <c r="AI88" s="2125" t="s">
        <v>443</v>
      </c>
      <c r="AJ88" s="2130">
        <v>1</v>
      </c>
      <c r="AK88" s="1315">
        <v>1</v>
      </c>
      <c r="AL88" s="2129">
        <f t="shared" si="84"/>
        <v>0</v>
      </c>
      <c r="AM88" s="2801">
        <v>3</v>
      </c>
      <c r="AN88" s="1315">
        <v>3</v>
      </c>
      <c r="AO88" s="2649">
        <f t="shared" si="85"/>
        <v>0</v>
      </c>
      <c r="AP88" s="2130">
        <v>21</v>
      </c>
      <c r="AQ88" s="1315">
        <v>28</v>
      </c>
      <c r="AR88" s="2129">
        <f t="shared" si="87"/>
        <v>-7</v>
      </c>
      <c r="AS88" s="2801">
        <v>0</v>
      </c>
      <c r="AT88" s="1315">
        <v>0</v>
      </c>
      <c r="AU88" s="2649">
        <f t="shared" si="88"/>
        <v>0</v>
      </c>
      <c r="AV88" s="2135">
        <v>25</v>
      </c>
      <c r="AW88" s="2650">
        <v>32</v>
      </c>
      <c r="AX88" s="1647">
        <f t="shared" si="66"/>
        <v>-7</v>
      </c>
      <c r="AZ88" s="2125" t="s">
        <v>443</v>
      </c>
      <c r="BA88" s="2130">
        <v>1</v>
      </c>
      <c r="BB88" s="1315">
        <v>4</v>
      </c>
      <c r="BC88" s="2129">
        <f t="shared" si="86"/>
        <v>-3</v>
      </c>
      <c r="BD88" s="2801">
        <v>2</v>
      </c>
      <c r="BE88" s="1315">
        <v>23</v>
      </c>
      <c r="BF88" s="2649">
        <f t="shared" si="77"/>
        <v>-21</v>
      </c>
      <c r="BG88" s="2130">
        <v>27</v>
      </c>
      <c r="BH88" s="1315">
        <v>54</v>
      </c>
      <c r="BI88" s="2129">
        <f t="shared" si="78"/>
        <v>-27</v>
      </c>
      <c r="BJ88" s="2801">
        <v>0</v>
      </c>
      <c r="BK88" s="1315">
        <v>1</v>
      </c>
      <c r="BL88" s="2649">
        <f t="shared" si="79"/>
        <v>-1</v>
      </c>
      <c r="BM88" s="2135">
        <f t="shared" si="80"/>
        <v>30</v>
      </c>
      <c r="BN88" s="2650">
        <f t="shared" si="80"/>
        <v>82</v>
      </c>
      <c r="BO88" s="1647">
        <f t="shared" si="81"/>
        <v>-52</v>
      </c>
    </row>
    <row r="89" spans="1:67" ht="13.5" customHeight="1">
      <c r="A89" s="2122" t="s">
        <v>444</v>
      </c>
      <c r="B89" s="2130">
        <v>0</v>
      </c>
      <c r="C89" s="1315">
        <v>2</v>
      </c>
      <c r="D89" s="2129">
        <f t="shared" si="67"/>
        <v>-2</v>
      </c>
      <c r="E89" s="2801">
        <v>0</v>
      </c>
      <c r="F89" s="1315">
        <v>2</v>
      </c>
      <c r="G89" s="2649">
        <f t="shared" si="68"/>
        <v>-2</v>
      </c>
      <c r="H89" s="2130">
        <v>1</v>
      </c>
      <c r="I89" s="1315">
        <v>4</v>
      </c>
      <c r="J89" s="2129">
        <f t="shared" si="69"/>
        <v>-3</v>
      </c>
      <c r="K89" s="2801">
        <v>1</v>
      </c>
      <c r="L89" s="1315">
        <v>1</v>
      </c>
      <c r="M89" s="2649">
        <f t="shared" si="70"/>
        <v>0</v>
      </c>
      <c r="N89" s="2135">
        <f>SUM(B89,E89,H89,K89)</f>
        <v>2</v>
      </c>
      <c r="O89" s="2650">
        <f t="shared" si="71"/>
        <v>9</v>
      </c>
      <c r="P89" s="1647">
        <f>N89-O89</f>
        <v>-7</v>
      </c>
      <c r="R89" s="2122" t="s">
        <v>444</v>
      </c>
      <c r="S89" s="2130">
        <v>0</v>
      </c>
      <c r="T89" s="1315">
        <v>0</v>
      </c>
      <c r="U89" s="2129">
        <f t="shared" si="74"/>
        <v>0</v>
      </c>
      <c r="V89" s="2801">
        <v>0</v>
      </c>
      <c r="W89" s="1315">
        <v>1</v>
      </c>
      <c r="X89" s="2649">
        <f t="shared" si="75"/>
        <v>-1</v>
      </c>
      <c r="Y89" s="2130">
        <v>5</v>
      </c>
      <c r="Z89" s="1315">
        <v>2</v>
      </c>
      <c r="AA89" s="2129">
        <f t="shared" si="83"/>
        <v>3</v>
      </c>
      <c r="AB89" s="2801">
        <v>0</v>
      </c>
      <c r="AC89" s="1315">
        <v>0</v>
      </c>
      <c r="AD89" s="2649">
        <f t="shared" si="76"/>
        <v>0</v>
      </c>
      <c r="AE89" s="2135">
        <f t="shared" si="73"/>
        <v>5</v>
      </c>
      <c r="AF89" s="2650">
        <f t="shared" si="73"/>
        <v>3</v>
      </c>
      <c r="AG89" s="1647">
        <f t="shared" si="73"/>
        <v>2</v>
      </c>
      <c r="AI89" s="2122" t="s">
        <v>444</v>
      </c>
      <c r="AJ89" s="2130">
        <v>0</v>
      </c>
      <c r="AK89" s="1315">
        <v>0</v>
      </c>
      <c r="AL89" s="2129">
        <f t="shared" si="84"/>
        <v>0</v>
      </c>
      <c r="AM89" s="2801">
        <v>0</v>
      </c>
      <c r="AN89" s="1315">
        <v>0</v>
      </c>
      <c r="AO89" s="2649">
        <f t="shared" si="85"/>
        <v>0</v>
      </c>
      <c r="AP89" s="2130">
        <v>0</v>
      </c>
      <c r="AQ89" s="1315">
        <v>2</v>
      </c>
      <c r="AR89" s="2129">
        <f t="shared" si="87"/>
        <v>-2</v>
      </c>
      <c r="AS89" s="2801">
        <v>0</v>
      </c>
      <c r="AT89" s="1315">
        <v>0</v>
      </c>
      <c r="AU89" s="2649">
        <f t="shared" si="88"/>
        <v>0</v>
      </c>
      <c r="AV89" s="2135">
        <v>0</v>
      </c>
      <c r="AW89" s="2650">
        <v>2</v>
      </c>
      <c r="AX89" s="1647">
        <f t="shared" si="66"/>
        <v>-2</v>
      </c>
      <c r="AZ89" s="2122" t="s">
        <v>444</v>
      </c>
      <c r="BA89" s="2130">
        <v>0</v>
      </c>
      <c r="BB89" s="1315">
        <v>3</v>
      </c>
      <c r="BC89" s="2129">
        <f t="shared" si="86"/>
        <v>-3</v>
      </c>
      <c r="BD89" s="2801">
        <v>0</v>
      </c>
      <c r="BE89" s="1315">
        <v>2</v>
      </c>
      <c r="BF89" s="2649">
        <f t="shared" si="77"/>
        <v>-2</v>
      </c>
      <c r="BG89" s="2130">
        <v>2</v>
      </c>
      <c r="BH89" s="1315">
        <v>4</v>
      </c>
      <c r="BI89" s="2129">
        <f t="shared" si="78"/>
        <v>-2</v>
      </c>
      <c r="BJ89" s="2801">
        <v>0</v>
      </c>
      <c r="BK89" s="1315">
        <v>0</v>
      </c>
      <c r="BL89" s="2649">
        <f t="shared" si="79"/>
        <v>0</v>
      </c>
      <c r="BM89" s="2135">
        <f t="shared" si="80"/>
        <v>2</v>
      </c>
      <c r="BN89" s="2650">
        <f t="shared" si="80"/>
        <v>9</v>
      </c>
      <c r="BO89" s="1647">
        <f t="shared" si="81"/>
        <v>-7</v>
      </c>
    </row>
    <row r="90" spans="1:67">
      <c r="A90" s="2122" t="s">
        <v>445</v>
      </c>
      <c r="B90" s="2130">
        <v>1</v>
      </c>
      <c r="C90" s="1315">
        <v>3</v>
      </c>
      <c r="D90" s="2129">
        <f t="shared" si="67"/>
        <v>-2</v>
      </c>
      <c r="E90" s="2801">
        <v>6</v>
      </c>
      <c r="F90" s="1315">
        <v>7</v>
      </c>
      <c r="G90" s="2649">
        <f t="shared" si="68"/>
        <v>-1</v>
      </c>
      <c r="H90" s="2130">
        <v>13</v>
      </c>
      <c r="I90" s="1315">
        <v>22</v>
      </c>
      <c r="J90" s="2129">
        <f t="shared" si="69"/>
        <v>-9</v>
      </c>
      <c r="K90" s="2801">
        <v>0</v>
      </c>
      <c r="L90" s="1315">
        <v>0</v>
      </c>
      <c r="M90" s="2649">
        <f t="shared" si="70"/>
        <v>0</v>
      </c>
      <c r="N90" s="2135">
        <f>SUM(B90,E90,H90,K90)</f>
        <v>20</v>
      </c>
      <c r="O90" s="2650">
        <f t="shared" si="71"/>
        <v>32</v>
      </c>
      <c r="P90" s="1647">
        <f t="shared" ref="P90:P102" si="89">N90-O90</f>
        <v>-12</v>
      </c>
      <c r="R90" s="2122" t="s">
        <v>445</v>
      </c>
      <c r="S90" s="2130">
        <v>2</v>
      </c>
      <c r="T90" s="1315">
        <v>1</v>
      </c>
      <c r="U90" s="2129">
        <f t="shared" si="74"/>
        <v>1</v>
      </c>
      <c r="V90" s="2801">
        <v>6</v>
      </c>
      <c r="W90" s="1315">
        <v>5</v>
      </c>
      <c r="X90" s="2649">
        <f t="shared" si="75"/>
        <v>1</v>
      </c>
      <c r="Y90" s="2130">
        <v>20</v>
      </c>
      <c r="Z90" s="1315">
        <v>15</v>
      </c>
      <c r="AA90" s="2129">
        <f t="shared" si="83"/>
        <v>5</v>
      </c>
      <c r="AB90" s="2801">
        <v>1</v>
      </c>
      <c r="AC90" s="1315">
        <v>0</v>
      </c>
      <c r="AD90" s="2649">
        <f t="shared" si="76"/>
        <v>1</v>
      </c>
      <c r="AE90" s="2135">
        <f t="shared" si="73"/>
        <v>29</v>
      </c>
      <c r="AF90" s="2650">
        <f t="shared" si="73"/>
        <v>21</v>
      </c>
      <c r="AG90" s="1647">
        <f t="shared" si="73"/>
        <v>8</v>
      </c>
      <c r="AI90" s="2122" t="s">
        <v>445</v>
      </c>
      <c r="AJ90" s="2130">
        <v>0</v>
      </c>
      <c r="AK90" s="1315">
        <v>0</v>
      </c>
      <c r="AL90" s="2129">
        <f t="shared" si="84"/>
        <v>0</v>
      </c>
      <c r="AM90" s="2801">
        <v>3</v>
      </c>
      <c r="AN90" s="1315">
        <v>5</v>
      </c>
      <c r="AO90" s="2649">
        <f t="shared" si="85"/>
        <v>-2</v>
      </c>
      <c r="AP90" s="2130">
        <v>17</v>
      </c>
      <c r="AQ90" s="1315">
        <v>15</v>
      </c>
      <c r="AR90" s="2129">
        <f t="shared" si="87"/>
        <v>2</v>
      </c>
      <c r="AS90" s="2801">
        <v>0</v>
      </c>
      <c r="AT90" s="1315">
        <v>0</v>
      </c>
      <c r="AU90" s="2649">
        <f t="shared" si="88"/>
        <v>0</v>
      </c>
      <c r="AV90" s="2135">
        <v>20</v>
      </c>
      <c r="AW90" s="2650">
        <v>20</v>
      </c>
      <c r="AX90" s="1647">
        <f t="shared" si="66"/>
        <v>0</v>
      </c>
      <c r="AZ90" s="2122" t="s">
        <v>445</v>
      </c>
      <c r="BA90" s="2130">
        <v>1</v>
      </c>
      <c r="BB90" s="1315">
        <v>5</v>
      </c>
      <c r="BC90" s="2129">
        <f t="shared" si="86"/>
        <v>-4</v>
      </c>
      <c r="BD90" s="2801">
        <v>6</v>
      </c>
      <c r="BE90" s="1315">
        <v>34</v>
      </c>
      <c r="BF90" s="2649">
        <f t="shared" si="77"/>
        <v>-28</v>
      </c>
      <c r="BG90" s="2130">
        <v>22</v>
      </c>
      <c r="BH90" s="1315">
        <v>24</v>
      </c>
      <c r="BI90" s="2129">
        <f t="shared" si="78"/>
        <v>-2</v>
      </c>
      <c r="BJ90" s="2801">
        <v>0</v>
      </c>
      <c r="BK90" s="1315">
        <v>1</v>
      </c>
      <c r="BL90" s="2649">
        <f t="shared" si="79"/>
        <v>-1</v>
      </c>
      <c r="BM90" s="2135">
        <f t="shared" si="80"/>
        <v>29</v>
      </c>
      <c r="BN90" s="2650">
        <f t="shared" si="80"/>
        <v>64</v>
      </c>
      <c r="BO90" s="1647">
        <f t="shared" si="81"/>
        <v>-35</v>
      </c>
    </row>
    <row r="91" spans="1:67">
      <c r="A91" s="2122" t="s">
        <v>446</v>
      </c>
      <c r="B91" s="2130">
        <v>0</v>
      </c>
      <c r="C91" s="1315">
        <v>3</v>
      </c>
      <c r="D91" s="2129">
        <f t="shared" si="67"/>
        <v>-3</v>
      </c>
      <c r="E91" s="2801">
        <v>0</v>
      </c>
      <c r="F91" s="1315">
        <v>0</v>
      </c>
      <c r="G91" s="2649">
        <f t="shared" si="68"/>
        <v>0</v>
      </c>
      <c r="H91" s="2130">
        <v>3</v>
      </c>
      <c r="I91" s="1315">
        <v>5</v>
      </c>
      <c r="J91" s="2129">
        <f t="shared" si="69"/>
        <v>-2</v>
      </c>
      <c r="K91" s="2801">
        <v>0</v>
      </c>
      <c r="L91" s="1315">
        <v>0</v>
      </c>
      <c r="M91" s="2649">
        <f t="shared" si="70"/>
        <v>0</v>
      </c>
      <c r="N91" s="2135">
        <f t="shared" ref="N91:O103" si="90">SUM(B91,E91,H91,K91)</f>
        <v>3</v>
      </c>
      <c r="O91" s="2650">
        <f t="shared" si="71"/>
        <v>8</v>
      </c>
      <c r="P91" s="1647">
        <f t="shared" si="89"/>
        <v>-5</v>
      </c>
      <c r="R91" s="2122" t="s">
        <v>446</v>
      </c>
      <c r="S91" s="2130">
        <v>0</v>
      </c>
      <c r="T91" s="1315">
        <v>0</v>
      </c>
      <c r="U91" s="2129">
        <f t="shared" si="74"/>
        <v>0</v>
      </c>
      <c r="V91" s="2801">
        <v>0</v>
      </c>
      <c r="W91" s="1315">
        <v>1</v>
      </c>
      <c r="X91" s="2649">
        <f t="shared" si="75"/>
        <v>-1</v>
      </c>
      <c r="Y91" s="2130">
        <v>1</v>
      </c>
      <c r="Z91" s="1315">
        <v>1</v>
      </c>
      <c r="AA91" s="2129">
        <f t="shared" si="83"/>
        <v>0</v>
      </c>
      <c r="AB91" s="2801">
        <v>0</v>
      </c>
      <c r="AC91" s="1315">
        <v>0</v>
      </c>
      <c r="AD91" s="2649">
        <f t="shared" si="76"/>
        <v>0</v>
      </c>
      <c r="AE91" s="2135">
        <f t="shared" si="73"/>
        <v>1</v>
      </c>
      <c r="AF91" s="2650">
        <f t="shared" si="73"/>
        <v>2</v>
      </c>
      <c r="AG91" s="1647">
        <f t="shared" si="73"/>
        <v>-1</v>
      </c>
      <c r="AI91" s="2122" t="s">
        <v>446</v>
      </c>
      <c r="AJ91" s="2130">
        <v>1</v>
      </c>
      <c r="AK91" s="1315">
        <v>0</v>
      </c>
      <c r="AL91" s="2129">
        <f t="shared" si="84"/>
        <v>1</v>
      </c>
      <c r="AM91" s="2801">
        <v>0</v>
      </c>
      <c r="AN91" s="1315">
        <v>0</v>
      </c>
      <c r="AO91" s="2649">
        <f t="shared" si="85"/>
        <v>0</v>
      </c>
      <c r="AP91" s="2130">
        <v>2</v>
      </c>
      <c r="AQ91" s="1315">
        <v>1</v>
      </c>
      <c r="AR91" s="2129">
        <f t="shared" si="87"/>
        <v>1</v>
      </c>
      <c r="AS91" s="2801">
        <v>0</v>
      </c>
      <c r="AT91" s="1315">
        <v>0</v>
      </c>
      <c r="AU91" s="2649">
        <f t="shared" si="88"/>
        <v>0</v>
      </c>
      <c r="AV91" s="2135">
        <v>3</v>
      </c>
      <c r="AW91" s="2650">
        <v>1</v>
      </c>
      <c r="AX91" s="1647">
        <f t="shared" si="66"/>
        <v>2</v>
      </c>
      <c r="AZ91" s="2122" t="s">
        <v>446</v>
      </c>
      <c r="BA91" s="2130">
        <v>0</v>
      </c>
      <c r="BB91" s="1315">
        <v>1</v>
      </c>
      <c r="BC91" s="2129">
        <f t="shared" si="86"/>
        <v>-1</v>
      </c>
      <c r="BD91" s="2801">
        <v>0</v>
      </c>
      <c r="BE91" s="1315">
        <v>0</v>
      </c>
      <c r="BF91" s="2649">
        <f t="shared" si="77"/>
        <v>0</v>
      </c>
      <c r="BG91" s="2130">
        <v>1</v>
      </c>
      <c r="BH91" s="1315">
        <v>2</v>
      </c>
      <c r="BI91" s="2129">
        <f t="shared" si="78"/>
        <v>-1</v>
      </c>
      <c r="BJ91" s="2801">
        <v>0</v>
      </c>
      <c r="BK91" s="1315">
        <v>0</v>
      </c>
      <c r="BL91" s="2649">
        <f t="shared" si="79"/>
        <v>0</v>
      </c>
      <c r="BM91" s="2135">
        <f t="shared" si="80"/>
        <v>1</v>
      </c>
      <c r="BN91" s="2650">
        <f t="shared" si="80"/>
        <v>3</v>
      </c>
      <c r="BO91" s="1647">
        <f t="shared" si="81"/>
        <v>-2</v>
      </c>
    </row>
    <row r="92" spans="1:67">
      <c r="A92" s="2122" t="s">
        <v>447</v>
      </c>
      <c r="B92" s="2130">
        <v>0</v>
      </c>
      <c r="C92" s="1315">
        <v>0</v>
      </c>
      <c r="D92" s="2129">
        <f t="shared" si="67"/>
        <v>0</v>
      </c>
      <c r="E92" s="2801">
        <v>0</v>
      </c>
      <c r="F92" s="1315">
        <v>0</v>
      </c>
      <c r="G92" s="2649">
        <f t="shared" si="68"/>
        <v>0</v>
      </c>
      <c r="H92" s="2130">
        <v>6</v>
      </c>
      <c r="I92" s="1315">
        <v>7</v>
      </c>
      <c r="J92" s="2129">
        <f t="shared" si="69"/>
        <v>-1</v>
      </c>
      <c r="K92" s="2801">
        <v>0</v>
      </c>
      <c r="L92" s="1315">
        <v>0</v>
      </c>
      <c r="M92" s="2649">
        <f t="shared" si="70"/>
        <v>0</v>
      </c>
      <c r="N92" s="2135">
        <f t="shared" si="90"/>
        <v>6</v>
      </c>
      <c r="O92" s="2650">
        <f t="shared" si="71"/>
        <v>7</v>
      </c>
      <c r="P92" s="1647">
        <f t="shared" si="89"/>
        <v>-1</v>
      </c>
      <c r="R92" s="2122" t="s">
        <v>447</v>
      </c>
      <c r="S92" s="2130">
        <v>0</v>
      </c>
      <c r="T92" s="1315">
        <v>0</v>
      </c>
      <c r="U92" s="2129">
        <f t="shared" si="74"/>
        <v>0</v>
      </c>
      <c r="V92" s="2801">
        <v>0</v>
      </c>
      <c r="W92" s="1315">
        <v>1</v>
      </c>
      <c r="X92" s="2649">
        <f t="shared" si="75"/>
        <v>-1</v>
      </c>
      <c r="Y92" s="2130">
        <v>3</v>
      </c>
      <c r="Z92" s="1315">
        <v>3</v>
      </c>
      <c r="AA92" s="2129">
        <f t="shared" si="83"/>
        <v>0</v>
      </c>
      <c r="AB92" s="2801">
        <v>0</v>
      </c>
      <c r="AC92" s="1315">
        <v>0</v>
      </c>
      <c r="AD92" s="2649">
        <f t="shared" si="76"/>
        <v>0</v>
      </c>
      <c r="AE92" s="2135">
        <f t="shared" si="73"/>
        <v>3</v>
      </c>
      <c r="AF92" s="2650">
        <f t="shared" si="73"/>
        <v>4</v>
      </c>
      <c r="AG92" s="1647">
        <f t="shared" si="73"/>
        <v>-1</v>
      </c>
      <c r="AI92" s="2122" t="s">
        <v>447</v>
      </c>
      <c r="AJ92" s="2130">
        <v>0</v>
      </c>
      <c r="AK92" s="1315">
        <v>1</v>
      </c>
      <c r="AL92" s="2129">
        <f t="shared" si="84"/>
        <v>-1</v>
      </c>
      <c r="AM92" s="2801">
        <v>0</v>
      </c>
      <c r="AN92" s="1315">
        <v>0</v>
      </c>
      <c r="AO92" s="2649">
        <f t="shared" si="85"/>
        <v>0</v>
      </c>
      <c r="AP92" s="2130">
        <v>4</v>
      </c>
      <c r="AQ92" s="1315">
        <v>4</v>
      </c>
      <c r="AR92" s="2129">
        <f t="shared" si="87"/>
        <v>0</v>
      </c>
      <c r="AS92" s="2801">
        <v>0</v>
      </c>
      <c r="AT92" s="1315">
        <v>0</v>
      </c>
      <c r="AU92" s="2649">
        <f t="shared" si="88"/>
        <v>0</v>
      </c>
      <c r="AV92" s="2135">
        <v>4</v>
      </c>
      <c r="AW92" s="2650">
        <v>5</v>
      </c>
      <c r="AX92" s="1647">
        <f t="shared" si="66"/>
        <v>-1</v>
      </c>
      <c r="AZ92" s="2122" t="s">
        <v>447</v>
      </c>
      <c r="BA92" s="2130">
        <v>0</v>
      </c>
      <c r="BB92" s="1315">
        <v>0</v>
      </c>
      <c r="BC92" s="2129">
        <f t="shared" si="86"/>
        <v>0</v>
      </c>
      <c r="BD92" s="2801">
        <v>0</v>
      </c>
      <c r="BE92" s="1315">
        <v>0</v>
      </c>
      <c r="BF92" s="2649">
        <f t="shared" si="77"/>
        <v>0</v>
      </c>
      <c r="BG92" s="2130">
        <v>7</v>
      </c>
      <c r="BH92" s="1315">
        <v>8</v>
      </c>
      <c r="BI92" s="2129">
        <f t="shared" si="78"/>
        <v>-1</v>
      </c>
      <c r="BJ92" s="2801">
        <v>0</v>
      </c>
      <c r="BK92" s="1315">
        <v>0</v>
      </c>
      <c r="BL92" s="2649">
        <f t="shared" si="79"/>
        <v>0</v>
      </c>
      <c r="BM92" s="2135">
        <f t="shared" si="80"/>
        <v>7</v>
      </c>
      <c r="BN92" s="2650">
        <f t="shared" si="80"/>
        <v>8</v>
      </c>
      <c r="BO92" s="1647">
        <f t="shared" si="81"/>
        <v>-1</v>
      </c>
    </row>
    <row r="93" spans="1:67">
      <c r="A93" s="2122" t="s">
        <v>448</v>
      </c>
      <c r="B93" s="2130">
        <v>1</v>
      </c>
      <c r="C93" s="1315">
        <v>4</v>
      </c>
      <c r="D93" s="2129">
        <f t="shared" si="67"/>
        <v>-3</v>
      </c>
      <c r="E93" s="2801">
        <v>1</v>
      </c>
      <c r="F93" s="1315">
        <v>2</v>
      </c>
      <c r="G93" s="2649">
        <f t="shared" si="68"/>
        <v>-1</v>
      </c>
      <c r="H93" s="2130">
        <v>2</v>
      </c>
      <c r="I93" s="1315">
        <v>1</v>
      </c>
      <c r="J93" s="2129">
        <f t="shared" si="69"/>
        <v>1</v>
      </c>
      <c r="K93" s="2801">
        <v>0</v>
      </c>
      <c r="L93" s="1315">
        <v>0</v>
      </c>
      <c r="M93" s="2649">
        <f t="shared" si="70"/>
        <v>0</v>
      </c>
      <c r="N93" s="2135">
        <f t="shared" si="90"/>
        <v>4</v>
      </c>
      <c r="O93" s="2650">
        <f t="shared" si="71"/>
        <v>7</v>
      </c>
      <c r="P93" s="1647">
        <f t="shared" si="89"/>
        <v>-3</v>
      </c>
      <c r="R93" s="2122" t="s">
        <v>448</v>
      </c>
      <c r="S93" s="2130">
        <v>0</v>
      </c>
      <c r="T93" s="1315">
        <v>2</v>
      </c>
      <c r="U93" s="2129">
        <f t="shared" si="74"/>
        <v>-2</v>
      </c>
      <c r="V93" s="2801">
        <v>0</v>
      </c>
      <c r="W93" s="1315">
        <v>1</v>
      </c>
      <c r="X93" s="2649">
        <f t="shared" si="75"/>
        <v>-1</v>
      </c>
      <c r="Y93" s="2130">
        <v>0</v>
      </c>
      <c r="Z93" s="1315">
        <v>0</v>
      </c>
      <c r="AA93" s="2129">
        <f t="shared" si="83"/>
        <v>0</v>
      </c>
      <c r="AB93" s="2801">
        <v>0</v>
      </c>
      <c r="AC93" s="1315">
        <v>0</v>
      </c>
      <c r="AD93" s="2649">
        <f t="shared" si="76"/>
        <v>0</v>
      </c>
      <c r="AE93" s="2135">
        <f t="shared" si="73"/>
        <v>0</v>
      </c>
      <c r="AF93" s="2650">
        <f t="shared" si="73"/>
        <v>3</v>
      </c>
      <c r="AG93" s="1647">
        <f t="shared" si="73"/>
        <v>-3</v>
      </c>
      <c r="AI93" s="2122" t="s">
        <v>448</v>
      </c>
      <c r="AJ93" s="2130">
        <v>0</v>
      </c>
      <c r="AK93" s="1315">
        <v>3</v>
      </c>
      <c r="AL93" s="2129">
        <f t="shared" si="84"/>
        <v>-3</v>
      </c>
      <c r="AM93" s="2801">
        <v>0</v>
      </c>
      <c r="AN93" s="1315">
        <v>3</v>
      </c>
      <c r="AO93" s="2649">
        <f t="shared" si="85"/>
        <v>-3</v>
      </c>
      <c r="AP93" s="2130">
        <v>2</v>
      </c>
      <c r="AQ93" s="1315">
        <v>1</v>
      </c>
      <c r="AR93" s="2129">
        <f t="shared" si="87"/>
        <v>1</v>
      </c>
      <c r="AS93" s="2801">
        <v>0</v>
      </c>
      <c r="AT93" s="1315">
        <v>0</v>
      </c>
      <c r="AU93" s="2649">
        <f t="shared" si="88"/>
        <v>0</v>
      </c>
      <c r="AV93" s="2135">
        <v>2</v>
      </c>
      <c r="AW93" s="2650">
        <v>7</v>
      </c>
      <c r="AX93" s="1647">
        <f t="shared" si="66"/>
        <v>-5</v>
      </c>
      <c r="AZ93" s="2122" t="s">
        <v>448</v>
      </c>
      <c r="BA93" s="2130">
        <v>1</v>
      </c>
      <c r="BB93" s="1315">
        <v>3</v>
      </c>
      <c r="BC93" s="2129">
        <f t="shared" si="86"/>
        <v>-2</v>
      </c>
      <c r="BD93" s="2801">
        <v>0</v>
      </c>
      <c r="BE93" s="1315">
        <v>6</v>
      </c>
      <c r="BF93" s="2649">
        <f t="shared" si="77"/>
        <v>-6</v>
      </c>
      <c r="BG93" s="2130">
        <v>0</v>
      </c>
      <c r="BH93" s="1315">
        <v>4</v>
      </c>
      <c r="BI93" s="2129">
        <f t="shared" si="78"/>
        <v>-4</v>
      </c>
      <c r="BJ93" s="2801">
        <v>0</v>
      </c>
      <c r="BK93" s="1315">
        <v>0</v>
      </c>
      <c r="BL93" s="2649">
        <f t="shared" si="79"/>
        <v>0</v>
      </c>
      <c r="BM93" s="2135">
        <f t="shared" si="80"/>
        <v>1</v>
      </c>
      <c r="BN93" s="2650">
        <f t="shared" si="80"/>
        <v>13</v>
      </c>
      <c r="BO93" s="1647">
        <f t="shared" si="81"/>
        <v>-12</v>
      </c>
    </row>
    <row r="94" spans="1:67">
      <c r="A94" s="2122" t="s">
        <v>449</v>
      </c>
      <c r="B94" s="2130">
        <v>1</v>
      </c>
      <c r="C94" s="1315">
        <v>2</v>
      </c>
      <c r="D94" s="2129">
        <f t="shared" si="67"/>
        <v>-1</v>
      </c>
      <c r="E94" s="2801">
        <v>1</v>
      </c>
      <c r="F94" s="1315">
        <v>0</v>
      </c>
      <c r="G94" s="2649">
        <f t="shared" si="68"/>
        <v>1</v>
      </c>
      <c r="H94" s="2130">
        <v>5</v>
      </c>
      <c r="I94" s="1315">
        <v>8</v>
      </c>
      <c r="J94" s="2129">
        <f t="shared" si="69"/>
        <v>-3</v>
      </c>
      <c r="K94" s="2801">
        <v>0</v>
      </c>
      <c r="L94" s="1315">
        <v>0</v>
      </c>
      <c r="M94" s="2649">
        <f t="shared" si="70"/>
        <v>0</v>
      </c>
      <c r="N94" s="2135">
        <f t="shared" si="90"/>
        <v>7</v>
      </c>
      <c r="O94" s="2650">
        <f t="shared" si="71"/>
        <v>10</v>
      </c>
      <c r="P94" s="1647">
        <f t="shared" si="89"/>
        <v>-3</v>
      </c>
      <c r="R94" s="2122" t="s">
        <v>449</v>
      </c>
      <c r="S94" s="2130">
        <v>0</v>
      </c>
      <c r="T94" s="1315">
        <v>0</v>
      </c>
      <c r="U94" s="2129">
        <f t="shared" si="74"/>
        <v>0</v>
      </c>
      <c r="V94" s="2801">
        <v>0</v>
      </c>
      <c r="W94" s="1315">
        <v>0</v>
      </c>
      <c r="X94" s="2649">
        <f t="shared" si="75"/>
        <v>0</v>
      </c>
      <c r="Y94" s="2130">
        <v>4</v>
      </c>
      <c r="Z94" s="1315">
        <v>2</v>
      </c>
      <c r="AA94" s="2129">
        <f t="shared" si="83"/>
        <v>2</v>
      </c>
      <c r="AB94" s="2801">
        <v>0</v>
      </c>
      <c r="AC94" s="1315">
        <v>0</v>
      </c>
      <c r="AD94" s="2649">
        <f t="shared" si="76"/>
        <v>0</v>
      </c>
      <c r="AE94" s="2135">
        <f t="shared" si="73"/>
        <v>4</v>
      </c>
      <c r="AF94" s="2650">
        <f t="shared" si="73"/>
        <v>2</v>
      </c>
      <c r="AG94" s="1647">
        <f t="shared" si="73"/>
        <v>2</v>
      </c>
      <c r="AI94" s="2122" t="s">
        <v>449</v>
      </c>
      <c r="AJ94" s="2130">
        <v>0</v>
      </c>
      <c r="AK94" s="1315">
        <v>0</v>
      </c>
      <c r="AL94" s="2129">
        <f t="shared" si="84"/>
        <v>0</v>
      </c>
      <c r="AM94" s="2801">
        <v>0</v>
      </c>
      <c r="AN94" s="1315">
        <v>0</v>
      </c>
      <c r="AO94" s="2649">
        <f t="shared" si="85"/>
        <v>0</v>
      </c>
      <c r="AP94" s="2130">
        <v>3</v>
      </c>
      <c r="AQ94" s="1315">
        <v>2</v>
      </c>
      <c r="AR94" s="2129">
        <f t="shared" si="87"/>
        <v>1</v>
      </c>
      <c r="AS94" s="2801">
        <v>0</v>
      </c>
      <c r="AT94" s="1315">
        <v>0</v>
      </c>
      <c r="AU94" s="2649">
        <f t="shared" si="88"/>
        <v>0</v>
      </c>
      <c r="AV94" s="2135">
        <v>3</v>
      </c>
      <c r="AW94" s="2650">
        <v>2</v>
      </c>
      <c r="AX94" s="1647">
        <f t="shared" si="66"/>
        <v>1</v>
      </c>
      <c r="AZ94" s="2122" t="s">
        <v>449</v>
      </c>
      <c r="BA94" s="2130">
        <v>2</v>
      </c>
      <c r="BB94" s="1315">
        <v>3</v>
      </c>
      <c r="BC94" s="2129">
        <f t="shared" si="86"/>
        <v>-1</v>
      </c>
      <c r="BD94" s="2801">
        <v>0</v>
      </c>
      <c r="BE94" s="1315">
        <v>2</v>
      </c>
      <c r="BF94" s="2649">
        <f t="shared" si="77"/>
        <v>-2</v>
      </c>
      <c r="BG94" s="2130">
        <v>1</v>
      </c>
      <c r="BH94" s="1315">
        <v>4</v>
      </c>
      <c r="BI94" s="2129">
        <f t="shared" si="78"/>
        <v>-3</v>
      </c>
      <c r="BJ94" s="2801">
        <v>0</v>
      </c>
      <c r="BK94" s="1315">
        <v>0</v>
      </c>
      <c r="BL94" s="2649">
        <f t="shared" si="79"/>
        <v>0</v>
      </c>
      <c r="BM94" s="2135">
        <f t="shared" si="80"/>
        <v>3</v>
      </c>
      <c r="BN94" s="2650">
        <f t="shared" si="80"/>
        <v>9</v>
      </c>
      <c r="BO94" s="1647">
        <f t="shared" si="81"/>
        <v>-6</v>
      </c>
    </row>
    <row r="95" spans="1:67" ht="22.5">
      <c r="A95" s="2123" t="s">
        <v>450</v>
      </c>
      <c r="B95" s="2130">
        <v>0</v>
      </c>
      <c r="C95" s="1315">
        <v>1</v>
      </c>
      <c r="D95" s="2129">
        <f t="shared" si="67"/>
        <v>-1</v>
      </c>
      <c r="E95" s="2801">
        <v>2</v>
      </c>
      <c r="F95" s="1315">
        <v>0</v>
      </c>
      <c r="G95" s="2649">
        <f t="shared" si="68"/>
        <v>2</v>
      </c>
      <c r="H95" s="2130">
        <v>4</v>
      </c>
      <c r="I95" s="1315">
        <v>2</v>
      </c>
      <c r="J95" s="2129">
        <f t="shared" si="69"/>
        <v>2</v>
      </c>
      <c r="K95" s="2801">
        <v>0</v>
      </c>
      <c r="L95" s="1315">
        <v>0</v>
      </c>
      <c r="M95" s="2649">
        <f t="shared" si="70"/>
        <v>0</v>
      </c>
      <c r="N95" s="2135">
        <f t="shared" si="90"/>
        <v>6</v>
      </c>
      <c r="O95" s="2650">
        <f t="shared" si="71"/>
        <v>3</v>
      </c>
      <c r="P95" s="1647">
        <f t="shared" si="89"/>
        <v>3</v>
      </c>
      <c r="R95" s="2123" t="s">
        <v>450</v>
      </c>
      <c r="S95" s="2130">
        <v>0</v>
      </c>
      <c r="T95" s="1315">
        <v>0</v>
      </c>
      <c r="U95" s="2129">
        <f t="shared" si="74"/>
        <v>0</v>
      </c>
      <c r="V95" s="2801">
        <v>0</v>
      </c>
      <c r="W95" s="1315">
        <v>1</v>
      </c>
      <c r="X95" s="2649">
        <f t="shared" si="75"/>
        <v>-1</v>
      </c>
      <c r="Y95" s="2130">
        <v>2</v>
      </c>
      <c r="Z95" s="1315">
        <v>1</v>
      </c>
      <c r="AA95" s="2129">
        <f t="shared" si="83"/>
        <v>1</v>
      </c>
      <c r="AB95" s="2801">
        <v>0</v>
      </c>
      <c r="AC95" s="1315">
        <v>0</v>
      </c>
      <c r="AD95" s="2649">
        <f t="shared" si="76"/>
        <v>0</v>
      </c>
      <c r="AE95" s="2135">
        <f t="shared" si="73"/>
        <v>2</v>
      </c>
      <c r="AF95" s="2650">
        <f t="shared" si="73"/>
        <v>2</v>
      </c>
      <c r="AG95" s="1647">
        <f t="shared" si="73"/>
        <v>0</v>
      </c>
      <c r="AI95" s="2123" t="s">
        <v>450</v>
      </c>
      <c r="AJ95" s="2130">
        <v>2</v>
      </c>
      <c r="AK95" s="1315">
        <v>0</v>
      </c>
      <c r="AL95" s="2129">
        <f t="shared" si="84"/>
        <v>2</v>
      </c>
      <c r="AM95" s="2801">
        <v>0</v>
      </c>
      <c r="AN95" s="1315">
        <v>0</v>
      </c>
      <c r="AO95" s="2649">
        <f t="shared" si="85"/>
        <v>0</v>
      </c>
      <c r="AP95" s="2130">
        <v>3</v>
      </c>
      <c r="AQ95" s="1315">
        <v>3</v>
      </c>
      <c r="AR95" s="2129">
        <f t="shared" si="87"/>
        <v>0</v>
      </c>
      <c r="AS95" s="2801">
        <v>0</v>
      </c>
      <c r="AT95" s="1315">
        <v>0</v>
      </c>
      <c r="AU95" s="2649">
        <f t="shared" si="88"/>
        <v>0</v>
      </c>
      <c r="AV95" s="2135">
        <v>5</v>
      </c>
      <c r="AW95" s="2650">
        <v>3</v>
      </c>
      <c r="AX95" s="1647">
        <f t="shared" si="66"/>
        <v>2</v>
      </c>
      <c r="AZ95" s="2123" t="s">
        <v>450</v>
      </c>
      <c r="BA95" s="2130">
        <v>1</v>
      </c>
      <c r="BB95" s="1315">
        <v>1</v>
      </c>
      <c r="BC95" s="2129">
        <f t="shared" si="86"/>
        <v>0</v>
      </c>
      <c r="BD95" s="2801">
        <v>1</v>
      </c>
      <c r="BE95" s="1315">
        <v>0</v>
      </c>
      <c r="BF95" s="2649">
        <f t="shared" si="77"/>
        <v>1</v>
      </c>
      <c r="BG95" s="2130">
        <v>2</v>
      </c>
      <c r="BH95" s="1315">
        <v>3</v>
      </c>
      <c r="BI95" s="2129">
        <f t="shared" si="78"/>
        <v>-1</v>
      </c>
      <c r="BJ95" s="2801">
        <v>0</v>
      </c>
      <c r="BK95" s="1315">
        <v>0</v>
      </c>
      <c r="BL95" s="2649">
        <f t="shared" si="79"/>
        <v>0</v>
      </c>
      <c r="BM95" s="2135">
        <f t="shared" si="80"/>
        <v>4</v>
      </c>
      <c r="BN95" s="2650">
        <f t="shared" si="80"/>
        <v>4</v>
      </c>
      <c r="BO95" s="1647">
        <f t="shared" si="81"/>
        <v>0</v>
      </c>
    </row>
    <row r="96" spans="1:67" ht="22.5">
      <c r="A96" s="2123" t="s">
        <v>455</v>
      </c>
      <c r="B96" s="2131" t="s">
        <v>601</v>
      </c>
      <c r="C96" s="1318" t="s">
        <v>601</v>
      </c>
      <c r="D96" s="2129">
        <v>0</v>
      </c>
      <c r="E96" s="2802" t="s">
        <v>601</v>
      </c>
      <c r="F96" s="1318" t="s">
        <v>601</v>
      </c>
      <c r="G96" s="2649">
        <v>0</v>
      </c>
      <c r="H96" s="2131" t="s">
        <v>601</v>
      </c>
      <c r="I96" s="1318" t="s">
        <v>601</v>
      </c>
      <c r="J96" s="2129">
        <v>0</v>
      </c>
      <c r="K96" s="2801">
        <v>0</v>
      </c>
      <c r="L96" s="1315">
        <v>0</v>
      </c>
      <c r="M96" s="2649">
        <f t="shared" si="70"/>
        <v>0</v>
      </c>
      <c r="N96" s="2135">
        <f t="shared" si="90"/>
        <v>0</v>
      </c>
      <c r="O96" s="2650">
        <f t="shared" si="71"/>
        <v>0</v>
      </c>
      <c r="P96" s="1647">
        <f t="shared" si="89"/>
        <v>0</v>
      </c>
      <c r="R96" s="2123" t="s">
        <v>455</v>
      </c>
      <c r="S96" s="2131">
        <v>0</v>
      </c>
      <c r="T96" s="1318">
        <v>0</v>
      </c>
      <c r="U96" s="2129">
        <f t="shared" si="74"/>
        <v>0</v>
      </c>
      <c r="V96" s="2802">
        <v>0</v>
      </c>
      <c r="W96" s="1318">
        <v>0</v>
      </c>
      <c r="X96" s="2649">
        <f t="shared" si="75"/>
        <v>0</v>
      </c>
      <c r="Y96" s="2131">
        <v>0</v>
      </c>
      <c r="Z96" s="1318">
        <v>0</v>
      </c>
      <c r="AA96" s="2129">
        <f t="shared" si="83"/>
        <v>0</v>
      </c>
      <c r="AB96" s="2801">
        <v>0</v>
      </c>
      <c r="AC96" s="1315">
        <v>0</v>
      </c>
      <c r="AD96" s="2649">
        <f t="shared" si="76"/>
        <v>0</v>
      </c>
      <c r="AE96" s="2135">
        <f t="shared" si="73"/>
        <v>0</v>
      </c>
      <c r="AF96" s="2650">
        <f t="shared" si="73"/>
        <v>0</v>
      </c>
      <c r="AG96" s="1647">
        <f t="shared" si="73"/>
        <v>0</v>
      </c>
      <c r="AI96" s="2123" t="s">
        <v>455</v>
      </c>
      <c r="AJ96" s="2131">
        <v>0</v>
      </c>
      <c r="AK96" s="1318">
        <v>0</v>
      </c>
      <c r="AL96" s="2461">
        <f t="shared" si="84"/>
        <v>0</v>
      </c>
      <c r="AM96" s="2802">
        <v>0</v>
      </c>
      <c r="AN96" s="1318">
        <v>0</v>
      </c>
      <c r="AO96" s="2803">
        <f t="shared" si="85"/>
        <v>0</v>
      </c>
      <c r="AP96" s="2131">
        <v>0</v>
      </c>
      <c r="AQ96" s="1318">
        <v>0</v>
      </c>
      <c r="AR96" s="2129">
        <f t="shared" si="87"/>
        <v>0</v>
      </c>
      <c r="AS96" s="2801">
        <v>0</v>
      </c>
      <c r="AT96" s="1315">
        <v>0</v>
      </c>
      <c r="AU96" s="2649">
        <f t="shared" si="88"/>
        <v>0</v>
      </c>
      <c r="AV96" s="2135">
        <v>0</v>
      </c>
      <c r="AW96" s="2650">
        <v>0</v>
      </c>
      <c r="AX96" s="1647">
        <f t="shared" si="66"/>
        <v>0</v>
      </c>
      <c r="AZ96" s="2123" t="s">
        <v>455</v>
      </c>
      <c r="BA96" s="2131">
        <v>0</v>
      </c>
      <c r="BB96" s="1318">
        <v>0</v>
      </c>
      <c r="BC96" s="2129">
        <f t="shared" si="86"/>
        <v>0</v>
      </c>
      <c r="BD96" s="2802">
        <v>0</v>
      </c>
      <c r="BE96" s="1318">
        <v>0</v>
      </c>
      <c r="BF96" s="2649">
        <f t="shared" si="77"/>
        <v>0</v>
      </c>
      <c r="BG96" s="2131">
        <v>0</v>
      </c>
      <c r="BH96" s="1318">
        <v>0</v>
      </c>
      <c r="BI96" s="2129">
        <f t="shared" si="78"/>
        <v>0</v>
      </c>
      <c r="BJ96" s="2801">
        <v>0</v>
      </c>
      <c r="BK96" s="1315">
        <v>0</v>
      </c>
      <c r="BL96" s="2649">
        <f t="shared" si="79"/>
        <v>0</v>
      </c>
      <c r="BM96" s="2135">
        <f t="shared" si="80"/>
        <v>0</v>
      </c>
      <c r="BN96" s="2650">
        <f t="shared" si="80"/>
        <v>0</v>
      </c>
      <c r="BO96" s="1647">
        <f t="shared" si="81"/>
        <v>0</v>
      </c>
    </row>
    <row r="97" spans="1:67">
      <c r="A97" s="2122" t="s">
        <v>451</v>
      </c>
      <c r="B97" s="2130">
        <v>0</v>
      </c>
      <c r="C97" s="1315">
        <v>1</v>
      </c>
      <c r="D97" s="2129">
        <f t="shared" ref="D97:D100" si="91">B97-C97</f>
        <v>-1</v>
      </c>
      <c r="E97" s="2801">
        <v>0</v>
      </c>
      <c r="F97" s="1315">
        <v>1</v>
      </c>
      <c r="G97" s="2649">
        <f t="shared" ref="G97:G100" si="92">E97-F97</f>
        <v>-1</v>
      </c>
      <c r="H97" s="2130">
        <v>0</v>
      </c>
      <c r="I97" s="1315">
        <v>0</v>
      </c>
      <c r="J97" s="2129">
        <f t="shared" ref="J97:J100" si="93">H97-I97</f>
        <v>0</v>
      </c>
      <c r="K97" s="2801">
        <v>0</v>
      </c>
      <c r="L97" s="1315">
        <v>0</v>
      </c>
      <c r="M97" s="2649">
        <f t="shared" si="70"/>
        <v>0</v>
      </c>
      <c r="N97" s="2135">
        <f t="shared" si="90"/>
        <v>0</v>
      </c>
      <c r="O97" s="2650">
        <f t="shared" si="71"/>
        <v>2</v>
      </c>
      <c r="P97" s="1647">
        <f t="shared" si="89"/>
        <v>-2</v>
      </c>
      <c r="R97" s="2122" t="s">
        <v>451</v>
      </c>
      <c r="S97" s="2130">
        <v>0</v>
      </c>
      <c r="T97" s="1315">
        <v>0</v>
      </c>
      <c r="U97" s="2129">
        <f t="shared" si="74"/>
        <v>0</v>
      </c>
      <c r="V97" s="2801">
        <v>0</v>
      </c>
      <c r="W97" s="1315">
        <v>0</v>
      </c>
      <c r="X97" s="2649">
        <f t="shared" si="75"/>
        <v>0</v>
      </c>
      <c r="Y97" s="2130">
        <v>0</v>
      </c>
      <c r="Z97" s="1315">
        <v>0</v>
      </c>
      <c r="AA97" s="2129">
        <f t="shared" si="83"/>
        <v>0</v>
      </c>
      <c r="AB97" s="2801">
        <v>0</v>
      </c>
      <c r="AC97" s="1315">
        <v>0</v>
      </c>
      <c r="AD97" s="2649">
        <f t="shared" si="76"/>
        <v>0</v>
      </c>
      <c r="AE97" s="2135">
        <f t="shared" si="73"/>
        <v>0</v>
      </c>
      <c r="AF97" s="2650">
        <f t="shared" si="73"/>
        <v>0</v>
      </c>
      <c r="AG97" s="1647">
        <f t="shared" si="73"/>
        <v>0</v>
      </c>
      <c r="AI97" s="2122" t="s">
        <v>451</v>
      </c>
      <c r="AJ97" s="2130">
        <v>0</v>
      </c>
      <c r="AK97" s="1315">
        <v>0</v>
      </c>
      <c r="AL97" s="2129">
        <f t="shared" si="84"/>
        <v>0</v>
      </c>
      <c r="AM97" s="2801">
        <v>0</v>
      </c>
      <c r="AN97" s="1315">
        <v>0</v>
      </c>
      <c r="AO97" s="2649">
        <f t="shared" si="85"/>
        <v>0</v>
      </c>
      <c r="AP97" s="2130">
        <v>0</v>
      </c>
      <c r="AQ97" s="1315">
        <v>2</v>
      </c>
      <c r="AR97" s="2129">
        <f t="shared" si="87"/>
        <v>-2</v>
      </c>
      <c r="AS97" s="2801">
        <v>0</v>
      </c>
      <c r="AT97" s="1315">
        <v>0</v>
      </c>
      <c r="AU97" s="2649">
        <f t="shared" si="88"/>
        <v>0</v>
      </c>
      <c r="AV97" s="2135">
        <v>0</v>
      </c>
      <c r="AW97" s="2650">
        <v>2</v>
      </c>
      <c r="AX97" s="1647">
        <f t="shared" si="66"/>
        <v>-2</v>
      </c>
      <c r="AZ97" s="2122" t="s">
        <v>451</v>
      </c>
      <c r="BA97" s="2130">
        <v>0</v>
      </c>
      <c r="BB97" s="1315">
        <v>0</v>
      </c>
      <c r="BC97" s="2129">
        <f t="shared" si="86"/>
        <v>0</v>
      </c>
      <c r="BD97" s="2801">
        <v>1</v>
      </c>
      <c r="BE97" s="1315">
        <v>0</v>
      </c>
      <c r="BF97" s="2649">
        <f t="shared" si="77"/>
        <v>1</v>
      </c>
      <c r="BG97" s="2130">
        <v>0</v>
      </c>
      <c r="BH97" s="1315">
        <v>0</v>
      </c>
      <c r="BI97" s="2129">
        <f t="shared" si="78"/>
        <v>0</v>
      </c>
      <c r="BJ97" s="2801">
        <v>0</v>
      </c>
      <c r="BK97" s="1315">
        <v>0</v>
      </c>
      <c r="BL97" s="2649">
        <f t="shared" si="79"/>
        <v>0</v>
      </c>
      <c r="BM97" s="2135">
        <f t="shared" si="80"/>
        <v>1</v>
      </c>
      <c r="BN97" s="2650">
        <f t="shared" si="80"/>
        <v>0</v>
      </c>
      <c r="BO97" s="1647">
        <f t="shared" si="81"/>
        <v>1</v>
      </c>
    </row>
    <row r="98" spans="1:67">
      <c r="A98" s="2122" t="s">
        <v>452</v>
      </c>
      <c r="B98" s="2130">
        <v>0</v>
      </c>
      <c r="C98" s="1315">
        <v>0</v>
      </c>
      <c r="D98" s="2129">
        <f t="shared" si="91"/>
        <v>0</v>
      </c>
      <c r="E98" s="2801">
        <v>0</v>
      </c>
      <c r="F98" s="1315">
        <v>0</v>
      </c>
      <c r="G98" s="2649">
        <f t="shared" si="92"/>
        <v>0</v>
      </c>
      <c r="H98" s="2130">
        <v>0</v>
      </c>
      <c r="I98" s="1315">
        <v>0</v>
      </c>
      <c r="J98" s="2129">
        <f t="shared" si="93"/>
        <v>0</v>
      </c>
      <c r="K98" s="2801">
        <v>2</v>
      </c>
      <c r="L98" s="1315">
        <v>0</v>
      </c>
      <c r="M98" s="2649">
        <f t="shared" si="70"/>
        <v>2</v>
      </c>
      <c r="N98" s="2135">
        <f t="shared" si="90"/>
        <v>2</v>
      </c>
      <c r="O98" s="2650">
        <f t="shared" si="71"/>
        <v>0</v>
      </c>
      <c r="P98" s="1647">
        <f t="shared" si="89"/>
        <v>2</v>
      </c>
      <c r="R98" s="2122" t="s">
        <v>452</v>
      </c>
      <c r="S98" s="2130">
        <v>0</v>
      </c>
      <c r="T98" s="1315">
        <v>0</v>
      </c>
      <c r="U98" s="2129">
        <f t="shared" si="74"/>
        <v>0</v>
      </c>
      <c r="V98" s="2801">
        <v>1</v>
      </c>
      <c r="W98" s="1315">
        <v>0</v>
      </c>
      <c r="X98" s="2649">
        <f t="shared" si="75"/>
        <v>1</v>
      </c>
      <c r="Y98" s="2130">
        <v>0</v>
      </c>
      <c r="Z98" s="1315">
        <v>0</v>
      </c>
      <c r="AA98" s="2129">
        <f t="shared" si="83"/>
        <v>0</v>
      </c>
      <c r="AB98" s="2801">
        <v>0</v>
      </c>
      <c r="AC98" s="1315">
        <v>1</v>
      </c>
      <c r="AD98" s="2649">
        <f t="shared" si="76"/>
        <v>-1</v>
      </c>
      <c r="AE98" s="2135">
        <f t="shared" si="73"/>
        <v>1</v>
      </c>
      <c r="AF98" s="2650">
        <f t="shared" si="73"/>
        <v>1</v>
      </c>
      <c r="AG98" s="1647">
        <f t="shared" si="73"/>
        <v>0</v>
      </c>
      <c r="AI98" s="2122" t="s">
        <v>452</v>
      </c>
      <c r="AJ98" s="2130">
        <v>0</v>
      </c>
      <c r="AK98" s="1315">
        <v>0</v>
      </c>
      <c r="AL98" s="2129">
        <f t="shared" si="84"/>
        <v>0</v>
      </c>
      <c r="AM98" s="2801">
        <v>0</v>
      </c>
      <c r="AN98" s="1315">
        <v>0</v>
      </c>
      <c r="AO98" s="2649">
        <f t="shared" si="85"/>
        <v>0</v>
      </c>
      <c r="AP98" s="2130">
        <v>0</v>
      </c>
      <c r="AQ98" s="1315">
        <v>0</v>
      </c>
      <c r="AR98" s="2129">
        <f t="shared" si="87"/>
        <v>0</v>
      </c>
      <c r="AS98" s="2801">
        <v>0</v>
      </c>
      <c r="AT98" s="1315">
        <v>0</v>
      </c>
      <c r="AU98" s="2649">
        <f t="shared" si="88"/>
        <v>0</v>
      </c>
      <c r="AV98" s="2135">
        <v>0</v>
      </c>
      <c r="AW98" s="2650">
        <v>0</v>
      </c>
      <c r="AX98" s="1647">
        <f t="shared" si="66"/>
        <v>0</v>
      </c>
      <c r="AZ98" s="2122" t="s">
        <v>452</v>
      </c>
      <c r="BA98" s="2130">
        <v>0</v>
      </c>
      <c r="BB98" s="1315">
        <v>0</v>
      </c>
      <c r="BC98" s="2129">
        <f t="shared" si="86"/>
        <v>0</v>
      </c>
      <c r="BD98" s="2801">
        <v>0</v>
      </c>
      <c r="BE98" s="1315">
        <v>2</v>
      </c>
      <c r="BF98" s="2649">
        <f t="shared" si="77"/>
        <v>-2</v>
      </c>
      <c r="BG98" s="2130">
        <v>0</v>
      </c>
      <c r="BH98" s="1315">
        <v>1</v>
      </c>
      <c r="BI98" s="2129">
        <f t="shared" si="78"/>
        <v>-1</v>
      </c>
      <c r="BJ98" s="2801">
        <v>1</v>
      </c>
      <c r="BK98" s="1315">
        <v>0</v>
      </c>
      <c r="BL98" s="2649">
        <f t="shared" si="79"/>
        <v>1</v>
      </c>
      <c r="BM98" s="2135">
        <f t="shared" si="80"/>
        <v>1</v>
      </c>
      <c r="BN98" s="2650">
        <f t="shared" si="80"/>
        <v>3</v>
      </c>
      <c r="BO98" s="1647">
        <f t="shared" si="81"/>
        <v>-2</v>
      </c>
    </row>
    <row r="99" spans="1:67" ht="22.5">
      <c r="A99" s="2123" t="s">
        <v>458</v>
      </c>
      <c r="B99" s="2130">
        <v>0</v>
      </c>
      <c r="C99" s="1315">
        <v>0</v>
      </c>
      <c r="D99" s="2129">
        <f t="shared" si="91"/>
        <v>0</v>
      </c>
      <c r="E99" s="2801">
        <v>0</v>
      </c>
      <c r="F99" s="1315">
        <v>0</v>
      </c>
      <c r="G99" s="2649">
        <f t="shared" si="92"/>
        <v>0</v>
      </c>
      <c r="H99" s="2130">
        <v>3</v>
      </c>
      <c r="I99" s="1315">
        <v>1</v>
      </c>
      <c r="J99" s="2129">
        <f t="shared" si="93"/>
        <v>2</v>
      </c>
      <c r="K99" s="2801">
        <v>1</v>
      </c>
      <c r="L99" s="1315">
        <v>0</v>
      </c>
      <c r="M99" s="2649">
        <f t="shared" si="70"/>
        <v>1</v>
      </c>
      <c r="N99" s="2135">
        <f t="shared" si="90"/>
        <v>4</v>
      </c>
      <c r="O99" s="2650">
        <f t="shared" si="90"/>
        <v>1</v>
      </c>
      <c r="P99" s="1647">
        <f t="shared" si="89"/>
        <v>3</v>
      </c>
      <c r="R99" s="2123" t="s">
        <v>458</v>
      </c>
      <c r="S99" s="2130">
        <v>0</v>
      </c>
      <c r="T99" s="1315">
        <v>1</v>
      </c>
      <c r="U99" s="2129">
        <f t="shared" si="74"/>
        <v>-1</v>
      </c>
      <c r="V99" s="2801">
        <v>0</v>
      </c>
      <c r="W99" s="1315">
        <v>0</v>
      </c>
      <c r="X99" s="2649">
        <f t="shared" si="75"/>
        <v>0</v>
      </c>
      <c r="Y99" s="2130">
        <v>1</v>
      </c>
      <c r="Z99" s="1315">
        <v>1</v>
      </c>
      <c r="AA99" s="2129">
        <f t="shared" si="83"/>
        <v>0</v>
      </c>
      <c r="AB99" s="2801">
        <v>1</v>
      </c>
      <c r="AC99" s="1315">
        <v>0</v>
      </c>
      <c r="AD99" s="2649">
        <f t="shared" si="76"/>
        <v>1</v>
      </c>
      <c r="AE99" s="2135">
        <f t="shared" si="73"/>
        <v>2</v>
      </c>
      <c r="AF99" s="2650">
        <f t="shared" si="73"/>
        <v>2</v>
      </c>
      <c r="AG99" s="1647">
        <f t="shared" si="73"/>
        <v>0</v>
      </c>
      <c r="AI99" s="2123" t="s">
        <v>458</v>
      </c>
      <c r="AJ99" s="2130">
        <v>0</v>
      </c>
      <c r="AK99" s="1315">
        <v>0</v>
      </c>
      <c r="AL99" s="2129">
        <f t="shared" si="84"/>
        <v>0</v>
      </c>
      <c r="AM99" s="2801">
        <v>0</v>
      </c>
      <c r="AN99" s="1315">
        <v>0</v>
      </c>
      <c r="AO99" s="2649">
        <f t="shared" si="85"/>
        <v>0</v>
      </c>
      <c r="AP99" s="2130">
        <v>2</v>
      </c>
      <c r="AQ99" s="1315">
        <v>2</v>
      </c>
      <c r="AR99" s="2129">
        <f t="shared" si="87"/>
        <v>0</v>
      </c>
      <c r="AS99" s="2801">
        <v>0</v>
      </c>
      <c r="AT99" s="1315">
        <v>0</v>
      </c>
      <c r="AU99" s="2649">
        <f t="shared" si="88"/>
        <v>0</v>
      </c>
      <c r="AV99" s="2135">
        <v>2</v>
      </c>
      <c r="AW99" s="2650">
        <v>2</v>
      </c>
      <c r="AX99" s="1647">
        <f t="shared" si="66"/>
        <v>0</v>
      </c>
      <c r="AZ99" s="2123" t="s">
        <v>458</v>
      </c>
      <c r="BA99" s="2130">
        <v>0</v>
      </c>
      <c r="BB99" s="1315">
        <v>2</v>
      </c>
      <c r="BC99" s="2129">
        <f t="shared" si="86"/>
        <v>-2</v>
      </c>
      <c r="BD99" s="2801">
        <v>1</v>
      </c>
      <c r="BE99" s="1315">
        <v>2</v>
      </c>
      <c r="BF99" s="2649">
        <f t="shared" si="77"/>
        <v>-1</v>
      </c>
      <c r="BG99" s="2130">
        <v>2</v>
      </c>
      <c r="BH99" s="1315">
        <v>1</v>
      </c>
      <c r="BI99" s="2129">
        <f t="shared" si="78"/>
        <v>1</v>
      </c>
      <c r="BJ99" s="2801">
        <v>0</v>
      </c>
      <c r="BK99" s="1315">
        <v>0</v>
      </c>
      <c r="BL99" s="2649">
        <f t="shared" si="79"/>
        <v>0</v>
      </c>
      <c r="BM99" s="2135">
        <f t="shared" si="80"/>
        <v>3</v>
      </c>
      <c r="BN99" s="2650">
        <f t="shared" si="80"/>
        <v>5</v>
      </c>
      <c r="BO99" s="1647">
        <f t="shared" si="81"/>
        <v>-2</v>
      </c>
    </row>
    <row r="100" spans="1:67">
      <c r="A100" s="2122" t="s">
        <v>453</v>
      </c>
      <c r="B100" s="2130">
        <v>0</v>
      </c>
      <c r="C100" s="1315">
        <v>0</v>
      </c>
      <c r="D100" s="2129">
        <f t="shared" si="91"/>
        <v>0</v>
      </c>
      <c r="E100" s="2801">
        <v>0</v>
      </c>
      <c r="F100" s="1315">
        <v>2</v>
      </c>
      <c r="G100" s="2649">
        <f t="shared" si="92"/>
        <v>-2</v>
      </c>
      <c r="H100" s="2130">
        <v>14</v>
      </c>
      <c r="I100" s="1315">
        <v>23</v>
      </c>
      <c r="J100" s="2129">
        <f t="shared" si="93"/>
        <v>-9</v>
      </c>
      <c r="K100" s="2801">
        <v>0</v>
      </c>
      <c r="L100" s="1315">
        <v>0</v>
      </c>
      <c r="M100" s="2649">
        <f t="shared" si="70"/>
        <v>0</v>
      </c>
      <c r="N100" s="2135">
        <f t="shared" si="90"/>
        <v>14</v>
      </c>
      <c r="O100" s="2650">
        <f t="shared" si="90"/>
        <v>25</v>
      </c>
      <c r="P100" s="1647">
        <f t="shared" si="89"/>
        <v>-11</v>
      </c>
      <c r="R100" s="2122" t="s">
        <v>453</v>
      </c>
      <c r="S100" s="2130">
        <v>0</v>
      </c>
      <c r="T100" s="1315">
        <v>0</v>
      </c>
      <c r="U100" s="2129">
        <f t="shared" si="74"/>
        <v>0</v>
      </c>
      <c r="V100" s="2801">
        <v>0</v>
      </c>
      <c r="W100" s="1315">
        <v>0</v>
      </c>
      <c r="X100" s="2649">
        <f t="shared" si="75"/>
        <v>0</v>
      </c>
      <c r="Y100" s="2130">
        <v>4</v>
      </c>
      <c r="Z100" s="1315">
        <v>3</v>
      </c>
      <c r="AA100" s="2129">
        <f t="shared" si="83"/>
        <v>1</v>
      </c>
      <c r="AB100" s="2801">
        <v>0</v>
      </c>
      <c r="AC100" s="1315">
        <v>0</v>
      </c>
      <c r="AD100" s="2649">
        <f t="shared" si="76"/>
        <v>0</v>
      </c>
      <c r="AE100" s="2135">
        <f t="shared" si="73"/>
        <v>4</v>
      </c>
      <c r="AF100" s="2650">
        <f t="shared" si="73"/>
        <v>3</v>
      </c>
      <c r="AG100" s="1647">
        <f t="shared" si="73"/>
        <v>1</v>
      </c>
      <c r="AI100" s="2122" t="s">
        <v>453</v>
      </c>
      <c r="AJ100" s="2130">
        <v>1</v>
      </c>
      <c r="AK100" s="1315">
        <v>0</v>
      </c>
      <c r="AL100" s="2129">
        <f t="shared" si="84"/>
        <v>1</v>
      </c>
      <c r="AM100" s="2801">
        <v>0</v>
      </c>
      <c r="AN100" s="1315">
        <v>0</v>
      </c>
      <c r="AO100" s="2649">
        <f t="shared" si="85"/>
        <v>0</v>
      </c>
      <c r="AP100" s="2130">
        <v>5</v>
      </c>
      <c r="AQ100" s="1315">
        <v>6</v>
      </c>
      <c r="AR100" s="2129">
        <f t="shared" si="87"/>
        <v>-1</v>
      </c>
      <c r="AS100" s="2801">
        <v>0</v>
      </c>
      <c r="AT100" s="1315">
        <v>0</v>
      </c>
      <c r="AU100" s="2649">
        <f t="shared" si="88"/>
        <v>0</v>
      </c>
      <c r="AV100" s="2135">
        <v>6</v>
      </c>
      <c r="AW100" s="2650">
        <v>6</v>
      </c>
      <c r="AX100" s="1647">
        <f t="shared" si="66"/>
        <v>0</v>
      </c>
      <c r="AZ100" s="2122" t="s">
        <v>453</v>
      </c>
      <c r="BA100" s="2130">
        <v>0</v>
      </c>
      <c r="BB100" s="1315">
        <v>0</v>
      </c>
      <c r="BC100" s="2129">
        <f t="shared" si="86"/>
        <v>0</v>
      </c>
      <c r="BD100" s="2801">
        <v>3</v>
      </c>
      <c r="BE100" s="1315">
        <v>0</v>
      </c>
      <c r="BF100" s="2649">
        <f t="shared" si="77"/>
        <v>3</v>
      </c>
      <c r="BG100" s="2130">
        <v>8</v>
      </c>
      <c r="BH100" s="1315">
        <v>10</v>
      </c>
      <c r="BI100" s="2129">
        <f t="shared" si="78"/>
        <v>-2</v>
      </c>
      <c r="BJ100" s="2801">
        <v>0</v>
      </c>
      <c r="BK100" s="1315">
        <v>0</v>
      </c>
      <c r="BL100" s="2649">
        <f t="shared" si="79"/>
        <v>0</v>
      </c>
      <c r="BM100" s="2135">
        <f t="shared" si="80"/>
        <v>11</v>
      </c>
      <c r="BN100" s="2650">
        <f t="shared" si="80"/>
        <v>10</v>
      </c>
      <c r="BO100" s="1647">
        <f t="shared" si="81"/>
        <v>1</v>
      </c>
    </row>
    <row r="101" spans="1:67" ht="22.5">
      <c r="A101" s="2123" t="s">
        <v>457</v>
      </c>
      <c r="B101" s="2131"/>
      <c r="C101" s="1318"/>
      <c r="D101" s="2129">
        <v>0</v>
      </c>
      <c r="E101" s="2802"/>
      <c r="F101" s="1318"/>
      <c r="G101" s="2649">
        <v>0</v>
      </c>
      <c r="H101" s="2131"/>
      <c r="I101" s="1318"/>
      <c r="J101" s="2129">
        <v>0</v>
      </c>
      <c r="K101" s="2801"/>
      <c r="L101" s="1315"/>
      <c r="M101" s="2649">
        <f t="shared" si="70"/>
        <v>0</v>
      </c>
      <c r="N101" s="2135">
        <f t="shared" si="90"/>
        <v>0</v>
      </c>
      <c r="O101" s="2650">
        <f t="shared" si="90"/>
        <v>0</v>
      </c>
      <c r="P101" s="1647">
        <f t="shared" si="89"/>
        <v>0</v>
      </c>
      <c r="R101" s="2123" t="s">
        <v>457</v>
      </c>
      <c r="S101" s="2131">
        <v>0</v>
      </c>
      <c r="T101" s="1318">
        <v>0</v>
      </c>
      <c r="U101" s="2129">
        <f t="shared" si="74"/>
        <v>0</v>
      </c>
      <c r="V101" s="2802">
        <v>0</v>
      </c>
      <c r="W101" s="1318">
        <v>0</v>
      </c>
      <c r="X101" s="2649">
        <f t="shared" si="75"/>
        <v>0</v>
      </c>
      <c r="Y101" s="2131">
        <v>0</v>
      </c>
      <c r="Z101" s="1318">
        <v>0</v>
      </c>
      <c r="AA101" s="2129">
        <f t="shared" si="83"/>
        <v>0</v>
      </c>
      <c r="AB101" s="2801">
        <v>0</v>
      </c>
      <c r="AC101" s="1315">
        <v>0</v>
      </c>
      <c r="AD101" s="2649">
        <f t="shared" si="76"/>
        <v>0</v>
      </c>
      <c r="AE101" s="2135">
        <f t="shared" si="73"/>
        <v>0</v>
      </c>
      <c r="AF101" s="2650">
        <f t="shared" si="73"/>
        <v>0</v>
      </c>
      <c r="AG101" s="1647">
        <f t="shared" si="73"/>
        <v>0</v>
      </c>
      <c r="AI101" s="2123" t="s">
        <v>457</v>
      </c>
      <c r="AJ101" s="2131">
        <v>0</v>
      </c>
      <c r="AK101" s="1318">
        <v>0</v>
      </c>
      <c r="AL101" s="2129">
        <f t="shared" si="84"/>
        <v>0</v>
      </c>
      <c r="AM101" s="2802">
        <v>0</v>
      </c>
      <c r="AN101" s="1318">
        <v>0</v>
      </c>
      <c r="AO101" s="2649">
        <f t="shared" si="85"/>
        <v>0</v>
      </c>
      <c r="AP101" s="2131">
        <v>0</v>
      </c>
      <c r="AQ101" s="1318">
        <v>0</v>
      </c>
      <c r="AR101" s="2129">
        <f t="shared" si="87"/>
        <v>0</v>
      </c>
      <c r="AS101" s="2801">
        <v>0</v>
      </c>
      <c r="AT101" s="1315">
        <v>0</v>
      </c>
      <c r="AU101" s="2649">
        <f t="shared" si="88"/>
        <v>0</v>
      </c>
      <c r="AV101" s="2135">
        <v>0</v>
      </c>
      <c r="AW101" s="2650">
        <v>0</v>
      </c>
      <c r="AX101" s="1647">
        <f t="shared" si="66"/>
        <v>0</v>
      </c>
      <c r="AZ101" s="2123" t="s">
        <v>457</v>
      </c>
      <c r="BA101" s="2131">
        <v>0</v>
      </c>
      <c r="BB101" s="1318">
        <v>0</v>
      </c>
      <c r="BC101" s="2129">
        <f t="shared" si="86"/>
        <v>0</v>
      </c>
      <c r="BD101" s="2802">
        <v>0</v>
      </c>
      <c r="BE101" s="1318">
        <v>0</v>
      </c>
      <c r="BF101" s="2649">
        <f t="shared" si="77"/>
        <v>0</v>
      </c>
      <c r="BG101" s="2131">
        <v>0</v>
      </c>
      <c r="BH101" s="1318">
        <v>0</v>
      </c>
      <c r="BI101" s="2129">
        <f t="shared" si="78"/>
        <v>0</v>
      </c>
      <c r="BJ101" s="2801">
        <v>0</v>
      </c>
      <c r="BK101" s="1315">
        <v>0</v>
      </c>
      <c r="BL101" s="2649">
        <f t="shared" si="79"/>
        <v>0</v>
      </c>
      <c r="BM101" s="2135">
        <f t="shared" si="80"/>
        <v>0</v>
      </c>
      <c r="BN101" s="2650">
        <f t="shared" si="80"/>
        <v>0</v>
      </c>
      <c r="BO101" s="1647">
        <f t="shared" si="81"/>
        <v>0</v>
      </c>
    </row>
    <row r="102" spans="1:67">
      <c r="A102" s="2122" t="s">
        <v>456</v>
      </c>
      <c r="B102" s="2131"/>
      <c r="C102" s="1318"/>
      <c r="D102" s="2129">
        <v>0</v>
      </c>
      <c r="E102" s="2802"/>
      <c r="F102" s="1318"/>
      <c r="G102" s="2649">
        <v>0</v>
      </c>
      <c r="H102" s="2131"/>
      <c r="I102" s="1318"/>
      <c r="J102" s="2129">
        <v>0</v>
      </c>
      <c r="K102" s="2801"/>
      <c r="L102" s="1315"/>
      <c r="M102" s="2649">
        <v>0</v>
      </c>
      <c r="N102" s="2135">
        <f t="shared" si="90"/>
        <v>0</v>
      </c>
      <c r="O102" s="2650">
        <f t="shared" si="90"/>
        <v>0</v>
      </c>
      <c r="P102" s="1647">
        <f t="shared" si="89"/>
        <v>0</v>
      </c>
      <c r="R102" s="2122" t="s">
        <v>456</v>
      </c>
      <c r="S102" s="2131">
        <v>0</v>
      </c>
      <c r="T102" s="1318">
        <v>0</v>
      </c>
      <c r="U102" s="2129">
        <f t="shared" si="74"/>
        <v>0</v>
      </c>
      <c r="V102" s="2802">
        <v>0</v>
      </c>
      <c r="W102" s="1318">
        <v>0</v>
      </c>
      <c r="X102" s="2649">
        <f t="shared" si="75"/>
        <v>0</v>
      </c>
      <c r="Y102" s="2131">
        <v>0</v>
      </c>
      <c r="Z102" s="1318">
        <v>0</v>
      </c>
      <c r="AA102" s="2129">
        <f t="shared" si="83"/>
        <v>0</v>
      </c>
      <c r="AB102" s="2801">
        <v>0</v>
      </c>
      <c r="AC102" s="1315">
        <v>0</v>
      </c>
      <c r="AD102" s="2649">
        <f t="shared" si="76"/>
        <v>0</v>
      </c>
      <c r="AE102" s="2135">
        <f t="shared" si="73"/>
        <v>0</v>
      </c>
      <c r="AF102" s="2650">
        <f t="shared" si="73"/>
        <v>0</v>
      </c>
      <c r="AG102" s="1647">
        <f t="shared" si="73"/>
        <v>0</v>
      </c>
      <c r="AI102" s="2122" t="s">
        <v>456</v>
      </c>
      <c r="AJ102" s="2131">
        <v>0</v>
      </c>
      <c r="AK102" s="1318">
        <v>0</v>
      </c>
      <c r="AL102" s="2129">
        <f t="shared" si="84"/>
        <v>0</v>
      </c>
      <c r="AM102" s="2802">
        <v>0</v>
      </c>
      <c r="AN102" s="1318">
        <v>0</v>
      </c>
      <c r="AO102" s="2649">
        <f t="shared" si="85"/>
        <v>0</v>
      </c>
      <c r="AP102" s="2131">
        <v>0</v>
      </c>
      <c r="AQ102" s="1318">
        <v>0</v>
      </c>
      <c r="AR102" s="2129">
        <f t="shared" si="87"/>
        <v>0</v>
      </c>
      <c r="AS102" s="2801">
        <v>0</v>
      </c>
      <c r="AT102" s="1315">
        <v>0</v>
      </c>
      <c r="AU102" s="2649">
        <f t="shared" si="88"/>
        <v>0</v>
      </c>
      <c r="AV102" s="2135">
        <v>0</v>
      </c>
      <c r="AW102" s="2650">
        <v>0</v>
      </c>
      <c r="AX102" s="1647">
        <f t="shared" si="66"/>
        <v>0</v>
      </c>
      <c r="AZ102" s="2122" t="s">
        <v>456</v>
      </c>
      <c r="BA102" s="2131">
        <v>0</v>
      </c>
      <c r="BB102" s="1318">
        <v>0</v>
      </c>
      <c r="BC102" s="2129">
        <f t="shared" si="86"/>
        <v>0</v>
      </c>
      <c r="BD102" s="2802">
        <v>0</v>
      </c>
      <c r="BE102" s="1318">
        <v>0</v>
      </c>
      <c r="BF102" s="2649">
        <f t="shared" si="77"/>
        <v>0</v>
      </c>
      <c r="BG102" s="2131">
        <v>0</v>
      </c>
      <c r="BH102" s="1318">
        <v>0</v>
      </c>
      <c r="BI102" s="2129">
        <f t="shared" si="78"/>
        <v>0</v>
      </c>
      <c r="BJ102" s="2801">
        <v>0</v>
      </c>
      <c r="BK102" s="1315">
        <v>0</v>
      </c>
      <c r="BL102" s="2649">
        <f t="shared" si="79"/>
        <v>0</v>
      </c>
      <c r="BM102" s="2135">
        <f t="shared" si="80"/>
        <v>0</v>
      </c>
      <c r="BN102" s="2650">
        <f t="shared" si="80"/>
        <v>0</v>
      </c>
      <c r="BO102" s="1647">
        <f t="shared" si="81"/>
        <v>0</v>
      </c>
    </row>
    <row r="103" spans="1:67">
      <c r="A103" s="2122" t="s">
        <v>454</v>
      </c>
      <c r="B103" s="2130">
        <v>7</v>
      </c>
      <c r="C103" s="1315">
        <v>3</v>
      </c>
      <c r="D103" s="2129">
        <f t="shared" ref="D103" si="94">B103-C103</f>
        <v>4</v>
      </c>
      <c r="E103" s="2801">
        <v>6</v>
      </c>
      <c r="F103" s="1315">
        <v>2</v>
      </c>
      <c r="G103" s="2649">
        <f t="shared" ref="G103" si="95">E103-F103</f>
        <v>4</v>
      </c>
      <c r="H103" s="2130">
        <v>16</v>
      </c>
      <c r="I103" s="1315">
        <v>3</v>
      </c>
      <c r="J103" s="2129">
        <f>H103-I103</f>
        <v>13</v>
      </c>
      <c r="K103" s="2801">
        <v>4</v>
      </c>
      <c r="L103" s="1315">
        <v>0</v>
      </c>
      <c r="M103" s="2649">
        <f t="shared" ref="M103:M104" si="96">K103-L103</f>
        <v>4</v>
      </c>
      <c r="N103" s="2135">
        <f>SUM(B103,E103,H103,K103)</f>
        <v>33</v>
      </c>
      <c r="O103" s="2650">
        <f t="shared" si="90"/>
        <v>8</v>
      </c>
      <c r="P103" s="1647">
        <f>N103-O103</f>
        <v>25</v>
      </c>
      <c r="R103" s="2122" t="s">
        <v>454</v>
      </c>
      <c r="S103" s="2130">
        <v>11</v>
      </c>
      <c r="T103" s="1315">
        <v>3</v>
      </c>
      <c r="U103" s="2129">
        <f t="shared" si="74"/>
        <v>8</v>
      </c>
      <c r="V103" s="2801">
        <v>4</v>
      </c>
      <c r="W103" s="1315">
        <v>1</v>
      </c>
      <c r="X103" s="2649">
        <f t="shared" si="75"/>
        <v>3</v>
      </c>
      <c r="Y103" s="2130">
        <v>22</v>
      </c>
      <c r="Z103" s="1315">
        <v>2</v>
      </c>
      <c r="AA103" s="2129">
        <f t="shared" si="83"/>
        <v>20</v>
      </c>
      <c r="AB103" s="2801">
        <v>1</v>
      </c>
      <c r="AC103" s="1315">
        <v>0</v>
      </c>
      <c r="AD103" s="2649">
        <f t="shared" si="76"/>
        <v>1</v>
      </c>
      <c r="AE103" s="2135">
        <f t="shared" si="73"/>
        <v>38</v>
      </c>
      <c r="AF103" s="2650">
        <f t="shared" si="73"/>
        <v>6</v>
      </c>
      <c r="AG103" s="1647">
        <f t="shared" si="73"/>
        <v>32</v>
      </c>
      <c r="AI103" s="2122" t="s">
        <v>454</v>
      </c>
      <c r="AJ103" s="2130">
        <v>9</v>
      </c>
      <c r="AK103" s="1315">
        <v>2</v>
      </c>
      <c r="AL103" s="2129">
        <f t="shared" si="84"/>
        <v>7</v>
      </c>
      <c r="AM103" s="2801">
        <v>10</v>
      </c>
      <c r="AN103" s="1315">
        <v>1</v>
      </c>
      <c r="AO103" s="2649">
        <f t="shared" si="85"/>
        <v>9</v>
      </c>
      <c r="AP103" s="2130">
        <v>11</v>
      </c>
      <c r="AQ103" s="1315">
        <v>0</v>
      </c>
      <c r="AR103" s="2129">
        <f t="shared" si="87"/>
        <v>11</v>
      </c>
      <c r="AS103" s="2801">
        <v>0</v>
      </c>
      <c r="AT103" s="1315">
        <v>1</v>
      </c>
      <c r="AU103" s="2649">
        <f t="shared" si="88"/>
        <v>-1</v>
      </c>
      <c r="AV103" s="2135">
        <v>30</v>
      </c>
      <c r="AW103" s="2650">
        <v>4</v>
      </c>
      <c r="AX103" s="1647">
        <f t="shared" si="66"/>
        <v>26</v>
      </c>
      <c r="AZ103" s="2122" t="s">
        <v>454</v>
      </c>
      <c r="BA103" s="2130">
        <v>11</v>
      </c>
      <c r="BB103" s="1315">
        <v>4</v>
      </c>
      <c r="BC103" s="2129">
        <f t="shared" si="86"/>
        <v>7</v>
      </c>
      <c r="BD103" s="2801">
        <v>10</v>
      </c>
      <c r="BE103" s="1315">
        <v>5</v>
      </c>
      <c r="BF103" s="2649">
        <f t="shared" si="77"/>
        <v>5</v>
      </c>
      <c r="BG103" s="2130">
        <v>16</v>
      </c>
      <c r="BH103" s="1315">
        <v>2</v>
      </c>
      <c r="BI103" s="2129">
        <f t="shared" si="78"/>
        <v>14</v>
      </c>
      <c r="BJ103" s="2801">
        <v>3</v>
      </c>
      <c r="BK103" s="1315">
        <v>0</v>
      </c>
      <c r="BL103" s="2649">
        <f t="shared" si="79"/>
        <v>3</v>
      </c>
      <c r="BM103" s="2135">
        <f t="shared" si="80"/>
        <v>40</v>
      </c>
      <c r="BN103" s="2650">
        <f t="shared" si="80"/>
        <v>11</v>
      </c>
      <c r="BO103" s="1647">
        <f t="shared" si="81"/>
        <v>29</v>
      </c>
    </row>
    <row r="104" spans="1:67" ht="13.5" thickBot="1">
      <c r="A104" s="2126" t="s">
        <v>156</v>
      </c>
      <c r="B104" s="2132">
        <f>SUM(B82:B103)</f>
        <v>18</v>
      </c>
      <c r="C104" s="1320">
        <f>SUM(C82:C103)</f>
        <v>34</v>
      </c>
      <c r="D104" s="2062">
        <f>B104-C104</f>
        <v>-16</v>
      </c>
      <c r="E104" s="2127">
        <f>SUM(E82:E103)</f>
        <v>21</v>
      </c>
      <c r="F104" s="1320">
        <f>SUM(F82:F103)</f>
        <v>36</v>
      </c>
      <c r="G104" s="2134">
        <f>E104-F104</f>
        <v>-15</v>
      </c>
      <c r="H104" s="2132">
        <f>SUM(H82:H103)</f>
        <v>170</v>
      </c>
      <c r="I104" s="1320">
        <f>SUM(I82:I103)</f>
        <v>317</v>
      </c>
      <c r="J104" s="2062">
        <f>H104-I104</f>
        <v>-147</v>
      </c>
      <c r="K104" s="2127">
        <f>SUM(K82:K103)</f>
        <v>8</v>
      </c>
      <c r="L104" s="1320">
        <f>SUM(L82:L103)</f>
        <v>4</v>
      </c>
      <c r="M104" s="2134">
        <f t="shared" si="96"/>
        <v>4</v>
      </c>
      <c r="N104" s="2136">
        <f>SUM(B104,E104,H104,K104)</f>
        <v>217</v>
      </c>
      <c r="O104" s="2061">
        <f>SUM(C104,F104,I104,L104)</f>
        <v>391</v>
      </c>
      <c r="P104" s="2062">
        <f>N104-O104</f>
        <v>-174</v>
      </c>
      <c r="R104" s="2126" t="s">
        <v>156</v>
      </c>
      <c r="S104" s="2132">
        <f>SUM(S82:S103)</f>
        <v>21</v>
      </c>
      <c r="T104" s="1320">
        <f>SUM(T82:T103)</f>
        <v>11</v>
      </c>
      <c r="U104" s="2062">
        <f>S104-T104</f>
        <v>10</v>
      </c>
      <c r="V104" s="2127">
        <f t="shared" ref="V104:AD104" si="97">SUM(V82:V103)</f>
        <v>18</v>
      </c>
      <c r="W104" s="1320">
        <f t="shared" si="97"/>
        <v>13</v>
      </c>
      <c r="X104" s="2134">
        <f t="shared" si="97"/>
        <v>5</v>
      </c>
      <c r="Y104" s="2132">
        <f t="shared" si="97"/>
        <v>135</v>
      </c>
      <c r="Z104" s="1320">
        <f t="shared" si="97"/>
        <v>95</v>
      </c>
      <c r="AA104" s="2062">
        <f t="shared" si="97"/>
        <v>40</v>
      </c>
      <c r="AB104" s="2127">
        <f t="shared" si="97"/>
        <v>3</v>
      </c>
      <c r="AC104" s="1320">
        <f t="shared" si="97"/>
        <v>2</v>
      </c>
      <c r="AD104" s="2134">
        <f t="shared" si="97"/>
        <v>1</v>
      </c>
      <c r="AE104" s="2136">
        <f t="shared" si="73"/>
        <v>177</v>
      </c>
      <c r="AF104" s="2061">
        <f t="shared" si="73"/>
        <v>121</v>
      </c>
      <c r="AG104" s="2062">
        <f t="shared" si="73"/>
        <v>56</v>
      </c>
      <c r="AI104" s="2126" t="s">
        <v>156</v>
      </c>
      <c r="AJ104" s="2132">
        <f t="shared" ref="AJ104:AR104" si="98">SUM(AJ82:AJ103)</f>
        <v>18</v>
      </c>
      <c r="AK104" s="1320">
        <f t="shared" si="98"/>
        <v>12</v>
      </c>
      <c r="AL104" s="2062">
        <f t="shared" si="98"/>
        <v>6</v>
      </c>
      <c r="AM104" s="2127">
        <f t="shared" si="98"/>
        <v>16</v>
      </c>
      <c r="AN104" s="1320">
        <f t="shared" si="98"/>
        <v>16</v>
      </c>
      <c r="AO104" s="2134">
        <f t="shared" si="98"/>
        <v>0</v>
      </c>
      <c r="AP104" s="2132">
        <f t="shared" si="98"/>
        <v>93</v>
      </c>
      <c r="AQ104" s="1320">
        <f t="shared" si="98"/>
        <v>115</v>
      </c>
      <c r="AR104" s="2062">
        <f t="shared" si="98"/>
        <v>-22</v>
      </c>
      <c r="AS104" s="2127">
        <v>0</v>
      </c>
      <c r="AT104" s="1320">
        <v>1</v>
      </c>
      <c r="AU104" s="2134">
        <f>SUM(AU82:AU103)</f>
        <v>-1</v>
      </c>
      <c r="AV104" s="2136">
        <f>SUM(AV82:AV103)</f>
        <v>127</v>
      </c>
      <c r="AW104" s="2061">
        <f>SUM(AW82:AW103)</f>
        <v>144</v>
      </c>
      <c r="AX104" s="2062">
        <f>AV104-AW104</f>
        <v>-17</v>
      </c>
      <c r="AZ104" s="2126" t="s">
        <v>156</v>
      </c>
      <c r="BA104" s="2132">
        <f>SUM(BA82:BA103)</f>
        <v>21</v>
      </c>
      <c r="BB104" s="1320">
        <f>SUM(BB82:BB103)</f>
        <v>32</v>
      </c>
      <c r="BC104" s="2062">
        <f t="shared" ref="BC104:BI104" si="99">SUM(BC82:BC103)</f>
        <v>-11</v>
      </c>
      <c r="BD104" s="2127">
        <f t="shared" si="99"/>
        <v>25</v>
      </c>
      <c r="BE104" s="1320">
        <f t="shared" si="99"/>
        <v>98</v>
      </c>
      <c r="BF104" s="2134">
        <f t="shared" si="99"/>
        <v>-73</v>
      </c>
      <c r="BG104" s="2132">
        <f t="shared" si="99"/>
        <v>108</v>
      </c>
      <c r="BH104" s="1320">
        <f t="shared" si="99"/>
        <v>181</v>
      </c>
      <c r="BI104" s="2062">
        <f t="shared" si="99"/>
        <v>-73</v>
      </c>
      <c r="BJ104" s="2127">
        <f>SUM(BJ82:BJ103)</f>
        <v>5</v>
      </c>
      <c r="BK104" s="1320">
        <f>SUM(BK82:BK103)</f>
        <v>5</v>
      </c>
      <c r="BL104" s="2134">
        <f>SUM(BL82:BL103)</f>
        <v>0</v>
      </c>
      <c r="BM104" s="2134">
        <f t="shared" si="80"/>
        <v>159</v>
      </c>
      <c r="BN104" s="2061">
        <f>BB104+BE104+BH104+BK104</f>
        <v>316</v>
      </c>
      <c r="BO104" s="2062">
        <f>BM104-BN104</f>
        <v>-157</v>
      </c>
    </row>
    <row r="105" spans="1:67">
      <c r="A105" s="296"/>
    </row>
    <row r="106" spans="1:67" ht="13.5" thickBot="1">
      <c r="A106" s="296"/>
    </row>
    <row r="107" spans="1:67" ht="13.5" customHeight="1" thickBot="1">
      <c r="A107" s="2121" t="s">
        <v>811</v>
      </c>
      <c r="B107" s="4599" t="s">
        <v>164</v>
      </c>
      <c r="C107" s="4600"/>
      <c r="D107" s="4601"/>
      <c r="E107" s="4599" t="s">
        <v>165</v>
      </c>
      <c r="F107" s="4600"/>
      <c r="G107" s="4601"/>
      <c r="H107" s="4599" t="s">
        <v>167</v>
      </c>
      <c r="I107" s="4600"/>
      <c r="J107" s="4601"/>
      <c r="K107" s="4599" t="s">
        <v>168</v>
      </c>
      <c r="L107" s="4600"/>
      <c r="M107" s="4601"/>
      <c r="N107" s="4599" t="s">
        <v>156</v>
      </c>
      <c r="O107" s="4600"/>
      <c r="P107" s="4601"/>
      <c r="R107" s="2121" t="s">
        <v>921</v>
      </c>
      <c r="S107" s="4599" t="s">
        <v>164</v>
      </c>
      <c r="T107" s="4600"/>
      <c r="U107" s="4601"/>
      <c r="V107" s="4599" t="s">
        <v>165</v>
      </c>
      <c r="W107" s="4600"/>
      <c r="X107" s="4601"/>
      <c r="Y107" s="4599" t="s">
        <v>167</v>
      </c>
      <c r="Z107" s="4600"/>
      <c r="AA107" s="4601"/>
      <c r="AB107" s="4599" t="s">
        <v>168</v>
      </c>
      <c r="AC107" s="4600"/>
      <c r="AD107" s="4601"/>
      <c r="AE107" s="4599" t="s">
        <v>156</v>
      </c>
      <c r="AF107" s="4600"/>
      <c r="AG107" s="4601"/>
      <c r="AI107" s="2121" t="s">
        <v>853</v>
      </c>
      <c r="AJ107" s="4599" t="s">
        <v>164</v>
      </c>
      <c r="AK107" s="4600"/>
      <c r="AL107" s="4601"/>
      <c r="AM107" s="4599" t="s">
        <v>165</v>
      </c>
      <c r="AN107" s="4600"/>
      <c r="AO107" s="4601"/>
      <c r="AP107" s="4599" t="s">
        <v>167</v>
      </c>
      <c r="AQ107" s="4600"/>
      <c r="AR107" s="4601"/>
      <c r="AS107" s="4599" t="s">
        <v>168</v>
      </c>
      <c r="AT107" s="4600"/>
      <c r="AU107" s="4601"/>
      <c r="AV107" s="4599" t="s">
        <v>156</v>
      </c>
      <c r="AW107" s="4600"/>
      <c r="AX107" s="4601"/>
      <c r="AZ107" s="2121" t="s">
        <v>859</v>
      </c>
      <c r="BA107" s="4599" t="s">
        <v>164</v>
      </c>
      <c r="BB107" s="4600"/>
      <c r="BC107" s="4601"/>
      <c r="BD107" s="4599" t="s">
        <v>165</v>
      </c>
      <c r="BE107" s="4600"/>
      <c r="BF107" s="4601"/>
      <c r="BG107" s="4599" t="s">
        <v>167</v>
      </c>
      <c r="BH107" s="4600"/>
      <c r="BI107" s="4601"/>
      <c r="BJ107" s="4599" t="s">
        <v>168</v>
      </c>
      <c r="BK107" s="4600"/>
      <c r="BL107" s="4601"/>
      <c r="BM107" s="4599" t="s">
        <v>156</v>
      </c>
      <c r="BN107" s="4600"/>
      <c r="BO107" s="4601"/>
    </row>
    <row r="108" spans="1:67" ht="45.75" thickBot="1">
      <c r="A108" s="2646" t="s">
        <v>627</v>
      </c>
      <c r="B108" s="534" t="s">
        <v>169</v>
      </c>
      <c r="C108" s="650" t="s">
        <v>170</v>
      </c>
      <c r="D108" s="2018" t="s">
        <v>171</v>
      </c>
      <c r="E108" s="535" t="s">
        <v>169</v>
      </c>
      <c r="F108" s="535" t="s">
        <v>170</v>
      </c>
      <c r="G108" s="650" t="s">
        <v>171</v>
      </c>
      <c r="H108" s="534" t="s">
        <v>169</v>
      </c>
      <c r="I108" s="535" t="s">
        <v>170</v>
      </c>
      <c r="J108" s="2018" t="s">
        <v>171</v>
      </c>
      <c r="K108" s="535" t="s">
        <v>169</v>
      </c>
      <c r="L108" s="535" t="s">
        <v>170</v>
      </c>
      <c r="M108" s="650" t="s">
        <v>171</v>
      </c>
      <c r="N108" s="534" t="s">
        <v>169</v>
      </c>
      <c r="O108" s="650" t="s">
        <v>170</v>
      </c>
      <c r="P108" s="2018" t="s">
        <v>171</v>
      </c>
      <c r="R108" s="2646" t="s">
        <v>627</v>
      </c>
      <c r="S108" s="534" t="s">
        <v>169</v>
      </c>
      <c r="T108" s="650" t="s">
        <v>170</v>
      </c>
      <c r="U108" s="2018" t="s">
        <v>171</v>
      </c>
      <c r="V108" s="535" t="s">
        <v>169</v>
      </c>
      <c r="W108" s="535" t="s">
        <v>170</v>
      </c>
      <c r="X108" s="650" t="s">
        <v>171</v>
      </c>
      <c r="Y108" s="534" t="s">
        <v>169</v>
      </c>
      <c r="Z108" s="535" t="s">
        <v>170</v>
      </c>
      <c r="AA108" s="2018" t="s">
        <v>171</v>
      </c>
      <c r="AB108" s="535" t="s">
        <v>169</v>
      </c>
      <c r="AC108" s="535" t="s">
        <v>170</v>
      </c>
      <c r="AD108" s="650" t="s">
        <v>171</v>
      </c>
      <c r="AE108" s="534" t="s">
        <v>169</v>
      </c>
      <c r="AF108" s="650" t="s">
        <v>170</v>
      </c>
      <c r="AG108" s="2018" t="s">
        <v>171</v>
      </c>
      <c r="AI108" s="2646" t="s">
        <v>627</v>
      </c>
      <c r="AJ108" s="534" t="s">
        <v>169</v>
      </c>
      <c r="AK108" s="650" t="s">
        <v>170</v>
      </c>
      <c r="AL108" s="2018" t="s">
        <v>171</v>
      </c>
      <c r="AM108" s="535" t="s">
        <v>169</v>
      </c>
      <c r="AN108" s="535" t="s">
        <v>170</v>
      </c>
      <c r="AO108" s="650" t="s">
        <v>171</v>
      </c>
      <c r="AP108" s="534" t="s">
        <v>169</v>
      </c>
      <c r="AQ108" s="535" t="s">
        <v>170</v>
      </c>
      <c r="AR108" s="2018" t="s">
        <v>171</v>
      </c>
      <c r="AS108" s="535" t="s">
        <v>169</v>
      </c>
      <c r="AT108" s="535" t="s">
        <v>170</v>
      </c>
      <c r="AU108" s="650" t="s">
        <v>171</v>
      </c>
      <c r="AV108" s="534" t="s">
        <v>169</v>
      </c>
      <c r="AW108" s="650" t="s">
        <v>170</v>
      </c>
      <c r="AX108" s="2018" t="s">
        <v>171</v>
      </c>
      <c r="AZ108" s="2646" t="s">
        <v>627</v>
      </c>
      <c r="BA108" s="534" t="s">
        <v>169</v>
      </c>
      <c r="BB108" s="650" t="s">
        <v>170</v>
      </c>
      <c r="BC108" s="2018" t="s">
        <v>171</v>
      </c>
      <c r="BD108" s="535" t="s">
        <v>169</v>
      </c>
      <c r="BE108" s="535" t="s">
        <v>170</v>
      </c>
      <c r="BF108" s="650" t="s">
        <v>171</v>
      </c>
      <c r="BG108" s="534" t="s">
        <v>169</v>
      </c>
      <c r="BH108" s="535" t="s">
        <v>170</v>
      </c>
      <c r="BI108" s="2018" t="s">
        <v>171</v>
      </c>
      <c r="BJ108" s="535" t="s">
        <v>169</v>
      </c>
      <c r="BK108" s="535" t="s">
        <v>170</v>
      </c>
      <c r="BL108" s="650" t="s">
        <v>171</v>
      </c>
      <c r="BM108" s="534" t="s">
        <v>169</v>
      </c>
      <c r="BN108" s="650" t="s">
        <v>170</v>
      </c>
      <c r="BO108" s="2018" t="s">
        <v>171</v>
      </c>
    </row>
    <row r="109" spans="1:67">
      <c r="A109" s="870" t="s">
        <v>437</v>
      </c>
      <c r="B109" s="2128">
        <v>2</v>
      </c>
      <c r="C109" s="2647">
        <v>0</v>
      </c>
      <c r="D109" s="2129">
        <f>B109-C109</f>
        <v>2</v>
      </c>
      <c r="E109" s="2648">
        <v>2</v>
      </c>
      <c r="F109" s="2647">
        <v>0</v>
      </c>
      <c r="G109" s="2649">
        <f>E109-F109</f>
        <v>2</v>
      </c>
      <c r="H109" s="2128">
        <v>23</v>
      </c>
      <c r="I109" s="2647">
        <v>121</v>
      </c>
      <c r="J109" s="2129">
        <f>H109-I109</f>
        <v>-98</v>
      </c>
      <c r="K109" s="2648">
        <v>0</v>
      </c>
      <c r="L109" s="2647">
        <v>4</v>
      </c>
      <c r="M109" s="2649">
        <f>K109-L109</f>
        <v>-4</v>
      </c>
      <c r="N109" s="2135">
        <f>SUM(B109,E109,H109,K109)</f>
        <v>27</v>
      </c>
      <c r="O109" s="2650">
        <f>SUM(C109,F109,I109,L109)</f>
        <v>125</v>
      </c>
      <c r="P109" s="1647">
        <f>N109-O109</f>
        <v>-98</v>
      </c>
      <c r="R109" s="870" t="s">
        <v>437</v>
      </c>
      <c r="S109" s="2128">
        <v>0</v>
      </c>
      <c r="T109" s="2647">
        <v>0</v>
      </c>
      <c r="U109" s="2129">
        <f>S109-T109</f>
        <v>0</v>
      </c>
      <c r="V109" s="2648">
        <v>1</v>
      </c>
      <c r="W109" s="2647">
        <v>0</v>
      </c>
      <c r="X109" s="2649">
        <f>V109-W109</f>
        <v>1</v>
      </c>
      <c r="Y109" s="2128">
        <v>24</v>
      </c>
      <c r="Z109" s="2647">
        <v>63</v>
      </c>
      <c r="AA109" s="2129">
        <f>Y109-Z109</f>
        <v>-39</v>
      </c>
      <c r="AB109" s="2648">
        <v>0</v>
      </c>
      <c r="AC109" s="2647">
        <v>0</v>
      </c>
      <c r="AD109" s="2649">
        <f>AB109-AC109</f>
        <v>0</v>
      </c>
      <c r="AE109" s="2135">
        <f>SUM(S109,V109,Y109,AB109)</f>
        <v>25</v>
      </c>
      <c r="AF109" s="2650">
        <f>SUM(T109,W109,Z109,AC109)</f>
        <v>63</v>
      </c>
      <c r="AG109" s="1647">
        <f>AE109-AF109</f>
        <v>-38</v>
      </c>
      <c r="AI109" s="870" t="s">
        <v>437</v>
      </c>
      <c r="AJ109" s="2128">
        <v>0</v>
      </c>
      <c r="AK109" s="2647">
        <v>0</v>
      </c>
      <c r="AL109" s="2129">
        <f>AJ109-AK109</f>
        <v>0</v>
      </c>
      <c r="AM109" s="2648">
        <v>1</v>
      </c>
      <c r="AN109" s="2647">
        <v>0</v>
      </c>
      <c r="AO109" s="2649">
        <f>AM109-AN109</f>
        <v>1</v>
      </c>
      <c r="AP109" s="2128">
        <v>16</v>
      </c>
      <c r="AQ109" s="2647">
        <v>41</v>
      </c>
      <c r="AR109" s="2129">
        <f>AP109-AQ109</f>
        <v>-25</v>
      </c>
      <c r="AS109" s="2648">
        <v>0</v>
      </c>
      <c r="AT109" s="2647">
        <v>0</v>
      </c>
      <c r="AU109" s="2649">
        <f>AS109-AT109</f>
        <v>0</v>
      </c>
      <c r="AV109" s="2135">
        <f>SUM(AJ109,AM109,AP109,AS109)</f>
        <v>17</v>
      </c>
      <c r="AW109" s="2650">
        <f>SUM(AK109,AN109,AQ109,AT109)</f>
        <v>41</v>
      </c>
      <c r="AX109" s="1647">
        <f>AV109-AW109</f>
        <v>-24</v>
      </c>
      <c r="AZ109" s="870" t="s">
        <v>437</v>
      </c>
      <c r="BA109" s="2128">
        <v>0</v>
      </c>
      <c r="BB109" s="2647">
        <v>1</v>
      </c>
      <c r="BC109" s="2129">
        <f>BA109-BB109</f>
        <v>-1</v>
      </c>
      <c r="BD109" s="2648">
        <v>0</v>
      </c>
      <c r="BE109" s="2647">
        <v>0</v>
      </c>
      <c r="BF109" s="2649">
        <f>BD109-BE109</f>
        <v>0</v>
      </c>
      <c r="BG109" s="2128">
        <v>4</v>
      </c>
      <c r="BH109" s="2647">
        <v>11</v>
      </c>
      <c r="BI109" s="2129">
        <f>BG109-BH109</f>
        <v>-7</v>
      </c>
      <c r="BJ109" s="2648">
        <v>0</v>
      </c>
      <c r="BK109" s="2647">
        <v>0</v>
      </c>
      <c r="BL109" s="2649">
        <f>BJ109-BK109</f>
        <v>0</v>
      </c>
      <c r="BM109" s="2135">
        <f>SUM(BA109,BD109,BG109,BJ109)</f>
        <v>4</v>
      </c>
      <c r="BN109" s="2650">
        <f>SUM(BB109,BE109,BH109,BK109)</f>
        <v>12</v>
      </c>
      <c r="BO109" s="1647">
        <f>BM109-BN109</f>
        <v>-8</v>
      </c>
    </row>
    <row r="110" spans="1:67">
      <c r="A110" s="2122" t="s">
        <v>438</v>
      </c>
      <c r="B110" s="2130">
        <v>0</v>
      </c>
      <c r="C110" s="1315">
        <v>1</v>
      </c>
      <c r="D110" s="2129">
        <f t="shared" ref="D110:D122" si="100">B110-C110</f>
        <v>-1</v>
      </c>
      <c r="E110" s="2801">
        <v>0</v>
      </c>
      <c r="F110" s="1315">
        <v>0</v>
      </c>
      <c r="G110" s="2649">
        <f t="shared" ref="G110:G122" si="101">E110-F110</f>
        <v>0</v>
      </c>
      <c r="H110" s="2130">
        <v>0</v>
      </c>
      <c r="I110" s="1315">
        <v>0</v>
      </c>
      <c r="J110" s="2129">
        <f t="shared" ref="J110:J122" si="102">H110-I110</f>
        <v>0</v>
      </c>
      <c r="K110" s="2801">
        <v>0</v>
      </c>
      <c r="L110" s="1315">
        <v>0</v>
      </c>
      <c r="M110" s="2649">
        <f t="shared" ref="M110:M128" si="103">K110-L110</f>
        <v>0</v>
      </c>
      <c r="N110" s="2135">
        <f t="shared" ref="N110:O125" si="104">SUM(B110,E110,H110,K110)</f>
        <v>0</v>
      </c>
      <c r="O110" s="2650">
        <f t="shared" si="104"/>
        <v>1</v>
      </c>
      <c r="P110" s="1647">
        <f t="shared" ref="P110" si="105">N110-O110</f>
        <v>-1</v>
      </c>
      <c r="R110" s="2122" t="s">
        <v>438</v>
      </c>
      <c r="S110" s="2130">
        <v>0</v>
      </c>
      <c r="T110" s="1315">
        <v>0</v>
      </c>
      <c r="U110" s="2129">
        <f t="shared" ref="U110:U122" si="106">S110-T110</f>
        <v>0</v>
      </c>
      <c r="V110" s="2801">
        <v>0</v>
      </c>
      <c r="W110" s="1315">
        <v>0</v>
      </c>
      <c r="X110" s="2649">
        <f t="shared" ref="X110:X122" si="107">V110-W110</f>
        <v>0</v>
      </c>
      <c r="Y110" s="2130">
        <v>0</v>
      </c>
      <c r="Z110" s="1315">
        <v>0</v>
      </c>
      <c r="AA110" s="2129">
        <f t="shared" ref="AA110:AA122" si="108">Y110-Z110</f>
        <v>0</v>
      </c>
      <c r="AB110" s="2801">
        <v>0</v>
      </c>
      <c r="AC110" s="1315">
        <v>0</v>
      </c>
      <c r="AD110" s="2649">
        <f t="shared" ref="AD110:AD128" si="109">AB110-AC110</f>
        <v>0</v>
      </c>
      <c r="AE110" s="2135">
        <f t="shared" ref="AE110:AF125" si="110">SUM(S110,V110,Y110,AB110)</f>
        <v>0</v>
      </c>
      <c r="AF110" s="2650">
        <f t="shared" si="110"/>
        <v>0</v>
      </c>
      <c r="AG110" s="1647">
        <f t="shared" ref="AG110" si="111">AE110-AF110</f>
        <v>0</v>
      </c>
      <c r="AI110" s="2122" t="s">
        <v>438</v>
      </c>
      <c r="AJ110" s="2130">
        <v>0</v>
      </c>
      <c r="AK110" s="1315">
        <v>0</v>
      </c>
      <c r="AL110" s="2129">
        <f t="shared" ref="AL110:AL122" si="112">AJ110-AK110</f>
        <v>0</v>
      </c>
      <c r="AM110" s="2801">
        <v>0</v>
      </c>
      <c r="AN110" s="1315">
        <v>0</v>
      </c>
      <c r="AO110" s="2649">
        <f t="shared" ref="AO110:AO122" si="113">AM110-AN110</f>
        <v>0</v>
      </c>
      <c r="AP110" s="2130">
        <v>0</v>
      </c>
      <c r="AQ110" s="1315">
        <v>0</v>
      </c>
      <c r="AR110" s="2129">
        <f t="shared" ref="AR110:AR122" si="114">AP110-AQ110</f>
        <v>0</v>
      </c>
      <c r="AS110" s="2801">
        <v>0</v>
      </c>
      <c r="AT110" s="1315">
        <v>0</v>
      </c>
      <c r="AU110" s="2649">
        <f t="shared" ref="AU110:AU128" si="115">AS110-AT110</f>
        <v>0</v>
      </c>
      <c r="AV110" s="2135">
        <f t="shared" ref="AV110:AW125" si="116">SUM(AJ110,AM110,AP110,AS110)</f>
        <v>0</v>
      </c>
      <c r="AW110" s="2650">
        <f t="shared" si="116"/>
        <v>0</v>
      </c>
      <c r="AX110" s="1647">
        <f t="shared" ref="AX110" si="117">AV110-AW110</f>
        <v>0</v>
      </c>
      <c r="AZ110" s="2122" t="s">
        <v>438</v>
      </c>
      <c r="BA110" s="2130">
        <v>0</v>
      </c>
      <c r="BB110" s="1315">
        <v>0</v>
      </c>
      <c r="BC110" s="2129">
        <f t="shared" ref="BC110:BC122" si="118">BA110-BB110</f>
        <v>0</v>
      </c>
      <c r="BD110" s="2801">
        <v>0</v>
      </c>
      <c r="BE110" s="1315">
        <v>0</v>
      </c>
      <c r="BF110" s="2649">
        <f t="shared" ref="BF110:BF122" si="119">BD110-BE110</f>
        <v>0</v>
      </c>
      <c r="BG110" s="2130">
        <v>0</v>
      </c>
      <c r="BH110" s="1315">
        <v>0</v>
      </c>
      <c r="BI110" s="2129">
        <f t="shared" ref="BI110:BI122" si="120">BG110-BH110</f>
        <v>0</v>
      </c>
      <c r="BJ110" s="2801">
        <v>0</v>
      </c>
      <c r="BK110" s="1315">
        <v>0</v>
      </c>
      <c r="BL110" s="2649">
        <f t="shared" ref="BL110:BL128" si="121">BJ110-BK110</f>
        <v>0</v>
      </c>
      <c r="BM110" s="2135">
        <f t="shared" ref="BM110:BN125" si="122">SUM(BA110,BD110,BG110,BJ110)</f>
        <v>0</v>
      </c>
      <c r="BN110" s="2650">
        <f t="shared" si="122"/>
        <v>0</v>
      </c>
      <c r="BO110" s="1647">
        <f t="shared" ref="BO110" si="123">BM110-BN110</f>
        <v>0</v>
      </c>
    </row>
    <row r="111" spans="1:67">
      <c r="A111" s="2122" t="s">
        <v>439</v>
      </c>
      <c r="B111" s="2130">
        <v>3</v>
      </c>
      <c r="C111" s="1315">
        <v>4</v>
      </c>
      <c r="D111" s="2129">
        <f t="shared" si="100"/>
        <v>-1</v>
      </c>
      <c r="E111" s="2801">
        <v>0</v>
      </c>
      <c r="F111" s="1315">
        <v>1</v>
      </c>
      <c r="G111" s="2649">
        <f t="shared" si="101"/>
        <v>-1</v>
      </c>
      <c r="H111" s="2130">
        <v>8</v>
      </c>
      <c r="I111" s="1315">
        <v>26</v>
      </c>
      <c r="J111" s="2129">
        <f t="shared" si="102"/>
        <v>-18</v>
      </c>
      <c r="K111" s="2801">
        <v>0</v>
      </c>
      <c r="L111" s="1315">
        <v>2</v>
      </c>
      <c r="M111" s="2649">
        <f t="shared" si="103"/>
        <v>-2</v>
      </c>
      <c r="N111" s="2135">
        <f t="shared" si="104"/>
        <v>11</v>
      </c>
      <c r="O111" s="2650">
        <f t="shared" si="104"/>
        <v>33</v>
      </c>
      <c r="P111" s="1647">
        <f>N111-O111</f>
        <v>-22</v>
      </c>
      <c r="R111" s="2122" t="s">
        <v>439</v>
      </c>
      <c r="S111" s="2130">
        <v>1</v>
      </c>
      <c r="T111" s="1315">
        <v>0</v>
      </c>
      <c r="U111" s="2129">
        <f t="shared" si="106"/>
        <v>1</v>
      </c>
      <c r="V111" s="2801">
        <v>0</v>
      </c>
      <c r="W111" s="1315">
        <v>1</v>
      </c>
      <c r="X111" s="2649">
        <f t="shared" si="107"/>
        <v>-1</v>
      </c>
      <c r="Y111" s="2130">
        <v>10</v>
      </c>
      <c r="Z111" s="1315">
        <v>6</v>
      </c>
      <c r="AA111" s="2129">
        <f t="shared" si="108"/>
        <v>4</v>
      </c>
      <c r="AB111" s="2801">
        <v>1</v>
      </c>
      <c r="AC111" s="1315">
        <v>1</v>
      </c>
      <c r="AD111" s="2649">
        <f t="shared" si="109"/>
        <v>0</v>
      </c>
      <c r="AE111" s="2135">
        <f t="shared" si="110"/>
        <v>12</v>
      </c>
      <c r="AF111" s="2650">
        <f t="shared" si="110"/>
        <v>8</v>
      </c>
      <c r="AG111" s="1647">
        <f>AE111-AF111</f>
        <v>4</v>
      </c>
      <c r="AI111" s="2122" t="s">
        <v>439</v>
      </c>
      <c r="AJ111" s="2130">
        <v>1</v>
      </c>
      <c r="AK111" s="1315">
        <v>0</v>
      </c>
      <c r="AL111" s="2129">
        <f t="shared" si="112"/>
        <v>1</v>
      </c>
      <c r="AM111" s="2801">
        <v>1</v>
      </c>
      <c r="AN111" s="1315">
        <v>2</v>
      </c>
      <c r="AO111" s="2649">
        <f t="shared" si="113"/>
        <v>-1</v>
      </c>
      <c r="AP111" s="2130">
        <v>2</v>
      </c>
      <c r="AQ111" s="1315">
        <v>3</v>
      </c>
      <c r="AR111" s="2129">
        <f t="shared" si="114"/>
        <v>-1</v>
      </c>
      <c r="AS111" s="2801">
        <v>0</v>
      </c>
      <c r="AT111" s="1315">
        <v>0</v>
      </c>
      <c r="AU111" s="2649">
        <f t="shared" si="115"/>
        <v>0</v>
      </c>
      <c r="AV111" s="2135">
        <f t="shared" si="116"/>
        <v>4</v>
      </c>
      <c r="AW111" s="2650">
        <f t="shared" si="116"/>
        <v>5</v>
      </c>
      <c r="AX111" s="1647">
        <f>AV111-AW111</f>
        <v>-1</v>
      </c>
      <c r="AZ111" s="2122" t="s">
        <v>439</v>
      </c>
      <c r="BA111" s="2130">
        <v>1</v>
      </c>
      <c r="BB111" s="1315">
        <v>4</v>
      </c>
      <c r="BC111" s="2129">
        <f t="shared" si="118"/>
        <v>-3</v>
      </c>
      <c r="BD111" s="2801">
        <v>0</v>
      </c>
      <c r="BE111" s="1315">
        <v>6</v>
      </c>
      <c r="BF111" s="2649">
        <f t="shared" si="119"/>
        <v>-6</v>
      </c>
      <c r="BG111" s="2130">
        <v>3</v>
      </c>
      <c r="BH111" s="1315">
        <v>11</v>
      </c>
      <c r="BI111" s="2129">
        <f t="shared" si="120"/>
        <v>-8</v>
      </c>
      <c r="BJ111" s="2801">
        <v>0</v>
      </c>
      <c r="BK111" s="1315">
        <v>0</v>
      </c>
      <c r="BL111" s="2649">
        <f t="shared" si="121"/>
        <v>0</v>
      </c>
      <c r="BM111" s="2135">
        <f t="shared" si="122"/>
        <v>4</v>
      </c>
      <c r="BN111" s="2650">
        <f t="shared" si="122"/>
        <v>21</v>
      </c>
      <c r="BO111" s="1647">
        <f>BM111-BN111</f>
        <v>-17</v>
      </c>
    </row>
    <row r="112" spans="1:67" ht="22.5">
      <c r="A112" s="2123" t="s">
        <v>440</v>
      </c>
      <c r="B112" s="2130">
        <v>1</v>
      </c>
      <c r="C112" s="1315">
        <v>0</v>
      </c>
      <c r="D112" s="2129">
        <f t="shared" si="100"/>
        <v>1</v>
      </c>
      <c r="E112" s="2801">
        <v>0</v>
      </c>
      <c r="F112" s="1315">
        <v>0</v>
      </c>
      <c r="G112" s="2649">
        <f t="shared" si="101"/>
        <v>0</v>
      </c>
      <c r="H112" s="2130">
        <v>0</v>
      </c>
      <c r="I112" s="1315">
        <v>1</v>
      </c>
      <c r="J112" s="2129">
        <f t="shared" si="102"/>
        <v>-1</v>
      </c>
      <c r="K112" s="2801">
        <v>0</v>
      </c>
      <c r="L112" s="1315">
        <v>0</v>
      </c>
      <c r="M112" s="2649">
        <f t="shared" si="103"/>
        <v>0</v>
      </c>
      <c r="N112" s="2135">
        <f t="shared" si="104"/>
        <v>1</v>
      </c>
      <c r="O112" s="2650">
        <f t="shared" si="104"/>
        <v>1</v>
      </c>
      <c r="P112" s="1647">
        <f t="shared" ref="P112:P115" si="124">N112-O112</f>
        <v>0</v>
      </c>
      <c r="R112" s="2123" t="s">
        <v>440</v>
      </c>
      <c r="S112" s="2130">
        <v>1</v>
      </c>
      <c r="T112" s="1315">
        <v>0</v>
      </c>
      <c r="U112" s="2129">
        <f t="shared" si="106"/>
        <v>1</v>
      </c>
      <c r="V112" s="2801">
        <v>0</v>
      </c>
      <c r="W112" s="1315">
        <v>0</v>
      </c>
      <c r="X112" s="2649">
        <f t="shared" si="107"/>
        <v>0</v>
      </c>
      <c r="Y112" s="2130">
        <v>0</v>
      </c>
      <c r="Z112" s="1315">
        <v>0</v>
      </c>
      <c r="AA112" s="2129">
        <f t="shared" si="108"/>
        <v>0</v>
      </c>
      <c r="AB112" s="2801">
        <v>0</v>
      </c>
      <c r="AC112" s="1315">
        <v>0</v>
      </c>
      <c r="AD112" s="2649">
        <f t="shared" si="109"/>
        <v>0</v>
      </c>
      <c r="AE112" s="2135">
        <f t="shared" si="110"/>
        <v>1</v>
      </c>
      <c r="AF112" s="2650">
        <f t="shared" si="110"/>
        <v>0</v>
      </c>
      <c r="AG112" s="1647">
        <f t="shared" ref="AG112:AG115" si="125">AE112-AF112</f>
        <v>1</v>
      </c>
      <c r="AI112" s="2123" t="s">
        <v>440</v>
      </c>
      <c r="AJ112" s="2130">
        <v>1</v>
      </c>
      <c r="AK112" s="1315">
        <v>0</v>
      </c>
      <c r="AL112" s="2129">
        <f t="shared" si="112"/>
        <v>1</v>
      </c>
      <c r="AM112" s="2801">
        <v>0</v>
      </c>
      <c r="AN112" s="1315">
        <v>0</v>
      </c>
      <c r="AO112" s="2649">
        <f t="shared" si="113"/>
        <v>0</v>
      </c>
      <c r="AP112" s="2130">
        <v>1</v>
      </c>
      <c r="AQ112" s="1315">
        <v>0</v>
      </c>
      <c r="AR112" s="2129">
        <f t="shared" si="114"/>
        <v>1</v>
      </c>
      <c r="AS112" s="2801">
        <v>0</v>
      </c>
      <c r="AT112" s="1315">
        <v>0</v>
      </c>
      <c r="AU112" s="2649">
        <f t="shared" si="115"/>
        <v>0</v>
      </c>
      <c r="AV112" s="2135">
        <f t="shared" si="116"/>
        <v>2</v>
      </c>
      <c r="AW112" s="2650">
        <f t="shared" si="116"/>
        <v>0</v>
      </c>
      <c r="AX112" s="1647">
        <f t="shared" ref="AX112:AX115" si="126">AV112-AW112</f>
        <v>2</v>
      </c>
      <c r="AZ112" s="2123" t="s">
        <v>440</v>
      </c>
      <c r="BA112" s="2130">
        <v>1</v>
      </c>
      <c r="BB112" s="1315">
        <v>1</v>
      </c>
      <c r="BC112" s="2129">
        <f t="shared" si="118"/>
        <v>0</v>
      </c>
      <c r="BD112" s="2801">
        <v>0</v>
      </c>
      <c r="BE112" s="1315">
        <v>0</v>
      </c>
      <c r="BF112" s="2649">
        <f t="shared" si="119"/>
        <v>0</v>
      </c>
      <c r="BG112" s="2130">
        <v>0</v>
      </c>
      <c r="BH112" s="1315">
        <v>0</v>
      </c>
      <c r="BI112" s="2129">
        <f t="shared" si="120"/>
        <v>0</v>
      </c>
      <c r="BJ112" s="2801">
        <v>0</v>
      </c>
      <c r="BK112" s="1315">
        <v>0</v>
      </c>
      <c r="BL112" s="2649">
        <f t="shared" si="121"/>
        <v>0</v>
      </c>
      <c r="BM112" s="2135">
        <f t="shared" si="122"/>
        <v>1</v>
      </c>
      <c r="BN112" s="2650">
        <f t="shared" si="122"/>
        <v>1</v>
      </c>
      <c r="BO112" s="1647">
        <f t="shared" ref="BO112:BO115" si="127">BM112-BN112</f>
        <v>0</v>
      </c>
    </row>
    <row r="113" spans="1:67" ht="22.5">
      <c r="A113" s="2123" t="s">
        <v>441</v>
      </c>
      <c r="B113" s="2130">
        <v>0</v>
      </c>
      <c r="C113" s="1315">
        <v>0</v>
      </c>
      <c r="D113" s="2129">
        <f t="shared" si="100"/>
        <v>0</v>
      </c>
      <c r="E113" s="2801">
        <v>0</v>
      </c>
      <c r="F113" s="1315">
        <v>0</v>
      </c>
      <c r="G113" s="2649">
        <f t="shared" si="101"/>
        <v>0</v>
      </c>
      <c r="H113" s="2130">
        <v>0</v>
      </c>
      <c r="I113" s="1315">
        <v>0</v>
      </c>
      <c r="J113" s="2129">
        <f t="shared" si="102"/>
        <v>0</v>
      </c>
      <c r="K113" s="2801">
        <v>1</v>
      </c>
      <c r="L113" s="1315">
        <v>0</v>
      </c>
      <c r="M113" s="2649">
        <f t="shared" si="103"/>
        <v>1</v>
      </c>
      <c r="N113" s="2135">
        <f>SUM(B113,E113,H113,K113)</f>
        <v>1</v>
      </c>
      <c r="O113" s="2650">
        <f t="shared" si="104"/>
        <v>0</v>
      </c>
      <c r="P113" s="1647">
        <f t="shared" si="124"/>
        <v>1</v>
      </c>
      <c r="R113" s="2123" t="s">
        <v>441</v>
      </c>
      <c r="S113" s="2130">
        <v>0</v>
      </c>
      <c r="T113" s="1315">
        <v>0</v>
      </c>
      <c r="U113" s="2129">
        <f t="shared" si="106"/>
        <v>0</v>
      </c>
      <c r="V113" s="2801">
        <v>0</v>
      </c>
      <c r="W113" s="1315">
        <v>0</v>
      </c>
      <c r="X113" s="2649">
        <f t="shared" si="107"/>
        <v>0</v>
      </c>
      <c r="Y113" s="2130">
        <v>0</v>
      </c>
      <c r="Z113" s="1315">
        <v>0</v>
      </c>
      <c r="AA113" s="2129">
        <f t="shared" si="108"/>
        <v>0</v>
      </c>
      <c r="AB113" s="2801">
        <v>0</v>
      </c>
      <c r="AC113" s="1315">
        <v>0</v>
      </c>
      <c r="AD113" s="2649">
        <f t="shared" si="109"/>
        <v>0</v>
      </c>
      <c r="AE113" s="2135">
        <f>SUM(S113,V113,Y113,AB113)</f>
        <v>0</v>
      </c>
      <c r="AF113" s="2650">
        <f t="shared" si="110"/>
        <v>0</v>
      </c>
      <c r="AG113" s="1647">
        <f t="shared" si="125"/>
        <v>0</v>
      </c>
      <c r="AI113" s="2123" t="s">
        <v>441</v>
      </c>
      <c r="AJ113" s="2130">
        <v>0</v>
      </c>
      <c r="AK113" s="1315">
        <v>0</v>
      </c>
      <c r="AL113" s="2129">
        <f t="shared" si="112"/>
        <v>0</v>
      </c>
      <c r="AM113" s="2801">
        <v>0</v>
      </c>
      <c r="AN113" s="1315">
        <v>0</v>
      </c>
      <c r="AO113" s="2649">
        <f t="shared" si="113"/>
        <v>0</v>
      </c>
      <c r="AP113" s="2130">
        <v>0</v>
      </c>
      <c r="AQ113" s="1315">
        <v>0</v>
      </c>
      <c r="AR113" s="2129">
        <f t="shared" si="114"/>
        <v>0</v>
      </c>
      <c r="AS113" s="2801">
        <v>0</v>
      </c>
      <c r="AT113" s="1315">
        <v>0</v>
      </c>
      <c r="AU113" s="2649">
        <f t="shared" si="115"/>
        <v>0</v>
      </c>
      <c r="AV113" s="2135">
        <f>SUM(AJ113,AM113,AP113,AS113)</f>
        <v>0</v>
      </c>
      <c r="AW113" s="2650">
        <f t="shared" si="116"/>
        <v>0</v>
      </c>
      <c r="AX113" s="1647">
        <f t="shared" si="126"/>
        <v>0</v>
      </c>
      <c r="AZ113" s="2123" t="s">
        <v>441</v>
      </c>
      <c r="BA113" s="2130">
        <v>0</v>
      </c>
      <c r="BB113" s="1315">
        <v>0</v>
      </c>
      <c r="BC113" s="2129">
        <f t="shared" si="118"/>
        <v>0</v>
      </c>
      <c r="BD113" s="2801">
        <v>0</v>
      </c>
      <c r="BE113" s="1315">
        <v>0</v>
      </c>
      <c r="BF113" s="2649">
        <f t="shared" si="119"/>
        <v>0</v>
      </c>
      <c r="BG113" s="2130">
        <v>0</v>
      </c>
      <c r="BH113" s="1315">
        <v>0</v>
      </c>
      <c r="BI113" s="2129">
        <f t="shared" si="120"/>
        <v>0</v>
      </c>
      <c r="BJ113" s="2801">
        <v>0</v>
      </c>
      <c r="BK113" s="1315">
        <v>0</v>
      </c>
      <c r="BL113" s="2649">
        <f t="shared" si="121"/>
        <v>0</v>
      </c>
      <c r="BM113" s="2135">
        <f>SUM(BA113,BD113,BG113,BJ113)</f>
        <v>0</v>
      </c>
      <c r="BN113" s="2650">
        <f t="shared" si="122"/>
        <v>0</v>
      </c>
      <c r="BO113" s="1647">
        <f t="shared" si="127"/>
        <v>0</v>
      </c>
    </row>
    <row r="114" spans="1:67">
      <c r="A114" s="2124" t="s">
        <v>442</v>
      </c>
      <c r="B114" s="2130">
        <v>6</v>
      </c>
      <c r="C114" s="1315">
        <v>6</v>
      </c>
      <c r="D114" s="2129">
        <f t="shared" si="100"/>
        <v>0</v>
      </c>
      <c r="E114" s="2801">
        <v>3</v>
      </c>
      <c r="F114" s="1315">
        <v>3</v>
      </c>
      <c r="G114" s="2649">
        <f t="shared" si="101"/>
        <v>0</v>
      </c>
      <c r="H114" s="2130">
        <v>32</v>
      </c>
      <c r="I114" s="1315">
        <v>74</v>
      </c>
      <c r="J114" s="2129">
        <f t="shared" si="102"/>
        <v>-42</v>
      </c>
      <c r="K114" s="2801">
        <v>1</v>
      </c>
      <c r="L114" s="1315">
        <v>0</v>
      </c>
      <c r="M114" s="2649">
        <f t="shared" si="103"/>
        <v>1</v>
      </c>
      <c r="N114" s="2135">
        <f>SUM(B114,E114,H114,K114)</f>
        <v>42</v>
      </c>
      <c r="O114" s="2650">
        <f t="shared" si="104"/>
        <v>83</v>
      </c>
      <c r="P114" s="1647">
        <f t="shared" si="124"/>
        <v>-41</v>
      </c>
      <c r="R114" s="2124" t="s">
        <v>442</v>
      </c>
      <c r="S114" s="2130">
        <v>8</v>
      </c>
      <c r="T114" s="1315">
        <v>1</v>
      </c>
      <c r="U114" s="2129">
        <f t="shared" si="106"/>
        <v>7</v>
      </c>
      <c r="V114" s="2801">
        <v>0</v>
      </c>
      <c r="W114" s="1315">
        <v>1</v>
      </c>
      <c r="X114" s="2649">
        <f t="shared" si="107"/>
        <v>-1</v>
      </c>
      <c r="Y114" s="2130">
        <v>16</v>
      </c>
      <c r="Z114" s="1315">
        <v>27</v>
      </c>
      <c r="AA114" s="2129">
        <f t="shared" si="108"/>
        <v>-11</v>
      </c>
      <c r="AB114" s="2801">
        <v>0</v>
      </c>
      <c r="AC114" s="1315">
        <v>1</v>
      </c>
      <c r="AD114" s="2649">
        <f t="shared" si="109"/>
        <v>-1</v>
      </c>
      <c r="AE114" s="2135">
        <f>SUM(S114,V114,Y114,AB114)</f>
        <v>24</v>
      </c>
      <c r="AF114" s="2650">
        <f t="shared" si="110"/>
        <v>30</v>
      </c>
      <c r="AG114" s="1647">
        <f t="shared" si="125"/>
        <v>-6</v>
      </c>
      <c r="AI114" s="2124" t="s">
        <v>442</v>
      </c>
      <c r="AJ114" s="2130">
        <v>2</v>
      </c>
      <c r="AK114" s="1315">
        <v>1</v>
      </c>
      <c r="AL114" s="2129">
        <f t="shared" si="112"/>
        <v>1</v>
      </c>
      <c r="AM114" s="2801">
        <v>1</v>
      </c>
      <c r="AN114" s="1315">
        <v>0</v>
      </c>
      <c r="AO114" s="2649">
        <f t="shared" si="113"/>
        <v>1</v>
      </c>
      <c r="AP114" s="2130">
        <v>12</v>
      </c>
      <c r="AQ114" s="1315">
        <v>20</v>
      </c>
      <c r="AR114" s="2129">
        <f t="shared" si="114"/>
        <v>-8</v>
      </c>
      <c r="AS114" s="2801">
        <v>0</v>
      </c>
      <c r="AT114" s="1315">
        <v>0</v>
      </c>
      <c r="AU114" s="2649">
        <f t="shared" si="115"/>
        <v>0</v>
      </c>
      <c r="AV114" s="2135">
        <f>SUM(AJ114,AM114,AP114,AS114)</f>
        <v>15</v>
      </c>
      <c r="AW114" s="2650">
        <f t="shared" si="116"/>
        <v>21</v>
      </c>
      <c r="AX114" s="1647">
        <f t="shared" si="126"/>
        <v>-6</v>
      </c>
      <c r="AZ114" s="2124" t="s">
        <v>442</v>
      </c>
      <c r="BA114" s="2130">
        <v>1</v>
      </c>
      <c r="BB114" s="1315">
        <v>3</v>
      </c>
      <c r="BC114" s="2129">
        <f t="shared" si="118"/>
        <v>-2</v>
      </c>
      <c r="BD114" s="2801">
        <v>2</v>
      </c>
      <c r="BE114" s="1315">
        <v>9</v>
      </c>
      <c r="BF114" s="2649">
        <f t="shared" si="119"/>
        <v>-7</v>
      </c>
      <c r="BG114" s="2130">
        <v>9</v>
      </c>
      <c r="BH114" s="1315">
        <v>24</v>
      </c>
      <c r="BI114" s="2129">
        <f t="shared" si="120"/>
        <v>-15</v>
      </c>
      <c r="BJ114" s="2801">
        <v>0</v>
      </c>
      <c r="BK114" s="1315">
        <v>0</v>
      </c>
      <c r="BL114" s="2649">
        <f t="shared" si="121"/>
        <v>0</v>
      </c>
      <c r="BM114" s="2135">
        <f>SUM(BA114,BD114,BG114,BJ114)</f>
        <v>12</v>
      </c>
      <c r="BN114" s="2650">
        <f t="shared" si="122"/>
        <v>36</v>
      </c>
      <c r="BO114" s="1647">
        <f t="shared" si="127"/>
        <v>-24</v>
      </c>
    </row>
    <row r="115" spans="1:67" ht="22.5">
      <c r="A115" s="2125" t="s">
        <v>443</v>
      </c>
      <c r="B115" s="2130">
        <v>0</v>
      </c>
      <c r="C115" s="1315">
        <v>2</v>
      </c>
      <c r="D115" s="2129">
        <f t="shared" si="100"/>
        <v>-2</v>
      </c>
      <c r="E115" s="2801">
        <v>7</v>
      </c>
      <c r="F115" s="1315">
        <v>10</v>
      </c>
      <c r="G115" s="2649">
        <f t="shared" si="101"/>
        <v>-3</v>
      </c>
      <c r="H115" s="2130">
        <v>36</v>
      </c>
      <c r="I115" s="1315">
        <v>61</v>
      </c>
      <c r="J115" s="2129">
        <f t="shared" si="102"/>
        <v>-25</v>
      </c>
      <c r="K115" s="2801">
        <v>0</v>
      </c>
      <c r="L115" s="1315">
        <v>1</v>
      </c>
      <c r="M115" s="2649">
        <f t="shared" si="103"/>
        <v>-1</v>
      </c>
      <c r="N115" s="2135">
        <f>SUM(B115,E115,H115,K115)</f>
        <v>43</v>
      </c>
      <c r="O115" s="2650">
        <f t="shared" si="104"/>
        <v>74</v>
      </c>
      <c r="P115" s="1647">
        <f t="shared" si="124"/>
        <v>-31</v>
      </c>
      <c r="R115" s="2125" t="s">
        <v>443</v>
      </c>
      <c r="S115" s="2130">
        <v>6</v>
      </c>
      <c r="T115" s="1315">
        <v>5</v>
      </c>
      <c r="U115" s="2129">
        <f t="shared" si="106"/>
        <v>1</v>
      </c>
      <c r="V115" s="2801">
        <v>5</v>
      </c>
      <c r="W115" s="1315">
        <v>2</v>
      </c>
      <c r="X115" s="2649">
        <f t="shared" si="107"/>
        <v>3</v>
      </c>
      <c r="Y115" s="2130">
        <v>26</v>
      </c>
      <c r="Z115" s="1315">
        <v>27</v>
      </c>
      <c r="AA115" s="2129">
        <f t="shared" si="108"/>
        <v>-1</v>
      </c>
      <c r="AB115" s="2801">
        <v>0</v>
      </c>
      <c r="AC115" s="1315">
        <v>0</v>
      </c>
      <c r="AD115" s="2649">
        <f t="shared" si="109"/>
        <v>0</v>
      </c>
      <c r="AE115" s="2135">
        <f>SUM(S115,V115,Y115,AB115)</f>
        <v>37</v>
      </c>
      <c r="AF115" s="2650">
        <f t="shared" si="110"/>
        <v>34</v>
      </c>
      <c r="AG115" s="1647">
        <f t="shared" si="125"/>
        <v>3</v>
      </c>
      <c r="AI115" s="2125" t="s">
        <v>443</v>
      </c>
      <c r="AJ115" s="2130">
        <v>4</v>
      </c>
      <c r="AK115" s="1315">
        <v>1</v>
      </c>
      <c r="AL115" s="2129">
        <f t="shared" si="112"/>
        <v>3</v>
      </c>
      <c r="AM115" s="2801">
        <v>4</v>
      </c>
      <c r="AN115" s="1315">
        <v>3</v>
      </c>
      <c r="AO115" s="2649">
        <f t="shared" si="113"/>
        <v>1</v>
      </c>
      <c r="AP115" s="2130">
        <v>25</v>
      </c>
      <c r="AQ115" s="1315">
        <v>24</v>
      </c>
      <c r="AR115" s="2129">
        <f t="shared" si="114"/>
        <v>1</v>
      </c>
      <c r="AS115" s="2801">
        <v>3</v>
      </c>
      <c r="AT115" s="1315">
        <v>0</v>
      </c>
      <c r="AU115" s="2649">
        <f t="shared" si="115"/>
        <v>3</v>
      </c>
      <c r="AV115" s="2135">
        <f>SUM(AJ115,AM115,AP115,AS115)</f>
        <v>36</v>
      </c>
      <c r="AW115" s="2650">
        <f t="shared" si="116"/>
        <v>28</v>
      </c>
      <c r="AX115" s="1647">
        <f t="shared" si="126"/>
        <v>8</v>
      </c>
      <c r="AZ115" s="2125" t="s">
        <v>443</v>
      </c>
      <c r="BA115" s="2130">
        <v>1</v>
      </c>
      <c r="BB115" s="1315">
        <v>1</v>
      </c>
      <c r="BC115" s="2129">
        <f t="shared" si="118"/>
        <v>0</v>
      </c>
      <c r="BD115" s="2801">
        <v>2</v>
      </c>
      <c r="BE115" s="1315">
        <v>10</v>
      </c>
      <c r="BF115" s="2649">
        <f t="shared" si="119"/>
        <v>-8</v>
      </c>
      <c r="BG115" s="2130">
        <v>30</v>
      </c>
      <c r="BH115" s="1315">
        <v>42</v>
      </c>
      <c r="BI115" s="2129">
        <f t="shared" si="120"/>
        <v>-12</v>
      </c>
      <c r="BJ115" s="2801">
        <v>2</v>
      </c>
      <c r="BK115" s="1315">
        <v>0</v>
      </c>
      <c r="BL115" s="2649">
        <f t="shared" si="121"/>
        <v>2</v>
      </c>
      <c r="BM115" s="2135">
        <f>SUM(BA115,BD115,BG115,BJ115)</f>
        <v>35</v>
      </c>
      <c r="BN115" s="2650">
        <f t="shared" si="122"/>
        <v>53</v>
      </c>
      <c r="BO115" s="1647">
        <f t="shared" si="127"/>
        <v>-18</v>
      </c>
    </row>
    <row r="116" spans="1:67">
      <c r="A116" s="2122" t="s">
        <v>444</v>
      </c>
      <c r="B116" s="2130">
        <v>3</v>
      </c>
      <c r="C116" s="1315">
        <v>1</v>
      </c>
      <c r="D116" s="2129">
        <f t="shared" si="100"/>
        <v>2</v>
      </c>
      <c r="E116" s="2801">
        <v>0</v>
      </c>
      <c r="F116" s="1315">
        <v>2</v>
      </c>
      <c r="G116" s="2649">
        <f t="shared" si="101"/>
        <v>-2</v>
      </c>
      <c r="H116" s="2130">
        <v>3</v>
      </c>
      <c r="I116" s="1315">
        <v>4</v>
      </c>
      <c r="J116" s="2129">
        <f t="shared" si="102"/>
        <v>-1</v>
      </c>
      <c r="K116" s="2801">
        <v>0</v>
      </c>
      <c r="L116" s="1315">
        <v>1</v>
      </c>
      <c r="M116" s="2649">
        <f t="shared" si="103"/>
        <v>-1</v>
      </c>
      <c r="N116" s="2135">
        <f>SUM(B116,E116,H116,K116)</f>
        <v>6</v>
      </c>
      <c r="O116" s="2650">
        <f t="shared" si="104"/>
        <v>8</v>
      </c>
      <c r="P116" s="1647">
        <f>N116-O116</f>
        <v>-2</v>
      </c>
      <c r="R116" s="2122" t="s">
        <v>444</v>
      </c>
      <c r="S116" s="2130">
        <v>0</v>
      </c>
      <c r="T116" s="1315">
        <v>0</v>
      </c>
      <c r="U116" s="2129">
        <f t="shared" si="106"/>
        <v>0</v>
      </c>
      <c r="V116" s="2801">
        <v>0</v>
      </c>
      <c r="W116" s="1315">
        <v>1</v>
      </c>
      <c r="X116" s="2649">
        <f t="shared" si="107"/>
        <v>-1</v>
      </c>
      <c r="Y116" s="2130">
        <v>1</v>
      </c>
      <c r="Z116" s="1315">
        <v>4</v>
      </c>
      <c r="AA116" s="2129">
        <f t="shared" si="108"/>
        <v>-3</v>
      </c>
      <c r="AB116" s="2801">
        <v>0</v>
      </c>
      <c r="AC116" s="1315">
        <v>0</v>
      </c>
      <c r="AD116" s="2649">
        <f t="shared" si="109"/>
        <v>0</v>
      </c>
      <c r="AE116" s="2135">
        <f>SUM(S116,V116,Y116,AB116)</f>
        <v>1</v>
      </c>
      <c r="AF116" s="2650">
        <f t="shared" si="110"/>
        <v>5</v>
      </c>
      <c r="AG116" s="1647">
        <f>AE116-AF116</f>
        <v>-4</v>
      </c>
      <c r="AI116" s="2122" t="s">
        <v>444</v>
      </c>
      <c r="AJ116" s="2130">
        <v>0</v>
      </c>
      <c r="AK116" s="1315">
        <v>0</v>
      </c>
      <c r="AL116" s="2129">
        <f t="shared" si="112"/>
        <v>0</v>
      </c>
      <c r="AM116" s="2801">
        <v>0</v>
      </c>
      <c r="AN116" s="1315">
        <v>1</v>
      </c>
      <c r="AO116" s="2649">
        <f t="shared" si="113"/>
        <v>-1</v>
      </c>
      <c r="AP116" s="2130">
        <v>0</v>
      </c>
      <c r="AQ116" s="1315">
        <v>1</v>
      </c>
      <c r="AR116" s="2129">
        <f t="shared" si="114"/>
        <v>-1</v>
      </c>
      <c r="AS116" s="2801">
        <v>0</v>
      </c>
      <c r="AT116" s="1315">
        <v>0</v>
      </c>
      <c r="AU116" s="2649">
        <f t="shared" si="115"/>
        <v>0</v>
      </c>
      <c r="AV116" s="2135">
        <f>SUM(AJ116,AM116,AP116,AS116)</f>
        <v>0</v>
      </c>
      <c r="AW116" s="2650">
        <f t="shared" si="116"/>
        <v>2</v>
      </c>
      <c r="AX116" s="1647">
        <f>AV116-AW116</f>
        <v>-2</v>
      </c>
      <c r="AZ116" s="2122" t="s">
        <v>444</v>
      </c>
      <c r="BA116" s="2130">
        <v>0</v>
      </c>
      <c r="BB116" s="1315">
        <v>1</v>
      </c>
      <c r="BC116" s="2129">
        <f t="shared" si="118"/>
        <v>-1</v>
      </c>
      <c r="BD116" s="2801">
        <v>0</v>
      </c>
      <c r="BE116" s="1315">
        <v>0</v>
      </c>
      <c r="BF116" s="2649">
        <f t="shared" si="119"/>
        <v>0</v>
      </c>
      <c r="BG116" s="2130">
        <v>0</v>
      </c>
      <c r="BH116" s="1315">
        <v>2</v>
      </c>
      <c r="BI116" s="2129">
        <f t="shared" si="120"/>
        <v>-2</v>
      </c>
      <c r="BJ116" s="2801">
        <v>0</v>
      </c>
      <c r="BK116" s="1315">
        <v>0</v>
      </c>
      <c r="BL116" s="2649">
        <f t="shared" si="121"/>
        <v>0</v>
      </c>
      <c r="BM116" s="2135">
        <f>SUM(BA116,BD116,BG116,BJ116)</f>
        <v>0</v>
      </c>
      <c r="BN116" s="2650">
        <f t="shared" si="122"/>
        <v>3</v>
      </c>
      <c r="BO116" s="1647">
        <f>BM116-BN116</f>
        <v>-3</v>
      </c>
    </row>
    <row r="117" spans="1:67">
      <c r="A117" s="2122" t="s">
        <v>445</v>
      </c>
      <c r="B117" s="2130">
        <v>2</v>
      </c>
      <c r="C117" s="1315">
        <v>4</v>
      </c>
      <c r="D117" s="2129">
        <f t="shared" si="100"/>
        <v>-2</v>
      </c>
      <c r="E117" s="2801">
        <v>7</v>
      </c>
      <c r="F117" s="1315">
        <v>4</v>
      </c>
      <c r="G117" s="2649">
        <f t="shared" si="101"/>
        <v>3</v>
      </c>
      <c r="H117" s="2130">
        <v>10</v>
      </c>
      <c r="I117" s="1315">
        <v>23</v>
      </c>
      <c r="J117" s="2129">
        <f t="shared" si="102"/>
        <v>-13</v>
      </c>
      <c r="K117" s="2801">
        <v>1</v>
      </c>
      <c r="L117" s="1315">
        <v>1</v>
      </c>
      <c r="M117" s="2649">
        <f t="shared" si="103"/>
        <v>0</v>
      </c>
      <c r="N117" s="2135">
        <f>SUM(B117,E117,H117,K117)</f>
        <v>20</v>
      </c>
      <c r="O117" s="2650">
        <f t="shared" si="104"/>
        <v>32</v>
      </c>
      <c r="P117" s="1647">
        <f t="shared" ref="P117:P129" si="128">N117-O117</f>
        <v>-12</v>
      </c>
      <c r="R117" s="2122" t="s">
        <v>445</v>
      </c>
      <c r="S117" s="2130">
        <v>1</v>
      </c>
      <c r="T117" s="1315">
        <v>1</v>
      </c>
      <c r="U117" s="2129">
        <f t="shared" si="106"/>
        <v>0</v>
      </c>
      <c r="V117" s="2801">
        <v>4</v>
      </c>
      <c r="W117" s="1315">
        <v>2</v>
      </c>
      <c r="X117" s="2649">
        <f t="shared" si="107"/>
        <v>2</v>
      </c>
      <c r="Y117" s="2130">
        <v>12</v>
      </c>
      <c r="Z117" s="1315">
        <v>19</v>
      </c>
      <c r="AA117" s="2129">
        <f t="shared" si="108"/>
        <v>-7</v>
      </c>
      <c r="AB117" s="2801">
        <v>0</v>
      </c>
      <c r="AC117" s="1315">
        <v>0</v>
      </c>
      <c r="AD117" s="2649">
        <f t="shared" si="109"/>
        <v>0</v>
      </c>
      <c r="AE117" s="2135">
        <f>SUM(S117,V117,Y117,AB117)</f>
        <v>17</v>
      </c>
      <c r="AF117" s="2650">
        <f t="shared" si="110"/>
        <v>22</v>
      </c>
      <c r="AG117" s="1647">
        <f t="shared" ref="AG117:AG129" si="129">AE117-AF117</f>
        <v>-5</v>
      </c>
      <c r="AI117" s="2122" t="s">
        <v>445</v>
      </c>
      <c r="AJ117" s="2130">
        <v>0</v>
      </c>
      <c r="AK117" s="1315">
        <v>0</v>
      </c>
      <c r="AL117" s="2129">
        <f t="shared" si="112"/>
        <v>0</v>
      </c>
      <c r="AM117" s="2801">
        <v>2</v>
      </c>
      <c r="AN117" s="1315">
        <v>5</v>
      </c>
      <c r="AO117" s="2649">
        <f t="shared" si="113"/>
        <v>-3</v>
      </c>
      <c r="AP117" s="2130">
        <v>14</v>
      </c>
      <c r="AQ117" s="1315">
        <v>15</v>
      </c>
      <c r="AR117" s="2129">
        <f t="shared" si="114"/>
        <v>-1</v>
      </c>
      <c r="AS117" s="2801">
        <v>0</v>
      </c>
      <c r="AT117" s="1315">
        <v>0</v>
      </c>
      <c r="AU117" s="2649">
        <f t="shared" si="115"/>
        <v>0</v>
      </c>
      <c r="AV117" s="2135">
        <f>SUM(AJ117,AM117,AP117,AS117)</f>
        <v>16</v>
      </c>
      <c r="AW117" s="2650">
        <f t="shared" si="116"/>
        <v>20</v>
      </c>
      <c r="AX117" s="1647">
        <f t="shared" ref="AX117:AX129" si="130">AV117-AW117</f>
        <v>-4</v>
      </c>
      <c r="AZ117" s="2122" t="s">
        <v>445</v>
      </c>
      <c r="BA117" s="2130">
        <v>3</v>
      </c>
      <c r="BB117" s="1315">
        <v>0</v>
      </c>
      <c r="BC117" s="2129">
        <f t="shared" si="118"/>
        <v>3</v>
      </c>
      <c r="BD117" s="2801">
        <v>6</v>
      </c>
      <c r="BE117" s="1315">
        <v>14</v>
      </c>
      <c r="BF117" s="2649">
        <f t="shared" si="119"/>
        <v>-8</v>
      </c>
      <c r="BG117" s="2130">
        <v>17</v>
      </c>
      <c r="BH117" s="1315">
        <v>23</v>
      </c>
      <c r="BI117" s="2129">
        <f t="shared" si="120"/>
        <v>-6</v>
      </c>
      <c r="BJ117" s="2801">
        <v>0</v>
      </c>
      <c r="BK117" s="1315">
        <v>0</v>
      </c>
      <c r="BL117" s="2649">
        <f t="shared" si="121"/>
        <v>0</v>
      </c>
      <c r="BM117" s="2135">
        <f>SUM(BA117,BD117,BG117,BJ117)</f>
        <v>26</v>
      </c>
      <c r="BN117" s="2650">
        <f t="shared" si="122"/>
        <v>37</v>
      </c>
      <c r="BO117" s="1647">
        <f t="shared" ref="BO117:BO129" si="131">BM117-BN117</f>
        <v>-11</v>
      </c>
    </row>
    <row r="118" spans="1:67">
      <c r="A118" s="2122" t="s">
        <v>446</v>
      </c>
      <c r="B118" s="2130">
        <v>1</v>
      </c>
      <c r="C118" s="1315">
        <v>1</v>
      </c>
      <c r="D118" s="2129">
        <f t="shared" si="100"/>
        <v>0</v>
      </c>
      <c r="E118" s="2801">
        <v>0</v>
      </c>
      <c r="F118" s="1315">
        <v>0</v>
      </c>
      <c r="G118" s="2649">
        <f t="shared" si="101"/>
        <v>0</v>
      </c>
      <c r="H118" s="2130">
        <v>5</v>
      </c>
      <c r="I118" s="1315">
        <v>4</v>
      </c>
      <c r="J118" s="2129">
        <f t="shared" si="102"/>
        <v>1</v>
      </c>
      <c r="K118" s="2801">
        <v>0</v>
      </c>
      <c r="L118" s="1315">
        <v>0</v>
      </c>
      <c r="M118" s="2649">
        <f t="shared" si="103"/>
        <v>0</v>
      </c>
      <c r="N118" s="2135">
        <f t="shared" ref="N118:O130" si="132">SUM(B118,E118,H118,K118)</f>
        <v>6</v>
      </c>
      <c r="O118" s="2650">
        <f t="shared" si="104"/>
        <v>5</v>
      </c>
      <c r="P118" s="1647">
        <f t="shared" si="128"/>
        <v>1</v>
      </c>
      <c r="R118" s="2122" t="s">
        <v>446</v>
      </c>
      <c r="S118" s="2130">
        <v>0</v>
      </c>
      <c r="T118" s="1315">
        <v>1</v>
      </c>
      <c r="U118" s="2129">
        <f t="shared" si="106"/>
        <v>-1</v>
      </c>
      <c r="V118" s="2801">
        <v>2</v>
      </c>
      <c r="W118" s="1315">
        <v>0</v>
      </c>
      <c r="X118" s="2649">
        <f t="shared" si="107"/>
        <v>2</v>
      </c>
      <c r="Y118" s="2130">
        <v>1</v>
      </c>
      <c r="Z118" s="1315">
        <v>2</v>
      </c>
      <c r="AA118" s="2129">
        <f t="shared" si="108"/>
        <v>-1</v>
      </c>
      <c r="AB118" s="2801">
        <v>0</v>
      </c>
      <c r="AC118" s="1315">
        <v>0</v>
      </c>
      <c r="AD118" s="2649">
        <f t="shared" si="109"/>
        <v>0</v>
      </c>
      <c r="AE118" s="2135">
        <f t="shared" ref="AE118:AF130" si="133">SUM(S118,V118,Y118,AB118)</f>
        <v>3</v>
      </c>
      <c r="AF118" s="2650">
        <f t="shared" si="110"/>
        <v>3</v>
      </c>
      <c r="AG118" s="1647">
        <f t="shared" si="129"/>
        <v>0</v>
      </c>
      <c r="AI118" s="2122" t="s">
        <v>446</v>
      </c>
      <c r="AJ118" s="2130">
        <v>0</v>
      </c>
      <c r="AK118" s="1315">
        <v>2</v>
      </c>
      <c r="AL118" s="2129">
        <f t="shared" si="112"/>
        <v>-2</v>
      </c>
      <c r="AM118" s="2801">
        <v>0</v>
      </c>
      <c r="AN118" s="1315">
        <v>1</v>
      </c>
      <c r="AO118" s="2649">
        <f t="shared" si="113"/>
        <v>-1</v>
      </c>
      <c r="AP118" s="2130">
        <v>1</v>
      </c>
      <c r="AQ118" s="1315">
        <v>3</v>
      </c>
      <c r="AR118" s="2129">
        <f t="shared" si="114"/>
        <v>-2</v>
      </c>
      <c r="AS118" s="2801">
        <v>0</v>
      </c>
      <c r="AT118" s="1315">
        <v>0</v>
      </c>
      <c r="AU118" s="2649">
        <f t="shared" si="115"/>
        <v>0</v>
      </c>
      <c r="AV118" s="2135">
        <f t="shared" ref="AV118:AW130" si="134">SUM(AJ118,AM118,AP118,AS118)</f>
        <v>1</v>
      </c>
      <c r="AW118" s="2650">
        <f t="shared" si="116"/>
        <v>6</v>
      </c>
      <c r="AX118" s="1647">
        <f t="shared" si="130"/>
        <v>-5</v>
      </c>
      <c r="AZ118" s="2122" t="s">
        <v>446</v>
      </c>
      <c r="BA118" s="2130">
        <v>0</v>
      </c>
      <c r="BB118" s="1315">
        <v>1</v>
      </c>
      <c r="BC118" s="2129">
        <f t="shared" si="118"/>
        <v>-1</v>
      </c>
      <c r="BD118" s="2801">
        <v>0</v>
      </c>
      <c r="BE118" s="1315">
        <v>2</v>
      </c>
      <c r="BF118" s="2649">
        <f t="shared" si="119"/>
        <v>-2</v>
      </c>
      <c r="BG118" s="2130">
        <v>0</v>
      </c>
      <c r="BH118" s="1315">
        <v>2</v>
      </c>
      <c r="BI118" s="2129">
        <f t="shared" si="120"/>
        <v>-2</v>
      </c>
      <c r="BJ118" s="2801">
        <v>0</v>
      </c>
      <c r="BK118" s="1315">
        <v>0</v>
      </c>
      <c r="BL118" s="2649">
        <f t="shared" si="121"/>
        <v>0</v>
      </c>
      <c r="BM118" s="2135">
        <f t="shared" ref="BM118:BN130" si="135">SUM(BA118,BD118,BG118,BJ118)</f>
        <v>0</v>
      </c>
      <c r="BN118" s="2650">
        <f t="shared" si="122"/>
        <v>5</v>
      </c>
      <c r="BO118" s="1647">
        <f t="shared" si="131"/>
        <v>-5</v>
      </c>
    </row>
    <row r="119" spans="1:67">
      <c r="A119" s="2122" t="s">
        <v>447</v>
      </c>
      <c r="B119" s="2130">
        <v>0</v>
      </c>
      <c r="C119" s="1315">
        <v>1</v>
      </c>
      <c r="D119" s="2129">
        <f t="shared" si="100"/>
        <v>-1</v>
      </c>
      <c r="E119" s="2801">
        <v>0</v>
      </c>
      <c r="F119" s="1315">
        <v>0</v>
      </c>
      <c r="G119" s="2649">
        <f t="shared" si="101"/>
        <v>0</v>
      </c>
      <c r="H119" s="2130">
        <v>5</v>
      </c>
      <c r="I119" s="1315">
        <v>6</v>
      </c>
      <c r="J119" s="2129">
        <f t="shared" si="102"/>
        <v>-1</v>
      </c>
      <c r="K119" s="2801">
        <v>0</v>
      </c>
      <c r="L119" s="1315">
        <v>0</v>
      </c>
      <c r="M119" s="2649">
        <f t="shared" si="103"/>
        <v>0</v>
      </c>
      <c r="N119" s="2135">
        <f t="shared" si="132"/>
        <v>5</v>
      </c>
      <c r="O119" s="2650">
        <f t="shared" si="104"/>
        <v>7</v>
      </c>
      <c r="P119" s="1647">
        <f t="shared" si="128"/>
        <v>-2</v>
      </c>
      <c r="R119" s="2122" t="s">
        <v>447</v>
      </c>
      <c r="S119" s="2130">
        <v>0</v>
      </c>
      <c r="T119" s="1315">
        <v>0</v>
      </c>
      <c r="U119" s="2129">
        <f t="shared" si="106"/>
        <v>0</v>
      </c>
      <c r="V119" s="2801">
        <v>0</v>
      </c>
      <c r="W119" s="1315">
        <v>1</v>
      </c>
      <c r="X119" s="2649">
        <f t="shared" si="107"/>
        <v>-1</v>
      </c>
      <c r="Y119" s="2130">
        <v>11</v>
      </c>
      <c r="Z119" s="1315">
        <v>4</v>
      </c>
      <c r="AA119" s="2129">
        <f t="shared" si="108"/>
        <v>7</v>
      </c>
      <c r="AB119" s="2801">
        <v>0</v>
      </c>
      <c r="AC119" s="1315">
        <v>0</v>
      </c>
      <c r="AD119" s="2649">
        <f t="shared" si="109"/>
        <v>0</v>
      </c>
      <c r="AE119" s="2135">
        <f t="shared" si="133"/>
        <v>11</v>
      </c>
      <c r="AF119" s="2650">
        <f t="shared" si="110"/>
        <v>5</v>
      </c>
      <c r="AG119" s="1647">
        <f t="shared" si="129"/>
        <v>6</v>
      </c>
      <c r="AI119" s="2122" t="s">
        <v>447</v>
      </c>
      <c r="AJ119" s="2130">
        <v>0</v>
      </c>
      <c r="AK119" s="1315">
        <v>0</v>
      </c>
      <c r="AL119" s="2129">
        <f t="shared" si="112"/>
        <v>0</v>
      </c>
      <c r="AM119" s="2801">
        <v>0</v>
      </c>
      <c r="AN119" s="1315">
        <v>0</v>
      </c>
      <c r="AO119" s="2649">
        <f t="shared" si="113"/>
        <v>0</v>
      </c>
      <c r="AP119" s="2130">
        <v>8</v>
      </c>
      <c r="AQ119" s="1315">
        <v>4</v>
      </c>
      <c r="AR119" s="2129">
        <f t="shared" si="114"/>
        <v>4</v>
      </c>
      <c r="AS119" s="2801">
        <v>0</v>
      </c>
      <c r="AT119" s="1315">
        <v>0</v>
      </c>
      <c r="AU119" s="2649">
        <f t="shared" si="115"/>
        <v>0</v>
      </c>
      <c r="AV119" s="2135">
        <f t="shared" si="134"/>
        <v>8</v>
      </c>
      <c r="AW119" s="2650">
        <f t="shared" si="116"/>
        <v>4</v>
      </c>
      <c r="AX119" s="1647">
        <f t="shared" si="130"/>
        <v>4</v>
      </c>
      <c r="AZ119" s="2122" t="s">
        <v>447</v>
      </c>
      <c r="BA119" s="2130">
        <v>0</v>
      </c>
      <c r="BB119" s="1315">
        <v>0</v>
      </c>
      <c r="BC119" s="2129">
        <f t="shared" si="118"/>
        <v>0</v>
      </c>
      <c r="BD119" s="2801">
        <v>0</v>
      </c>
      <c r="BE119" s="1315">
        <v>3</v>
      </c>
      <c r="BF119" s="2649">
        <f t="shared" si="119"/>
        <v>-3</v>
      </c>
      <c r="BG119" s="2130">
        <v>6</v>
      </c>
      <c r="BH119" s="1315">
        <v>6</v>
      </c>
      <c r="BI119" s="2129">
        <f t="shared" si="120"/>
        <v>0</v>
      </c>
      <c r="BJ119" s="2801">
        <v>1</v>
      </c>
      <c r="BK119" s="1315">
        <v>0</v>
      </c>
      <c r="BL119" s="2649">
        <f t="shared" si="121"/>
        <v>1</v>
      </c>
      <c r="BM119" s="2135">
        <f t="shared" si="135"/>
        <v>7</v>
      </c>
      <c r="BN119" s="2650">
        <f t="shared" si="122"/>
        <v>9</v>
      </c>
      <c r="BO119" s="1647">
        <f t="shared" si="131"/>
        <v>-2</v>
      </c>
    </row>
    <row r="120" spans="1:67">
      <c r="A120" s="2122" t="s">
        <v>448</v>
      </c>
      <c r="B120" s="2130">
        <v>1</v>
      </c>
      <c r="C120" s="1315">
        <v>4</v>
      </c>
      <c r="D120" s="2129">
        <f t="shared" si="100"/>
        <v>-3</v>
      </c>
      <c r="E120" s="2801">
        <v>1</v>
      </c>
      <c r="F120" s="1315">
        <v>1</v>
      </c>
      <c r="G120" s="2649">
        <f t="shared" si="101"/>
        <v>0</v>
      </c>
      <c r="H120" s="2130">
        <v>0</v>
      </c>
      <c r="I120" s="1315">
        <v>5</v>
      </c>
      <c r="J120" s="2129">
        <f t="shared" si="102"/>
        <v>-5</v>
      </c>
      <c r="K120" s="2801">
        <v>1</v>
      </c>
      <c r="L120" s="1315">
        <v>0</v>
      </c>
      <c r="M120" s="2649">
        <f t="shared" si="103"/>
        <v>1</v>
      </c>
      <c r="N120" s="2135">
        <f t="shared" si="132"/>
        <v>3</v>
      </c>
      <c r="O120" s="2650">
        <f t="shared" si="104"/>
        <v>10</v>
      </c>
      <c r="P120" s="1647">
        <f t="shared" si="128"/>
        <v>-7</v>
      </c>
      <c r="R120" s="2122" t="s">
        <v>448</v>
      </c>
      <c r="S120" s="2130">
        <v>1</v>
      </c>
      <c r="T120" s="1315">
        <v>0</v>
      </c>
      <c r="U120" s="2129">
        <f t="shared" si="106"/>
        <v>1</v>
      </c>
      <c r="V120" s="2801">
        <v>0</v>
      </c>
      <c r="W120" s="1315">
        <v>1</v>
      </c>
      <c r="X120" s="2649">
        <f t="shared" si="107"/>
        <v>-1</v>
      </c>
      <c r="Y120" s="2130">
        <v>1</v>
      </c>
      <c r="Z120" s="1315">
        <v>2</v>
      </c>
      <c r="AA120" s="2129">
        <f t="shared" si="108"/>
        <v>-1</v>
      </c>
      <c r="AB120" s="2801">
        <v>3</v>
      </c>
      <c r="AC120" s="1315">
        <v>0</v>
      </c>
      <c r="AD120" s="2649">
        <f t="shared" si="109"/>
        <v>3</v>
      </c>
      <c r="AE120" s="2135">
        <f t="shared" si="133"/>
        <v>5</v>
      </c>
      <c r="AF120" s="2650">
        <f t="shared" si="110"/>
        <v>3</v>
      </c>
      <c r="AG120" s="1647">
        <f t="shared" si="129"/>
        <v>2</v>
      </c>
      <c r="AI120" s="2122" t="s">
        <v>448</v>
      </c>
      <c r="AJ120" s="2130">
        <v>1</v>
      </c>
      <c r="AK120" s="1315">
        <v>0</v>
      </c>
      <c r="AL120" s="2129">
        <f t="shared" si="112"/>
        <v>1</v>
      </c>
      <c r="AM120" s="2801">
        <v>0</v>
      </c>
      <c r="AN120" s="1315">
        <v>0</v>
      </c>
      <c r="AO120" s="2649">
        <f t="shared" si="113"/>
        <v>0</v>
      </c>
      <c r="AP120" s="2130">
        <v>4</v>
      </c>
      <c r="AQ120" s="1315">
        <v>1</v>
      </c>
      <c r="AR120" s="2129">
        <f t="shared" si="114"/>
        <v>3</v>
      </c>
      <c r="AS120" s="2801">
        <v>5</v>
      </c>
      <c r="AT120" s="1315">
        <v>0</v>
      </c>
      <c r="AU120" s="2649">
        <f t="shared" si="115"/>
        <v>5</v>
      </c>
      <c r="AV120" s="2135">
        <f t="shared" si="134"/>
        <v>10</v>
      </c>
      <c r="AW120" s="2650">
        <f t="shared" si="116"/>
        <v>1</v>
      </c>
      <c r="AX120" s="1647">
        <f t="shared" si="130"/>
        <v>9</v>
      </c>
      <c r="AZ120" s="2122" t="s">
        <v>448</v>
      </c>
      <c r="BA120" s="2130">
        <v>2</v>
      </c>
      <c r="BB120" s="1315">
        <v>5</v>
      </c>
      <c r="BC120" s="2129">
        <f t="shared" si="118"/>
        <v>-3</v>
      </c>
      <c r="BD120" s="2801">
        <v>0</v>
      </c>
      <c r="BE120" s="1315">
        <v>7</v>
      </c>
      <c r="BF120" s="2649">
        <f t="shared" si="119"/>
        <v>-7</v>
      </c>
      <c r="BG120" s="2130">
        <v>2</v>
      </c>
      <c r="BH120" s="1315">
        <v>0</v>
      </c>
      <c r="BI120" s="2129">
        <f t="shared" si="120"/>
        <v>2</v>
      </c>
      <c r="BJ120" s="2801">
        <v>1</v>
      </c>
      <c r="BK120" s="1315">
        <v>1</v>
      </c>
      <c r="BL120" s="2649">
        <f t="shared" si="121"/>
        <v>0</v>
      </c>
      <c r="BM120" s="2135">
        <f t="shared" si="135"/>
        <v>5</v>
      </c>
      <c r="BN120" s="2650">
        <f t="shared" si="122"/>
        <v>13</v>
      </c>
      <c r="BO120" s="1647">
        <f t="shared" si="131"/>
        <v>-8</v>
      </c>
    </row>
    <row r="121" spans="1:67">
      <c r="A121" s="2122" t="s">
        <v>449</v>
      </c>
      <c r="B121" s="2130">
        <v>1</v>
      </c>
      <c r="C121" s="1315">
        <v>1</v>
      </c>
      <c r="D121" s="2129">
        <f t="shared" si="100"/>
        <v>0</v>
      </c>
      <c r="E121" s="2801">
        <v>1</v>
      </c>
      <c r="F121" s="1315">
        <v>2</v>
      </c>
      <c r="G121" s="2649">
        <f t="shared" si="101"/>
        <v>-1</v>
      </c>
      <c r="H121" s="2130">
        <v>6</v>
      </c>
      <c r="I121" s="1315">
        <v>7</v>
      </c>
      <c r="J121" s="2129">
        <f t="shared" si="102"/>
        <v>-1</v>
      </c>
      <c r="K121" s="2801">
        <v>2</v>
      </c>
      <c r="L121" s="1315">
        <v>2</v>
      </c>
      <c r="M121" s="2649">
        <f t="shared" si="103"/>
        <v>0</v>
      </c>
      <c r="N121" s="2135">
        <f t="shared" si="132"/>
        <v>10</v>
      </c>
      <c r="O121" s="2650">
        <f t="shared" si="104"/>
        <v>12</v>
      </c>
      <c r="P121" s="1647">
        <f t="shared" si="128"/>
        <v>-2</v>
      </c>
      <c r="R121" s="2122" t="s">
        <v>449</v>
      </c>
      <c r="S121" s="2130">
        <v>0</v>
      </c>
      <c r="T121" s="1315">
        <v>1</v>
      </c>
      <c r="U121" s="2129">
        <f t="shared" si="106"/>
        <v>-1</v>
      </c>
      <c r="V121" s="2801">
        <v>0</v>
      </c>
      <c r="W121" s="1315">
        <v>0</v>
      </c>
      <c r="X121" s="2649">
        <f t="shared" si="107"/>
        <v>0</v>
      </c>
      <c r="Y121" s="2130">
        <v>2</v>
      </c>
      <c r="Z121" s="1315">
        <v>7</v>
      </c>
      <c r="AA121" s="2129">
        <f t="shared" si="108"/>
        <v>-5</v>
      </c>
      <c r="AB121" s="2801">
        <v>0</v>
      </c>
      <c r="AC121" s="1315">
        <v>1</v>
      </c>
      <c r="AD121" s="2649">
        <f t="shared" si="109"/>
        <v>-1</v>
      </c>
      <c r="AE121" s="2135">
        <f t="shared" si="133"/>
        <v>2</v>
      </c>
      <c r="AF121" s="2650">
        <f t="shared" si="110"/>
        <v>9</v>
      </c>
      <c r="AG121" s="1647">
        <f t="shared" si="129"/>
        <v>-7</v>
      </c>
      <c r="AI121" s="2122" t="s">
        <v>449</v>
      </c>
      <c r="AJ121" s="2130">
        <v>0</v>
      </c>
      <c r="AK121" s="1315">
        <v>1</v>
      </c>
      <c r="AL121" s="2129">
        <f t="shared" si="112"/>
        <v>-1</v>
      </c>
      <c r="AM121" s="2801">
        <v>0</v>
      </c>
      <c r="AN121" s="1315">
        <v>1</v>
      </c>
      <c r="AO121" s="2649">
        <f t="shared" si="113"/>
        <v>-1</v>
      </c>
      <c r="AP121" s="2130">
        <v>3</v>
      </c>
      <c r="AQ121" s="1315">
        <v>2</v>
      </c>
      <c r="AR121" s="2129">
        <f t="shared" si="114"/>
        <v>1</v>
      </c>
      <c r="AS121" s="2801">
        <v>1</v>
      </c>
      <c r="AT121" s="1315">
        <v>1</v>
      </c>
      <c r="AU121" s="2649">
        <f t="shared" si="115"/>
        <v>0</v>
      </c>
      <c r="AV121" s="2135">
        <f t="shared" si="134"/>
        <v>4</v>
      </c>
      <c r="AW121" s="2650">
        <f t="shared" si="116"/>
        <v>5</v>
      </c>
      <c r="AX121" s="1647">
        <f t="shared" si="130"/>
        <v>-1</v>
      </c>
      <c r="AZ121" s="2122" t="s">
        <v>449</v>
      </c>
      <c r="BA121" s="2130">
        <v>1</v>
      </c>
      <c r="BB121" s="1315">
        <v>2</v>
      </c>
      <c r="BC121" s="2129">
        <f t="shared" si="118"/>
        <v>-1</v>
      </c>
      <c r="BD121" s="2801">
        <v>0</v>
      </c>
      <c r="BE121" s="1315">
        <v>4</v>
      </c>
      <c r="BF121" s="2649">
        <f t="shared" si="119"/>
        <v>-4</v>
      </c>
      <c r="BG121" s="2130">
        <v>3</v>
      </c>
      <c r="BH121" s="1315">
        <v>3</v>
      </c>
      <c r="BI121" s="2129">
        <f t="shared" si="120"/>
        <v>0</v>
      </c>
      <c r="BJ121" s="2801">
        <v>0</v>
      </c>
      <c r="BK121" s="1315">
        <v>0</v>
      </c>
      <c r="BL121" s="2649">
        <f t="shared" si="121"/>
        <v>0</v>
      </c>
      <c r="BM121" s="2135">
        <f t="shared" si="135"/>
        <v>4</v>
      </c>
      <c r="BN121" s="2650">
        <f t="shared" si="122"/>
        <v>9</v>
      </c>
      <c r="BO121" s="1647">
        <f t="shared" si="131"/>
        <v>-5</v>
      </c>
    </row>
    <row r="122" spans="1:67" ht="22.5">
      <c r="A122" s="2123" t="s">
        <v>450</v>
      </c>
      <c r="B122" s="2130">
        <v>0</v>
      </c>
      <c r="C122" s="1315">
        <v>4</v>
      </c>
      <c r="D122" s="2129">
        <f t="shared" si="100"/>
        <v>-4</v>
      </c>
      <c r="E122" s="2801">
        <v>1</v>
      </c>
      <c r="F122" s="1315">
        <v>0</v>
      </c>
      <c r="G122" s="2649">
        <f t="shared" si="101"/>
        <v>1</v>
      </c>
      <c r="H122" s="2130">
        <v>2</v>
      </c>
      <c r="I122" s="1315">
        <v>4</v>
      </c>
      <c r="J122" s="2129">
        <f t="shared" si="102"/>
        <v>-2</v>
      </c>
      <c r="K122" s="2801">
        <v>0</v>
      </c>
      <c r="L122" s="1315">
        <v>1</v>
      </c>
      <c r="M122" s="2649">
        <f t="shared" si="103"/>
        <v>-1</v>
      </c>
      <c r="N122" s="2135">
        <f t="shared" si="132"/>
        <v>3</v>
      </c>
      <c r="O122" s="2650">
        <f t="shared" si="104"/>
        <v>9</v>
      </c>
      <c r="P122" s="1647">
        <f t="shared" si="128"/>
        <v>-6</v>
      </c>
      <c r="R122" s="2123" t="s">
        <v>450</v>
      </c>
      <c r="S122" s="2130">
        <v>1</v>
      </c>
      <c r="T122" s="1315">
        <v>0</v>
      </c>
      <c r="U122" s="2129">
        <f t="shared" si="106"/>
        <v>1</v>
      </c>
      <c r="V122" s="2801">
        <v>0</v>
      </c>
      <c r="W122" s="1315">
        <v>1</v>
      </c>
      <c r="X122" s="2649">
        <f t="shared" si="107"/>
        <v>-1</v>
      </c>
      <c r="Y122" s="2130">
        <v>4</v>
      </c>
      <c r="Z122" s="1315">
        <v>3</v>
      </c>
      <c r="AA122" s="2129">
        <f t="shared" si="108"/>
        <v>1</v>
      </c>
      <c r="AB122" s="2801">
        <v>0</v>
      </c>
      <c r="AC122" s="1315">
        <v>1</v>
      </c>
      <c r="AD122" s="2649">
        <f t="shared" si="109"/>
        <v>-1</v>
      </c>
      <c r="AE122" s="2135">
        <f t="shared" si="133"/>
        <v>5</v>
      </c>
      <c r="AF122" s="2650">
        <f t="shared" si="110"/>
        <v>5</v>
      </c>
      <c r="AG122" s="1647">
        <f t="shared" si="129"/>
        <v>0</v>
      </c>
      <c r="AI122" s="2123" t="s">
        <v>450</v>
      </c>
      <c r="AJ122" s="2130">
        <v>2</v>
      </c>
      <c r="AK122" s="1315">
        <v>0</v>
      </c>
      <c r="AL122" s="2129">
        <f t="shared" si="112"/>
        <v>2</v>
      </c>
      <c r="AM122" s="2801">
        <v>0</v>
      </c>
      <c r="AN122" s="1315">
        <v>0</v>
      </c>
      <c r="AO122" s="2649">
        <f t="shared" si="113"/>
        <v>0</v>
      </c>
      <c r="AP122" s="2130">
        <v>1</v>
      </c>
      <c r="AQ122" s="1315">
        <v>4</v>
      </c>
      <c r="AR122" s="2129">
        <f t="shared" si="114"/>
        <v>-3</v>
      </c>
      <c r="AS122" s="2801">
        <v>1</v>
      </c>
      <c r="AT122" s="1315">
        <v>0</v>
      </c>
      <c r="AU122" s="2649">
        <f t="shared" si="115"/>
        <v>1</v>
      </c>
      <c r="AV122" s="2135">
        <f t="shared" si="134"/>
        <v>4</v>
      </c>
      <c r="AW122" s="2650">
        <f t="shared" si="116"/>
        <v>4</v>
      </c>
      <c r="AX122" s="1647">
        <f t="shared" si="130"/>
        <v>0</v>
      </c>
      <c r="AZ122" s="2123" t="s">
        <v>450</v>
      </c>
      <c r="BA122" s="2130">
        <v>0</v>
      </c>
      <c r="BB122" s="1315">
        <v>1</v>
      </c>
      <c r="BC122" s="2129">
        <f t="shared" si="118"/>
        <v>-1</v>
      </c>
      <c r="BD122" s="2801">
        <v>0</v>
      </c>
      <c r="BE122" s="1315">
        <v>3</v>
      </c>
      <c r="BF122" s="2649">
        <f t="shared" si="119"/>
        <v>-3</v>
      </c>
      <c r="BG122" s="2130">
        <v>2</v>
      </c>
      <c r="BH122" s="1315">
        <v>0</v>
      </c>
      <c r="BI122" s="2129">
        <f t="shared" si="120"/>
        <v>2</v>
      </c>
      <c r="BJ122" s="2801">
        <v>0</v>
      </c>
      <c r="BK122" s="1315">
        <v>2</v>
      </c>
      <c r="BL122" s="2649">
        <f t="shared" si="121"/>
        <v>-2</v>
      </c>
      <c r="BM122" s="2135">
        <f t="shared" si="135"/>
        <v>2</v>
      </c>
      <c r="BN122" s="2650">
        <f t="shared" si="122"/>
        <v>6</v>
      </c>
      <c r="BO122" s="1647">
        <f t="shared" si="131"/>
        <v>-4</v>
      </c>
    </row>
    <row r="123" spans="1:67" ht="22.5">
      <c r="A123" s="2123" t="s">
        <v>455</v>
      </c>
      <c r="B123" s="2131">
        <v>0</v>
      </c>
      <c r="C123" s="1318">
        <v>0</v>
      </c>
      <c r="D123" s="2129">
        <v>0</v>
      </c>
      <c r="E123" s="2802">
        <v>0</v>
      </c>
      <c r="F123" s="1318">
        <v>0</v>
      </c>
      <c r="G123" s="2649">
        <v>0</v>
      </c>
      <c r="H123" s="2131">
        <v>0</v>
      </c>
      <c r="I123" s="1318">
        <v>0</v>
      </c>
      <c r="J123" s="2129">
        <v>0</v>
      </c>
      <c r="K123" s="2801">
        <v>0</v>
      </c>
      <c r="L123" s="1315">
        <v>0</v>
      </c>
      <c r="M123" s="2649">
        <f t="shared" si="103"/>
        <v>0</v>
      </c>
      <c r="N123" s="2135">
        <f t="shared" si="132"/>
        <v>0</v>
      </c>
      <c r="O123" s="2650">
        <f t="shared" si="104"/>
        <v>0</v>
      </c>
      <c r="P123" s="1647">
        <f t="shared" si="128"/>
        <v>0</v>
      </c>
      <c r="R123" s="2123" t="s">
        <v>455</v>
      </c>
      <c r="S123" s="2131"/>
      <c r="T123" s="1318"/>
      <c r="U123" s="2129">
        <v>0</v>
      </c>
      <c r="V123" s="2802"/>
      <c r="W123" s="1318"/>
      <c r="X123" s="2649">
        <v>0</v>
      </c>
      <c r="Y123" s="2131"/>
      <c r="Z123" s="1318"/>
      <c r="AA123" s="2129">
        <v>0</v>
      </c>
      <c r="AB123" s="2801"/>
      <c r="AC123" s="1315"/>
      <c r="AD123" s="2649">
        <f t="shared" si="109"/>
        <v>0</v>
      </c>
      <c r="AE123" s="2135">
        <f t="shared" si="133"/>
        <v>0</v>
      </c>
      <c r="AF123" s="2650">
        <f t="shared" si="110"/>
        <v>0</v>
      </c>
      <c r="AG123" s="1647">
        <f t="shared" si="129"/>
        <v>0</v>
      </c>
      <c r="AI123" s="2123" t="s">
        <v>455</v>
      </c>
      <c r="AJ123" s="2131">
        <v>0</v>
      </c>
      <c r="AK123" s="1318">
        <v>0</v>
      </c>
      <c r="AL123" s="2129">
        <v>0</v>
      </c>
      <c r="AM123" s="2802">
        <v>0</v>
      </c>
      <c r="AN123" s="1318">
        <v>0</v>
      </c>
      <c r="AO123" s="2649">
        <v>0</v>
      </c>
      <c r="AP123" s="2131">
        <v>0</v>
      </c>
      <c r="AQ123" s="1318">
        <v>0</v>
      </c>
      <c r="AR123" s="2129">
        <v>0</v>
      </c>
      <c r="AS123" s="2801">
        <v>0</v>
      </c>
      <c r="AT123" s="1315">
        <v>0</v>
      </c>
      <c r="AU123" s="2649">
        <f t="shared" si="115"/>
        <v>0</v>
      </c>
      <c r="AV123" s="2135">
        <f t="shared" si="134"/>
        <v>0</v>
      </c>
      <c r="AW123" s="2650">
        <f t="shared" si="116"/>
        <v>0</v>
      </c>
      <c r="AX123" s="1647">
        <f t="shared" si="130"/>
        <v>0</v>
      </c>
      <c r="AZ123" s="2123" t="s">
        <v>455</v>
      </c>
      <c r="BA123" s="2131">
        <v>0</v>
      </c>
      <c r="BB123" s="1318">
        <v>0</v>
      </c>
      <c r="BC123" s="2129">
        <v>0</v>
      </c>
      <c r="BD123" s="2802">
        <v>0</v>
      </c>
      <c r="BE123" s="1318">
        <v>0</v>
      </c>
      <c r="BF123" s="2649">
        <v>0</v>
      </c>
      <c r="BG123" s="2131">
        <v>0</v>
      </c>
      <c r="BH123" s="1318">
        <v>0</v>
      </c>
      <c r="BI123" s="2129">
        <v>0</v>
      </c>
      <c r="BJ123" s="2801">
        <v>0</v>
      </c>
      <c r="BK123" s="1315">
        <v>0</v>
      </c>
      <c r="BL123" s="2649">
        <f t="shared" si="121"/>
        <v>0</v>
      </c>
      <c r="BM123" s="2135">
        <f t="shared" si="135"/>
        <v>0</v>
      </c>
      <c r="BN123" s="2650">
        <f t="shared" si="122"/>
        <v>0</v>
      </c>
      <c r="BO123" s="1647">
        <f t="shared" si="131"/>
        <v>0</v>
      </c>
    </row>
    <row r="124" spans="1:67">
      <c r="A124" s="2122" t="s">
        <v>451</v>
      </c>
      <c r="B124" s="2130">
        <v>0</v>
      </c>
      <c r="C124" s="1315">
        <v>1</v>
      </c>
      <c r="D124" s="2129">
        <f t="shared" ref="D124:D127" si="136">B124-C124</f>
        <v>-1</v>
      </c>
      <c r="E124" s="2801">
        <v>0</v>
      </c>
      <c r="F124" s="1315">
        <v>0</v>
      </c>
      <c r="G124" s="2649">
        <f t="shared" ref="G124:G127" si="137">E124-F124</f>
        <v>0</v>
      </c>
      <c r="H124" s="2130">
        <v>0</v>
      </c>
      <c r="I124" s="1315">
        <v>0</v>
      </c>
      <c r="J124" s="2129">
        <f t="shared" ref="J124:J127" si="138">H124-I124</f>
        <v>0</v>
      </c>
      <c r="K124" s="2801">
        <v>0</v>
      </c>
      <c r="L124" s="1315">
        <v>1</v>
      </c>
      <c r="M124" s="2649">
        <f t="shared" si="103"/>
        <v>-1</v>
      </c>
      <c r="N124" s="2135">
        <f t="shared" si="132"/>
        <v>0</v>
      </c>
      <c r="O124" s="2650">
        <f t="shared" si="104"/>
        <v>2</v>
      </c>
      <c r="P124" s="1647">
        <f t="shared" si="128"/>
        <v>-2</v>
      </c>
      <c r="R124" s="2122" t="s">
        <v>451</v>
      </c>
      <c r="S124" s="2130">
        <v>0</v>
      </c>
      <c r="T124" s="1315">
        <v>1</v>
      </c>
      <c r="U124" s="2129">
        <f t="shared" ref="U124:U127" si="139">S124-T124</f>
        <v>-1</v>
      </c>
      <c r="V124" s="2801">
        <v>0</v>
      </c>
      <c r="W124" s="1315">
        <v>0</v>
      </c>
      <c r="X124" s="2649">
        <f t="shared" ref="X124:X127" si="140">V124-W124</f>
        <v>0</v>
      </c>
      <c r="Y124" s="2130">
        <v>0</v>
      </c>
      <c r="Z124" s="1315">
        <v>1</v>
      </c>
      <c r="AA124" s="2129">
        <f t="shared" ref="AA124:AA127" si="141">Y124-Z124</f>
        <v>-1</v>
      </c>
      <c r="AB124" s="2801">
        <v>0</v>
      </c>
      <c r="AC124" s="1315">
        <v>0</v>
      </c>
      <c r="AD124" s="2649">
        <f t="shared" si="109"/>
        <v>0</v>
      </c>
      <c r="AE124" s="2135">
        <f t="shared" si="133"/>
        <v>0</v>
      </c>
      <c r="AF124" s="2650">
        <f t="shared" si="110"/>
        <v>2</v>
      </c>
      <c r="AG124" s="1647">
        <f t="shared" si="129"/>
        <v>-2</v>
      </c>
      <c r="AI124" s="2122" t="s">
        <v>451</v>
      </c>
      <c r="AJ124" s="2130">
        <v>0</v>
      </c>
      <c r="AK124" s="1315">
        <v>0</v>
      </c>
      <c r="AL124" s="2129">
        <f t="shared" ref="AL124:AL127" si="142">AJ124-AK124</f>
        <v>0</v>
      </c>
      <c r="AM124" s="2801">
        <v>0</v>
      </c>
      <c r="AN124" s="1315">
        <v>1</v>
      </c>
      <c r="AO124" s="2649">
        <f t="shared" ref="AO124:AO127" si="143">AM124-AN124</f>
        <v>-1</v>
      </c>
      <c r="AP124" s="2130">
        <v>0</v>
      </c>
      <c r="AQ124" s="1315">
        <v>0</v>
      </c>
      <c r="AR124" s="2129">
        <f t="shared" ref="AR124:AR127" si="144">AP124-AQ124</f>
        <v>0</v>
      </c>
      <c r="AS124" s="2801">
        <v>0</v>
      </c>
      <c r="AT124" s="1315">
        <v>0</v>
      </c>
      <c r="AU124" s="2649">
        <f t="shared" si="115"/>
        <v>0</v>
      </c>
      <c r="AV124" s="2135">
        <f t="shared" si="134"/>
        <v>0</v>
      </c>
      <c r="AW124" s="2650">
        <f t="shared" si="116"/>
        <v>1</v>
      </c>
      <c r="AX124" s="1647">
        <f t="shared" si="130"/>
        <v>-1</v>
      </c>
      <c r="AZ124" s="2122" t="s">
        <v>451</v>
      </c>
      <c r="BA124" s="2130">
        <v>0</v>
      </c>
      <c r="BB124" s="1315">
        <v>0</v>
      </c>
      <c r="BC124" s="2129">
        <f t="shared" ref="BC124:BC127" si="145">BA124-BB124</f>
        <v>0</v>
      </c>
      <c r="BD124" s="2801">
        <v>0</v>
      </c>
      <c r="BE124" s="1315">
        <v>0</v>
      </c>
      <c r="BF124" s="2649">
        <f t="shared" ref="BF124:BF127" si="146">BD124-BE124</f>
        <v>0</v>
      </c>
      <c r="BG124" s="2130">
        <v>0</v>
      </c>
      <c r="BH124" s="1315">
        <v>0</v>
      </c>
      <c r="BI124" s="2129">
        <f t="shared" ref="BI124:BI127" si="147">BG124-BH124</f>
        <v>0</v>
      </c>
      <c r="BJ124" s="2801">
        <v>0</v>
      </c>
      <c r="BK124" s="1315">
        <v>0</v>
      </c>
      <c r="BL124" s="2649">
        <f t="shared" si="121"/>
        <v>0</v>
      </c>
      <c r="BM124" s="2135">
        <f t="shared" si="135"/>
        <v>0</v>
      </c>
      <c r="BN124" s="2650">
        <f t="shared" si="122"/>
        <v>0</v>
      </c>
      <c r="BO124" s="1647">
        <f t="shared" si="131"/>
        <v>0</v>
      </c>
    </row>
    <row r="125" spans="1:67">
      <c r="A125" s="2122" t="s">
        <v>452</v>
      </c>
      <c r="B125" s="2130">
        <v>0</v>
      </c>
      <c r="C125" s="1315">
        <v>0</v>
      </c>
      <c r="D125" s="2129">
        <f t="shared" si="136"/>
        <v>0</v>
      </c>
      <c r="E125" s="2801">
        <v>0</v>
      </c>
      <c r="F125" s="1315">
        <v>0</v>
      </c>
      <c r="G125" s="2649">
        <f t="shared" si="137"/>
        <v>0</v>
      </c>
      <c r="H125" s="2130">
        <v>0</v>
      </c>
      <c r="I125" s="1315">
        <v>1</v>
      </c>
      <c r="J125" s="2129">
        <f t="shared" si="138"/>
        <v>-1</v>
      </c>
      <c r="K125" s="2801">
        <v>0</v>
      </c>
      <c r="L125" s="1315">
        <v>0</v>
      </c>
      <c r="M125" s="2649">
        <f t="shared" si="103"/>
        <v>0</v>
      </c>
      <c r="N125" s="2135">
        <f t="shared" si="132"/>
        <v>0</v>
      </c>
      <c r="O125" s="2650">
        <f t="shared" si="104"/>
        <v>1</v>
      </c>
      <c r="P125" s="1647">
        <f t="shared" si="128"/>
        <v>-1</v>
      </c>
      <c r="R125" s="2122" t="s">
        <v>452</v>
      </c>
      <c r="S125" s="2130">
        <v>0</v>
      </c>
      <c r="T125" s="1315">
        <v>0</v>
      </c>
      <c r="U125" s="2129">
        <f t="shared" si="139"/>
        <v>0</v>
      </c>
      <c r="V125" s="2801">
        <v>0</v>
      </c>
      <c r="W125" s="1315">
        <v>0</v>
      </c>
      <c r="X125" s="2649">
        <f t="shared" si="140"/>
        <v>0</v>
      </c>
      <c r="Y125" s="2130">
        <v>0</v>
      </c>
      <c r="Z125" s="1315">
        <v>0</v>
      </c>
      <c r="AA125" s="2129">
        <f t="shared" si="141"/>
        <v>0</v>
      </c>
      <c r="AB125" s="2801">
        <v>0</v>
      </c>
      <c r="AC125" s="1315">
        <v>0</v>
      </c>
      <c r="AD125" s="2649">
        <f t="shared" si="109"/>
        <v>0</v>
      </c>
      <c r="AE125" s="2135">
        <f t="shared" si="133"/>
        <v>0</v>
      </c>
      <c r="AF125" s="2650">
        <f t="shared" si="110"/>
        <v>0</v>
      </c>
      <c r="AG125" s="1647">
        <f t="shared" si="129"/>
        <v>0</v>
      </c>
      <c r="AI125" s="2122" t="s">
        <v>452</v>
      </c>
      <c r="AJ125" s="2130">
        <v>0</v>
      </c>
      <c r="AK125" s="1315">
        <v>0</v>
      </c>
      <c r="AL125" s="2129">
        <f t="shared" si="142"/>
        <v>0</v>
      </c>
      <c r="AM125" s="2801">
        <v>1</v>
      </c>
      <c r="AN125" s="1315">
        <v>0</v>
      </c>
      <c r="AO125" s="2649">
        <f t="shared" si="143"/>
        <v>1</v>
      </c>
      <c r="AP125" s="2130">
        <v>0</v>
      </c>
      <c r="AQ125" s="1315">
        <v>1</v>
      </c>
      <c r="AR125" s="2129">
        <f t="shared" si="144"/>
        <v>-1</v>
      </c>
      <c r="AS125" s="2801">
        <v>0</v>
      </c>
      <c r="AT125" s="1315">
        <v>1</v>
      </c>
      <c r="AU125" s="2649">
        <f t="shared" si="115"/>
        <v>-1</v>
      </c>
      <c r="AV125" s="2135">
        <f t="shared" si="134"/>
        <v>1</v>
      </c>
      <c r="AW125" s="2650">
        <f t="shared" si="116"/>
        <v>2</v>
      </c>
      <c r="AX125" s="1647">
        <f t="shared" si="130"/>
        <v>-1</v>
      </c>
      <c r="AZ125" s="2122" t="s">
        <v>452</v>
      </c>
      <c r="BA125" s="2130">
        <v>0</v>
      </c>
      <c r="BB125" s="1315">
        <v>1</v>
      </c>
      <c r="BC125" s="2129">
        <f t="shared" si="145"/>
        <v>-1</v>
      </c>
      <c r="BD125" s="2801">
        <v>0</v>
      </c>
      <c r="BE125" s="1315">
        <v>0</v>
      </c>
      <c r="BF125" s="2649">
        <f t="shared" si="146"/>
        <v>0</v>
      </c>
      <c r="BG125" s="2130">
        <v>0</v>
      </c>
      <c r="BH125" s="1315">
        <v>0</v>
      </c>
      <c r="BI125" s="2129">
        <f t="shared" si="147"/>
        <v>0</v>
      </c>
      <c r="BJ125" s="2801">
        <v>0</v>
      </c>
      <c r="BK125" s="1315">
        <v>1</v>
      </c>
      <c r="BL125" s="2649">
        <f t="shared" si="121"/>
        <v>-1</v>
      </c>
      <c r="BM125" s="2135">
        <f t="shared" si="135"/>
        <v>0</v>
      </c>
      <c r="BN125" s="2650">
        <f t="shared" si="122"/>
        <v>2</v>
      </c>
      <c r="BO125" s="1647">
        <f t="shared" si="131"/>
        <v>-2</v>
      </c>
    </row>
    <row r="126" spans="1:67" ht="22.5">
      <c r="A126" s="2123" t="s">
        <v>458</v>
      </c>
      <c r="B126" s="2130">
        <v>0</v>
      </c>
      <c r="C126" s="1315">
        <v>1</v>
      </c>
      <c r="D126" s="2129">
        <f t="shared" si="136"/>
        <v>-1</v>
      </c>
      <c r="E126" s="2801">
        <v>1</v>
      </c>
      <c r="F126" s="1315">
        <v>0</v>
      </c>
      <c r="G126" s="2649">
        <f t="shared" si="137"/>
        <v>1</v>
      </c>
      <c r="H126" s="2130">
        <v>1</v>
      </c>
      <c r="I126" s="1315">
        <v>3</v>
      </c>
      <c r="J126" s="2129">
        <f t="shared" si="138"/>
        <v>-2</v>
      </c>
      <c r="K126" s="2801">
        <v>1</v>
      </c>
      <c r="L126" s="1315">
        <v>0</v>
      </c>
      <c r="M126" s="2649">
        <f t="shared" si="103"/>
        <v>1</v>
      </c>
      <c r="N126" s="2135">
        <f t="shared" si="132"/>
        <v>3</v>
      </c>
      <c r="O126" s="2650">
        <f t="shared" si="132"/>
        <v>4</v>
      </c>
      <c r="P126" s="1647">
        <f t="shared" si="128"/>
        <v>-1</v>
      </c>
      <c r="R126" s="2123" t="s">
        <v>458</v>
      </c>
      <c r="S126" s="2130">
        <v>0</v>
      </c>
      <c r="T126" s="1315">
        <v>2</v>
      </c>
      <c r="U126" s="2129">
        <f t="shared" si="139"/>
        <v>-2</v>
      </c>
      <c r="V126" s="2801">
        <v>0</v>
      </c>
      <c r="W126" s="1315">
        <v>0</v>
      </c>
      <c r="X126" s="2649">
        <f t="shared" si="140"/>
        <v>0</v>
      </c>
      <c r="Y126" s="2130">
        <v>0</v>
      </c>
      <c r="Z126" s="1315">
        <v>1</v>
      </c>
      <c r="AA126" s="2129">
        <f t="shared" si="141"/>
        <v>-1</v>
      </c>
      <c r="AB126" s="2801">
        <v>1</v>
      </c>
      <c r="AC126" s="1315">
        <v>0</v>
      </c>
      <c r="AD126" s="2649">
        <f t="shared" si="109"/>
        <v>1</v>
      </c>
      <c r="AE126" s="2135">
        <f t="shared" si="133"/>
        <v>1</v>
      </c>
      <c r="AF126" s="2650">
        <f t="shared" si="133"/>
        <v>3</v>
      </c>
      <c r="AG126" s="1647">
        <f t="shared" si="129"/>
        <v>-2</v>
      </c>
      <c r="AI126" s="2123" t="s">
        <v>458</v>
      </c>
      <c r="AJ126" s="2130">
        <v>0</v>
      </c>
      <c r="AK126" s="1315">
        <v>0</v>
      </c>
      <c r="AL126" s="2129">
        <f t="shared" si="142"/>
        <v>0</v>
      </c>
      <c r="AM126" s="2801">
        <v>1</v>
      </c>
      <c r="AN126" s="1315">
        <v>0</v>
      </c>
      <c r="AO126" s="2649">
        <f t="shared" si="143"/>
        <v>1</v>
      </c>
      <c r="AP126" s="2130">
        <v>3</v>
      </c>
      <c r="AQ126" s="1315">
        <v>1</v>
      </c>
      <c r="AR126" s="2129">
        <f t="shared" si="144"/>
        <v>2</v>
      </c>
      <c r="AS126" s="2801">
        <v>3</v>
      </c>
      <c r="AT126" s="1315">
        <v>0</v>
      </c>
      <c r="AU126" s="2649">
        <f t="shared" si="115"/>
        <v>3</v>
      </c>
      <c r="AV126" s="2135">
        <f t="shared" si="134"/>
        <v>7</v>
      </c>
      <c r="AW126" s="2650">
        <f t="shared" si="134"/>
        <v>1</v>
      </c>
      <c r="AX126" s="1647">
        <f t="shared" si="130"/>
        <v>6</v>
      </c>
      <c r="AZ126" s="2123" t="s">
        <v>458</v>
      </c>
      <c r="BA126" s="2130">
        <v>0</v>
      </c>
      <c r="BB126" s="1315">
        <v>2</v>
      </c>
      <c r="BC126" s="2129">
        <f t="shared" si="145"/>
        <v>-2</v>
      </c>
      <c r="BD126" s="2801">
        <v>0</v>
      </c>
      <c r="BE126" s="1315">
        <v>1</v>
      </c>
      <c r="BF126" s="2649">
        <f t="shared" si="146"/>
        <v>-1</v>
      </c>
      <c r="BG126" s="2130">
        <v>2</v>
      </c>
      <c r="BH126" s="1315">
        <v>3</v>
      </c>
      <c r="BI126" s="2129">
        <f t="shared" si="147"/>
        <v>-1</v>
      </c>
      <c r="BJ126" s="2801">
        <v>1</v>
      </c>
      <c r="BK126" s="1315">
        <v>0</v>
      </c>
      <c r="BL126" s="2649">
        <f t="shared" si="121"/>
        <v>1</v>
      </c>
      <c r="BM126" s="2135">
        <f t="shared" si="135"/>
        <v>3</v>
      </c>
      <c r="BN126" s="2650">
        <f t="shared" si="135"/>
        <v>6</v>
      </c>
      <c r="BO126" s="1647">
        <f t="shared" si="131"/>
        <v>-3</v>
      </c>
    </row>
    <row r="127" spans="1:67">
      <c r="A127" s="2122" t="s">
        <v>453</v>
      </c>
      <c r="B127" s="2130">
        <v>0</v>
      </c>
      <c r="C127" s="1315">
        <v>0</v>
      </c>
      <c r="D127" s="2129">
        <f t="shared" si="136"/>
        <v>0</v>
      </c>
      <c r="E127" s="2801">
        <v>0</v>
      </c>
      <c r="F127" s="1315">
        <v>2</v>
      </c>
      <c r="G127" s="2649">
        <f t="shared" si="137"/>
        <v>-2</v>
      </c>
      <c r="H127" s="2130">
        <v>7</v>
      </c>
      <c r="I127" s="1315">
        <v>8</v>
      </c>
      <c r="J127" s="2129">
        <f t="shared" si="138"/>
        <v>-1</v>
      </c>
      <c r="K127" s="2801">
        <v>0</v>
      </c>
      <c r="L127" s="1315">
        <v>0</v>
      </c>
      <c r="M127" s="2649">
        <f t="shared" si="103"/>
        <v>0</v>
      </c>
      <c r="N127" s="2135">
        <f t="shared" si="132"/>
        <v>7</v>
      </c>
      <c r="O127" s="2650">
        <f t="shared" si="132"/>
        <v>10</v>
      </c>
      <c r="P127" s="1647">
        <f t="shared" si="128"/>
        <v>-3</v>
      </c>
      <c r="R127" s="2122" t="s">
        <v>453</v>
      </c>
      <c r="S127" s="2130">
        <v>0</v>
      </c>
      <c r="T127" s="1315">
        <v>0</v>
      </c>
      <c r="U127" s="2129">
        <f t="shared" si="139"/>
        <v>0</v>
      </c>
      <c r="V127" s="2801">
        <v>0</v>
      </c>
      <c r="W127" s="1315">
        <v>1</v>
      </c>
      <c r="X127" s="2649">
        <f t="shared" si="140"/>
        <v>-1</v>
      </c>
      <c r="Y127" s="2130">
        <v>10</v>
      </c>
      <c r="Z127" s="1315">
        <v>4</v>
      </c>
      <c r="AA127" s="2129">
        <f t="shared" si="141"/>
        <v>6</v>
      </c>
      <c r="AB127" s="2801">
        <v>0</v>
      </c>
      <c r="AC127" s="1315">
        <v>0</v>
      </c>
      <c r="AD127" s="2649">
        <f t="shared" si="109"/>
        <v>0</v>
      </c>
      <c r="AE127" s="2135">
        <f t="shared" si="133"/>
        <v>10</v>
      </c>
      <c r="AF127" s="2650">
        <f t="shared" si="133"/>
        <v>5</v>
      </c>
      <c r="AG127" s="1647">
        <f t="shared" si="129"/>
        <v>5</v>
      </c>
      <c r="AI127" s="2122" t="s">
        <v>453</v>
      </c>
      <c r="AJ127" s="2130">
        <v>0</v>
      </c>
      <c r="AK127" s="1315">
        <v>0</v>
      </c>
      <c r="AL127" s="2129">
        <f t="shared" si="142"/>
        <v>0</v>
      </c>
      <c r="AM127" s="2801">
        <v>0</v>
      </c>
      <c r="AN127" s="1315">
        <v>0</v>
      </c>
      <c r="AO127" s="2649">
        <f t="shared" si="143"/>
        <v>0</v>
      </c>
      <c r="AP127" s="2130">
        <v>7</v>
      </c>
      <c r="AQ127" s="1315">
        <v>1</v>
      </c>
      <c r="AR127" s="2129">
        <f t="shared" si="144"/>
        <v>6</v>
      </c>
      <c r="AS127" s="2801">
        <v>0</v>
      </c>
      <c r="AT127" s="1315">
        <v>0</v>
      </c>
      <c r="AU127" s="2649">
        <f t="shared" si="115"/>
        <v>0</v>
      </c>
      <c r="AV127" s="2135">
        <f t="shared" si="134"/>
        <v>7</v>
      </c>
      <c r="AW127" s="2650">
        <f t="shared" si="134"/>
        <v>1</v>
      </c>
      <c r="AX127" s="1647">
        <f t="shared" si="130"/>
        <v>6</v>
      </c>
      <c r="AZ127" s="2122" t="s">
        <v>453</v>
      </c>
      <c r="BA127" s="2130">
        <v>0</v>
      </c>
      <c r="BB127" s="1315">
        <v>1</v>
      </c>
      <c r="BC127" s="2129">
        <f t="shared" si="145"/>
        <v>-1</v>
      </c>
      <c r="BD127" s="2801">
        <v>1</v>
      </c>
      <c r="BE127" s="1315">
        <v>3</v>
      </c>
      <c r="BF127" s="2649">
        <f t="shared" si="146"/>
        <v>-2</v>
      </c>
      <c r="BG127" s="2130">
        <v>7</v>
      </c>
      <c r="BH127" s="1315">
        <v>6</v>
      </c>
      <c r="BI127" s="2129">
        <f t="shared" si="147"/>
        <v>1</v>
      </c>
      <c r="BJ127" s="2801">
        <v>0</v>
      </c>
      <c r="BK127" s="1315">
        <v>0</v>
      </c>
      <c r="BL127" s="2649">
        <f t="shared" si="121"/>
        <v>0</v>
      </c>
      <c r="BM127" s="2135">
        <f t="shared" si="135"/>
        <v>8</v>
      </c>
      <c r="BN127" s="2650">
        <f t="shared" si="135"/>
        <v>10</v>
      </c>
      <c r="BO127" s="1647">
        <f t="shared" si="131"/>
        <v>-2</v>
      </c>
    </row>
    <row r="128" spans="1:67" ht="22.5">
      <c r="A128" s="2123" t="s">
        <v>457</v>
      </c>
      <c r="B128" s="2131">
        <v>0</v>
      </c>
      <c r="C128" s="1318">
        <v>0</v>
      </c>
      <c r="D128" s="2129">
        <v>0</v>
      </c>
      <c r="E128" s="2802">
        <v>0</v>
      </c>
      <c r="F128" s="1318">
        <v>0</v>
      </c>
      <c r="G128" s="2649">
        <v>0</v>
      </c>
      <c r="H128" s="2131">
        <v>0</v>
      </c>
      <c r="I128" s="1318">
        <v>0</v>
      </c>
      <c r="J128" s="2129">
        <v>0</v>
      </c>
      <c r="K128" s="2801">
        <v>0</v>
      </c>
      <c r="L128" s="1315">
        <v>0</v>
      </c>
      <c r="M128" s="2649">
        <f t="shared" si="103"/>
        <v>0</v>
      </c>
      <c r="N128" s="2135">
        <f t="shared" si="132"/>
        <v>0</v>
      </c>
      <c r="O128" s="2650">
        <f t="shared" si="132"/>
        <v>0</v>
      </c>
      <c r="P128" s="1647">
        <f t="shared" si="128"/>
        <v>0</v>
      </c>
      <c r="R128" s="2123" t="s">
        <v>457</v>
      </c>
      <c r="S128" s="2131"/>
      <c r="T128" s="1318"/>
      <c r="U128" s="2129">
        <v>0</v>
      </c>
      <c r="V128" s="2802"/>
      <c r="W128" s="1318"/>
      <c r="X128" s="2649">
        <v>0</v>
      </c>
      <c r="Y128" s="2131"/>
      <c r="Z128" s="1318"/>
      <c r="AA128" s="2129">
        <v>0</v>
      </c>
      <c r="AB128" s="2801"/>
      <c r="AC128" s="1315"/>
      <c r="AD128" s="2649">
        <f t="shared" si="109"/>
        <v>0</v>
      </c>
      <c r="AE128" s="2135">
        <f t="shared" si="133"/>
        <v>0</v>
      </c>
      <c r="AF128" s="2650">
        <f t="shared" si="133"/>
        <v>0</v>
      </c>
      <c r="AG128" s="1647">
        <f t="shared" si="129"/>
        <v>0</v>
      </c>
      <c r="AI128" s="2123" t="s">
        <v>457</v>
      </c>
      <c r="AJ128" s="2131">
        <v>0</v>
      </c>
      <c r="AK128" s="1318">
        <v>0</v>
      </c>
      <c r="AL128" s="2129">
        <v>0</v>
      </c>
      <c r="AM128" s="2802">
        <v>0</v>
      </c>
      <c r="AN128" s="1318">
        <v>0</v>
      </c>
      <c r="AO128" s="2649">
        <v>0</v>
      </c>
      <c r="AP128" s="2131">
        <v>0</v>
      </c>
      <c r="AQ128" s="1318">
        <v>0</v>
      </c>
      <c r="AR128" s="2129">
        <v>0</v>
      </c>
      <c r="AS128" s="2801">
        <v>0</v>
      </c>
      <c r="AT128" s="1315">
        <v>0</v>
      </c>
      <c r="AU128" s="2649">
        <f t="shared" si="115"/>
        <v>0</v>
      </c>
      <c r="AV128" s="2135">
        <f t="shared" si="134"/>
        <v>0</v>
      </c>
      <c r="AW128" s="2650">
        <f t="shared" si="134"/>
        <v>0</v>
      </c>
      <c r="AX128" s="1647">
        <f t="shared" si="130"/>
        <v>0</v>
      </c>
      <c r="AZ128" s="2123" t="s">
        <v>457</v>
      </c>
      <c r="BA128" s="2131">
        <v>0</v>
      </c>
      <c r="BB128" s="1318">
        <v>0</v>
      </c>
      <c r="BC128" s="2129">
        <v>0</v>
      </c>
      <c r="BD128" s="2802">
        <v>0</v>
      </c>
      <c r="BE128" s="1318">
        <v>0</v>
      </c>
      <c r="BF128" s="2649">
        <v>0</v>
      </c>
      <c r="BG128" s="2131">
        <v>0</v>
      </c>
      <c r="BH128" s="1318">
        <v>0</v>
      </c>
      <c r="BI128" s="2129">
        <v>0</v>
      </c>
      <c r="BJ128" s="2801">
        <v>0</v>
      </c>
      <c r="BK128" s="1315">
        <v>0</v>
      </c>
      <c r="BL128" s="2649">
        <f t="shared" si="121"/>
        <v>0</v>
      </c>
      <c r="BM128" s="2135">
        <f t="shared" si="135"/>
        <v>0</v>
      </c>
      <c r="BN128" s="2650">
        <f t="shared" si="135"/>
        <v>0</v>
      </c>
      <c r="BO128" s="1647">
        <f t="shared" si="131"/>
        <v>0</v>
      </c>
    </row>
    <row r="129" spans="1:67">
      <c r="A129" s="2122" t="s">
        <v>456</v>
      </c>
      <c r="B129" s="2131">
        <v>0</v>
      </c>
      <c r="C129" s="1318">
        <v>0</v>
      </c>
      <c r="D129" s="2129">
        <v>0</v>
      </c>
      <c r="E129" s="2802">
        <v>0</v>
      </c>
      <c r="F129" s="1318">
        <v>0</v>
      </c>
      <c r="G129" s="2649">
        <v>0</v>
      </c>
      <c r="H129" s="2131">
        <v>0</v>
      </c>
      <c r="I129" s="1318">
        <v>0</v>
      </c>
      <c r="J129" s="2129">
        <v>0</v>
      </c>
      <c r="K129" s="2801">
        <v>0</v>
      </c>
      <c r="L129" s="1315">
        <v>0</v>
      </c>
      <c r="M129" s="2649">
        <v>0</v>
      </c>
      <c r="N129" s="2135">
        <f t="shared" si="132"/>
        <v>0</v>
      </c>
      <c r="O129" s="2650">
        <f t="shared" si="132"/>
        <v>0</v>
      </c>
      <c r="P129" s="1647">
        <f t="shared" si="128"/>
        <v>0</v>
      </c>
      <c r="R129" s="2122" t="s">
        <v>456</v>
      </c>
      <c r="S129" s="2131"/>
      <c r="T129" s="1318"/>
      <c r="U129" s="2129">
        <v>0</v>
      </c>
      <c r="V129" s="2802"/>
      <c r="W129" s="1318"/>
      <c r="X129" s="2649">
        <v>0</v>
      </c>
      <c r="Y129" s="2131"/>
      <c r="Z129" s="1318"/>
      <c r="AA129" s="2129">
        <v>0</v>
      </c>
      <c r="AB129" s="2801"/>
      <c r="AC129" s="1315"/>
      <c r="AD129" s="2649">
        <v>0</v>
      </c>
      <c r="AE129" s="2135">
        <f t="shared" si="133"/>
        <v>0</v>
      </c>
      <c r="AF129" s="2650">
        <f t="shared" si="133"/>
        <v>0</v>
      </c>
      <c r="AG129" s="1647">
        <f t="shared" si="129"/>
        <v>0</v>
      </c>
      <c r="AI129" s="2122" t="s">
        <v>456</v>
      </c>
      <c r="AJ129" s="2131">
        <v>0</v>
      </c>
      <c r="AK129" s="1318">
        <v>0</v>
      </c>
      <c r="AL129" s="2129">
        <v>0</v>
      </c>
      <c r="AM129" s="2802">
        <v>0</v>
      </c>
      <c r="AN129" s="1318">
        <v>0</v>
      </c>
      <c r="AO129" s="2649">
        <v>0</v>
      </c>
      <c r="AP129" s="2131">
        <v>0</v>
      </c>
      <c r="AQ129" s="1318">
        <v>0</v>
      </c>
      <c r="AR129" s="2129">
        <v>0</v>
      </c>
      <c r="AS129" s="2801">
        <v>0</v>
      </c>
      <c r="AT129" s="1315">
        <v>0</v>
      </c>
      <c r="AU129" s="2649">
        <v>0</v>
      </c>
      <c r="AV129" s="2135">
        <f t="shared" si="134"/>
        <v>0</v>
      </c>
      <c r="AW129" s="2650">
        <f t="shared" si="134"/>
        <v>0</v>
      </c>
      <c r="AX129" s="1647">
        <f t="shared" si="130"/>
        <v>0</v>
      </c>
      <c r="AZ129" s="2122" t="s">
        <v>456</v>
      </c>
      <c r="BA129" s="2131">
        <v>0</v>
      </c>
      <c r="BB129" s="1318">
        <v>0</v>
      </c>
      <c r="BC129" s="2129">
        <v>0</v>
      </c>
      <c r="BD129" s="2802">
        <v>0</v>
      </c>
      <c r="BE129" s="1318">
        <v>0</v>
      </c>
      <c r="BF129" s="2649">
        <v>0</v>
      </c>
      <c r="BG129" s="2131">
        <v>0</v>
      </c>
      <c r="BH129" s="1318">
        <v>0</v>
      </c>
      <c r="BI129" s="2129">
        <v>0</v>
      </c>
      <c r="BJ129" s="2801">
        <v>0</v>
      </c>
      <c r="BK129" s="1315">
        <v>0</v>
      </c>
      <c r="BL129" s="2649">
        <v>0</v>
      </c>
      <c r="BM129" s="2135">
        <f t="shared" si="135"/>
        <v>0</v>
      </c>
      <c r="BN129" s="2650">
        <f t="shared" si="135"/>
        <v>0</v>
      </c>
      <c r="BO129" s="1647">
        <f t="shared" si="131"/>
        <v>0</v>
      </c>
    </row>
    <row r="130" spans="1:67">
      <c r="A130" s="2122" t="s">
        <v>454</v>
      </c>
      <c r="B130" s="2130">
        <v>18</v>
      </c>
      <c r="C130" s="1315">
        <v>5</v>
      </c>
      <c r="D130" s="2129">
        <f t="shared" ref="D130" si="148">B130-C130</f>
        <v>13</v>
      </c>
      <c r="E130" s="2801">
        <v>8</v>
      </c>
      <c r="F130" s="1315">
        <v>0</v>
      </c>
      <c r="G130" s="2649">
        <f t="shared" ref="G130" si="149">E130-F130</f>
        <v>8</v>
      </c>
      <c r="H130" s="2130">
        <v>23</v>
      </c>
      <c r="I130" s="1315">
        <v>2</v>
      </c>
      <c r="J130" s="2129">
        <f>H130-I130</f>
        <v>21</v>
      </c>
      <c r="K130" s="2801">
        <v>2</v>
      </c>
      <c r="L130" s="1315">
        <v>1</v>
      </c>
      <c r="M130" s="2649">
        <f t="shared" ref="M130:M131" si="150">K130-L130</f>
        <v>1</v>
      </c>
      <c r="N130" s="2135">
        <f t="shared" si="132"/>
        <v>51</v>
      </c>
      <c r="O130" s="2650">
        <f t="shared" si="132"/>
        <v>8</v>
      </c>
      <c r="P130" s="1647">
        <f>N130-O130</f>
        <v>43</v>
      </c>
      <c r="R130" s="2122" t="s">
        <v>454</v>
      </c>
      <c r="S130" s="2130">
        <v>18</v>
      </c>
      <c r="T130" s="1315">
        <v>2</v>
      </c>
      <c r="U130" s="2129">
        <f t="shared" ref="U130" si="151">S130-T130</f>
        <v>16</v>
      </c>
      <c r="V130" s="2801">
        <v>8</v>
      </c>
      <c r="W130" s="1315">
        <v>0</v>
      </c>
      <c r="X130" s="2649">
        <f t="shared" ref="X130" si="152">V130-W130</f>
        <v>8</v>
      </c>
      <c r="Y130" s="2130">
        <v>13</v>
      </c>
      <c r="Z130" s="1315">
        <v>1</v>
      </c>
      <c r="AA130" s="2129">
        <f>Y130-Z130</f>
        <v>12</v>
      </c>
      <c r="AB130" s="2801">
        <v>2</v>
      </c>
      <c r="AC130" s="1315">
        <v>2</v>
      </c>
      <c r="AD130" s="2649">
        <f t="shared" ref="AD130:AD131" si="153">AB130-AC130</f>
        <v>0</v>
      </c>
      <c r="AE130" s="2135">
        <f t="shared" si="133"/>
        <v>41</v>
      </c>
      <c r="AF130" s="2650">
        <f t="shared" si="133"/>
        <v>5</v>
      </c>
      <c r="AG130" s="1647">
        <f>AE130-AF130</f>
        <v>36</v>
      </c>
      <c r="AI130" s="2122" t="s">
        <v>454</v>
      </c>
      <c r="AJ130" s="2130">
        <v>9</v>
      </c>
      <c r="AK130" s="1315">
        <v>1</v>
      </c>
      <c r="AL130" s="2129">
        <f t="shared" ref="AL130" si="154">AJ130-AK130</f>
        <v>8</v>
      </c>
      <c r="AM130" s="2801">
        <v>7</v>
      </c>
      <c r="AN130" s="1315">
        <v>1</v>
      </c>
      <c r="AO130" s="2649">
        <f t="shared" ref="AO130" si="155">AM130-AN130</f>
        <v>6</v>
      </c>
      <c r="AP130" s="2130">
        <v>15</v>
      </c>
      <c r="AQ130" s="1315">
        <v>0</v>
      </c>
      <c r="AR130" s="2129">
        <f>AP130-AQ130</f>
        <v>15</v>
      </c>
      <c r="AS130" s="2801">
        <v>5</v>
      </c>
      <c r="AT130" s="1315">
        <v>0</v>
      </c>
      <c r="AU130" s="2649">
        <f t="shared" ref="AU130:AU131" si="156">AS130-AT130</f>
        <v>5</v>
      </c>
      <c r="AV130" s="2135">
        <f>SUM(AJ130,AM130,AP130,AS130)</f>
        <v>36</v>
      </c>
      <c r="AW130" s="2650">
        <f t="shared" si="134"/>
        <v>2</v>
      </c>
      <c r="AX130" s="1647">
        <f>AV130-AW130</f>
        <v>34</v>
      </c>
      <c r="AZ130" s="2122" t="s">
        <v>454</v>
      </c>
      <c r="BA130" s="2130">
        <v>15</v>
      </c>
      <c r="BB130" s="1315">
        <v>4</v>
      </c>
      <c r="BC130" s="2129">
        <f t="shared" ref="BC130" si="157">BA130-BB130</f>
        <v>11</v>
      </c>
      <c r="BD130" s="2801">
        <v>12</v>
      </c>
      <c r="BE130" s="1315">
        <v>5</v>
      </c>
      <c r="BF130" s="2649">
        <f t="shared" ref="BF130" si="158">BD130-BE130</f>
        <v>7</v>
      </c>
      <c r="BG130" s="2130">
        <v>22</v>
      </c>
      <c r="BH130" s="1315">
        <v>3</v>
      </c>
      <c r="BI130" s="2129">
        <f>BG130-BH130</f>
        <v>19</v>
      </c>
      <c r="BJ130" s="2801">
        <v>1</v>
      </c>
      <c r="BK130" s="1315">
        <v>2</v>
      </c>
      <c r="BL130" s="2649">
        <f t="shared" ref="BL130:BL131" si="159">BJ130-BK130</f>
        <v>-1</v>
      </c>
      <c r="BM130" s="2135">
        <f>SUM(BA130,BD130,BG130,BJ130)</f>
        <v>50</v>
      </c>
      <c r="BN130" s="2650">
        <f t="shared" si="135"/>
        <v>14</v>
      </c>
      <c r="BO130" s="1647">
        <f>BM130-BN130</f>
        <v>36</v>
      </c>
    </row>
    <row r="131" spans="1:67" ht="13.5" thickBot="1">
      <c r="A131" s="2126" t="s">
        <v>156</v>
      </c>
      <c r="B131" s="2132">
        <f>SUM(B109:B130)</f>
        <v>38</v>
      </c>
      <c r="C131" s="1320">
        <f>SUM(C109:C130)</f>
        <v>36</v>
      </c>
      <c r="D131" s="2062">
        <f>B131-C131</f>
        <v>2</v>
      </c>
      <c r="E131" s="2127">
        <f>SUM(E109:E130)</f>
        <v>31</v>
      </c>
      <c r="F131" s="1320">
        <f>SUM(F109:F130)</f>
        <v>25</v>
      </c>
      <c r="G131" s="2134">
        <f>E131-F131</f>
        <v>6</v>
      </c>
      <c r="H131" s="2132">
        <f>SUM(H109:H130)</f>
        <v>161</v>
      </c>
      <c r="I131" s="1320">
        <f>SUM(I109:I130)</f>
        <v>350</v>
      </c>
      <c r="J131" s="2062">
        <f>H131-I131</f>
        <v>-189</v>
      </c>
      <c r="K131" s="2127">
        <f>SUM(K109:K130)</f>
        <v>9</v>
      </c>
      <c r="L131" s="1320">
        <f>SUM(L109:L130)</f>
        <v>14</v>
      </c>
      <c r="M131" s="2134">
        <f t="shared" si="150"/>
        <v>-5</v>
      </c>
      <c r="N131" s="2136">
        <f>SUM(B131,E131,H131,K131)</f>
        <v>239</v>
      </c>
      <c r="O131" s="2061">
        <f>SUM(C131,F131,I131,L131)</f>
        <v>425</v>
      </c>
      <c r="P131" s="2062">
        <f>N131-O131</f>
        <v>-186</v>
      </c>
      <c r="R131" s="2126" t="s">
        <v>156</v>
      </c>
      <c r="S131" s="2132">
        <f>SUM(S109:S130)</f>
        <v>37</v>
      </c>
      <c r="T131" s="1320">
        <f>SUM(T109:T130)</f>
        <v>14</v>
      </c>
      <c r="U131" s="2062">
        <f>S131-T131</f>
        <v>23</v>
      </c>
      <c r="V131" s="2127">
        <f>SUM(V109:V130)</f>
        <v>20</v>
      </c>
      <c r="W131" s="1320">
        <f>SUM(W109:W130)</f>
        <v>11</v>
      </c>
      <c r="X131" s="2134">
        <f>V131-W131</f>
        <v>9</v>
      </c>
      <c r="Y131" s="2132">
        <f>SUM(Y109:Y130)</f>
        <v>131</v>
      </c>
      <c r="Z131" s="1320">
        <f>SUM(Z109:Z130)</f>
        <v>171</v>
      </c>
      <c r="AA131" s="2062">
        <f>Y131-Z131</f>
        <v>-40</v>
      </c>
      <c r="AB131" s="2127">
        <f>SUM(AB109:AB130)</f>
        <v>7</v>
      </c>
      <c r="AC131" s="1320">
        <f>SUM(AC109:AC130)</f>
        <v>6</v>
      </c>
      <c r="AD131" s="2134">
        <f t="shared" si="153"/>
        <v>1</v>
      </c>
      <c r="AE131" s="2136">
        <f>SUM(S131,V131,Y131,AB131)</f>
        <v>195</v>
      </c>
      <c r="AF131" s="2061">
        <f>SUM(T131,W131,Z131,AC131)</f>
        <v>202</v>
      </c>
      <c r="AG131" s="2062">
        <f>AE131-AF131</f>
        <v>-7</v>
      </c>
      <c r="AI131" s="2126" t="s">
        <v>156</v>
      </c>
      <c r="AJ131" s="2132">
        <f>SUM(AJ109:AJ130)</f>
        <v>20</v>
      </c>
      <c r="AK131" s="1320">
        <f>SUM(AK109:AK130)</f>
        <v>6</v>
      </c>
      <c r="AL131" s="2062">
        <f>AJ131-AK131</f>
        <v>14</v>
      </c>
      <c r="AM131" s="2127">
        <f>SUM(AM109:AM130)</f>
        <v>18</v>
      </c>
      <c r="AN131" s="1320">
        <f>SUM(AN109:AN130)</f>
        <v>15</v>
      </c>
      <c r="AO131" s="2134">
        <f>AM131-AN131</f>
        <v>3</v>
      </c>
      <c r="AP131" s="2132">
        <f>SUM(AP109:AP130)</f>
        <v>112</v>
      </c>
      <c r="AQ131" s="1320">
        <f>SUM(AQ109:AQ130)</f>
        <v>121</v>
      </c>
      <c r="AR131" s="2062">
        <f>AP131-AQ131</f>
        <v>-9</v>
      </c>
      <c r="AS131" s="2127">
        <f>SUM(AS109:AS130)</f>
        <v>18</v>
      </c>
      <c r="AT131" s="1320">
        <f>SUM(AT109:AT130)</f>
        <v>2</v>
      </c>
      <c r="AU131" s="2134">
        <f t="shared" si="156"/>
        <v>16</v>
      </c>
      <c r="AV131" s="2136">
        <f>SUM(AJ131,AM131,AP131,AS131)</f>
        <v>168</v>
      </c>
      <c r="AW131" s="2061">
        <f>SUM(AK131,AN131,AQ131,AT131)</f>
        <v>144</v>
      </c>
      <c r="AX131" s="2062">
        <f>AV131-AW131</f>
        <v>24</v>
      </c>
      <c r="AZ131" s="2126" t="s">
        <v>156</v>
      </c>
      <c r="BA131" s="2132">
        <f>SUM(BA109:BA130)</f>
        <v>25</v>
      </c>
      <c r="BB131" s="1320">
        <f>SUM(BB109:BB130)</f>
        <v>28</v>
      </c>
      <c r="BC131" s="2062">
        <f>BA131-BB131</f>
        <v>-3</v>
      </c>
      <c r="BD131" s="2127">
        <f>SUM(BD109:BD130)</f>
        <v>23</v>
      </c>
      <c r="BE131" s="1320">
        <f>SUM(BE109:BE130)</f>
        <v>67</v>
      </c>
      <c r="BF131" s="2134">
        <f>BD131-BE131</f>
        <v>-44</v>
      </c>
      <c r="BG131" s="2132">
        <f>SUM(BG109:BG130)</f>
        <v>107</v>
      </c>
      <c r="BH131" s="1320">
        <f>SUM(BH109:BH130)</f>
        <v>136</v>
      </c>
      <c r="BI131" s="2062">
        <f>BG131-BH131</f>
        <v>-29</v>
      </c>
      <c r="BJ131" s="2127">
        <f>SUM(BJ109:BJ130)</f>
        <v>6</v>
      </c>
      <c r="BK131" s="1320">
        <f>SUM(BK109:BK130)</f>
        <v>6</v>
      </c>
      <c r="BL131" s="2134">
        <f t="shared" si="159"/>
        <v>0</v>
      </c>
      <c r="BM131" s="2136">
        <f>SUM(BA131,BD131,BG131,BJ131)</f>
        <v>161</v>
      </c>
      <c r="BN131" s="2061">
        <f>SUM(BB131,BE131,BH131,BK131)</f>
        <v>237</v>
      </c>
      <c r="BO131" s="2062">
        <f>BM131-BN131</f>
        <v>-76</v>
      </c>
    </row>
    <row r="132" spans="1:67">
      <c r="A132" s="296"/>
    </row>
    <row r="133" spans="1:67" ht="13.5" thickBot="1">
      <c r="A133" s="296"/>
    </row>
    <row r="134" spans="1:67" ht="48" thickBot="1">
      <c r="A134" s="960" t="s">
        <v>754</v>
      </c>
      <c r="B134" s="961" t="s">
        <v>164</v>
      </c>
      <c r="C134" s="962" t="s">
        <v>164</v>
      </c>
      <c r="D134" s="963"/>
      <c r="E134" s="961" t="s">
        <v>165</v>
      </c>
      <c r="F134" s="962" t="s">
        <v>166</v>
      </c>
      <c r="G134" s="963"/>
      <c r="H134" s="961" t="s">
        <v>167</v>
      </c>
      <c r="I134" s="962" t="s">
        <v>167</v>
      </c>
      <c r="J134" s="963"/>
      <c r="K134" s="962" t="s">
        <v>168</v>
      </c>
      <c r="L134" s="962" t="s">
        <v>168</v>
      </c>
      <c r="M134" s="963"/>
      <c r="N134" s="961" t="s">
        <v>156</v>
      </c>
      <c r="O134" s="962" t="s">
        <v>156</v>
      </c>
      <c r="P134" s="964"/>
      <c r="R134" s="960" t="s">
        <v>922</v>
      </c>
      <c r="S134" s="961" t="s">
        <v>164</v>
      </c>
      <c r="T134" s="962" t="s">
        <v>164</v>
      </c>
      <c r="U134" s="963"/>
      <c r="V134" s="961" t="s">
        <v>165</v>
      </c>
      <c r="W134" s="962" t="s">
        <v>166</v>
      </c>
      <c r="X134" s="963"/>
      <c r="Y134" s="961" t="s">
        <v>167</v>
      </c>
      <c r="Z134" s="962" t="s">
        <v>167</v>
      </c>
      <c r="AA134" s="963"/>
      <c r="AB134" s="962" t="s">
        <v>168</v>
      </c>
      <c r="AC134" s="962" t="s">
        <v>168</v>
      </c>
      <c r="AD134" s="963"/>
      <c r="AE134" s="961" t="s">
        <v>156</v>
      </c>
      <c r="AF134" s="962" t="s">
        <v>156</v>
      </c>
      <c r="AG134" s="964"/>
      <c r="AI134" s="960" t="s">
        <v>796</v>
      </c>
      <c r="AJ134" s="961" t="s">
        <v>164</v>
      </c>
      <c r="AK134" s="962" t="s">
        <v>164</v>
      </c>
      <c r="AL134" s="2017"/>
      <c r="AM134" s="961" t="s">
        <v>165</v>
      </c>
      <c r="AN134" s="962" t="s">
        <v>166</v>
      </c>
      <c r="AO134" s="2017"/>
      <c r="AP134" s="961" t="s">
        <v>167</v>
      </c>
      <c r="AQ134" s="962" t="s">
        <v>167</v>
      </c>
      <c r="AR134" s="2017"/>
      <c r="AS134" s="962" t="s">
        <v>168</v>
      </c>
      <c r="AT134" s="962" t="s">
        <v>168</v>
      </c>
      <c r="AU134" s="2017"/>
      <c r="AV134" s="961" t="s">
        <v>156</v>
      </c>
      <c r="AW134" s="962" t="s">
        <v>156</v>
      </c>
      <c r="AX134" s="2019"/>
      <c r="AZ134" s="2121" t="s">
        <v>804</v>
      </c>
      <c r="BA134" s="961" t="s">
        <v>164</v>
      </c>
      <c r="BB134" s="962" t="s">
        <v>164</v>
      </c>
      <c r="BC134" s="2017"/>
      <c r="BD134" s="962" t="s">
        <v>165</v>
      </c>
      <c r="BE134" s="962" t="s">
        <v>166</v>
      </c>
      <c r="BF134" s="2133"/>
      <c r="BG134" s="961" t="s">
        <v>167</v>
      </c>
      <c r="BH134" s="962" t="s">
        <v>167</v>
      </c>
      <c r="BI134" s="2017"/>
      <c r="BJ134" s="962" t="s">
        <v>168</v>
      </c>
      <c r="BK134" s="962" t="s">
        <v>168</v>
      </c>
      <c r="BL134" s="2133"/>
      <c r="BM134" s="961" t="s">
        <v>156</v>
      </c>
      <c r="BN134" s="962" t="s">
        <v>156</v>
      </c>
      <c r="BO134" s="2019"/>
    </row>
    <row r="135" spans="1:67" ht="45.75" thickBot="1">
      <c r="A135" s="2804" t="s">
        <v>627</v>
      </c>
      <c r="B135" s="534" t="s">
        <v>169</v>
      </c>
      <c r="C135" s="650" t="s">
        <v>170</v>
      </c>
      <c r="D135" s="536" t="s">
        <v>171</v>
      </c>
      <c r="E135" s="534" t="s">
        <v>169</v>
      </c>
      <c r="F135" s="535" t="s">
        <v>170</v>
      </c>
      <c r="G135" s="536" t="s">
        <v>171</v>
      </c>
      <c r="H135" s="534" t="s">
        <v>169</v>
      </c>
      <c r="I135" s="535" t="s">
        <v>170</v>
      </c>
      <c r="J135" s="536" t="s">
        <v>171</v>
      </c>
      <c r="K135" s="534" t="s">
        <v>169</v>
      </c>
      <c r="L135" s="535" t="s">
        <v>170</v>
      </c>
      <c r="M135" s="536" t="s">
        <v>171</v>
      </c>
      <c r="N135" s="534" t="s">
        <v>169</v>
      </c>
      <c r="O135" s="650" t="s">
        <v>170</v>
      </c>
      <c r="P135" s="536" t="s">
        <v>161</v>
      </c>
      <c r="R135" s="2804" t="s">
        <v>627</v>
      </c>
      <c r="S135" s="534" t="s">
        <v>169</v>
      </c>
      <c r="T135" s="650" t="s">
        <v>170</v>
      </c>
      <c r="U135" s="536" t="s">
        <v>171</v>
      </c>
      <c r="V135" s="534" t="s">
        <v>169</v>
      </c>
      <c r="W135" s="535" t="s">
        <v>170</v>
      </c>
      <c r="X135" s="536" t="s">
        <v>171</v>
      </c>
      <c r="Y135" s="534" t="s">
        <v>169</v>
      </c>
      <c r="Z135" s="535" t="s">
        <v>170</v>
      </c>
      <c r="AA135" s="536" t="s">
        <v>171</v>
      </c>
      <c r="AB135" s="534" t="s">
        <v>169</v>
      </c>
      <c r="AC135" s="535" t="s">
        <v>170</v>
      </c>
      <c r="AD135" s="536" t="s">
        <v>171</v>
      </c>
      <c r="AE135" s="534" t="s">
        <v>169</v>
      </c>
      <c r="AF135" s="650" t="s">
        <v>170</v>
      </c>
      <c r="AG135" s="536" t="s">
        <v>161</v>
      </c>
      <c r="AI135" s="2804" t="s">
        <v>627</v>
      </c>
      <c r="AJ135" s="534" t="s">
        <v>169</v>
      </c>
      <c r="AK135" s="650" t="s">
        <v>170</v>
      </c>
      <c r="AL135" s="2018" t="s">
        <v>171</v>
      </c>
      <c r="AM135" s="534" t="s">
        <v>169</v>
      </c>
      <c r="AN135" s="535" t="s">
        <v>170</v>
      </c>
      <c r="AO135" s="2018" t="s">
        <v>171</v>
      </c>
      <c r="AP135" s="534" t="s">
        <v>169</v>
      </c>
      <c r="AQ135" s="535" t="s">
        <v>170</v>
      </c>
      <c r="AR135" s="2018" t="s">
        <v>171</v>
      </c>
      <c r="AS135" s="534" t="s">
        <v>169</v>
      </c>
      <c r="AT135" s="535" t="s">
        <v>170</v>
      </c>
      <c r="AU135" s="2018" t="s">
        <v>171</v>
      </c>
      <c r="AV135" s="534" t="s">
        <v>169</v>
      </c>
      <c r="AW135" s="650" t="s">
        <v>170</v>
      </c>
      <c r="AX135" s="2018" t="s">
        <v>161</v>
      </c>
      <c r="AZ135" s="2646" t="s">
        <v>627</v>
      </c>
      <c r="BA135" s="534" t="s">
        <v>169</v>
      </c>
      <c r="BB135" s="650" t="s">
        <v>170</v>
      </c>
      <c r="BC135" s="2018" t="s">
        <v>171</v>
      </c>
      <c r="BD135" s="535" t="s">
        <v>169</v>
      </c>
      <c r="BE135" s="535" t="s">
        <v>170</v>
      </c>
      <c r="BF135" s="650" t="s">
        <v>171</v>
      </c>
      <c r="BG135" s="534" t="s">
        <v>169</v>
      </c>
      <c r="BH135" s="535" t="s">
        <v>170</v>
      </c>
      <c r="BI135" s="2018" t="s">
        <v>171</v>
      </c>
      <c r="BJ135" s="535" t="s">
        <v>169</v>
      </c>
      <c r="BK135" s="535" t="s">
        <v>170</v>
      </c>
      <c r="BL135" s="650" t="s">
        <v>171</v>
      </c>
      <c r="BM135" s="534" t="s">
        <v>169</v>
      </c>
      <c r="BN135" s="650" t="s">
        <v>170</v>
      </c>
      <c r="BO135" s="2018" t="s">
        <v>161</v>
      </c>
    </row>
    <row r="136" spans="1:67">
      <c r="A136" s="1646" t="s">
        <v>437</v>
      </c>
      <c r="B136" s="2647">
        <v>1</v>
      </c>
      <c r="C136" s="2647">
        <v>1</v>
      </c>
      <c r="D136" s="2647">
        <f>B136-C136</f>
        <v>0</v>
      </c>
      <c r="E136" s="2647">
        <v>0</v>
      </c>
      <c r="F136" s="2647">
        <v>2</v>
      </c>
      <c r="G136" s="2647">
        <f>E136-F136</f>
        <v>-2</v>
      </c>
      <c r="H136" s="2647">
        <v>54</v>
      </c>
      <c r="I136" s="2647">
        <v>101</v>
      </c>
      <c r="J136" s="2647">
        <f>H136-I136</f>
        <v>-47</v>
      </c>
      <c r="K136" s="2647">
        <v>0</v>
      </c>
      <c r="L136" s="2647">
        <v>2</v>
      </c>
      <c r="M136" s="2647">
        <f>K136-L136</f>
        <v>-2</v>
      </c>
      <c r="N136" s="2650">
        <f>B136+E136+H136+K136</f>
        <v>55</v>
      </c>
      <c r="O136" s="2650">
        <f>C136+F136+I136+L136</f>
        <v>106</v>
      </c>
      <c r="P136" s="1647">
        <f>N136-O136</f>
        <v>-51</v>
      </c>
      <c r="R136" s="1646" t="s">
        <v>437</v>
      </c>
      <c r="S136" s="2647">
        <v>0</v>
      </c>
      <c r="T136" s="2647">
        <v>1</v>
      </c>
      <c r="U136" s="2647">
        <f>S136-T136</f>
        <v>-1</v>
      </c>
      <c r="V136" s="2647">
        <v>0</v>
      </c>
      <c r="W136" s="2647">
        <v>0</v>
      </c>
      <c r="X136" s="2647">
        <f>V136-W136</f>
        <v>0</v>
      </c>
      <c r="Y136" s="2647">
        <v>27</v>
      </c>
      <c r="Z136" s="2647">
        <v>10</v>
      </c>
      <c r="AA136" s="2647">
        <f>Y136-Z136</f>
        <v>17</v>
      </c>
      <c r="AB136" s="2647">
        <v>0</v>
      </c>
      <c r="AC136" s="2647">
        <v>0</v>
      </c>
      <c r="AD136" s="2647">
        <f>AB136-AC136</f>
        <v>0</v>
      </c>
      <c r="AE136" s="2650">
        <f>S136+V136+Y136+AB136</f>
        <v>27</v>
      </c>
      <c r="AF136" s="2650">
        <f>T136+W136+Z136+AC136</f>
        <v>11</v>
      </c>
      <c r="AG136" s="1647">
        <f>AE136-AF136</f>
        <v>16</v>
      </c>
      <c r="AI136" s="1646" t="s">
        <v>437</v>
      </c>
      <c r="AJ136" s="2647">
        <v>0</v>
      </c>
      <c r="AK136" s="2647">
        <v>0</v>
      </c>
      <c r="AL136" s="2647">
        <f>AJ136-AK136</f>
        <v>0</v>
      </c>
      <c r="AM136" s="2647">
        <v>2</v>
      </c>
      <c r="AN136" s="2647">
        <v>0</v>
      </c>
      <c r="AO136" s="2647">
        <f>AM136-AN136</f>
        <v>2</v>
      </c>
      <c r="AP136" s="2647">
        <v>4</v>
      </c>
      <c r="AQ136" s="2647">
        <v>15</v>
      </c>
      <c r="AR136" s="2647">
        <f>AP136-AQ136</f>
        <v>-11</v>
      </c>
      <c r="AS136" s="2647">
        <v>0</v>
      </c>
      <c r="AT136" s="2647">
        <v>0</v>
      </c>
      <c r="AU136" s="2647">
        <f>AS136-AT136</f>
        <v>0</v>
      </c>
      <c r="AV136" s="2650">
        <f>SUM(AJ136,AM136,AP136,AS136)</f>
        <v>6</v>
      </c>
      <c r="AW136" s="2650">
        <f>SUM(AK136,AN136,AQ136,AT136)</f>
        <v>15</v>
      </c>
      <c r="AX136" s="1647">
        <f>AV136-AW136</f>
        <v>-9</v>
      </c>
      <c r="AZ136" s="870" t="s">
        <v>437</v>
      </c>
      <c r="BA136" s="2128">
        <v>0</v>
      </c>
      <c r="BB136" s="2647">
        <v>0</v>
      </c>
      <c r="BC136" s="2129">
        <f>BA136-BB136</f>
        <v>0</v>
      </c>
      <c r="BD136" s="2648">
        <v>0</v>
      </c>
      <c r="BE136" s="2647">
        <v>1</v>
      </c>
      <c r="BF136" s="2649">
        <f>BD136-BE136</f>
        <v>-1</v>
      </c>
      <c r="BG136" s="2128">
        <v>9</v>
      </c>
      <c r="BH136" s="2647">
        <v>19</v>
      </c>
      <c r="BI136" s="2129">
        <f>BG136-BH136</f>
        <v>-10</v>
      </c>
      <c r="BJ136" s="2648">
        <v>0</v>
      </c>
      <c r="BK136" s="2647">
        <v>0</v>
      </c>
      <c r="BL136" s="2649">
        <f>BJ136-BK136</f>
        <v>0</v>
      </c>
      <c r="BM136" s="2135">
        <f>SUM(BA136,BD136,BG136,BJ136)</f>
        <v>9</v>
      </c>
      <c r="BN136" s="2650">
        <f>SUM(BB136,BE136,BH136,BK136)</f>
        <v>20</v>
      </c>
      <c r="BO136" s="1647">
        <f>BM136-BN136</f>
        <v>-11</v>
      </c>
    </row>
    <row r="137" spans="1:67">
      <c r="A137" s="957" t="s">
        <v>438</v>
      </c>
      <c r="B137" s="1315">
        <v>0</v>
      </c>
      <c r="C137" s="1315">
        <v>0</v>
      </c>
      <c r="D137" s="1315">
        <f t="shared" ref="D137:D158" si="160">B137-C137</f>
        <v>0</v>
      </c>
      <c r="E137" s="1315">
        <v>0</v>
      </c>
      <c r="F137" s="1315">
        <v>1</v>
      </c>
      <c r="G137" s="1315">
        <f t="shared" ref="G137:G158" si="161">E137-F137</f>
        <v>-1</v>
      </c>
      <c r="H137" s="1315">
        <v>0</v>
      </c>
      <c r="I137" s="1315">
        <v>1</v>
      </c>
      <c r="J137" s="1315">
        <f t="shared" ref="J137:J158" si="162">H137-I137</f>
        <v>-1</v>
      </c>
      <c r="K137" s="1315">
        <v>0</v>
      </c>
      <c r="L137" s="1315">
        <v>0</v>
      </c>
      <c r="M137" s="1315">
        <f t="shared" ref="M137:M158" si="163">K137-L137</f>
        <v>0</v>
      </c>
      <c r="N137" s="1316">
        <f t="shared" ref="N137:O157" si="164">B137+E137+H137+K137</f>
        <v>0</v>
      </c>
      <c r="O137" s="1316">
        <f t="shared" si="164"/>
        <v>2</v>
      </c>
      <c r="P137" s="1317">
        <f t="shared" ref="P137:P158" si="165">N137-O137</f>
        <v>-2</v>
      </c>
      <c r="R137" s="957" t="s">
        <v>438</v>
      </c>
      <c r="S137" s="1315">
        <v>0</v>
      </c>
      <c r="T137" s="1315">
        <v>0</v>
      </c>
      <c r="U137" s="1315">
        <f t="shared" ref="U137:U158" si="166">S137-T137</f>
        <v>0</v>
      </c>
      <c r="V137" s="1315">
        <v>0</v>
      </c>
      <c r="W137" s="1315">
        <v>0</v>
      </c>
      <c r="X137" s="1315">
        <f t="shared" ref="X137:X157" si="167">V137-W137</f>
        <v>0</v>
      </c>
      <c r="Y137" s="1315">
        <v>0</v>
      </c>
      <c r="Z137" s="1315">
        <v>0</v>
      </c>
      <c r="AA137" s="1315">
        <f t="shared" ref="AA137:AA158" si="168">Y137-Z137</f>
        <v>0</v>
      </c>
      <c r="AB137" s="1315">
        <v>0</v>
      </c>
      <c r="AC137" s="1315">
        <v>0</v>
      </c>
      <c r="AD137" s="1315">
        <f t="shared" ref="AD137:AD157" si="169">AB137-AC137</f>
        <v>0</v>
      </c>
      <c r="AE137" s="1316">
        <f t="shared" ref="AE137:AF152" si="170">S137+V137+Y137+AB137</f>
        <v>0</v>
      </c>
      <c r="AF137" s="1316">
        <f t="shared" si="170"/>
        <v>0</v>
      </c>
      <c r="AG137" s="1317">
        <f t="shared" ref="AG137:AG158" si="171">AE137-AF137</f>
        <v>0</v>
      </c>
      <c r="AI137" s="957" t="s">
        <v>438</v>
      </c>
      <c r="AJ137" s="1315">
        <v>0</v>
      </c>
      <c r="AK137" s="1315">
        <v>0</v>
      </c>
      <c r="AL137" s="2647">
        <f t="shared" ref="AL137:AL157" si="172">AJ137-AK137</f>
        <v>0</v>
      </c>
      <c r="AM137" s="1315">
        <v>0</v>
      </c>
      <c r="AN137" s="1315">
        <v>1</v>
      </c>
      <c r="AO137" s="2647">
        <f t="shared" ref="AO137:AO157" si="173">AM137-AN137</f>
        <v>-1</v>
      </c>
      <c r="AP137" s="1315">
        <v>0</v>
      </c>
      <c r="AQ137" s="1315">
        <v>0</v>
      </c>
      <c r="AR137" s="2647">
        <f t="shared" ref="AR137:AR156" si="174">AP137-AQ137</f>
        <v>0</v>
      </c>
      <c r="AS137" s="1315">
        <v>0</v>
      </c>
      <c r="AT137" s="1315">
        <v>0</v>
      </c>
      <c r="AU137" s="2647">
        <f t="shared" ref="AU137:AU158" si="175">AS137-AT137</f>
        <v>0</v>
      </c>
      <c r="AV137" s="2650">
        <f t="shared" ref="AV137:AW152" si="176">SUM(AJ137,AM137,AP137,AS137)</f>
        <v>0</v>
      </c>
      <c r="AW137" s="2650">
        <f t="shared" si="176"/>
        <v>1</v>
      </c>
      <c r="AX137" s="1647">
        <f t="shared" ref="AX137" si="177">AV137-AW137</f>
        <v>-1</v>
      </c>
      <c r="AZ137" s="2122" t="s">
        <v>438</v>
      </c>
      <c r="BA137" s="2130">
        <v>0</v>
      </c>
      <c r="BB137" s="1315">
        <v>0</v>
      </c>
      <c r="BC137" s="2129">
        <f t="shared" ref="BC137:BC157" si="178">BA137-BB137</f>
        <v>0</v>
      </c>
      <c r="BD137" s="2801">
        <v>0</v>
      </c>
      <c r="BE137" s="1315">
        <v>1</v>
      </c>
      <c r="BF137" s="2649">
        <f t="shared" ref="BF137:BF157" si="179">BD137-BE137</f>
        <v>-1</v>
      </c>
      <c r="BG137" s="2130">
        <v>0</v>
      </c>
      <c r="BH137" s="1315">
        <v>0</v>
      </c>
      <c r="BI137" s="2129">
        <f t="shared" ref="BI137:BI156" si="180">BG137-BH137</f>
        <v>0</v>
      </c>
      <c r="BJ137" s="2801">
        <v>0</v>
      </c>
      <c r="BK137" s="1315">
        <v>0</v>
      </c>
      <c r="BL137" s="2649">
        <f t="shared" ref="BL137:BL158" si="181">BJ137-BK137</f>
        <v>0</v>
      </c>
      <c r="BM137" s="2135">
        <f t="shared" ref="BM137:BN152" si="182">SUM(BA137,BD137,BG137,BJ137)</f>
        <v>0</v>
      </c>
      <c r="BN137" s="2650">
        <f t="shared" si="182"/>
        <v>1</v>
      </c>
      <c r="BO137" s="1647">
        <f t="shared" ref="BO137" si="183">BM137-BN137</f>
        <v>-1</v>
      </c>
    </row>
    <row r="138" spans="1:67">
      <c r="A138" s="957" t="s">
        <v>439</v>
      </c>
      <c r="B138" s="1315">
        <v>1</v>
      </c>
      <c r="C138" s="1315">
        <v>2</v>
      </c>
      <c r="D138" s="1315">
        <f t="shared" si="160"/>
        <v>-1</v>
      </c>
      <c r="E138" s="1315">
        <v>1</v>
      </c>
      <c r="F138" s="1315">
        <v>4</v>
      </c>
      <c r="G138" s="1315">
        <f t="shared" si="161"/>
        <v>-3</v>
      </c>
      <c r="H138" s="1315">
        <v>9</v>
      </c>
      <c r="I138" s="1315">
        <v>22</v>
      </c>
      <c r="J138" s="1315">
        <f t="shared" si="162"/>
        <v>-13</v>
      </c>
      <c r="K138" s="1315">
        <v>0</v>
      </c>
      <c r="L138" s="1315">
        <v>1</v>
      </c>
      <c r="M138" s="1315">
        <f t="shared" si="163"/>
        <v>-1</v>
      </c>
      <c r="N138" s="1316">
        <f t="shared" si="164"/>
        <v>11</v>
      </c>
      <c r="O138" s="1316">
        <f t="shared" si="164"/>
        <v>29</v>
      </c>
      <c r="P138" s="1317">
        <f t="shared" si="165"/>
        <v>-18</v>
      </c>
      <c r="R138" s="957" t="s">
        <v>439</v>
      </c>
      <c r="S138" s="1315">
        <v>2</v>
      </c>
      <c r="T138" s="1315">
        <v>1</v>
      </c>
      <c r="U138" s="1315">
        <f t="shared" si="166"/>
        <v>1</v>
      </c>
      <c r="V138" s="1315">
        <v>1</v>
      </c>
      <c r="W138" s="1315">
        <v>1</v>
      </c>
      <c r="X138" s="1315">
        <f t="shared" si="167"/>
        <v>0</v>
      </c>
      <c r="Y138" s="1315">
        <v>2</v>
      </c>
      <c r="Z138" s="1315">
        <v>9</v>
      </c>
      <c r="AA138" s="1315">
        <f t="shared" si="168"/>
        <v>-7</v>
      </c>
      <c r="AB138" s="1315">
        <v>0</v>
      </c>
      <c r="AC138" s="1315">
        <v>0</v>
      </c>
      <c r="AD138" s="1315">
        <f t="shared" si="169"/>
        <v>0</v>
      </c>
      <c r="AE138" s="1316">
        <f t="shared" si="170"/>
        <v>5</v>
      </c>
      <c r="AF138" s="1316">
        <f t="shared" si="170"/>
        <v>11</v>
      </c>
      <c r="AG138" s="1317">
        <f t="shared" si="171"/>
        <v>-6</v>
      </c>
      <c r="AI138" s="957" t="s">
        <v>439</v>
      </c>
      <c r="AJ138" s="1315">
        <v>0</v>
      </c>
      <c r="AK138" s="1315">
        <v>2</v>
      </c>
      <c r="AL138" s="2647">
        <f t="shared" si="172"/>
        <v>-2</v>
      </c>
      <c r="AM138" s="1315">
        <v>0</v>
      </c>
      <c r="AN138" s="1315">
        <v>1</v>
      </c>
      <c r="AO138" s="2647">
        <f t="shared" si="173"/>
        <v>-1</v>
      </c>
      <c r="AP138" s="1315">
        <v>4</v>
      </c>
      <c r="AQ138" s="1315">
        <v>5</v>
      </c>
      <c r="AR138" s="2647">
        <f t="shared" si="174"/>
        <v>-1</v>
      </c>
      <c r="AS138" s="1315">
        <v>0</v>
      </c>
      <c r="AT138" s="1315">
        <v>0</v>
      </c>
      <c r="AU138" s="2647">
        <f t="shared" si="175"/>
        <v>0</v>
      </c>
      <c r="AV138" s="2650">
        <f t="shared" si="176"/>
        <v>4</v>
      </c>
      <c r="AW138" s="2650">
        <f t="shared" si="176"/>
        <v>8</v>
      </c>
      <c r="AX138" s="1647">
        <f>AV138-AW138</f>
        <v>-4</v>
      </c>
      <c r="AZ138" s="2122" t="s">
        <v>439</v>
      </c>
      <c r="BA138" s="2130">
        <v>0</v>
      </c>
      <c r="BB138" s="1315">
        <v>3</v>
      </c>
      <c r="BC138" s="2129">
        <f t="shared" si="178"/>
        <v>-3</v>
      </c>
      <c r="BD138" s="2801">
        <v>1</v>
      </c>
      <c r="BE138" s="1315">
        <v>7</v>
      </c>
      <c r="BF138" s="2649">
        <f t="shared" si="179"/>
        <v>-6</v>
      </c>
      <c r="BG138" s="2130">
        <v>2</v>
      </c>
      <c r="BH138" s="1315">
        <v>12</v>
      </c>
      <c r="BI138" s="2129">
        <f t="shared" si="180"/>
        <v>-10</v>
      </c>
      <c r="BJ138" s="2801">
        <v>1</v>
      </c>
      <c r="BK138" s="1315">
        <v>0</v>
      </c>
      <c r="BL138" s="2649">
        <f t="shared" si="181"/>
        <v>1</v>
      </c>
      <c r="BM138" s="2135">
        <f t="shared" si="182"/>
        <v>4</v>
      </c>
      <c r="BN138" s="2650">
        <f t="shared" si="182"/>
        <v>22</v>
      </c>
      <c r="BO138" s="1647">
        <f>BM138-BN138</f>
        <v>-18</v>
      </c>
    </row>
    <row r="139" spans="1:67" ht="22.5">
      <c r="A139" s="958" t="s">
        <v>440</v>
      </c>
      <c r="B139" s="1315">
        <v>0</v>
      </c>
      <c r="C139" s="1315">
        <v>0</v>
      </c>
      <c r="D139" s="1315">
        <f t="shared" si="160"/>
        <v>0</v>
      </c>
      <c r="E139" s="1315">
        <v>0</v>
      </c>
      <c r="F139" s="1315">
        <v>0</v>
      </c>
      <c r="G139" s="1315">
        <f t="shared" si="161"/>
        <v>0</v>
      </c>
      <c r="H139" s="1315">
        <v>0</v>
      </c>
      <c r="I139" s="1315">
        <v>1</v>
      </c>
      <c r="J139" s="1315">
        <f t="shared" si="162"/>
        <v>-1</v>
      </c>
      <c r="K139" s="1315">
        <v>0</v>
      </c>
      <c r="L139" s="1315">
        <v>0</v>
      </c>
      <c r="M139" s="1315">
        <f t="shared" si="163"/>
        <v>0</v>
      </c>
      <c r="N139" s="1316">
        <f t="shared" si="164"/>
        <v>0</v>
      </c>
      <c r="O139" s="1316">
        <f t="shared" si="164"/>
        <v>1</v>
      </c>
      <c r="P139" s="1317">
        <f t="shared" si="165"/>
        <v>-1</v>
      </c>
      <c r="R139" s="958" t="s">
        <v>440</v>
      </c>
      <c r="S139" s="1315">
        <v>1</v>
      </c>
      <c r="T139" s="1315">
        <v>0</v>
      </c>
      <c r="U139" s="1315">
        <f t="shared" si="166"/>
        <v>1</v>
      </c>
      <c r="V139" s="1315">
        <v>0</v>
      </c>
      <c r="W139" s="1315">
        <v>0</v>
      </c>
      <c r="X139" s="1315">
        <f t="shared" si="167"/>
        <v>0</v>
      </c>
      <c r="Y139" s="1315">
        <v>1</v>
      </c>
      <c r="Z139" s="1315">
        <v>0</v>
      </c>
      <c r="AA139" s="1315">
        <f t="shared" si="168"/>
        <v>1</v>
      </c>
      <c r="AB139" s="1315">
        <v>0</v>
      </c>
      <c r="AC139" s="1315">
        <v>0</v>
      </c>
      <c r="AD139" s="1315">
        <f t="shared" si="169"/>
        <v>0</v>
      </c>
      <c r="AE139" s="1316">
        <f t="shared" si="170"/>
        <v>2</v>
      </c>
      <c r="AF139" s="1316">
        <f t="shared" si="170"/>
        <v>0</v>
      </c>
      <c r="AG139" s="1317">
        <f t="shared" si="171"/>
        <v>2</v>
      </c>
      <c r="AI139" s="958" t="s">
        <v>440</v>
      </c>
      <c r="AJ139" s="1315">
        <v>1</v>
      </c>
      <c r="AK139" s="1315">
        <v>0</v>
      </c>
      <c r="AL139" s="2647">
        <f t="shared" si="172"/>
        <v>1</v>
      </c>
      <c r="AM139" s="1315">
        <v>0</v>
      </c>
      <c r="AN139" s="1315">
        <v>0</v>
      </c>
      <c r="AO139" s="2647">
        <f t="shared" si="173"/>
        <v>0</v>
      </c>
      <c r="AP139" s="1315">
        <v>0</v>
      </c>
      <c r="AQ139" s="1315">
        <v>0</v>
      </c>
      <c r="AR139" s="2647">
        <f t="shared" si="174"/>
        <v>0</v>
      </c>
      <c r="AS139" s="1315">
        <v>0</v>
      </c>
      <c r="AT139" s="1315">
        <v>0</v>
      </c>
      <c r="AU139" s="2647">
        <f t="shared" si="175"/>
        <v>0</v>
      </c>
      <c r="AV139" s="2650">
        <f t="shared" si="176"/>
        <v>1</v>
      </c>
      <c r="AW139" s="2650">
        <f t="shared" si="176"/>
        <v>0</v>
      </c>
      <c r="AX139" s="1647">
        <f t="shared" ref="AX139:AX142" si="184">AV139-AW139</f>
        <v>1</v>
      </c>
      <c r="AZ139" s="2123" t="s">
        <v>440</v>
      </c>
      <c r="BA139" s="2130">
        <v>0</v>
      </c>
      <c r="BB139" s="1315">
        <v>0</v>
      </c>
      <c r="BC139" s="2129">
        <f t="shared" si="178"/>
        <v>0</v>
      </c>
      <c r="BD139" s="2801">
        <v>0</v>
      </c>
      <c r="BE139" s="1315">
        <v>0</v>
      </c>
      <c r="BF139" s="2649">
        <f t="shared" si="179"/>
        <v>0</v>
      </c>
      <c r="BG139" s="2130">
        <v>0</v>
      </c>
      <c r="BH139" s="1315">
        <v>0</v>
      </c>
      <c r="BI139" s="2129">
        <f t="shared" si="180"/>
        <v>0</v>
      </c>
      <c r="BJ139" s="2801">
        <v>0</v>
      </c>
      <c r="BK139" s="1315">
        <v>0</v>
      </c>
      <c r="BL139" s="2649">
        <f t="shared" si="181"/>
        <v>0</v>
      </c>
      <c r="BM139" s="2135">
        <f t="shared" si="182"/>
        <v>0</v>
      </c>
      <c r="BN139" s="2650">
        <f t="shared" si="182"/>
        <v>0</v>
      </c>
      <c r="BO139" s="1647">
        <f t="shared" ref="BO139:BO142" si="185">BM139-BN139</f>
        <v>0</v>
      </c>
    </row>
    <row r="140" spans="1:67" ht="22.5">
      <c r="A140" s="958" t="s">
        <v>441</v>
      </c>
      <c r="B140" s="1315">
        <v>0</v>
      </c>
      <c r="C140" s="1315">
        <v>0</v>
      </c>
      <c r="D140" s="1315">
        <f t="shared" si="160"/>
        <v>0</v>
      </c>
      <c r="E140" s="1315">
        <v>0</v>
      </c>
      <c r="F140" s="1315">
        <v>0</v>
      </c>
      <c r="G140" s="1315">
        <f t="shared" si="161"/>
        <v>0</v>
      </c>
      <c r="H140" s="1315">
        <v>0</v>
      </c>
      <c r="I140" s="1315">
        <v>0</v>
      </c>
      <c r="J140" s="1315">
        <f t="shared" si="162"/>
        <v>0</v>
      </c>
      <c r="K140" s="1315">
        <v>0</v>
      </c>
      <c r="L140" s="1315">
        <v>0</v>
      </c>
      <c r="M140" s="1315">
        <f t="shared" si="163"/>
        <v>0</v>
      </c>
      <c r="N140" s="1316">
        <f t="shared" si="164"/>
        <v>0</v>
      </c>
      <c r="O140" s="1316">
        <f t="shared" si="164"/>
        <v>0</v>
      </c>
      <c r="P140" s="1317">
        <f t="shared" si="165"/>
        <v>0</v>
      </c>
      <c r="R140" s="958" t="s">
        <v>441</v>
      </c>
      <c r="S140" s="1315">
        <v>0</v>
      </c>
      <c r="T140" s="1315">
        <v>1</v>
      </c>
      <c r="U140" s="1315">
        <f t="shared" si="166"/>
        <v>-1</v>
      </c>
      <c r="V140" s="1315">
        <v>0</v>
      </c>
      <c r="W140" s="1315">
        <v>0</v>
      </c>
      <c r="X140" s="1315">
        <f t="shared" si="167"/>
        <v>0</v>
      </c>
      <c r="Y140" s="1315">
        <v>0</v>
      </c>
      <c r="Z140" s="1315">
        <v>0</v>
      </c>
      <c r="AA140" s="1315">
        <f t="shared" si="168"/>
        <v>0</v>
      </c>
      <c r="AB140" s="1315">
        <v>0</v>
      </c>
      <c r="AC140" s="1315">
        <v>0</v>
      </c>
      <c r="AD140" s="1315">
        <f t="shared" si="169"/>
        <v>0</v>
      </c>
      <c r="AE140" s="1316">
        <f t="shared" si="170"/>
        <v>0</v>
      </c>
      <c r="AF140" s="1316">
        <f t="shared" si="170"/>
        <v>1</v>
      </c>
      <c r="AG140" s="1317">
        <f t="shared" si="171"/>
        <v>-1</v>
      </c>
      <c r="AI140" s="958" t="s">
        <v>441</v>
      </c>
      <c r="AJ140" s="1315">
        <v>0</v>
      </c>
      <c r="AK140" s="1315">
        <v>0</v>
      </c>
      <c r="AL140" s="2647">
        <f t="shared" si="172"/>
        <v>0</v>
      </c>
      <c r="AM140" s="1315">
        <v>0</v>
      </c>
      <c r="AN140" s="1315">
        <v>0</v>
      </c>
      <c r="AO140" s="2647">
        <f t="shared" si="173"/>
        <v>0</v>
      </c>
      <c r="AP140" s="1315">
        <v>0</v>
      </c>
      <c r="AQ140" s="1315">
        <v>0</v>
      </c>
      <c r="AR140" s="2647">
        <f t="shared" si="174"/>
        <v>0</v>
      </c>
      <c r="AS140" s="1315">
        <v>0</v>
      </c>
      <c r="AT140" s="1315">
        <v>0</v>
      </c>
      <c r="AU140" s="2647">
        <f t="shared" si="175"/>
        <v>0</v>
      </c>
      <c r="AV140" s="2650">
        <f>SUM(AJ140,AM140,AP140,AS140)</f>
        <v>0</v>
      </c>
      <c r="AW140" s="2650">
        <f t="shared" si="176"/>
        <v>0</v>
      </c>
      <c r="AX140" s="1647">
        <f t="shared" si="184"/>
        <v>0</v>
      </c>
      <c r="AZ140" s="2123" t="s">
        <v>441</v>
      </c>
      <c r="BA140" s="2130">
        <v>0</v>
      </c>
      <c r="BB140" s="1315">
        <v>0</v>
      </c>
      <c r="BC140" s="2129">
        <f t="shared" si="178"/>
        <v>0</v>
      </c>
      <c r="BD140" s="2801">
        <v>0</v>
      </c>
      <c r="BE140" s="1315">
        <v>0</v>
      </c>
      <c r="BF140" s="2649">
        <f t="shared" si="179"/>
        <v>0</v>
      </c>
      <c r="BG140" s="2130">
        <v>0</v>
      </c>
      <c r="BH140" s="1315">
        <v>0</v>
      </c>
      <c r="BI140" s="2129">
        <f t="shared" si="180"/>
        <v>0</v>
      </c>
      <c r="BJ140" s="2801">
        <v>0</v>
      </c>
      <c r="BK140" s="1315">
        <v>0</v>
      </c>
      <c r="BL140" s="2649">
        <f t="shared" si="181"/>
        <v>0</v>
      </c>
      <c r="BM140" s="2135">
        <f>SUM(BA140,BD140,BG140,BJ140)</f>
        <v>0</v>
      </c>
      <c r="BN140" s="2650">
        <f t="shared" si="182"/>
        <v>0</v>
      </c>
      <c r="BO140" s="1647">
        <f t="shared" si="185"/>
        <v>0</v>
      </c>
    </row>
    <row r="141" spans="1:67">
      <c r="A141" s="965" t="s">
        <v>442</v>
      </c>
      <c r="B141" s="1315">
        <v>4</v>
      </c>
      <c r="C141" s="1315">
        <v>4</v>
      </c>
      <c r="D141" s="1315">
        <f t="shared" si="160"/>
        <v>0</v>
      </c>
      <c r="E141" s="1315">
        <v>5</v>
      </c>
      <c r="F141" s="1315">
        <v>1</v>
      </c>
      <c r="G141" s="1315">
        <f t="shared" si="161"/>
        <v>4</v>
      </c>
      <c r="H141" s="1315">
        <v>38</v>
      </c>
      <c r="I141" s="1315">
        <v>81</v>
      </c>
      <c r="J141" s="1315">
        <f t="shared" si="162"/>
        <v>-43</v>
      </c>
      <c r="K141" s="1315">
        <v>0</v>
      </c>
      <c r="L141" s="1315">
        <v>0</v>
      </c>
      <c r="M141" s="1315">
        <f t="shared" si="163"/>
        <v>0</v>
      </c>
      <c r="N141" s="1316">
        <f t="shared" si="164"/>
        <v>47</v>
      </c>
      <c r="O141" s="1316">
        <f t="shared" si="164"/>
        <v>86</v>
      </c>
      <c r="P141" s="1317">
        <f t="shared" si="165"/>
        <v>-39</v>
      </c>
      <c r="R141" s="965" t="s">
        <v>442</v>
      </c>
      <c r="S141" s="1315">
        <v>2</v>
      </c>
      <c r="T141" s="1315">
        <v>2</v>
      </c>
      <c r="U141" s="1315">
        <f t="shared" si="166"/>
        <v>0</v>
      </c>
      <c r="V141" s="1315">
        <v>0</v>
      </c>
      <c r="W141" s="1315">
        <v>2</v>
      </c>
      <c r="X141" s="1315">
        <f t="shared" si="167"/>
        <v>-2</v>
      </c>
      <c r="Y141" s="1315">
        <v>36</v>
      </c>
      <c r="Z141" s="1315">
        <v>35</v>
      </c>
      <c r="AA141" s="1315">
        <f t="shared" si="168"/>
        <v>1</v>
      </c>
      <c r="AB141" s="1315">
        <v>0</v>
      </c>
      <c r="AC141" s="1315">
        <v>0</v>
      </c>
      <c r="AD141" s="1315">
        <f t="shared" si="169"/>
        <v>0</v>
      </c>
      <c r="AE141" s="1316">
        <f t="shared" si="170"/>
        <v>38</v>
      </c>
      <c r="AF141" s="1316">
        <f t="shared" si="170"/>
        <v>39</v>
      </c>
      <c r="AG141" s="1317">
        <f t="shared" si="171"/>
        <v>-1</v>
      </c>
      <c r="AI141" s="965" t="s">
        <v>442</v>
      </c>
      <c r="AJ141" s="1315">
        <v>1</v>
      </c>
      <c r="AK141" s="1315">
        <v>3</v>
      </c>
      <c r="AL141" s="2647">
        <f t="shared" si="172"/>
        <v>-2</v>
      </c>
      <c r="AM141" s="1315">
        <v>1</v>
      </c>
      <c r="AN141" s="1315">
        <v>2</v>
      </c>
      <c r="AO141" s="2647">
        <f t="shared" si="173"/>
        <v>-1</v>
      </c>
      <c r="AP141" s="1315">
        <v>17</v>
      </c>
      <c r="AQ141" s="1315">
        <v>23</v>
      </c>
      <c r="AR141" s="2647">
        <f t="shared" si="174"/>
        <v>-6</v>
      </c>
      <c r="AS141" s="1315">
        <v>0</v>
      </c>
      <c r="AT141" s="1315">
        <v>0</v>
      </c>
      <c r="AU141" s="2647">
        <f t="shared" si="175"/>
        <v>0</v>
      </c>
      <c r="AV141" s="2650">
        <f>SUM(AJ141,AM141,AP141,AS141)</f>
        <v>19</v>
      </c>
      <c r="AW141" s="2650">
        <f t="shared" si="176"/>
        <v>28</v>
      </c>
      <c r="AX141" s="1647">
        <f t="shared" si="184"/>
        <v>-9</v>
      </c>
      <c r="AZ141" s="2124" t="s">
        <v>442</v>
      </c>
      <c r="BA141" s="2130">
        <v>1</v>
      </c>
      <c r="BB141" s="1315">
        <v>7</v>
      </c>
      <c r="BC141" s="2129">
        <f t="shared" si="178"/>
        <v>-6</v>
      </c>
      <c r="BD141" s="2801">
        <v>2</v>
      </c>
      <c r="BE141" s="1315">
        <v>8</v>
      </c>
      <c r="BF141" s="2649">
        <f t="shared" si="179"/>
        <v>-6</v>
      </c>
      <c r="BG141" s="2130">
        <v>9</v>
      </c>
      <c r="BH141" s="1315">
        <v>32</v>
      </c>
      <c r="BI141" s="2129">
        <f t="shared" si="180"/>
        <v>-23</v>
      </c>
      <c r="BJ141" s="2801">
        <v>2</v>
      </c>
      <c r="BK141" s="1315">
        <v>1</v>
      </c>
      <c r="BL141" s="2649">
        <f t="shared" si="181"/>
        <v>1</v>
      </c>
      <c r="BM141" s="2135">
        <f>SUM(BA141,BD141,BG141,BJ141)</f>
        <v>14</v>
      </c>
      <c r="BN141" s="2650">
        <f t="shared" si="182"/>
        <v>48</v>
      </c>
      <c r="BO141" s="1647">
        <f t="shared" si="185"/>
        <v>-34</v>
      </c>
    </row>
    <row r="142" spans="1:67" ht="22.5">
      <c r="A142" s="966" t="s">
        <v>443</v>
      </c>
      <c r="B142" s="1315">
        <v>1</v>
      </c>
      <c r="C142" s="1315">
        <v>7</v>
      </c>
      <c r="D142" s="1315">
        <f t="shared" si="160"/>
        <v>-6</v>
      </c>
      <c r="E142" s="1315">
        <v>5</v>
      </c>
      <c r="F142" s="1315">
        <v>6</v>
      </c>
      <c r="G142" s="1315">
        <f t="shared" si="161"/>
        <v>-1</v>
      </c>
      <c r="H142" s="1315">
        <v>38</v>
      </c>
      <c r="I142" s="1315">
        <v>70</v>
      </c>
      <c r="J142" s="1315">
        <f t="shared" si="162"/>
        <v>-32</v>
      </c>
      <c r="K142" s="1315">
        <v>0</v>
      </c>
      <c r="L142" s="1315">
        <v>0</v>
      </c>
      <c r="M142" s="1315">
        <f t="shared" si="163"/>
        <v>0</v>
      </c>
      <c r="N142" s="1316">
        <f t="shared" si="164"/>
        <v>44</v>
      </c>
      <c r="O142" s="1316">
        <f t="shared" si="164"/>
        <v>83</v>
      </c>
      <c r="P142" s="1317">
        <f t="shared" si="165"/>
        <v>-39</v>
      </c>
      <c r="R142" s="966" t="s">
        <v>443</v>
      </c>
      <c r="S142" s="1315">
        <v>1</v>
      </c>
      <c r="T142" s="1315">
        <v>2</v>
      </c>
      <c r="U142" s="1315">
        <f t="shared" si="166"/>
        <v>-1</v>
      </c>
      <c r="V142" s="1315">
        <v>0</v>
      </c>
      <c r="W142" s="1315">
        <v>1</v>
      </c>
      <c r="X142" s="1315">
        <f t="shared" si="167"/>
        <v>-1</v>
      </c>
      <c r="Y142" s="1315">
        <v>25</v>
      </c>
      <c r="Z142" s="1315">
        <v>30</v>
      </c>
      <c r="AA142" s="1315">
        <f t="shared" si="168"/>
        <v>-5</v>
      </c>
      <c r="AB142" s="1315">
        <v>0</v>
      </c>
      <c r="AC142" s="1315">
        <v>2</v>
      </c>
      <c r="AD142" s="1315">
        <f t="shared" si="169"/>
        <v>-2</v>
      </c>
      <c r="AE142" s="1316">
        <f t="shared" si="170"/>
        <v>26</v>
      </c>
      <c r="AF142" s="1316">
        <f t="shared" si="170"/>
        <v>35</v>
      </c>
      <c r="AG142" s="1317">
        <f t="shared" si="171"/>
        <v>-9</v>
      </c>
      <c r="AI142" s="966" t="s">
        <v>443</v>
      </c>
      <c r="AJ142" s="1315">
        <v>1</v>
      </c>
      <c r="AK142" s="1315">
        <v>1</v>
      </c>
      <c r="AL142" s="2647">
        <f t="shared" si="172"/>
        <v>0</v>
      </c>
      <c r="AM142" s="1315">
        <v>0</v>
      </c>
      <c r="AN142" s="1315">
        <v>9</v>
      </c>
      <c r="AO142" s="2647">
        <f t="shared" si="173"/>
        <v>-9</v>
      </c>
      <c r="AP142" s="1315">
        <v>24</v>
      </c>
      <c r="AQ142" s="1315">
        <v>28</v>
      </c>
      <c r="AR142" s="2647">
        <f t="shared" si="174"/>
        <v>-4</v>
      </c>
      <c r="AS142" s="1315">
        <v>0</v>
      </c>
      <c r="AT142" s="1315">
        <v>0</v>
      </c>
      <c r="AU142" s="2647">
        <f t="shared" si="175"/>
        <v>0</v>
      </c>
      <c r="AV142" s="2650">
        <f>SUM(AJ142,AM142,AP142,AS142)</f>
        <v>25</v>
      </c>
      <c r="AW142" s="2650">
        <f t="shared" si="176"/>
        <v>38</v>
      </c>
      <c r="AX142" s="1647">
        <f t="shared" si="184"/>
        <v>-13</v>
      </c>
      <c r="AZ142" s="2125" t="s">
        <v>443</v>
      </c>
      <c r="BA142" s="2130">
        <v>3</v>
      </c>
      <c r="BB142" s="1315">
        <v>3</v>
      </c>
      <c r="BC142" s="2129">
        <f t="shared" si="178"/>
        <v>0</v>
      </c>
      <c r="BD142" s="2801">
        <v>3</v>
      </c>
      <c r="BE142" s="1315">
        <v>17</v>
      </c>
      <c r="BF142" s="2649">
        <f t="shared" si="179"/>
        <v>-14</v>
      </c>
      <c r="BG142" s="2130">
        <v>25</v>
      </c>
      <c r="BH142" s="1315">
        <v>40</v>
      </c>
      <c r="BI142" s="2129">
        <f t="shared" si="180"/>
        <v>-15</v>
      </c>
      <c r="BJ142" s="2801">
        <v>0</v>
      </c>
      <c r="BK142" s="1315">
        <v>0</v>
      </c>
      <c r="BL142" s="2649">
        <f t="shared" si="181"/>
        <v>0</v>
      </c>
      <c r="BM142" s="2135">
        <f>SUM(BA142,BD142,BG142,BJ142)</f>
        <v>31</v>
      </c>
      <c r="BN142" s="2650">
        <f t="shared" si="182"/>
        <v>60</v>
      </c>
      <c r="BO142" s="1647">
        <f t="shared" si="185"/>
        <v>-29</v>
      </c>
    </row>
    <row r="143" spans="1:67">
      <c r="A143" s="957" t="s">
        <v>444</v>
      </c>
      <c r="B143" s="1315">
        <v>0</v>
      </c>
      <c r="C143" s="1315">
        <v>2</v>
      </c>
      <c r="D143" s="1315">
        <f t="shared" si="160"/>
        <v>-2</v>
      </c>
      <c r="E143" s="1315">
        <v>0</v>
      </c>
      <c r="F143" s="1315">
        <v>1</v>
      </c>
      <c r="G143" s="1315">
        <f t="shared" si="161"/>
        <v>-1</v>
      </c>
      <c r="H143" s="1315">
        <v>10</v>
      </c>
      <c r="I143" s="1315">
        <v>9</v>
      </c>
      <c r="J143" s="1315">
        <f t="shared" si="162"/>
        <v>1</v>
      </c>
      <c r="K143" s="1315">
        <v>0</v>
      </c>
      <c r="L143" s="1315">
        <v>0</v>
      </c>
      <c r="M143" s="1315">
        <f t="shared" si="163"/>
        <v>0</v>
      </c>
      <c r="N143" s="1316">
        <f t="shared" si="164"/>
        <v>10</v>
      </c>
      <c r="O143" s="1316">
        <f t="shared" si="164"/>
        <v>12</v>
      </c>
      <c r="P143" s="1317">
        <f t="shared" si="165"/>
        <v>-2</v>
      </c>
      <c r="R143" s="957" t="s">
        <v>444</v>
      </c>
      <c r="S143" s="1315">
        <v>0</v>
      </c>
      <c r="T143" s="1315">
        <v>0</v>
      </c>
      <c r="U143" s="1315">
        <f t="shared" si="166"/>
        <v>0</v>
      </c>
      <c r="V143" s="1315">
        <v>0</v>
      </c>
      <c r="W143" s="1315">
        <v>0</v>
      </c>
      <c r="X143" s="1315">
        <f t="shared" si="167"/>
        <v>0</v>
      </c>
      <c r="Y143" s="1315">
        <v>2</v>
      </c>
      <c r="Z143" s="1315">
        <v>2</v>
      </c>
      <c r="AA143" s="1315">
        <f t="shared" si="168"/>
        <v>0</v>
      </c>
      <c r="AB143" s="1315">
        <v>0</v>
      </c>
      <c r="AC143" s="1315">
        <v>0</v>
      </c>
      <c r="AD143" s="1315">
        <f t="shared" si="169"/>
        <v>0</v>
      </c>
      <c r="AE143" s="1316">
        <f t="shared" si="170"/>
        <v>2</v>
      </c>
      <c r="AF143" s="1316">
        <f t="shared" si="170"/>
        <v>2</v>
      </c>
      <c r="AG143" s="1317">
        <f t="shared" si="171"/>
        <v>0</v>
      </c>
      <c r="AI143" s="957" t="s">
        <v>444</v>
      </c>
      <c r="AJ143" s="1315">
        <v>0</v>
      </c>
      <c r="AK143" s="1315">
        <v>0</v>
      </c>
      <c r="AL143" s="2647">
        <f t="shared" si="172"/>
        <v>0</v>
      </c>
      <c r="AM143" s="1315">
        <v>0</v>
      </c>
      <c r="AN143" s="1315">
        <v>0</v>
      </c>
      <c r="AO143" s="2647">
        <f t="shared" si="173"/>
        <v>0</v>
      </c>
      <c r="AP143" s="1315">
        <v>1</v>
      </c>
      <c r="AQ143" s="1315">
        <v>6</v>
      </c>
      <c r="AR143" s="2647">
        <f t="shared" si="174"/>
        <v>-5</v>
      </c>
      <c r="AS143" s="1315">
        <v>0</v>
      </c>
      <c r="AT143" s="1315">
        <v>0</v>
      </c>
      <c r="AU143" s="2647">
        <f t="shared" si="175"/>
        <v>0</v>
      </c>
      <c r="AV143" s="2650">
        <f>SUM(AJ143,AM143,AP143,AS143)</f>
        <v>1</v>
      </c>
      <c r="AW143" s="2650">
        <f t="shared" si="176"/>
        <v>6</v>
      </c>
      <c r="AX143" s="1647">
        <f>AV143-AW143</f>
        <v>-5</v>
      </c>
      <c r="AZ143" s="2122" t="s">
        <v>444</v>
      </c>
      <c r="BA143" s="2130">
        <v>0</v>
      </c>
      <c r="BB143" s="1315">
        <v>0</v>
      </c>
      <c r="BC143" s="2129">
        <f t="shared" si="178"/>
        <v>0</v>
      </c>
      <c r="BD143" s="2801">
        <v>1</v>
      </c>
      <c r="BE143" s="1315">
        <v>0</v>
      </c>
      <c r="BF143" s="2649">
        <f t="shared" si="179"/>
        <v>1</v>
      </c>
      <c r="BG143" s="2130">
        <v>0</v>
      </c>
      <c r="BH143" s="1315">
        <v>5</v>
      </c>
      <c r="BI143" s="2129">
        <f t="shared" si="180"/>
        <v>-5</v>
      </c>
      <c r="BJ143" s="2801">
        <v>0</v>
      </c>
      <c r="BK143" s="1315">
        <v>1</v>
      </c>
      <c r="BL143" s="2649">
        <f t="shared" si="181"/>
        <v>-1</v>
      </c>
      <c r="BM143" s="2135">
        <f>SUM(BA143,BD143,BG143,BJ143)</f>
        <v>1</v>
      </c>
      <c r="BN143" s="2650">
        <f t="shared" si="182"/>
        <v>6</v>
      </c>
      <c r="BO143" s="1647">
        <f>BM143-BN143</f>
        <v>-5</v>
      </c>
    </row>
    <row r="144" spans="1:67">
      <c r="A144" s="957" t="s">
        <v>445</v>
      </c>
      <c r="B144" s="1315">
        <v>3</v>
      </c>
      <c r="C144" s="1315">
        <v>3</v>
      </c>
      <c r="D144" s="1315">
        <f t="shared" si="160"/>
        <v>0</v>
      </c>
      <c r="E144" s="1315">
        <v>4</v>
      </c>
      <c r="F144" s="1315">
        <v>6</v>
      </c>
      <c r="G144" s="1315">
        <f t="shared" si="161"/>
        <v>-2</v>
      </c>
      <c r="H144" s="1315">
        <v>12</v>
      </c>
      <c r="I144" s="1315">
        <v>19</v>
      </c>
      <c r="J144" s="1315">
        <f t="shared" si="162"/>
        <v>-7</v>
      </c>
      <c r="K144" s="1315">
        <v>0</v>
      </c>
      <c r="L144" s="1315">
        <v>0</v>
      </c>
      <c r="M144" s="1315">
        <f t="shared" si="163"/>
        <v>0</v>
      </c>
      <c r="N144" s="1316">
        <f t="shared" si="164"/>
        <v>19</v>
      </c>
      <c r="O144" s="1316">
        <f t="shared" si="164"/>
        <v>28</v>
      </c>
      <c r="P144" s="1317">
        <f t="shared" si="165"/>
        <v>-9</v>
      </c>
      <c r="R144" s="957" t="s">
        <v>445</v>
      </c>
      <c r="S144" s="1315">
        <v>1</v>
      </c>
      <c r="T144" s="1315">
        <v>0</v>
      </c>
      <c r="U144" s="1315">
        <f t="shared" si="166"/>
        <v>1</v>
      </c>
      <c r="V144" s="1315">
        <v>8</v>
      </c>
      <c r="W144" s="1315">
        <v>2</v>
      </c>
      <c r="X144" s="1315">
        <f t="shared" si="167"/>
        <v>6</v>
      </c>
      <c r="Y144" s="1315">
        <v>20</v>
      </c>
      <c r="Z144" s="1315">
        <v>14</v>
      </c>
      <c r="AA144" s="1315">
        <f t="shared" si="168"/>
        <v>6</v>
      </c>
      <c r="AB144" s="1315">
        <v>0</v>
      </c>
      <c r="AC144" s="1315">
        <v>0</v>
      </c>
      <c r="AD144" s="1315">
        <f t="shared" si="169"/>
        <v>0</v>
      </c>
      <c r="AE144" s="1316">
        <f t="shared" si="170"/>
        <v>29</v>
      </c>
      <c r="AF144" s="1316">
        <f t="shared" si="170"/>
        <v>16</v>
      </c>
      <c r="AG144" s="1317">
        <f t="shared" si="171"/>
        <v>13</v>
      </c>
      <c r="AI144" s="957" t="s">
        <v>445</v>
      </c>
      <c r="AJ144" s="1315">
        <v>3</v>
      </c>
      <c r="AK144" s="1315">
        <v>3</v>
      </c>
      <c r="AL144" s="2647">
        <f t="shared" si="172"/>
        <v>0</v>
      </c>
      <c r="AM144" s="1315">
        <v>1</v>
      </c>
      <c r="AN144" s="1315">
        <v>4</v>
      </c>
      <c r="AO144" s="2647">
        <f t="shared" si="173"/>
        <v>-3</v>
      </c>
      <c r="AP144" s="1315">
        <v>14</v>
      </c>
      <c r="AQ144" s="1315">
        <v>20</v>
      </c>
      <c r="AR144" s="2647">
        <f t="shared" si="174"/>
        <v>-6</v>
      </c>
      <c r="AS144" s="1315">
        <v>1</v>
      </c>
      <c r="AT144" s="1315">
        <v>0</v>
      </c>
      <c r="AU144" s="2647">
        <f t="shared" si="175"/>
        <v>1</v>
      </c>
      <c r="AV144" s="2650">
        <f>SUM(AJ144,AM144,AP144,AS144)</f>
        <v>19</v>
      </c>
      <c r="AW144" s="2650">
        <f t="shared" si="176"/>
        <v>27</v>
      </c>
      <c r="AX144" s="1647">
        <f t="shared" ref="AX144:AX156" si="186">AV144-AW144</f>
        <v>-8</v>
      </c>
      <c r="AZ144" s="2122" t="s">
        <v>445</v>
      </c>
      <c r="BA144" s="2130">
        <v>3</v>
      </c>
      <c r="BB144" s="1315">
        <v>0</v>
      </c>
      <c r="BC144" s="2129">
        <f t="shared" si="178"/>
        <v>3</v>
      </c>
      <c r="BD144" s="2801">
        <v>3</v>
      </c>
      <c r="BE144" s="1315">
        <v>15</v>
      </c>
      <c r="BF144" s="2649">
        <f t="shared" si="179"/>
        <v>-12</v>
      </c>
      <c r="BG144" s="2130">
        <v>17</v>
      </c>
      <c r="BH144" s="1315">
        <v>21</v>
      </c>
      <c r="BI144" s="2129">
        <f t="shared" si="180"/>
        <v>-4</v>
      </c>
      <c r="BJ144" s="2801">
        <v>0</v>
      </c>
      <c r="BK144" s="1315">
        <v>0</v>
      </c>
      <c r="BL144" s="2649">
        <f t="shared" si="181"/>
        <v>0</v>
      </c>
      <c r="BM144" s="2135">
        <f>SUM(BA144,BD144,BG144,BJ144)</f>
        <v>23</v>
      </c>
      <c r="BN144" s="2650">
        <f t="shared" si="182"/>
        <v>36</v>
      </c>
      <c r="BO144" s="1647">
        <f t="shared" ref="BO144:BO156" si="187">BM144-BN144</f>
        <v>-13</v>
      </c>
    </row>
    <row r="145" spans="1:67">
      <c r="A145" s="957" t="s">
        <v>446</v>
      </c>
      <c r="B145" s="1315">
        <v>0</v>
      </c>
      <c r="C145" s="1315">
        <v>0</v>
      </c>
      <c r="D145" s="1315">
        <f t="shared" si="160"/>
        <v>0</v>
      </c>
      <c r="E145" s="1315">
        <v>0</v>
      </c>
      <c r="F145" s="1315">
        <v>1</v>
      </c>
      <c r="G145" s="1315">
        <f t="shared" si="161"/>
        <v>-1</v>
      </c>
      <c r="H145" s="1315">
        <v>4</v>
      </c>
      <c r="I145" s="1315">
        <v>1</v>
      </c>
      <c r="J145" s="1315">
        <f t="shared" si="162"/>
        <v>3</v>
      </c>
      <c r="K145" s="1315">
        <v>0</v>
      </c>
      <c r="L145" s="1315">
        <v>1</v>
      </c>
      <c r="M145" s="1315">
        <f t="shared" si="163"/>
        <v>-1</v>
      </c>
      <c r="N145" s="1316">
        <f t="shared" si="164"/>
        <v>4</v>
      </c>
      <c r="O145" s="1316">
        <f t="shared" si="164"/>
        <v>3</v>
      </c>
      <c r="P145" s="1317">
        <f t="shared" si="165"/>
        <v>1</v>
      </c>
      <c r="R145" s="957" t="s">
        <v>446</v>
      </c>
      <c r="S145" s="1315">
        <v>0</v>
      </c>
      <c r="T145" s="1315">
        <v>0</v>
      </c>
      <c r="U145" s="1315">
        <f t="shared" si="166"/>
        <v>0</v>
      </c>
      <c r="V145" s="1315">
        <v>0</v>
      </c>
      <c r="W145" s="1315">
        <v>0</v>
      </c>
      <c r="X145" s="1315">
        <f t="shared" si="167"/>
        <v>0</v>
      </c>
      <c r="Y145" s="1315">
        <v>1</v>
      </c>
      <c r="Z145" s="1315">
        <v>0</v>
      </c>
      <c r="AA145" s="1315">
        <f t="shared" si="168"/>
        <v>1</v>
      </c>
      <c r="AB145" s="1315">
        <v>0</v>
      </c>
      <c r="AC145" s="1315">
        <v>0</v>
      </c>
      <c r="AD145" s="1315">
        <f t="shared" si="169"/>
        <v>0</v>
      </c>
      <c r="AE145" s="1316">
        <f t="shared" si="170"/>
        <v>1</v>
      </c>
      <c r="AF145" s="1316">
        <f t="shared" si="170"/>
        <v>0</v>
      </c>
      <c r="AG145" s="1317">
        <f t="shared" si="171"/>
        <v>1</v>
      </c>
      <c r="AI145" s="957" t="s">
        <v>446</v>
      </c>
      <c r="AJ145" s="1315">
        <v>0</v>
      </c>
      <c r="AK145" s="1315">
        <v>0</v>
      </c>
      <c r="AL145" s="2647">
        <f t="shared" si="172"/>
        <v>0</v>
      </c>
      <c r="AM145" s="1315">
        <v>0</v>
      </c>
      <c r="AN145" s="1315">
        <v>0</v>
      </c>
      <c r="AO145" s="2647">
        <f t="shared" si="173"/>
        <v>0</v>
      </c>
      <c r="AP145" s="1315">
        <v>1</v>
      </c>
      <c r="AQ145" s="1315">
        <v>1</v>
      </c>
      <c r="AR145" s="2647">
        <f t="shared" si="174"/>
        <v>0</v>
      </c>
      <c r="AS145" s="1315">
        <v>0</v>
      </c>
      <c r="AT145" s="1315">
        <v>0</v>
      </c>
      <c r="AU145" s="2647">
        <f t="shared" si="175"/>
        <v>0</v>
      </c>
      <c r="AV145" s="2650">
        <f t="shared" ref="AV145:AW157" si="188">SUM(AJ145,AM145,AP145,AS145)</f>
        <v>1</v>
      </c>
      <c r="AW145" s="2650">
        <f t="shared" si="176"/>
        <v>1</v>
      </c>
      <c r="AX145" s="1647">
        <f t="shared" si="186"/>
        <v>0</v>
      </c>
      <c r="AZ145" s="2122" t="s">
        <v>446</v>
      </c>
      <c r="BA145" s="2130">
        <v>0</v>
      </c>
      <c r="BB145" s="1315">
        <v>1</v>
      </c>
      <c r="BC145" s="2129">
        <f t="shared" si="178"/>
        <v>-1</v>
      </c>
      <c r="BD145" s="2801">
        <v>2</v>
      </c>
      <c r="BE145" s="1315">
        <v>2</v>
      </c>
      <c r="BF145" s="2649">
        <f t="shared" si="179"/>
        <v>0</v>
      </c>
      <c r="BG145" s="2130">
        <v>1</v>
      </c>
      <c r="BH145" s="1315">
        <v>1</v>
      </c>
      <c r="BI145" s="2129">
        <f t="shared" si="180"/>
        <v>0</v>
      </c>
      <c r="BJ145" s="2801">
        <v>0</v>
      </c>
      <c r="BK145" s="1315">
        <v>0</v>
      </c>
      <c r="BL145" s="2649">
        <f t="shared" si="181"/>
        <v>0</v>
      </c>
      <c r="BM145" s="2135">
        <f t="shared" ref="BM145:BN157" si="189">SUM(BA145,BD145,BG145,BJ145)</f>
        <v>3</v>
      </c>
      <c r="BN145" s="2650">
        <f t="shared" si="182"/>
        <v>4</v>
      </c>
      <c r="BO145" s="1647">
        <f t="shared" si="187"/>
        <v>-1</v>
      </c>
    </row>
    <row r="146" spans="1:67">
      <c r="A146" s="957" t="s">
        <v>447</v>
      </c>
      <c r="B146" s="1315">
        <v>0</v>
      </c>
      <c r="C146" s="1315">
        <v>0</v>
      </c>
      <c r="D146" s="1315">
        <f t="shared" si="160"/>
        <v>0</v>
      </c>
      <c r="E146" s="1315">
        <v>0</v>
      </c>
      <c r="F146" s="1315">
        <v>2</v>
      </c>
      <c r="G146" s="1315">
        <f t="shared" si="161"/>
        <v>-2</v>
      </c>
      <c r="H146" s="1315">
        <v>5</v>
      </c>
      <c r="I146" s="1315">
        <v>8</v>
      </c>
      <c r="J146" s="1315">
        <f t="shared" si="162"/>
        <v>-3</v>
      </c>
      <c r="K146" s="1315">
        <v>0</v>
      </c>
      <c r="L146" s="1315">
        <v>0</v>
      </c>
      <c r="M146" s="1315">
        <f t="shared" si="163"/>
        <v>0</v>
      </c>
      <c r="N146" s="1316">
        <f t="shared" si="164"/>
        <v>5</v>
      </c>
      <c r="O146" s="1316">
        <f t="shared" si="164"/>
        <v>10</v>
      </c>
      <c r="P146" s="1317">
        <f t="shared" si="165"/>
        <v>-5</v>
      </c>
      <c r="R146" s="957" t="s">
        <v>447</v>
      </c>
      <c r="S146" s="1315">
        <v>0</v>
      </c>
      <c r="T146" s="1315">
        <v>0</v>
      </c>
      <c r="U146" s="1315">
        <f t="shared" si="166"/>
        <v>0</v>
      </c>
      <c r="V146" s="1315">
        <v>0</v>
      </c>
      <c r="W146" s="1315">
        <v>0</v>
      </c>
      <c r="X146" s="1315">
        <f t="shared" si="167"/>
        <v>0</v>
      </c>
      <c r="Y146" s="1315">
        <v>5</v>
      </c>
      <c r="Z146" s="1315">
        <v>2</v>
      </c>
      <c r="AA146" s="1315">
        <f t="shared" si="168"/>
        <v>3</v>
      </c>
      <c r="AB146" s="1315">
        <v>0</v>
      </c>
      <c r="AC146" s="1315">
        <v>0</v>
      </c>
      <c r="AD146" s="1315">
        <f t="shared" si="169"/>
        <v>0</v>
      </c>
      <c r="AE146" s="1316">
        <f t="shared" si="170"/>
        <v>5</v>
      </c>
      <c r="AF146" s="1316">
        <f t="shared" si="170"/>
        <v>2</v>
      </c>
      <c r="AG146" s="1317">
        <f t="shared" si="171"/>
        <v>3</v>
      </c>
      <c r="AI146" s="957" t="s">
        <v>447</v>
      </c>
      <c r="AJ146" s="1315">
        <v>0</v>
      </c>
      <c r="AK146" s="1315">
        <v>1</v>
      </c>
      <c r="AL146" s="2647">
        <f t="shared" si="172"/>
        <v>-1</v>
      </c>
      <c r="AM146" s="1315">
        <v>0</v>
      </c>
      <c r="AN146" s="1315">
        <v>0</v>
      </c>
      <c r="AO146" s="2647">
        <f t="shared" si="173"/>
        <v>0</v>
      </c>
      <c r="AP146" s="1315">
        <v>8</v>
      </c>
      <c r="AQ146" s="1315">
        <v>4</v>
      </c>
      <c r="AR146" s="2647">
        <f t="shared" si="174"/>
        <v>4</v>
      </c>
      <c r="AS146" s="1315">
        <v>0</v>
      </c>
      <c r="AT146" s="1315">
        <v>0</v>
      </c>
      <c r="AU146" s="2647">
        <f t="shared" si="175"/>
        <v>0</v>
      </c>
      <c r="AV146" s="2650">
        <f t="shared" si="188"/>
        <v>8</v>
      </c>
      <c r="AW146" s="2650">
        <f t="shared" si="176"/>
        <v>5</v>
      </c>
      <c r="AX146" s="1647">
        <f t="shared" si="186"/>
        <v>3</v>
      </c>
      <c r="AZ146" s="2122" t="s">
        <v>447</v>
      </c>
      <c r="BA146" s="2130">
        <v>0</v>
      </c>
      <c r="BB146" s="1315">
        <v>0</v>
      </c>
      <c r="BC146" s="2129">
        <f t="shared" si="178"/>
        <v>0</v>
      </c>
      <c r="BD146" s="2801">
        <v>0</v>
      </c>
      <c r="BE146" s="1315">
        <v>2</v>
      </c>
      <c r="BF146" s="2649">
        <f t="shared" si="179"/>
        <v>-2</v>
      </c>
      <c r="BG146" s="2130">
        <v>6</v>
      </c>
      <c r="BH146" s="1315">
        <v>8</v>
      </c>
      <c r="BI146" s="2129">
        <f t="shared" si="180"/>
        <v>-2</v>
      </c>
      <c r="BJ146" s="2801">
        <v>0</v>
      </c>
      <c r="BK146" s="1315">
        <v>0</v>
      </c>
      <c r="BL146" s="2649">
        <f t="shared" si="181"/>
        <v>0</v>
      </c>
      <c r="BM146" s="2135">
        <f t="shared" si="189"/>
        <v>6</v>
      </c>
      <c r="BN146" s="2650">
        <f t="shared" si="182"/>
        <v>10</v>
      </c>
      <c r="BO146" s="1647">
        <f t="shared" si="187"/>
        <v>-4</v>
      </c>
    </row>
    <row r="147" spans="1:67">
      <c r="A147" s="957" t="s">
        <v>448</v>
      </c>
      <c r="B147" s="1315">
        <v>1</v>
      </c>
      <c r="C147" s="1315">
        <v>9</v>
      </c>
      <c r="D147" s="1315">
        <f t="shared" si="160"/>
        <v>-8</v>
      </c>
      <c r="E147" s="1315">
        <v>1</v>
      </c>
      <c r="F147" s="1315">
        <v>2</v>
      </c>
      <c r="G147" s="1315">
        <f t="shared" si="161"/>
        <v>-1</v>
      </c>
      <c r="H147" s="1315">
        <v>2</v>
      </c>
      <c r="I147" s="1315">
        <v>2</v>
      </c>
      <c r="J147" s="1315">
        <f t="shared" si="162"/>
        <v>0</v>
      </c>
      <c r="K147" s="1315">
        <v>0</v>
      </c>
      <c r="L147" s="1315">
        <v>0</v>
      </c>
      <c r="M147" s="1315">
        <f t="shared" si="163"/>
        <v>0</v>
      </c>
      <c r="N147" s="1316">
        <f t="shared" si="164"/>
        <v>4</v>
      </c>
      <c r="O147" s="1316">
        <f t="shared" si="164"/>
        <v>13</v>
      </c>
      <c r="P147" s="1317">
        <f t="shared" si="165"/>
        <v>-9</v>
      </c>
      <c r="R147" s="957" t="s">
        <v>448</v>
      </c>
      <c r="S147" s="1315">
        <v>2</v>
      </c>
      <c r="T147" s="1315">
        <v>1</v>
      </c>
      <c r="U147" s="1315">
        <f t="shared" si="166"/>
        <v>1</v>
      </c>
      <c r="V147" s="1315">
        <v>0</v>
      </c>
      <c r="W147" s="1315">
        <v>0</v>
      </c>
      <c r="X147" s="1315">
        <f t="shared" si="167"/>
        <v>0</v>
      </c>
      <c r="Y147" s="1315">
        <v>0</v>
      </c>
      <c r="Z147" s="1315">
        <v>1</v>
      </c>
      <c r="AA147" s="1315">
        <f t="shared" si="168"/>
        <v>-1</v>
      </c>
      <c r="AB147" s="1315">
        <v>0</v>
      </c>
      <c r="AC147" s="1315">
        <v>0</v>
      </c>
      <c r="AD147" s="1315">
        <f t="shared" si="169"/>
        <v>0</v>
      </c>
      <c r="AE147" s="1316">
        <f t="shared" si="170"/>
        <v>2</v>
      </c>
      <c r="AF147" s="1316">
        <f t="shared" si="170"/>
        <v>2</v>
      </c>
      <c r="AG147" s="1317">
        <f t="shared" si="171"/>
        <v>0</v>
      </c>
      <c r="AI147" s="957" t="s">
        <v>448</v>
      </c>
      <c r="AJ147" s="1315">
        <v>0</v>
      </c>
      <c r="AK147" s="1315">
        <v>0</v>
      </c>
      <c r="AL147" s="2647">
        <f t="shared" si="172"/>
        <v>0</v>
      </c>
      <c r="AM147" s="1315">
        <v>0</v>
      </c>
      <c r="AN147" s="1315">
        <v>2</v>
      </c>
      <c r="AO147" s="2647">
        <f t="shared" si="173"/>
        <v>-2</v>
      </c>
      <c r="AP147" s="1315">
        <v>1</v>
      </c>
      <c r="AQ147" s="1315">
        <v>1</v>
      </c>
      <c r="AR147" s="2647">
        <f t="shared" si="174"/>
        <v>0</v>
      </c>
      <c r="AS147" s="1315">
        <v>0</v>
      </c>
      <c r="AT147" s="1315">
        <v>0</v>
      </c>
      <c r="AU147" s="2647">
        <f t="shared" si="175"/>
        <v>0</v>
      </c>
      <c r="AV147" s="2650">
        <f t="shared" si="188"/>
        <v>1</v>
      </c>
      <c r="AW147" s="2650">
        <f t="shared" si="176"/>
        <v>3</v>
      </c>
      <c r="AX147" s="1647">
        <f t="shared" si="186"/>
        <v>-2</v>
      </c>
      <c r="AZ147" s="2122" t="s">
        <v>448</v>
      </c>
      <c r="BA147" s="2130">
        <v>1</v>
      </c>
      <c r="BB147" s="1315">
        <v>5</v>
      </c>
      <c r="BC147" s="2129">
        <f t="shared" si="178"/>
        <v>-4</v>
      </c>
      <c r="BD147" s="2801">
        <v>0</v>
      </c>
      <c r="BE147" s="1315">
        <v>2</v>
      </c>
      <c r="BF147" s="2649">
        <f t="shared" si="179"/>
        <v>-2</v>
      </c>
      <c r="BG147" s="2130">
        <v>0</v>
      </c>
      <c r="BH147" s="1315">
        <v>2</v>
      </c>
      <c r="BI147" s="2129">
        <f t="shared" si="180"/>
        <v>-2</v>
      </c>
      <c r="BJ147" s="2801">
        <v>0</v>
      </c>
      <c r="BK147" s="1315">
        <v>0</v>
      </c>
      <c r="BL147" s="2649">
        <f t="shared" si="181"/>
        <v>0</v>
      </c>
      <c r="BM147" s="2135">
        <f t="shared" si="189"/>
        <v>1</v>
      </c>
      <c r="BN147" s="2650">
        <f t="shared" si="182"/>
        <v>9</v>
      </c>
      <c r="BO147" s="1647">
        <f t="shared" si="187"/>
        <v>-8</v>
      </c>
    </row>
    <row r="148" spans="1:67">
      <c r="A148" s="957" t="s">
        <v>449</v>
      </c>
      <c r="B148" s="1315">
        <v>1</v>
      </c>
      <c r="C148" s="1315">
        <v>3</v>
      </c>
      <c r="D148" s="1315">
        <f t="shared" si="160"/>
        <v>-2</v>
      </c>
      <c r="E148" s="1315">
        <v>1</v>
      </c>
      <c r="F148" s="1315">
        <v>0</v>
      </c>
      <c r="G148" s="1315">
        <f t="shared" si="161"/>
        <v>1</v>
      </c>
      <c r="H148" s="1315">
        <v>8</v>
      </c>
      <c r="I148" s="1315">
        <v>8</v>
      </c>
      <c r="J148" s="1315">
        <f t="shared" si="162"/>
        <v>0</v>
      </c>
      <c r="K148" s="1315">
        <v>1</v>
      </c>
      <c r="L148" s="1315">
        <v>0</v>
      </c>
      <c r="M148" s="1315">
        <f t="shared" si="163"/>
        <v>1</v>
      </c>
      <c r="N148" s="1316">
        <f t="shared" si="164"/>
        <v>11</v>
      </c>
      <c r="O148" s="1316">
        <f t="shared" si="164"/>
        <v>11</v>
      </c>
      <c r="P148" s="1317">
        <f t="shared" si="165"/>
        <v>0</v>
      </c>
      <c r="R148" s="957" t="s">
        <v>449</v>
      </c>
      <c r="S148" s="1315">
        <v>1</v>
      </c>
      <c r="T148" s="1315">
        <v>1</v>
      </c>
      <c r="U148" s="1315">
        <f t="shared" si="166"/>
        <v>0</v>
      </c>
      <c r="V148" s="1315">
        <v>0</v>
      </c>
      <c r="W148" s="1315">
        <v>0</v>
      </c>
      <c r="X148" s="1315">
        <f t="shared" si="167"/>
        <v>0</v>
      </c>
      <c r="Y148" s="1315">
        <v>1</v>
      </c>
      <c r="Z148" s="1315">
        <v>2</v>
      </c>
      <c r="AA148" s="1315">
        <f t="shared" si="168"/>
        <v>-1</v>
      </c>
      <c r="AB148" s="1315">
        <v>0</v>
      </c>
      <c r="AC148" s="1315">
        <v>0</v>
      </c>
      <c r="AD148" s="1315">
        <f t="shared" si="169"/>
        <v>0</v>
      </c>
      <c r="AE148" s="1316">
        <f t="shared" si="170"/>
        <v>2</v>
      </c>
      <c r="AF148" s="1316">
        <f t="shared" si="170"/>
        <v>3</v>
      </c>
      <c r="AG148" s="1317">
        <f t="shared" si="171"/>
        <v>-1</v>
      </c>
      <c r="AI148" s="957" t="s">
        <v>449</v>
      </c>
      <c r="AJ148" s="1315">
        <v>1</v>
      </c>
      <c r="AK148" s="1315">
        <v>0</v>
      </c>
      <c r="AL148" s="2647">
        <f t="shared" si="172"/>
        <v>1</v>
      </c>
      <c r="AM148" s="1315">
        <v>0</v>
      </c>
      <c r="AN148" s="1315">
        <v>0</v>
      </c>
      <c r="AO148" s="2647">
        <f t="shared" si="173"/>
        <v>0</v>
      </c>
      <c r="AP148" s="1315">
        <v>0</v>
      </c>
      <c r="AQ148" s="1315">
        <v>2</v>
      </c>
      <c r="AR148" s="2647">
        <f t="shared" si="174"/>
        <v>-2</v>
      </c>
      <c r="AS148" s="1315">
        <v>1</v>
      </c>
      <c r="AT148" s="1315">
        <v>0</v>
      </c>
      <c r="AU148" s="2647">
        <f t="shared" si="175"/>
        <v>1</v>
      </c>
      <c r="AV148" s="2650">
        <f t="shared" si="188"/>
        <v>2</v>
      </c>
      <c r="AW148" s="2650">
        <f t="shared" si="176"/>
        <v>2</v>
      </c>
      <c r="AX148" s="1647">
        <f t="shared" si="186"/>
        <v>0</v>
      </c>
      <c r="AZ148" s="2122" t="s">
        <v>449</v>
      </c>
      <c r="BA148" s="2130">
        <v>0</v>
      </c>
      <c r="BB148" s="1315">
        <v>0</v>
      </c>
      <c r="BC148" s="2129">
        <f t="shared" si="178"/>
        <v>0</v>
      </c>
      <c r="BD148" s="2801">
        <v>0</v>
      </c>
      <c r="BE148" s="1315">
        <v>2</v>
      </c>
      <c r="BF148" s="2649">
        <f t="shared" si="179"/>
        <v>-2</v>
      </c>
      <c r="BG148" s="2130">
        <v>4</v>
      </c>
      <c r="BH148" s="1315">
        <v>3</v>
      </c>
      <c r="BI148" s="2129">
        <f t="shared" si="180"/>
        <v>1</v>
      </c>
      <c r="BJ148" s="2801">
        <v>0</v>
      </c>
      <c r="BK148" s="1315">
        <v>1</v>
      </c>
      <c r="BL148" s="2649">
        <f t="shared" si="181"/>
        <v>-1</v>
      </c>
      <c r="BM148" s="2135">
        <f t="shared" si="189"/>
        <v>4</v>
      </c>
      <c r="BN148" s="2650">
        <f t="shared" si="182"/>
        <v>6</v>
      </c>
      <c r="BO148" s="1647">
        <f t="shared" si="187"/>
        <v>-2</v>
      </c>
    </row>
    <row r="149" spans="1:67" ht="22.5">
      <c r="A149" s="958" t="s">
        <v>450</v>
      </c>
      <c r="B149" s="1315">
        <v>0</v>
      </c>
      <c r="C149" s="1315">
        <v>1</v>
      </c>
      <c r="D149" s="1315">
        <f t="shared" si="160"/>
        <v>-1</v>
      </c>
      <c r="E149" s="1315">
        <v>0</v>
      </c>
      <c r="F149" s="1315">
        <v>2</v>
      </c>
      <c r="G149" s="1315">
        <f t="shared" si="161"/>
        <v>-2</v>
      </c>
      <c r="H149" s="1315">
        <v>7</v>
      </c>
      <c r="I149" s="1315">
        <v>7</v>
      </c>
      <c r="J149" s="1315">
        <f t="shared" si="162"/>
        <v>0</v>
      </c>
      <c r="K149" s="1315">
        <v>0</v>
      </c>
      <c r="L149" s="1315">
        <v>0</v>
      </c>
      <c r="M149" s="1315">
        <f t="shared" si="163"/>
        <v>0</v>
      </c>
      <c r="N149" s="1316">
        <f t="shared" si="164"/>
        <v>7</v>
      </c>
      <c r="O149" s="1316">
        <f t="shared" si="164"/>
        <v>10</v>
      </c>
      <c r="P149" s="1317">
        <f t="shared" si="165"/>
        <v>-3</v>
      </c>
      <c r="R149" s="958" t="s">
        <v>450</v>
      </c>
      <c r="S149" s="1315">
        <v>0</v>
      </c>
      <c r="T149" s="1315">
        <v>0</v>
      </c>
      <c r="U149" s="1315">
        <f t="shared" si="166"/>
        <v>0</v>
      </c>
      <c r="V149" s="1315">
        <v>1</v>
      </c>
      <c r="W149" s="1315">
        <v>1</v>
      </c>
      <c r="X149" s="1315">
        <f t="shared" si="167"/>
        <v>0</v>
      </c>
      <c r="Y149" s="1315">
        <v>6</v>
      </c>
      <c r="Z149" s="1315">
        <v>5</v>
      </c>
      <c r="AA149" s="1315">
        <f t="shared" si="168"/>
        <v>1</v>
      </c>
      <c r="AB149" s="1315">
        <v>0</v>
      </c>
      <c r="AC149" s="1315">
        <v>0</v>
      </c>
      <c r="AD149" s="1315">
        <f t="shared" si="169"/>
        <v>0</v>
      </c>
      <c r="AE149" s="1316">
        <f t="shared" si="170"/>
        <v>7</v>
      </c>
      <c r="AF149" s="1316">
        <f t="shared" si="170"/>
        <v>6</v>
      </c>
      <c r="AG149" s="1317">
        <f t="shared" si="171"/>
        <v>1</v>
      </c>
      <c r="AI149" s="958" t="s">
        <v>450</v>
      </c>
      <c r="AJ149" s="1315">
        <v>0</v>
      </c>
      <c r="AK149" s="1315">
        <v>0</v>
      </c>
      <c r="AL149" s="2647">
        <f t="shared" si="172"/>
        <v>0</v>
      </c>
      <c r="AM149" s="1315">
        <v>0</v>
      </c>
      <c r="AN149" s="1315">
        <v>0</v>
      </c>
      <c r="AO149" s="2647">
        <f t="shared" si="173"/>
        <v>0</v>
      </c>
      <c r="AP149" s="1315">
        <v>4</v>
      </c>
      <c r="AQ149" s="1315">
        <v>2</v>
      </c>
      <c r="AR149" s="2647">
        <f t="shared" si="174"/>
        <v>2</v>
      </c>
      <c r="AS149" s="1315">
        <v>0</v>
      </c>
      <c r="AT149" s="1315">
        <v>1</v>
      </c>
      <c r="AU149" s="2647">
        <f t="shared" si="175"/>
        <v>-1</v>
      </c>
      <c r="AV149" s="2650">
        <f t="shared" si="188"/>
        <v>4</v>
      </c>
      <c r="AW149" s="2650">
        <f t="shared" si="176"/>
        <v>3</v>
      </c>
      <c r="AX149" s="1647">
        <f t="shared" si="186"/>
        <v>1</v>
      </c>
      <c r="AZ149" s="2123" t="s">
        <v>450</v>
      </c>
      <c r="BA149" s="2130">
        <v>0</v>
      </c>
      <c r="BB149" s="1315">
        <v>0</v>
      </c>
      <c r="BC149" s="2129">
        <f t="shared" si="178"/>
        <v>0</v>
      </c>
      <c r="BD149" s="2801">
        <v>0</v>
      </c>
      <c r="BE149" s="1315">
        <v>0</v>
      </c>
      <c r="BF149" s="2649">
        <f t="shared" si="179"/>
        <v>0</v>
      </c>
      <c r="BG149" s="2130">
        <v>4</v>
      </c>
      <c r="BH149" s="1315">
        <v>3</v>
      </c>
      <c r="BI149" s="2129">
        <f t="shared" si="180"/>
        <v>1</v>
      </c>
      <c r="BJ149" s="2801">
        <v>0</v>
      </c>
      <c r="BK149" s="1315">
        <v>0</v>
      </c>
      <c r="BL149" s="2649">
        <f t="shared" si="181"/>
        <v>0</v>
      </c>
      <c r="BM149" s="2135">
        <f t="shared" si="189"/>
        <v>4</v>
      </c>
      <c r="BN149" s="2650">
        <f t="shared" si="182"/>
        <v>3</v>
      </c>
      <c r="BO149" s="1647">
        <f t="shared" si="187"/>
        <v>1</v>
      </c>
    </row>
    <row r="150" spans="1:67" ht="22.5">
      <c r="A150" s="958" t="s">
        <v>455</v>
      </c>
      <c r="B150" s="1315">
        <v>0</v>
      </c>
      <c r="C150" s="1315">
        <v>0</v>
      </c>
      <c r="D150" s="1319">
        <f t="shared" si="160"/>
        <v>0</v>
      </c>
      <c r="E150" s="1315">
        <v>0</v>
      </c>
      <c r="F150" s="1315">
        <v>0</v>
      </c>
      <c r="G150" s="1319">
        <f t="shared" si="161"/>
        <v>0</v>
      </c>
      <c r="H150" s="1315">
        <v>0</v>
      </c>
      <c r="I150" s="1315">
        <v>0</v>
      </c>
      <c r="J150" s="1319">
        <f t="shared" si="162"/>
        <v>0</v>
      </c>
      <c r="K150" s="1315">
        <v>0</v>
      </c>
      <c r="L150" s="1315">
        <v>0</v>
      </c>
      <c r="M150" s="1319">
        <f t="shared" si="163"/>
        <v>0</v>
      </c>
      <c r="N150" s="1316">
        <f t="shared" si="164"/>
        <v>0</v>
      </c>
      <c r="O150" s="1316">
        <f t="shared" si="164"/>
        <v>0</v>
      </c>
      <c r="P150" s="1317">
        <f t="shared" si="165"/>
        <v>0</v>
      </c>
      <c r="R150" s="958" t="s">
        <v>455</v>
      </c>
      <c r="S150" s="1315">
        <v>0</v>
      </c>
      <c r="T150" s="1315">
        <v>0</v>
      </c>
      <c r="U150" s="1319">
        <f t="shared" si="166"/>
        <v>0</v>
      </c>
      <c r="V150" s="1315">
        <v>0</v>
      </c>
      <c r="W150" s="1315">
        <v>0</v>
      </c>
      <c r="X150" s="1319">
        <f t="shared" si="167"/>
        <v>0</v>
      </c>
      <c r="Y150" s="1315">
        <v>0</v>
      </c>
      <c r="Z150" s="1315">
        <v>0</v>
      </c>
      <c r="AA150" s="1319">
        <f t="shared" si="168"/>
        <v>0</v>
      </c>
      <c r="AB150" s="1315">
        <v>0</v>
      </c>
      <c r="AC150" s="1315">
        <v>0</v>
      </c>
      <c r="AD150" s="1319">
        <f t="shared" si="169"/>
        <v>0</v>
      </c>
      <c r="AE150" s="1316">
        <f t="shared" si="170"/>
        <v>0</v>
      </c>
      <c r="AF150" s="1316">
        <f t="shared" si="170"/>
        <v>0</v>
      </c>
      <c r="AG150" s="1317">
        <f t="shared" si="171"/>
        <v>0</v>
      </c>
      <c r="AI150" s="958" t="s">
        <v>455</v>
      </c>
      <c r="AJ150" s="1315">
        <v>0</v>
      </c>
      <c r="AK150" s="1315">
        <v>0</v>
      </c>
      <c r="AL150" s="2647">
        <f t="shared" si="172"/>
        <v>0</v>
      </c>
      <c r="AM150" s="1318">
        <v>0</v>
      </c>
      <c r="AN150" s="1318">
        <v>0</v>
      </c>
      <c r="AO150" s="2647">
        <f t="shared" si="173"/>
        <v>0</v>
      </c>
      <c r="AP150" s="1318">
        <v>0</v>
      </c>
      <c r="AQ150" s="1318">
        <v>0</v>
      </c>
      <c r="AR150" s="2647">
        <f t="shared" si="174"/>
        <v>0</v>
      </c>
      <c r="AS150" s="1315">
        <v>0</v>
      </c>
      <c r="AT150" s="1315">
        <v>0</v>
      </c>
      <c r="AU150" s="2647">
        <f t="shared" si="175"/>
        <v>0</v>
      </c>
      <c r="AV150" s="2650">
        <f t="shared" si="188"/>
        <v>0</v>
      </c>
      <c r="AW150" s="2650">
        <f t="shared" si="176"/>
        <v>0</v>
      </c>
      <c r="AX150" s="1647">
        <f t="shared" si="186"/>
        <v>0</v>
      </c>
      <c r="AZ150" s="2123" t="s">
        <v>455</v>
      </c>
      <c r="BA150" s="2131">
        <v>0</v>
      </c>
      <c r="BB150" s="1318">
        <v>0</v>
      </c>
      <c r="BC150" s="2129">
        <f t="shared" si="178"/>
        <v>0</v>
      </c>
      <c r="BD150" s="2802">
        <v>0</v>
      </c>
      <c r="BE150" s="1318">
        <v>0</v>
      </c>
      <c r="BF150" s="2649">
        <f t="shared" si="179"/>
        <v>0</v>
      </c>
      <c r="BG150" s="2131">
        <v>0</v>
      </c>
      <c r="BH150" s="1318">
        <v>0</v>
      </c>
      <c r="BI150" s="2129">
        <f t="shared" si="180"/>
        <v>0</v>
      </c>
      <c r="BJ150" s="2801">
        <v>0</v>
      </c>
      <c r="BK150" s="1315">
        <v>0</v>
      </c>
      <c r="BL150" s="2649">
        <f t="shared" si="181"/>
        <v>0</v>
      </c>
      <c r="BM150" s="2135">
        <f t="shared" si="189"/>
        <v>0</v>
      </c>
      <c r="BN150" s="2650">
        <f t="shared" si="182"/>
        <v>0</v>
      </c>
      <c r="BO150" s="1647">
        <f t="shared" si="187"/>
        <v>0</v>
      </c>
    </row>
    <row r="151" spans="1:67">
      <c r="A151" s="957" t="s">
        <v>451</v>
      </c>
      <c r="B151" s="1315">
        <v>0</v>
      </c>
      <c r="C151" s="1315">
        <v>0</v>
      </c>
      <c r="D151" s="1315">
        <f t="shared" si="160"/>
        <v>0</v>
      </c>
      <c r="E151" s="1315">
        <v>1</v>
      </c>
      <c r="F151" s="1315">
        <v>0</v>
      </c>
      <c r="G151" s="1315">
        <f t="shared" si="161"/>
        <v>1</v>
      </c>
      <c r="H151" s="1315">
        <v>0</v>
      </c>
      <c r="I151" s="1315">
        <v>0</v>
      </c>
      <c r="J151" s="1315">
        <f t="shared" si="162"/>
        <v>0</v>
      </c>
      <c r="K151" s="1315">
        <v>0</v>
      </c>
      <c r="L151" s="1315">
        <v>1</v>
      </c>
      <c r="M151" s="1315">
        <f t="shared" si="163"/>
        <v>-1</v>
      </c>
      <c r="N151" s="1316">
        <f t="shared" si="164"/>
        <v>1</v>
      </c>
      <c r="O151" s="1316">
        <f t="shared" si="164"/>
        <v>1</v>
      </c>
      <c r="P151" s="1317">
        <f t="shared" si="165"/>
        <v>0</v>
      </c>
      <c r="R151" s="957" t="s">
        <v>451</v>
      </c>
      <c r="S151" s="1315">
        <v>0</v>
      </c>
      <c r="T151" s="1315">
        <v>0</v>
      </c>
      <c r="U151" s="1315">
        <f t="shared" si="166"/>
        <v>0</v>
      </c>
      <c r="V151" s="1315">
        <v>0</v>
      </c>
      <c r="W151" s="1315">
        <v>0</v>
      </c>
      <c r="X151" s="1315">
        <f t="shared" si="167"/>
        <v>0</v>
      </c>
      <c r="Y151" s="1315">
        <v>0</v>
      </c>
      <c r="Z151" s="1315">
        <v>0</v>
      </c>
      <c r="AA151" s="1315">
        <f t="shared" si="168"/>
        <v>0</v>
      </c>
      <c r="AB151" s="1315">
        <v>0</v>
      </c>
      <c r="AC151" s="1315">
        <v>0</v>
      </c>
      <c r="AD151" s="1315">
        <f t="shared" si="169"/>
        <v>0</v>
      </c>
      <c r="AE151" s="1316">
        <f t="shared" si="170"/>
        <v>0</v>
      </c>
      <c r="AF151" s="1316">
        <f t="shared" si="170"/>
        <v>0</v>
      </c>
      <c r="AG151" s="1317">
        <f t="shared" si="171"/>
        <v>0</v>
      </c>
      <c r="AI151" s="957" t="s">
        <v>451</v>
      </c>
      <c r="AJ151" s="1315">
        <v>0</v>
      </c>
      <c r="AK151" s="1315">
        <v>0</v>
      </c>
      <c r="AL151" s="2647">
        <f t="shared" si="172"/>
        <v>0</v>
      </c>
      <c r="AM151" s="1315">
        <v>0</v>
      </c>
      <c r="AN151" s="1315">
        <v>1</v>
      </c>
      <c r="AO151" s="2647">
        <f t="shared" si="173"/>
        <v>-1</v>
      </c>
      <c r="AP151" s="1315">
        <v>0</v>
      </c>
      <c r="AQ151" s="1315">
        <v>0</v>
      </c>
      <c r="AR151" s="2647">
        <f t="shared" si="174"/>
        <v>0</v>
      </c>
      <c r="AS151" s="1315">
        <v>0</v>
      </c>
      <c r="AT151" s="1315">
        <v>0</v>
      </c>
      <c r="AU151" s="2647">
        <f t="shared" si="175"/>
        <v>0</v>
      </c>
      <c r="AV151" s="2650">
        <f t="shared" si="188"/>
        <v>0</v>
      </c>
      <c r="AW151" s="2650">
        <f t="shared" si="176"/>
        <v>1</v>
      </c>
      <c r="AX151" s="1647">
        <f t="shared" si="186"/>
        <v>-1</v>
      </c>
      <c r="AZ151" s="2122" t="s">
        <v>451</v>
      </c>
      <c r="BA151" s="2130">
        <v>0</v>
      </c>
      <c r="BB151" s="1315">
        <v>0</v>
      </c>
      <c r="BC151" s="2129">
        <f t="shared" si="178"/>
        <v>0</v>
      </c>
      <c r="BD151" s="2801">
        <v>0</v>
      </c>
      <c r="BE151" s="1315">
        <v>0</v>
      </c>
      <c r="BF151" s="2649">
        <f t="shared" si="179"/>
        <v>0</v>
      </c>
      <c r="BG151" s="2130">
        <v>1</v>
      </c>
      <c r="BH151" s="1315">
        <v>0</v>
      </c>
      <c r="BI151" s="2129">
        <f t="shared" si="180"/>
        <v>1</v>
      </c>
      <c r="BJ151" s="2801">
        <v>0</v>
      </c>
      <c r="BK151" s="1315">
        <v>0</v>
      </c>
      <c r="BL151" s="2649">
        <f t="shared" si="181"/>
        <v>0</v>
      </c>
      <c r="BM151" s="2135">
        <f t="shared" si="189"/>
        <v>1</v>
      </c>
      <c r="BN151" s="2650">
        <f t="shared" si="182"/>
        <v>0</v>
      </c>
      <c r="BO151" s="1647">
        <f t="shared" si="187"/>
        <v>1</v>
      </c>
    </row>
    <row r="152" spans="1:67">
      <c r="A152" s="957" t="s">
        <v>452</v>
      </c>
      <c r="B152" s="1315">
        <v>0</v>
      </c>
      <c r="C152" s="1315">
        <v>0</v>
      </c>
      <c r="D152" s="1315">
        <f t="shared" si="160"/>
        <v>0</v>
      </c>
      <c r="E152" s="1315">
        <v>0</v>
      </c>
      <c r="F152" s="1315">
        <v>0</v>
      </c>
      <c r="G152" s="1315">
        <f t="shared" si="161"/>
        <v>0</v>
      </c>
      <c r="H152" s="1315">
        <v>0</v>
      </c>
      <c r="I152" s="1315">
        <v>1</v>
      </c>
      <c r="J152" s="1315">
        <f t="shared" si="162"/>
        <v>-1</v>
      </c>
      <c r="K152" s="1315">
        <v>0</v>
      </c>
      <c r="L152" s="1315">
        <v>0</v>
      </c>
      <c r="M152" s="1315">
        <f t="shared" si="163"/>
        <v>0</v>
      </c>
      <c r="N152" s="1316">
        <f t="shared" si="164"/>
        <v>0</v>
      </c>
      <c r="O152" s="1316">
        <f t="shared" si="164"/>
        <v>1</v>
      </c>
      <c r="P152" s="1317">
        <f t="shared" si="165"/>
        <v>-1</v>
      </c>
      <c r="R152" s="957" t="s">
        <v>452</v>
      </c>
      <c r="S152" s="1315">
        <v>1</v>
      </c>
      <c r="T152" s="1315">
        <v>0</v>
      </c>
      <c r="U152" s="1315">
        <f t="shared" si="166"/>
        <v>1</v>
      </c>
      <c r="V152" s="1315">
        <v>0</v>
      </c>
      <c r="W152" s="1315">
        <v>0</v>
      </c>
      <c r="X152" s="1315">
        <f t="shared" si="167"/>
        <v>0</v>
      </c>
      <c r="Y152" s="1315">
        <v>0</v>
      </c>
      <c r="Z152" s="1315">
        <v>0</v>
      </c>
      <c r="AA152" s="1315">
        <f t="shared" si="168"/>
        <v>0</v>
      </c>
      <c r="AB152" s="1315">
        <v>0</v>
      </c>
      <c r="AC152" s="1315">
        <v>0</v>
      </c>
      <c r="AD152" s="1315">
        <f t="shared" si="169"/>
        <v>0</v>
      </c>
      <c r="AE152" s="1316">
        <f t="shared" si="170"/>
        <v>1</v>
      </c>
      <c r="AF152" s="1316">
        <f t="shared" si="170"/>
        <v>0</v>
      </c>
      <c r="AG152" s="1317">
        <f t="shared" si="171"/>
        <v>1</v>
      </c>
      <c r="AI152" s="957" t="s">
        <v>452</v>
      </c>
      <c r="AJ152" s="1315">
        <v>0</v>
      </c>
      <c r="AK152" s="1315">
        <v>0</v>
      </c>
      <c r="AL152" s="2647">
        <f t="shared" si="172"/>
        <v>0</v>
      </c>
      <c r="AM152" s="1315">
        <v>0</v>
      </c>
      <c r="AN152" s="1315">
        <v>0</v>
      </c>
      <c r="AO152" s="2647">
        <f t="shared" si="173"/>
        <v>0</v>
      </c>
      <c r="AP152" s="1315">
        <v>0</v>
      </c>
      <c r="AQ152" s="1315">
        <v>0</v>
      </c>
      <c r="AR152" s="2647">
        <f t="shared" si="174"/>
        <v>0</v>
      </c>
      <c r="AS152" s="1315">
        <v>1</v>
      </c>
      <c r="AT152" s="1315">
        <v>0</v>
      </c>
      <c r="AU152" s="2647">
        <f t="shared" si="175"/>
        <v>1</v>
      </c>
      <c r="AV152" s="2650">
        <f t="shared" si="188"/>
        <v>1</v>
      </c>
      <c r="AW152" s="2650">
        <f t="shared" si="176"/>
        <v>0</v>
      </c>
      <c r="AX152" s="1647">
        <f t="shared" si="186"/>
        <v>1</v>
      </c>
      <c r="AZ152" s="2122" t="s">
        <v>452</v>
      </c>
      <c r="BA152" s="2130">
        <v>0</v>
      </c>
      <c r="BB152" s="1315">
        <v>0</v>
      </c>
      <c r="BC152" s="2129">
        <f t="shared" si="178"/>
        <v>0</v>
      </c>
      <c r="BD152" s="2801">
        <v>0</v>
      </c>
      <c r="BE152" s="1315">
        <v>0</v>
      </c>
      <c r="BF152" s="2649">
        <f t="shared" si="179"/>
        <v>0</v>
      </c>
      <c r="BG152" s="2130">
        <v>0</v>
      </c>
      <c r="BH152" s="1315">
        <v>1</v>
      </c>
      <c r="BI152" s="2129">
        <f t="shared" si="180"/>
        <v>-1</v>
      </c>
      <c r="BJ152" s="2801">
        <v>1</v>
      </c>
      <c r="BK152" s="1315">
        <v>2</v>
      </c>
      <c r="BL152" s="2649">
        <f t="shared" si="181"/>
        <v>-1</v>
      </c>
      <c r="BM152" s="2135">
        <f t="shared" si="189"/>
        <v>1</v>
      </c>
      <c r="BN152" s="2650">
        <f t="shared" si="182"/>
        <v>3</v>
      </c>
      <c r="BO152" s="1647">
        <f t="shared" si="187"/>
        <v>-2</v>
      </c>
    </row>
    <row r="153" spans="1:67" ht="22.5">
      <c r="A153" s="958" t="s">
        <v>458</v>
      </c>
      <c r="B153" s="1315">
        <v>0</v>
      </c>
      <c r="C153" s="1315">
        <v>1</v>
      </c>
      <c r="D153" s="1315">
        <f t="shared" si="160"/>
        <v>-1</v>
      </c>
      <c r="E153" s="1315">
        <v>0</v>
      </c>
      <c r="F153" s="1315">
        <v>0</v>
      </c>
      <c r="G153" s="1315">
        <f t="shared" si="161"/>
        <v>0</v>
      </c>
      <c r="H153" s="1315">
        <v>0</v>
      </c>
      <c r="I153" s="1315">
        <v>2</v>
      </c>
      <c r="J153" s="1315">
        <f t="shared" si="162"/>
        <v>-2</v>
      </c>
      <c r="K153" s="1315">
        <v>0</v>
      </c>
      <c r="L153" s="1315">
        <v>1</v>
      </c>
      <c r="M153" s="1315">
        <f t="shared" si="163"/>
        <v>-1</v>
      </c>
      <c r="N153" s="1316">
        <f t="shared" si="164"/>
        <v>0</v>
      </c>
      <c r="O153" s="1316">
        <f t="shared" si="164"/>
        <v>4</v>
      </c>
      <c r="P153" s="1317">
        <f t="shared" si="165"/>
        <v>-4</v>
      </c>
      <c r="R153" s="958" t="s">
        <v>458</v>
      </c>
      <c r="S153" s="1315">
        <v>1</v>
      </c>
      <c r="T153" s="1315">
        <v>2</v>
      </c>
      <c r="U153" s="1315">
        <f t="shared" si="166"/>
        <v>-1</v>
      </c>
      <c r="V153" s="1315">
        <v>1</v>
      </c>
      <c r="W153" s="1315">
        <v>1</v>
      </c>
      <c r="X153" s="1315">
        <f t="shared" si="167"/>
        <v>0</v>
      </c>
      <c r="Y153" s="1315">
        <v>1</v>
      </c>
      <c r="Z153" s="1315">
        <v>2</v>
      </c>
      <c r="AA153" s="1315">
        <f t="shared" si="168"/>
        <v>-1</v>
      </c>
      <c r="AB153" s="1315">
        <v>1</v>
      </c>
      <c r="AC153" s="1315">
        <v>3</v>
      </c>
      <c r="AD153" s="1315">
        <f t="shared" si="169"/>
        <v>-2</v>
      </c>
      <c r="AE153" s="1316">
        <f t="shared" ref="AE153:AF157" si="190">S153+V153+Y153+AB153</f>
        <v>4</v>
      </c>
      <c r="AF153" s="1316">
        <f t="shared" si="190"/>
        <v>8</v>
      </c>
      <c r="AG153" s="1317">
        <f t="shared" si="171"/>
        <v>-4</v>
      </c>
      <c r="AI153" s="958" t="s">
        <v>458</v>
      </c>
      <c r="AJ153" s="1315">
        <v>1</v>
      </c>
      <c r="AK153" s="1315">
        <v>0</v>
      </c>
      <c r="AL153" s="2647">
        <f t="shared" si="172"/>
        <v>1</v>
      </c>
      <c r="AM153" s="1315">
        <v>0</v>
      </c>
      <c r="AN153" s="1315">
        <v>0</v>
      </c>
      <c r="AO153" s="2647">
        <f t="shared" si="173"/>
        <v>0</v>
      </c>
      <c r="AP153" s="1315">
        <v>3</v>
      </c>
      <c r="AQ153" s="1315">
        <v>1</v>
      </c>
      <c r="AR153" s="2647">
        <f t="shared" si="174"/>
        <v>2</v>
      </c>
      <c r="AS153" s="1315">
        <v>2</v>
      </c>
      <c r="AT153" s="1315">
        <v>0</v>
      </c>
      <c r="AU153" s="2647">
        <f t="shared" si="175"/>
        <v>2</v>
      </c>
      <c r="AV153" s="2650">
        <f t="shared" si="188"/>
        <v>6</v>
      </c>
      <c r="AW153" s="2650">
        <f t="shared" si="188"/>
        <v>1</v>
      </c>
      <c r="AX153" s="1647">
        <f t="shared" si="186"/>
        <v>5</v>
      </c>
      <c r="AZ153" s="2123" t="s">
        <v>458</v>
      </c>
      <c r="BA153" s="2130">
        <v>0</v>
      </c>
      <c r="BB153" s="1315">
        <v>0</v>
      </c>
      <c r="BC153" s="2129">
        <f t="shared" si="178"/>
        <v>0</v>
      </c>
      <c r="BD153" s="2801">
        <v>0</v>
      </c>
      <c r="BE153" s="1315">
        <v>0</v>
      </c>
      <c r="BF153" s="2649">
        <f t="shared" si="179"/>
        <v>0</v>
      </c>
      <c r="BG153" s="2130">
        <v>1</v>
      </c>
      <c r="BH153" s="1315">
        <v>2</v>
      </c>
      <c r="BI153" s="2129">
        <f t="shared" si="180"/>
        <v>-1</v>
      </c>
      <c r="BJ153" s="2801">
        <v>0</v>
      </c>
      <c r="BK153" s="1315">
        <v>0</v>
      </c>
      <c r="BL153" s="2649">
        <f t="shared" si="181"/>
        <v>0</v>
      </c>
      <c r="BM153" s="2135">
        <f t="shared" si="189"/>
        <v>1</v>
      </c>
      <c r="BN153" s="2650">
        <f t="shared" si="189"/>
        <v>2</v>
      </c>
      <c r="BO153" s="1647">
        <f t="shared" si="187"/>
        <v>-1</v>
      </c>
    </row>
    <row r="154" spans="1:67">
      <c r="A154" s="957" t="s">
        <v>453</v>
      </c>
      <c r="B154" s="1315">
        <v>0</v>
      </c>
      <c r="C154" s="1315">
        <v>1</v>
      </c>
      <c r="D154" s="1315">
        <f t="shared" si="160"/>
        <v>-1</v>
      </c>
      <c r="E154" s="1315">
        <v>0</v>
      </c>
      <c r="F154" s="1315">
        <v>3</v>
      </c>
      <c r="G154" s="1315">
        <f t="shared" si="161"/>
        <v>-3</v>
      </c>
      <c r="H154" s="1315">
        <v>10</v>
      </c>
      <c r="I154" s="1315">
        <v>15</v>
      </c>
      <c r="J154" s="1315">
        <f t="shared" si="162"/>
        <v>-5</v>
      </c>
      <c r="K154" s="1315">
        <v>0</v>
      </c>
      <c r="L154" s="1315">
        <v>0</v>
      </c>
      <c r="M154" s="1315">
        <f t="shared" si="163"/>
        <v>0</v>
      </c>
      <c r="N154" s="1316">
        <f t="shared" si="164"/>
        <v>10</v>
      </c>
      <c r="O154" s="1316">
        <f t="shared" si="164"/>
        <v>19</v>
      </c>
      <c r="P154" s="1317">
        <f t="shared" si="165"/>
        <v>-9</v>
      </c>
      <c r="R154" s="957" t="s">
        <v>453</v>
      </c>
      <c r="S154" s="1315">
        <v>2</v>
      </c>
      <c r="T154" s="1315">
        <v>0</v>
      </c>
      <c r="U154" s="1315">
        <f t="shared" si="166"/>
        <v>2</v>
      </c>
      <c r="V154" s="1315">
        <v>0</v>
      </c>
      <c r="W154" s="1315">
        <v>3</v>
      </c>
      <c r="X154" s="1315">
        <f t="shared" si="167"/>
        <v>-3</v>
      </c>
      <c r="Y154" s="1315">
        <v>11</v>
      </c>
      <c r="Z154" s="1315">
        <v>7</v>
      </c>
      <c r="AA154" s="1315">
        <f t="shared" si="168"/>
        <v>4</v>
      </c>
      <c r="AB154" s="1315">
        <v>0</v>
      </c>
      <c r="AC154" s="1315">
        <v>0</v>
      </c>
      <c r="AD154" s="1315">
        <f t="shared" si="169"/>
        <v>0</v>
      </c>
      <c r="AE154" s="1316">
        <f t="shared" si="190"/>
        <v>13</v>
      </c>
      <c r="AF154" s="1316">
        <f t="shared" si="190"/>
        <v>10</v>
      </c>
      <c r="AG154" s="1317">
        <f t="shared" si="171"/>
        <v>3</v>
      </c>
      <c r="AI154" s="957" t="s">
        <v>453</v>
      </c>
      <c r="AJ154" s="1315">
        <v>0</v>
      </c>
      <c r="AK154" s="1315">
        <v>0</v>
      </c>
      <c r="AL154" s="2647">
        <f t="shared" si="172"/>
        <v>0</v>
      </c>
      <c r="AM154" s="1315">
        <v>0</v>
      </c>
      <c r="AN154" s="1315">
        <v>2</v>
      </c>
      <c r="AO154" s="2647">
        <f t="shared" si="173"/>
        <v>-2</v>
      </c>
      <c r="AP154" s="1315">
        <v>4</v>
      </c>
      <c r="AQ154" s="1315">
        <v>1</v>
      </c>
      <c r="AR154" s="2647">
        <f t="shared" si="174"/>
        <v>3</v>
      </c>
      <c r="AS154" s="1315">
        <v>0</v>
      </c>
      <c r="AT154" s="1315">
        <v>0</v>
      </c>
      <c r="AU154" s="2647">
        <f t="shared" si="175"/>
        <v>0</v>
      </c>
      <c r="AV154" s="2650">
        <f t="shared" si="188"/>
        <v>4</v>
      </c>
      <c r="AW154" s="2650">
        <f t="shared" si="188"/>
        <v>3</v>
      </c>
      <c r="AX154" s="1647">
        <f t="shared" si="186"/>
        <v>1</v>
      </c>
      <c r="AZ154" s="2122" t="s">
        <v>453</v>
      </c>
      <c r="BA154" s="2130">
        <v>0</v>
      </c>
      <c r="BB154" s="1315">
        <v>0</v>
      </c>
      <c r="BC154" s="2129">
        <f t="shared" si="178"/>
        <v>0</v>
      </c>
      <c r="BD154" s="2801">
        <v>0</v>
      </c>
      <c r="BE154" s="1315">
        <v>2</v>
      </c>
      <c r="BF154" s="2649">
        <f t="shared" si="179"/>
        <v>-2</v>
      </c>
      <c r="BG154" s="2130">
        <v>2</v>
      </c>
      <c r="BH154" s="1315">
        <v>2</v>
      </c>
      <c r="BI154" s="2129">
        <f t="shared" si="180"/>
        <v>0</v>
      </c>
      <c r="BJ154" s="2801">
        <v>0</v>
      </c>
      <c r="BK154" s="1315">
        <v>0</v>
      </c>
      <c r="BL154" s="2649">
        <f t="shared" si="181"/>
        <v>0</v>
      </c>
      <c r="BM154" s="2135">
        <f t="shared" si="189"/>
        <v>2</v>
      </c>
      <c r="BN154" s="2650">
        <f t="shared" si="189"/>
        <v>4</v>
      </c>
      <c r="BO154" s="1647">
        <f t="shared" si="187"/>
        <v>-2</v>
      </c>
    </row>
    <row r="155" spans="1:67" ht="22.5">
      <c r="A155" s="958" t="s">
        <v>457</v>
      </c>
      <c r="B155" s="1315">
        <v>0</v>
      </c>
      <c r="C155" s="1315">
        <v>0</v>
      </c>
      <c r="D155" s="1319">
        <f t="shared" si="160"/>
        <v>0</v>
      </c>
      <c r="E155" s="1315">
        <v>0</v>
      </c>
      <c r="F155" s="1315">
        <v>0</v>
      </c>
      <c r="G155" s="1319">
        <f t="shared" si="161"/>
        <v>0</v>
      </c>
      <c r="H155" s="1315">
        <v>0</v>
      </c>
      <c r="I155" s="1315">
        <v>0</v>
      </c>
      <c r="J155" s="1319">
        <f t="shared" si="162"/>
        <v>0</v>
      </c>
      <c r="K155" s="1315">
        <v>0</v>
      </c>
      <c r="L155" s="1315">
        <v>0</v>
      </c>
      <c r="M155" s="1319">
        <f t="shared" si="163"/>
        <v>0</v>
      </c>
      <c r="N155" s="1316">
        <f t="shared" si="164"/>
        <v>0</v>
      </c>
      <c r="O155" s="1316">
        <f t="shared" si="164"/>
        <v>0</v>
      </c>
      <c r="P155" s="1317">
        <f t="shared" si="165"/>
        <v>0</v>
      </c>
      <c r="R155" s="958" t="s">
        <v>457</v>
      </c>
      <c r="S155" s="1315">
        <v>0</v>
      </c>
      <c r="T155" s="1315">
        <v>0</v>
      </c>
      <c r="U155" s="1319">
        <f t="shared" si="166"/>
        <v>0</v>
      </c>
      <c r="V155" s="1315">
        <v>0</v>
      </c>
      <c r="W155" s="1315">
        <v>0</v>
      </c>
      <c r="X155" s="1319">
        <f t="shared" si="167"/>
        <v>0</v>
      </c>
      <c r="Y155" s="1315">
        <v>0</v>
      </c>
      <c r="Z155" s="1315">
        <v>0</v>
      </c>
      <c r="AA155" s="1319">
        <f t="shared" si="168"/>
        <v>0</v>
      </c>
      <c r="AB155" s="1315">
        <v>0</v>
      </c>
      <c r="AC155" s="1315">
        <v>0</v>
      </c>
      <c r="AD155" s="1319">
        <f t="shared" si="169"/>
        <v>0</v>
      </c>
      <c r="AE155" s="1316">
        <f t="shared" si="190"/>
        <v>0</v>
      </c>
      <c r="AF155" s="1316">
        <f t="shared" si="190"/>
        <v>0</v>
      </c>
      <c r="AG155" s="1317">
        <f t="shared" si="171"/>
        <v>0</v>
      </c>
      <c r="AI155" s="958" t="s">
        <v>457</v>
      </c>
      <c r="AJ155" s="1315">
        <v>0</v>
      </c>
      <c r="AK155" s="1315">
        <v>0</v>
      </c>
      <c r="AL155" s="2647">
        <f t="shared" si="172"/>
        <v>0</v>
      </c>
      <c r="AM155" s="1318">
        <v>0</v>
      </c>
      <c r="AN155" s="1318">
        <v>0</v>
      </c>
      <c r="AO155" s="2647">
        <f t="shared" si="173"/>
        <v>0</v>
      </c>
      <c r="AP155" s="1318">
        <v>0</v>
      </c>
      <c r="AQ155" s="1318">
        <v>0</v>
      </c>
      <c r="AR155" s="2647">
        <f t="shared" si="174"/>
        <v>0</v>
      </c>
      <c r="AS155" s="1315">
        <v>0</v>
      </c>
      <c r="AT155" s="1315">
        <v>0</v>
      </c>
      <c r="AU155" s="2647">
        <f t="shared" si="175"/>
        <v>0</v>
      </c>
      <c r="AV155" s="2650">
        <f t="shared" si="188"/>
        <v>0</v>
      </c>
      <c r="AW155" s="2650">
        <f t="shared" si="188"/>
        <v>0</v>
      </c>
      <c r="AX155" s="1647">
        <f t="shared" si="186"/>
        <v>0</v>
      </c>
      <c r="AZ155" s="2123" t="s">
        <v>457</v>
      </c>
      <c r="BA155" s="2131">
        <v>0</v>
      </c>
      <c r="BB155" s="1318">
        <v>0</v>
      </c>
      <c r="BC155" s="2129">
        <f t="shared" si="178"/>
        <v>0</v>
      </c>
      <c r="BD155" s="2802">
        <v>0</v>
      </c>
      <c r="BE155" s="1318">
        <v>0</v>
      </c>
      <c r="BF155" s="2649">
        <f t="shared" si="179"/>
        <v>0</v>
      </c>
      <c r="BG155" s="2131">
        <v>0</v>
      </c>
      <c r="BH155" s="1318">
        <v>0</v>
      </c>
      <c r="BI155" s="2129">
        <f t="shared" si="180"/>
        <v>0</v>
      </c>
      <c r="BJ155" s="2801">
        <v>0</v>
      </c>
      <c r="BK155" s="1315">
        <v>0</v>
      </c>
      <c r="BL155" s="2649">
        <f t="shared" si="181"/>
        <v>0</v>
      </c>
      <c r="BM155" s="2135">
        <f t="shared" si="189"/>
        <v>0</v>
      </c>
      <c r="BN155" s="2650">
        <f t="shared" si="189"/>
        <v>0</v>
      </c>
      <c r="BO155" s="1647">
        <f t="shared" si="187"/>
        <v>0</v>
      </c>
    </row>
    <row r="156" spans="1:67">
      <c r="A156" s="957" t="s">
        <v>456</v>
      </c>
      <c r="B156" s="1315">
        <v>0</v>
      </c>
      <c r="C156" s="1315">
        <v>0</v>
      </c>
      <c r="D156" s="1319">
        <f t="shared" si="160"/>
        <v>0</v>
      </c>
      <c r="E156" s="1315">
        <v>0</v>
      </c>
      <c r="F156" s="1315">
        <v>0</v>
      </c>
      <c r="G156" s="1319">
        <f t="shared" si="161"/>
        <v>0</v>
      </c>
      <c r="H156" s="1315">
        <v>0</v>
      </c>
      <c r="I156" s="1315">
        <v>0</v>
      </c>
      <c r="J156" s="1319">
        <f t="shared" si="162"/>
        <v>0</v>
      </c>
      <c r="K156" s="1315">
        <v>0</v>
      </c>
      <c r="L156" s="1315">
        <v>0</v>
      </c>
      <c r="M156" s="1319">
        <f t="shared" si="163"/>
        <v>0</v>
      </c>
      <c r="N156" s="1316">
        <f t="shared" si="164"/>
        <v>0</v>
      </c>
      <c r="O156" s="1316">
        <f t="shared" si="164"/>
        <v>0</v>
      </c>
      <c r="P156" s="1317">
        <f t="shared" si="165"/>
        <v>0</v>
      </c>
      <c r="R156" s="957" t="s">
        <v>456</v>
      </c>
      <c r="S156" s="1315">
        <v>0</v>
      </c>
      <c r="T156" s="1315">
        <v>0</v>
      </c>
      <c r="U156" s="1319">
        <f t="shared" si="166"/>
        <v>0</v>
      </c>
      <c r="V156" s="1315">
        <v>0</v>
      </c>
      <c r="W156" s="1315">
        <v>0</v>
      </c>
      <c r="X156" s="1319">
        <f t="shared" si="167"/>
        <v>0</v>
      </c>
      <c r="Y156" s="1315">
        <v>0</v>
      </c>
      <c r="Z156" s="1315">
        <v>0</v>
      </c>
      <c r="AA156" s="1319">
        <f t="shared" si="168"/>
        <v>0</v>
      </c>
      <c r="AB156" s="1315">
        <v>0</v>
      </c>
      <c r="AC156" s="1315">
        <v>0</v>
      </c>
      <c r="AD156" s="1319">
        <f t="shared" si="169"/>
        <v>0</v>
      </c>
      <c r="AE156" s="1316">
        <f t="shared" si="190"/>
        <v>0</v>
      </c>
      <c r="AF156" s="1316">
        <f t="shared" si="190"/>
        <v>0</v>
      </c>
      <c r="AG156" s="1317">
        <f t="shared" si="171"/>
        <v>0</v>
      </c>
      <c r="AI156" s="957" t="s">
        <v>456</v>
      </c>
      <c r="AJ156" s="1315">
        <v>0</v>
      </c>
      <c r="AK156" s="1315">
        <v>0</v>
      </c>
      <c r="AL156" s="2647">
        <f t="shared" si="172"/>
        <v>0</v>
      </c>
      <c r="AM156" s="1318">
        <v>0</v>
      </c>
      <c r="AN156" s="1318">
        <v>0</v>
      </c>
      <c r="AO156" s="2647">
        <f t="shared" si="173"/>
        <v>0</v>
      </c>
      <c r="AP156" s="1318">
        <v>0</v>
      </c>
      <c r="AQ156" s="1318">
        <v>0</v>
      </c>
      <c r="AR156" s="2647">
        <f t="shared" si="174"/>
        <v>0</v>
      </c>
      <c r="AS156" s="1315">
        <v>0</v>
      </c>
      <c r="AT156" s="1315">
        <v>0</v>
      </c>
      <c r="AU156" s="2647">
        <f t="shared" si="175"/>
        <v>0</v>
      </c>
      <c r="AV156" s="2650">
        <f t="shared" si="188"/>
        <v>0</v>
      </c>
      <c r="AW156" s="2650">
        <f t="shared" si="188"/>
        <v>0</v>
      </c>
      <c r="AX156" s="1647">
        <f t="shared" si="186"/>
        <v>0</v>
      </c>
      <c r="AZ156" s="2122" t="s">
        <v>456</v>
      </c>
      <c r="BA156" s="2131">
        <v>0</v>
      </c>
      <c r="BB156" s="1318">
        <v>0</v>
      </c>
      <c r="BC156" s="2129">
        <f t="shared" si="178"/>
        <v>0</v>
      </c>
      <c r="BD156" s="2802">
        <v>0</v>
      </c>
      <c r="BE156" s="1318">
        <v>0</v>
      </c>
      <c r="BF156" s="2649">
        <f t="shared" si="179"/>
        <v>0</v>
      </c>
      <c r="BG156" s="2131">
        <v>0</v>
      </c>
      <c r="BH156" s="1318">
        <v>0</v>
      </c>
      <c r="BI156" s="2129">
        <f t="shared" si="180"/>
        <v>0</v>
      </c>
      <c r="BJ156" s="2801">
        <v>0</v>
      </c>
      <c r="BK156" s="1315">
        <v>0</v>
      </c>
      <c r="BL156" s="2649">
        <f t="shared" si="181"/>
        <v>0</v>
      </c>
      <c r="BM156" s="2135">
        <f t="shared" si="189"/>
        <v>0</v>
      </c>
      <c r="BN156" s="2650">
        <f t="shared" si="189"/>
        <v>0</v>
      </c>
      <c r="BO156" s="1647">
        <f t="shared" si="187"/>
        <v>0</v>
      </c>
    </row>
    <row r="157" spans="1:67">
      <c r="A157" s="957" t="s">
        <v>454</v>
      </c>
      <c r="B157" s="1315">
        <v>6</v>
      </c>
      <c r="C157" s="1315">
        <v>4</v>
      </c>
      <c r="D157" s="1315">
        <f t="shared" si="160"/>
        <v>2</v>
      </c>
      <c r="E157" s="1315">
        <v>13</v>
      </c>
      <c r="F157" s="1315">
        <v>2</v>
      </c>
      <c r="G157" s="1315">
        <f t="shared" si="161"/>
        <v>11</v>
      </c>
      <c r="H157" s="1315">
        <v>24</v>
      </c>
      <c r="I157" s="1315">
        <v>2</v>
      </c>
      <c r="J157" s="1315">
        <f t="shared" si="162"/>
        <v>22</v>
      </c>
      <c r="K157" s="1315">
        <v>0</v>
      </c>
      <c r="L157" s="1315">
        <v>0</v>
      </c>
      <c r="M157" s="1315">
        <f t="shared" si="163"/>
        <v>0</v>
      </c>
      <c r="N157" s="1316">
        <f t="shared" si="164"/>
        <v>43</v>
      </c>
      <c r="O157" s="1316">
        <f t="shared" si="164"/>
        <v>8</v>
      </c>
      <c r="P157" s="1317">
        <f t="shared" si="165"/>
        <v>35</v>
      </c>
      <c r="R157" s="957" t="s">
        <v>454</v>
      </c>
      <c r="S157" s="1315">
        <v>20</v>
      </c>
      <c r="T157" s="1315">
        <v>4</v>
      </c>
      <c r="U157" s="1315">
        <f t="shared" si="166"/>
        <v>16</v>
      </c>
      <c r="V157" s="1315">
        <v>9</v>
      </c>
      <c r="W157" s="1315">
        <v>1</v>
      </c>
      <c r="X157" s="1315">
        <f t="shared" si="167"/>
        <v>8</v>
      </c>
      <c r="Y157" s="1315">
        <v>26</v>
      </c>
      <c r="Z157" s="1315">
        <v>4</v>
      </c>
      <c r="AA157" s="1315">
        <f t="shared" si="168"/>
        <v>22</v>
      </c>
      <c r="AB157" s="1315">
        <v>1</v>
      </c>
      <c r="AC157" s="1315">
        <v>0</v>
      </c>
      <c r="AD157" s="1315">
        <f t="shared" si="169"/>
        <v>1</v>
      </c>
      <c r="AE157" s="1316">
        <f t="shared" si="190"/>
        <v>56</v>
      </c>
      <c r="AF157" s="1316">
        <f t="shared" si="190"/>
        <v>9</v>
      </c>
      <c r="AG157" s="1317">
        <f t="shared" si="171"/>
        <v>47</v>
      </c>
      <c r="AI157" s="957" t="s">
        <v>454</v>
      </c>
      <c r="AJ157" s="1315">
        <v>14</v>
      </c>
      <c r="AK157" s="1315">
        <v>2</v>
      </c>
      <c r="AL157" s="2647">
        <f t="shared" si="172"/>
        <v>12</v>
      </c>
      <c r="AM157" s="1315">
        <v>8</v>
      </c>
      <c r="AN157" s="1315">
        <v>0</v>
      </c>
      <c r="AO157" s="2647">
        <f t="shared" si="173"/>
        <v>8</v>
      </c>
      <c r="AP157" s="1315">
        <v>14</v>
      </c>
      <c r="AQ157" s="1315">
        <v>1</v>
      </c>
      <c r="AR157" s="2647">
        <f>AP157-AQ157</f>
        <v>13</v>
      </c>
      <c r="AS157" s="1315">
        <v>1</v>
      </c>
      <c r="AT157" s="1315">
        <v>0</v>
      </c>
      <c r="AU157" s="2647">
        <f t="shared" si="175"/>
        <v>1</v>
      </c>
      <c r="AV157" s="2650">
        <f t="shared" si="188"/>
        <v>37</v>
      </c>
      <c r="AW157" s="2650">
        <f t="shared" si="188"/>
        <v>3</v>
      </c>
      <c r="AX157" s="1647">
        <f>AV157-AW157</f>
        <v>34</v>
      </c>
      <c r="AZ157" s="2122" t="s">
        <v>454</v>
      </c>
      <c r="BA157" s="2130">
        <v>16</v>
      </c>
      <c r="BB157" s="1315">
        <v>1</v>
      </c>
      <c r="BC157" s="2129">
        <f t="shared" si="178"/>
        <v>15</v>
      </c>
      <c r="BD157" s="2801">
        <v>7</v>
      </c>
      <c r="BE157" s="1315">
        <v>3</v>
      </c>
      <c r="BF157" s="2649">
        <f t="shared" si="179"/>
        <v>4</v>
      </c>
      <c r="BG157" s="2130">
        <v>12</v>
      </c>
      <c r="BH157" s="1315">
        <v>1</v>
      </c>
      <c r="BI157" s="2129">
        <f>BG157-BH157</f>
        <v>11</v>
      </c>
      <c r="BJ157" s="2801">
        <v>2</v>
      </c>
      <c r="BK157" s="1315">
        <v>0</v>
      </c>
      <c r="BL157" s="2649">
        <f t="shared" si="181"/>
        <v>2</v>
      </c>
      <c r="BM157" s="2135">
        <f t="shared" si="189"/>
        <v>37</v>
      </c>
      <c r="BN157" s="2650">
        <f t="shared" si="189"/>
        <v>5</v>
      </c>
      <c r="BO157" s="1647">
        <f>BM157-BN157</f>
        <v>32</v>
      </c>
    </row>
    <row r="158" spans="1:67" ht="13.5" thickBot="1">
      <c r="A158" s="1322" t="s">
        <v>156</v>
      </c>
      <c r="B158" s="1320">
        <v>18</v>
      </c>
      <c r="C158" s="1320">
        <v>38</v>
      </c>
      <c r="D158" s="1320">
        <f t="shared" si="160"/>
        <v>-20</v>
      </c>
      <c r="E158" s="1320">
        <v>31</v>
      </c>
      <c r="F158" s="1320">
        <v>33</v>
      </c>
      <c r="G158" s="1320">
        <f t="shared" si="161"/>
        <v>-2</v>
      </c>
      <c r="H158" s="1320">
        <v>221</v>
      </c>
      <c r="I158" s="1320">
        <v>350</v>
      </c>
      <c r="J158" s="1320">
        <f t="shared" si="162"/>
        <v>-129</v>
      </c>
      <c r="K158" s="1320">
        <v>1</v>
      </c>
      <c r="L158" s="1320">
        <v>6</v>
      </c>
      <c r="M158" s="1320">
        <f t="shared" si="163"/>
        <v>-5</v>
      </c>
      <c r="N158" s="1320">
        <f>SUM(N136:N157)</f>
        <v>271</v>
      </c>
      <c r="O158" s="1320">
        <f>SUM(O136:O157)</f>
        <v>427</v>
      </c>
      <c r="P158" s="1321">
        <f t="shared" si="165"/>
        <v>-156</v>
      </c>
      <c r="R158" s="1322" t="s">
        <v>156</v>
      </c>
      <c r="S158" s="1320">
        <f>SUM(S136:S157)</f>
        <v>34</v>
      </c>
      <c r="T158" s="1320">
        <f>SUM(T136:T157)</f>
        <v>15</v>
      </c>
      <c r="U158" s="1320">
        <f t="shared" si="166"/>
        <v>19</v>
      </c>
      <c r="V158" s="1320">
        <f>SUM(V136:V157)</f>
        <v>20</v>
      </c>
      <c r="W158" s="1320">
        <f>SUM(W136:W157)</f>
        <v>12</v>
      </c>
      <c r="X158" s="1320">
        <f>V158-W158</f>
        <v>8</v>
      </c>
      <c r="Y158" s="1320">
        <f>SUM(Y136:Y157)</f>
        <v>164</v>
      </c>
      <c r="Z158" s="1320">
        <f>SUM(Z136:Z157)</f>
        <v>123</v>
      </c>
      <c r="AA158" s="1320">
        <f t="shared" si="168"/>
        <v>41</v>
      </c>
      <c r="AB158" s="1320">
        <f>SUM(AB136:AB157)</f>
        <v>2</v>
      </c>
      <c r="AC158" s="1320">
        <f>SUM(AC136:AC157)</f>
        <v>5</v>
      </c>
      <c r="AD158" s="1320">
        <f>AB158-AC158</f>
        <v>-3</v>
      </c>
      <c r="AE158" s="1320">
        <f t="shared" ref="AE158:AF158" si="191">SUM(AE136:AE157)</f>
        <v>220</v>
      </c>
      <c r="AF158" s="1320">
        <f t="shared" si="191"/>
        <v>155</v>
      </c>
      <c r="AG158" s="1321">
        <f t="shared" si="171"/>
        <v>65</v>
      </c>
      <c r="AI158" s="1322" t="s">
        <v>156</v>
      </c>
      <c r="AJ158" s="1320">
        <f>SUM(AJ136:AJ157)</f>
        <v>22</v>
      </c>
      <c r="AK158" s="1320">
        <f>SUM(AK136:AK157)</f>
        <v>12</v>
      </c>
      <c r="AL158" s="2061">
        <f>AJ158-AK158</f>
        <v>10</v>
      </c>
      <c r="AM158" s="1320">
        <f>SUM(AM136:AM157)</f>
        <v>12</v>
      </c>
      <c r="AN158" s="1320">
        <f>SUM(AN136:AN157)</f>
        <v>22</v>
      </c>
      <c r="AO158" s="2061">
        <f>AM158-AN158</f>
        <v>-10</v>
      </c>
      <c r="AP158" s="1320">
        <f>SUM(AP136:AP157)</f>
        <v>99</v>
      </c>
      <c r="AQ158" s="1320">
        <f>SUM(AQ136:AQ157)</f>
        <v>110</v>
      </c>
      <c r="AR158" s="2061">
        <f>AP158-AQ158</f>
        <v>-11</v>
      </c>
      <c r="AS158" s="1320">
        <f>SUM(AS136:AS157)</f>
        <v>6</v>
      </c>
      <c r="AT158" s="1320">
        <f t="shared" ref="AT158" si="192">SUM(AT136:AT157)</f>
        <v>1</v>
      </c>
      <c r="AU158" s="2061">
        <f t="shared" si="175"/>
        <v>5</v>
      </c>
      <c r="AV158" s="2061">
        <f>SUM(AJ158,AM158,AP158,AS158)</f>
        <v>139</v>
      </c>
      <c r="AW158" s="2061">
        <f>SUM(AK158,AN158,AQ158,AT158)</f>
        <v>145</v>
      </c>
      <c r="AX158" s="2062">
        <f>AV158-AW158</f>
        <v>-6</v>
      </c>
      <c r="AZ158" s="2126" t="s">
        <v>156</v>
      </c>
      <c r="BA158" s="2132">
        <f>SUM(BA136:BA157)</f>
        <v>24</v>
      </c>
      <c r="BB158" s="1320">
        <f>SUM(BB136:BB157)</f>
        <v>20</v>
      </c>
      <c r="BC158" s="2062">
        <f>BA158-BB158</f>
        <v>4</v>
      </c>
      <c r="BD158" s="2127">
        <f>SUM(BD136:BD157)</f>
        <v>19</v>
      </c>
      <c r="BE158" s="1320">
        <f>SUM(BE136:BE157)</f>
        <v>62</v>
      </c>
      <c r="BF158" s="2134">
        <f>BD158-BE158</f>
        <v>-43</v>
      </c>
      <c r="BG158" s="2132">
        <f>SUM(BG136:BG157)</f>
        <v>93</v>
      </c>
      <c r="BH158" s="1320">
        <f>SUM(BH136:BH157)</f>
        <v>152</v>
      </c>
      <c r="BI158" s="2062">
        <f>BG158-BH158</f>
        <v>-59</v>
      </c>
      <c r="BJ158" s="2127">
        <f>SUM(BJ136:BJ157)</f>
        <v>6</v>
      </c>
      <c r="BK158" s="1320">
        <f t="shared" ref="BK158" si="193">SUM(BK136:BK157)</f>
        <v>5</v>
      </c>
      <c r="BL158" s="2134">
        <f t="shared" si="181"/>
        <v>1</v>
      </c>
      <c r="BM158" s="2136">
        <f>SUM(BA158,BD158,BG158,BJ158)</f>
        <v>142</v>
      </c>
      <c r="BN158" s="2061">
        <f>SUM(BB158,BE158,BH158,BK158)</f>
        <v>239</v>
      </c>
      <c r="BO158" s="2062">
        <f>BM158-BN158</f>
        <v>-97</v>
      </c>
    </row>
    <row r="159" spans="1:67">
      <c r="A159" s="296"/>
    </row>
    <row r="160" spans="1:67" ht="13.5" thickBot="1">
      <c r="A160" s="296"/>
    </row>
    <row r="161" spans="1:67" ht="48" thickBot="1">
      <c r="A161" s="960" t="s">
        <v>706</v>
      </c>
      <c r="B161" s="961" t="s">
        <v>164</v>
      </c>
      <c r="C161" s="962" t="s">
        <v>164</v>
      </c>
      <c r="D161" s="963"/>
      <c r="E161" s="961" t="s">
        <v>165</v>
      </c>
      <c r="F161" s="962" t="s">
        <v>166</v>
      </c>
      <c r="G161" s="963"/>
      <c r="H161" s="961" t="s">
        <v>167</v>
      </c>
      <c r="I161" s="962" t="s">
        <v>167</v>
      </c>
      <c r="J161" s="963"/>
      <c r="K161" s="962" t="s">
        <v>168</v>
      </c>
      <c r="L161" s="962" t="s">
        <v>168</v>
      </c>
      <c r="M161" s="963"/>
      <c r="N161" s="961" t="s">
        <v>156</v>
      </c>
      <c r="O161" s="962" t="s">
        <v>156</v>
      </c>
      <c r="P161" s="964"/>
      <c r="R161" s="960" t="s">
        <v>923</v>
      </c>
      <c r="S161" s="961" t="s">
        <v>164</v>
      </c>
      <c r="T161" s="962" t="s">
        <v>164</v>
      </c>
      <c r="U161" s="963"/>
      <c r="V161" s="961" t="s">
        <v>165</v>
      </c>
      <c r="W161" s="962" t="s">
        <v>166</v>
      </c>
      <c r="X161" s="963"/>
      <c r="Y161" s="961" t="s">
        <v>167</v>
      </c>
      <c r="Z161" s="962" t="s">
        <v>167</v>
      </c>
      <c r="AA161" s="963"/>
      <c r="AB161" s="962" t="s">
        <v>168</v>
      </c>
      <c r="AC161" s="962" t="s">
        <v>168</v>
      </c>
      <c r="AD161" s="963"/>
      <c r="AE161" s="961" t="s">
        <v>156</v>
      </c>
      <c r="AF161" s="962" t="s">
        <v>156</v>
      </c>
      <c r="AG161" s="964"/>
      <c r="AI161" s="960" t="s">
        <v>735</v>
      </c>
      <c r="AJ161" s="961" t="s">
        <v>164</v>
      </c>
      <c r="AK161" s="962" t="s">
        <v>164</v>
      </c>
      <c r="AL161" s="963"/>
      <c r="AM161" s="961" t="s">
        <v>165</v>
      </c>
      <c r="AN161" s="962" t="s">
        <v>166</v>
      </c>
      <c r="AO161" s="963"/>
      <c r="AP161" s="961" t="s">
        <v>167</v>
      </c>
      <c r="AQ161" s="962" t="s">
        <v>167</v>
      </c>
      <c r="AR161" s="963"/>
      <c r="AS161" s="962" t="s">
        <v>168</v>
      </c>
      <c r="AT161" s="962" t="s">
        <v>168</v>
      </c>
      <c r="AU161" s="963"/>
      <c r="AV161" s="961" t="s">
        <v>156</v>
      </c>
      <c r="AW161" s="962" t="s">
        <v>156</v>
      </c>
      <c r="AX161" s="964"/>
      <c r="AZ161" s="960" t="s">
        <v>737</v>
      </c>
      <c r="BA161" s="961" t="s">
        <v>164</v>
      </c>
      <c r="BB161" s="962" t="s">
        <v>164</v>
      </c>
      <c r="BC161" s="963"/>
      <c r="BD161" s="961" t="s">
        <v>165</v>
      </c>
      <c r="BE161" s="962" t="s">
        <v>166</v>
      </c>
      <c r="BF161" s="963"/>
      <c r="BG161" s="961" t="s">
        <v>167</v>
      </c>
      <c r="BH161" s="962" t="s">
        <v>167</v>
      </c>
      <c r="BI161" s="963"/>
      <c r="BJ161" s="962" t="s">
        <v>168</v>
      </c>
      <c r="BK161" s="962" t="s">
        <v>168</v>
      </c>
      <c r="BL161" s="963"/>
      <c r="BM161" s="961" t="s">
        <v>156</v>
      </c>
      <c r="BN161" s="962" t="s">
        <v>156</v>
      </c>
      <c r="BO161" s="964"/>
    </row>
    <row r="162" spans="1:67" ht="45.75" thickBot="1">
      <c r="A162" s="2804" t="s">
        <v>627</v>
      </c>
      <c r="B162" s="534" t="s">
        <v>169</v>
      </c>
      <c r="C162" s="650" t="s">
        <v>170</v>
      </c>
      <c r="D162" s="536" t="s">
        <v>171</v>
      </c>
      <c r="E162" s="534" t="s">
        <v>169</v>
      </c>
      <c r="F162" s="535" t="s">
        <v>170</v>
      </c>
      <c r="G162" s="536" t="s">
        <v>171</v>
      </c>
      <c r="H162" s="534" t="s">
        <v>169</v>
      </c>
      <c r="I162" s="535" t="s">
        <v>170</v>
      </c>
      <c r="J162" s="536" t="s">
        <v>171</v>
      </c>
      <c r="K162" s="534" t="s">
        <v>169</v>
      </c>
      <c r="L162" s="535" t="s">
        <v>170</v>
      </c>
      <c r="M162" s="536" t="s">
        <v>171</v>
      </c>
      <c r="N162" s="534" t="s">
        <v>169</v>
      </c>
      <c r="O162" s="650" t="s">
        <v>170</v>
      </c>
      <c r="P162" s="536" t="s">
        <v>161</v>
      </c>
      <c r="R162" s="2804" t="s">
        <v>627</v>
      </c>
      <c r="S162" s="534" t="s">
        <v>169</v>
      </c>
      <c r="T162" s="650" t="s">
        <v>170</v>
      </c>
      <c r="U162" s="536" t="s">
        <v>171</v>
      </c>
      <c r="V162" s="534" t="s">
        <v>169</v>
      </c>
      <c r="W162" s="535" t="s">
        <v>170</v>
      </c>
      <c r="X162" s="536" t="s">
        <v>171</v>
      </c>
      <c r="Y162" s="534" t="s">
        <v>169</v>
      </c>
      <c r="Z162" s="535" t="s">
        <v>170</v>
      </c>
      <c r="AA162" s="536" t="s">
        <v>171</v>
      </c>
      <c r="AB162" s="534" t="s">
        <v>169</v>
      </c>
      <c r="AC162" s="535" t="s">
        <v>170</v>
      </c>
      <c r="AD162" s="536" t="s">
        <v>171</v>
      </c>
      <c r="AE162" s="534" t="s">
        <v>169</v>
      </c>
      <c r="AF162" s="650" t="s">
        <v>170</v>
      </c>
      <c r="AG162" s="536" t="s">
        <v>161</v>
      </c>
      <c r="AI162" s="2804" t="s">
        <v>627</v>
      </c>
      <c r="AJ162" s="534" t="s">
        <v>169</v>
      </c>
      <c r="AK162" s="650" t="s">
        <v>170</v>
      </c>
      <c r="AL162" s="536" t="s">
        <v>171</v>
      </c>
      <c r="AM162" s="534" t="s">
        <v>169</v>
      </c>
      <c r="AN162" s="535" t="s">
        <v>170</v>
      </c>
      <c r="AO162" s="536" t="s">
        <v>171</v>
      </c>
      <c r="AP162" s="534" t="s">
        <v>169</v>
      </c>
      <c r="AQ162" s="535" t="s">
        <v>170</v>
      </c>
      <c r="AR162" s="536" t="s">
        <v>171</v>
      </c>
      <c r="AS162" s="534" t="s">
        <v>169</v>
      </c>
      <c r="AT162" s="535" t="s">
        <v>170</v>
      </c>
      <c r="AU162" s="536" t="s">
        <v>171</v>
      </c>
      <c r="AV162" s="534" t="s">
        <v>169</v>
      </c>
      <c r="AW162" s="650" t="s">
        <v>170</v>
      </c>
      <c r="AX162" s="536" t="s">
        <v>161</v>
      </c>
      <c r="AZ162" s="2804" t="s">
        <v>627</v>
      </c>
      <c r="BA162" s="534" t="s">
        <v>169</v>
      </c>
      <c r="BB162" s="650" t="s">
        <v>170</v>
      </c>
      <c r="BC162" s="536" t="s">
        <v>171</v>
      </c>
      <c r="BD162" s="534" t="s">
        <v>169</v>
      </c>
      <c r="BE162" s="535" t="s">
        <v>170</v>
      </c>
      <c r="BF162" s="536" t="s">
        <v>171</v>
      </c>
      <c r="BG162" s="534" t="s">
        <v>169</v>
      </c>
      <c r="BH162" s="535" t="s">
        <v>170</v>
      </c>
      <c r="BI162" s="536" t="s">
        <v>171</v>
      </c>
      <c r="BJ162" s="534" t="s">
        <v>169</v>
      </c>
      <c r="BK162" s="535" t="s">
        <v>170</v>
      </c>
      <c r="BL162" s="536" t="s">
        <v>171</v>
      </c>
      <c r="BM162" s="534" t="s">
        <v>169</v>
      </c>
      <c r="BN162" s="650" t="s">
        <v>170</v>
      </c>
      <c r="BO162" s="536" t="s">
        <v>161</v>
      </c>
    </row>
    <row r="163" spans="1:67">
      <c r="A163" s="1646" t="s">
        <v>437</v>
      </c>
      <c r="B163" s="2647">
        <v>0</v>
      </c>
      <c r="C163" s="2647">
        <v>0</v>
      </c>
      <c r="D163" s="2647">
        <f>B163-C163</f>
        <v>0</v>
      </c>
      <c r="E163" s="2647">
        <v>1</v>
      </c>
      <c r="F163" s="2647">
        <v>0</v>
      </c>
      <c r="G163" s="2647">
        <f>E163-F163</f>
        <v>1</v>
      </c>
      <c r="H163" s="2647">
        <v>28</v>
      </c>
      <c r="I163" s="2647">
        <v>131</v>
      </c>
      <c r="J163" s="2647">
        <f>H163-I163</f>
        <v>-103</v>
      </c>
      <c r="K163" s="2647">
        <v>1</v>
      </c>
      <c r="L163" s="2647">
        <v>1</v>
      </c>
      <c r="M163" s="2647">
        <f>K163-L163</f>
        <v>0</v>
      </c>
      <c r="N163" s="2650">
        <f>B163+E163+H163+K163</f>
        <v>30</v>
      </c>
      <c r="O163" s="2650">
        <f>C163+F163+I163+L163</f>
        <v>132</v>
      </c>
      <c r="P163" s="1647">
        <f>N163-O163</f>
        <v>-102</v>
      </c>
      <c r="R163" s="1646" t="s">
        <v>437</v>
      </c>
      <c r="S163" s="2647">
        <v>1</v>
      </c>
      <c r="T163" s="2647">
        <v>0</v>
      </c>
      <c r="U163" s="2647">
        <f>S163-T163</f>
        <v>1</v>
      </c>
      <c r="V163" s="2647">
        <v>0</v>
      </c>
      <c r="W163" s="2647">
        <v>2</v>
      </c>
      <c r="X163" s="2647">
        <f>V163-W163</f>
        <v>-2</v>
      </c>
      <c r="Y163" s="2647">
        <v>25</v>
      </c>
      <c r="Z163" s="2647">
        <v>11</v>
      </c>
      <c r="AA163" s="2647">
        <f>Y163-Z163</f>
        <v>14</v>
      </c>
      <c r="AB163" s="2647">
        <v>0</v>
      </c>
      <c r="AC163" s="2647">
        <v>0</v>
      </c>
      <c r="AD163" s="2647">
        <f>AB163-AC163</f>
        <v>0</v>
      </c>
      <c r="AE163" s="2650">
        <f>S163+V163+Y163+AB163</f>
        <v>26</v>
      </c>
      <c r="AF163" s="2650">
        <f>T163+W163+Z163+AC163</f>
        <v>13</v>
      </c>
      <c r="AG163" s="1647">
        <f>AE163-AF163</f>
        <v>13</v>
      </c>
      <c r="AI163" s="1646" t="s">
        <v>437</v>
      </c>
      <c r="AJ163" s="2647">
        <v>0</v>
      </c>
      <c r="AK163" s="2647">
        <v>0</v>
      </c>
      <c r="AL163" s="2647">
        <v>0</v>
      </c>
      <c r="AM163" s="2647">
        <v>0</v>
      </c>
      <c r="AN163" s="2647">
        <v>1</v>
      </c>
      <c r="AO163" s="2647">
        <f>-1</f>
        <v>-1</v>
      </c>
      <c r="AP163" s="2647">
        <v>6</v>
      </c>
      <c r="AQ163" s="2647">
        <v>21</v>
      </c>
      <c r="AR163" s="2647">
        <v>-15</v>
      </c>
      <c r="AS163" s="2647">
        <v>0</v>
      </c>
      <c r="AT163" s="2647">
        <v>0</v>
      </c>
      <c r="AU163" s="2647">
        <v>0</v>
      </c>
      <c r="AV163" s="2650">
        <v>6</v>
      </c>
      <c r="AW163" s="2650">
        <v>22</v>
      </c>
      <c r="AX163" s="1647">
        <v>-16</v>
      </c>
      <c r="AZ163" s="1646" t="s">
        <v>437</v>
      </c>
      <c r="BA163" s="2647">
        <v>0</v>
      </c>
      <c r="BB163" s="2647">
        <v>0</v>
      </c>
      <c r="BC163" s="1647">
        <f>BA163-BB163</f>
        <v>0</v>
      </c>
      <c r="BD163" s="2647">
        <v>2</v>
      </c>
      <c r="BE163" s="2647">
        <v>0</v>
      </c>
      <c r="BF163" s="1647">
        <f>BD163-BE163</f>
        <v>2</v>
      </c>
      <c r="BG163" s="2647">
        <v>12</v>
      </c>
      <c r="BH163" s="2647">
        <v>36</v>
      </c>
      <c r="BI163" s="1647">
        <f>BG163-BH163</f>
        <v>-24</v>
      </c>
      <c r="BJ163" s="2647">
        <v>0</v>
      </c>
      <c r="BK163" s="2647">
        <v>1</v>
      </c>
      <c r="BL163" s="1647">
        <f>BJ163-BK163</f>
        <v>-1</v>
      </c>
      <c r="BM163" s="2650">
        <v>14</v>
      </c>
      <c r="BN163" s="2650">
        <v>37</v>
      </c>
      <c r="BO163" s="1647">
        <f>BM163-BN163</f>
        <v>-23</v>
      </c>
    </row>
    <row r="164" spans="1:67">
      <c r="A164" s="957" t="s">
        <v>438</v>
      </c>
      <c r="B164" s="1315">
        <v>0</v>
      </c>
      <c r="C164" s="1315">
        <v>0</v>
      </c>
      <c r="D164" s="1315">
        <f t="shared" ref="D164:D185" si="194">B164-C164</f>
        <v>0</v>
      </c>
      <c r="E164" s="1315">
        <v>0</v>
      </c>
      <c r="F164" s="1315">
        <v>0</v>
      </c>
      <c r="G164" s="1315">
        <f t="shared" ref="G164:G185" si="195">E164-F164</f>
        <v>0</v>
      </c>
      <c r="H164" s="1315">
        <v>0</v>
      </c>
      <c r="I164" s="1315">
        <v>0</v>
      </c>
      <c r="J164" s="1315">
        <f t="shared" ref="J164:J185" si="196">H164-I164</f>
        <v>0</v>
      </c>
      <c r="K164" s="1315">
        <v>0</v>
      </c>
      <c r="L164" s="1315">
        <v>0</v>
      </c>
      <c r="M164" s="1315">
        <f t="shared" ref="M164:M185" si="197">K164-L164</f>
        <v>0</v>
      </c>
      <c r="N164" s="1316">
        <f t="shared" ref="N164:O184" si="198">B164+E164+H164+K164</f>
        <v>0</v>
      </c>
      <c r="O164" s="1316">
        <f t="shared" si="198"/>
        <v>0</v>
      </c>
      <c r="P164" s="1317">
        <f t="shared" ref="P164:P185" si="199">N164-O164</f>
        <v>0</v>
      </c>
      <c r="R164" s="957" t="s">
        <v>438</v>
      </c>
      <c r="S164" s="1315">
        <v>0</v>
      </c>
      <c r="T164" s="1315">
        <v>0</v>
      </c>
      <c r="U164" s="2647">
        <f t="shared" ref="U164:U184" si="200">S164-T164</f>
        <v>0</v>
      </c>
      <c r="V164" s="1315">
        <v>0</v>
      </c>
      <c r="W164" s="1315">
        <v>0</v>
      </c>
      <c r="X164" s="2647">
        <f t="shared" ref="X164:X184" si="201">V164-W164</f>
        <v>0</v>
      </c>
      <c r="Y164" s="1315">
        <v>0</v>
      </c>
      <c r="Z164" s="1315">
        <v>0</v>
      </c>
      <c r="AA164" s="2647">
        <f t="shared" ref="AA164:AA184" si="202">Y164-Z164</f>
        <v>0</v>
      </c>
      <c r="AB164" s="1315">
        <v>0</v>
      </c>
      <c r="AC164" s="1315">
        <v>0</v>
      </c>
      <c r="AD164" s="2647">
        <f t="shared" ref="AD164:AD184" si="203">AB164-AC164</f>
        <v>0</v>
      </c>
      <c r="AE164" s="2650">
        <f t="shared" ref="AE164:AF184" si="204">S164+V164+Y164+AB164</f>
        <v>0</v>
      </c>
      <c r="AF164" s="2650">
        <f t="shared" si="204"/>
        <v>0</v>
      </c>
      <c r="AG164" s="1647">
        <f t="shared" ref="AG164:AG184" si="205">AE164-AF164</f>
        <v>0</v>
      </c>
      <c r="AI164" s="957" t="s">
        <v>438</v>
      </c>
      <c r="AJ164" s="1315">
        <v>0</v>
      </c>
      <c r="AK164" s="1315">
        <v>0</v>
      </c>
      <c r="AL164" s="2647">
        <v>0</v>
      </c>
      <c r="AM164" s="1315">
        <v>0</v>
      </c>
      <c r="AN164" s="1315">
        <v>0</v>
      </c>
      <c r="AO164" s="2647">
        <v>0</v>
      </c>
      <c r="AP164" s="1315">
        <v>0</v>
      </c>
      <c r="AQ164" s="1315">
        <v>0</v>
      </c>
      <c r="AR164" s="2647">
        <v>0</v>
      </c>
      <c r="AS164" s="1315">
        <v>0</v>
      </c>
      <c r="AT164" s="1315">
        <v>0</v>
      </c>
      <c r="AU164" s="2647">
        <v>0</v>
      </c>
      <c r="AV164" s="2650">
        <v>0</v>
      </c>
      <c r="AW164" s="2650">
        <v>0</v>
      </c>
      <c r="AX164" s="1647">
        <v>0</v>
      </c>
      <c r="AZ164" s="957" t="s">
        <v>438</v>
      </c>
      <c r="BA164" s="1315">
        <v>0</v>
      </c>
      <c r="BB164" s="1315">
        <v>0</v>
      </c>
      <c r="BC164" s="1647">
        <f t="shared" ref="BC164:BC184" si="206">BA164-BB164</f>
        <v>0</v>
      </c>
      <c r="BD164" s="1315">
        <v>0</v>
      </c>
      <c r="BE164" s="1315">
        <v>0</v>
      </c>
      <c r="BF164" s="1647">
        <f t="shared" ref="BF164:BF184" si="207">BD164-BE164</f>
        <v>0</v>
      </c>
      <c r="BG164" s="1315">
        <v>0</v>
      </c>
      <c r="BH164" s="1315">
        <v>0</v>
      </c>
      <c r="BI164" s="1647">
        <f t="shared" ref="BI164:BI184" si="208">BG164-BH164</f>
        <v>0</v>
      </c>
      <c r="BJ164" s="1315">
        <v>0</v>
      </c>
      <c r="BK164" s="1315">
        <v>0</v>
      </c>
      <c r="BL164" s="1647">
        <f t="shared" ref="BL164:BL184" si="209">BJ164-BK164</f>
        <v>0</v>
      </c>
      <c r="BM164" s="2650">
        <v>0</v>
      </c>
      <c r="BN164" s="2650">
        <v>0</v>
      </c>
      <c r="BO164" s="1647">
        <f t="shared" ref="BO164:BO184" si="210">BM164-BN164</f>
        <v>0</v>
      </c>
    </row>
    <row r="165" spans="1:67">
      <c r="A165" s="957" t="s">
        <v>439</v>
      </c>
      <c r="B165" s="1315">
        <v>1</v>
      </c>
      <c r="C165" s="1315">
        <v>7</v>
      </c>
      <c r="D165" s="1315">
        <f t="shared" si="194"/>
        <v>-6</v>
      </c>
      <c r="E165" s="1315">
        <v>1</v>
      </c>
      <c r="F165" s="1315">
        <v>4</v>
      </c>
      <c r="G165" s="1315">
        <f t="shared" si="195"/>
        <v>-3</v>
      </c>
      <c r="H165" s="1315">
        <v>11</v>
      </c>
      <c r="I165" s="1315">
        <v>14</v>
      </c>
      <c r="J165" s="1315">
        <f t="shared" si="196"/>
        <v>-3</v>
      </c>
      <c r="K165" s="1315">
        <v>1</v>
      </c>
      <c r="L165" s="1315">
        <v>0</v>
      </c>
      <c r="M165" s="1315">
        <f t="shared" si="197"/>
        <v>1</v>
      </c>
      <c r="N165" s="1316">
        <f t="shared" si="198"/>
        <v>14</v>
      </c>
      <c r="O165" s="1316">
        <f t="shared" si="198"/>
        <v>25</v>
      </c>
      <c r="P165" s="1317">
        <f t="shared" si="199"/>
        <v>-11</v>
      </c>
      <c r="R165" s="957" t="s">
        <v>439</v>
      </c>
      <c r="S165" s="1315">
        <v>1</v>
      </c>
      <c r="T165" s="1315">
        <v>0</v>
      </c>
      <c r="U165" s="2647">
        <f t="shared" si="200"/>
        <v>1</v>
      </c>
      <c r="V165" s="1315">
        <v>0</v>
      </c>
      <c r="W165" s="1315">
        <v>3</v>
      </c>
      <c r="X165" s="2647">
        <f t="shared" si="201"/>
        <v>-3</v>
      </c>
      <c r="Y165" s="1315">
        <v>8</v>
      </c>
      <c r="Z165" s="1315">
        <v>6</v>
      </c>
      <c r="AA165" s="2647">
        <f t="shared" si="202"/>
        <v>2</v>
      </c>
      <c r="AB165" s="1315">
        <v>0</v>
      </c>
      <c r="AC165" s="1315">
        <v>0</v>
      </c>
      <c r="AD165" s="2647">
        <f t="shared" si="203"/>
        <v>0</v>
      </c>
      <c r="AE165" s="2650">
        <f t="shared" si="204"/>
        <v>9</v>
      </c>
      <c r="AF165" s="2650">
        <f t="shared" si="204"/>
        <v>9</v>
      </c>
      <c r="AG165" s="1647">
        <f t="shared" si="205"/>
        <v>0</v>
      </c>
      <c r="AI165" s="957" t="s">
        <v>439</v>
      </c>
      <c r="AJ165" s="1315">
        <v>1</v>
      </c>
      <c r="AK165" s="1315">
        <v>1</v>
      </c>
      <c r="AL165" s="2647">
        <v>0</v>
      </c>
      <c r="AM165" s="1315">
        <v>1</v>
      </c>
      <c r="AN165" s="1315">
        <v>2</v>
      </c>
      <c r="AO165" s="2647">
        <v>-1</v>
      </c>
      <c r="AP165" s="1315">
        <v>3</v>
      </c>
      <c r="AQ165" s="1315">
        <v>7</v>
      </c>
      <c r="AR165" s="2647">
        <v>-4</v>
      </c>
      <c r="AS165" s="1315">
        <v>0</v>
      </c>
      <c r="AT165" s="1315">
        <v>0</v>
      </c>
      <c r="AU165" s="2647">
        <v>0</v>
      </c>
      <c r="AV165" s="2650">
        <v>5</v>
      </c>
      <c r="AW165" s="2650">
        <v>10</v>
      </c>
      <c r="AX165" s="1647">
        <v>-5</v>
      </c>
      <c r="AZ165" s="957" t="s">
        <v>439</v>
      </c>
      <c r="BA165" s="1315">
        <v>3</v>
      </c>
      <c r="BB165" s="1315">
        <v>0</v>
      </c>
      <c r="BC165" s="1647">
        <f t="shared" si="206"/>
        <v>3</v>
      </c>
      <c r="BD165" s="1315">
        <v>0</v>
      </c>
      <c r="BE165" s="1315">
        <v>5</v>
      </c>
      <c r="BF165" s="1647">
        <f t="shared" si="207"/>
        <v>-5</v>
      </c>
      <c r="BG165" s="1315">
        <v>3</v>
      </c>
      <c r="BH165" s="1315">
        <v>7</v>
      </c>
      <c r="BI165" s="1647">
        <f t="shared" si="208"/>
        <v>-4</v>
      </c>
      <c r="BJ165" s="1315">
        <v>0</v>
      </c>
      <c r="BK165" s="1315">
        <v>1</v>
      </c>
      <c r="BL165" s="1647">
        <f t="shared" si="209"/>
        <v>-1</v>
      </c>
      <c r="BM165" s="2650">
        <v>6</v>
      </c>
      <c r="BN165" s="2650">
        <v>13</v>
      </c>
      <c r="BO165" s="1647">
        <f t="shared" si="210"/>
        <v>-7</v>
      </c>
    </row>
    <row r="166" spans="1:67" ht="22.5">
      <c r="A166" s="958" t="s">
        <v>440</v>
      </c>
      <c r="B166" s="1315">
        <v>0</v>
      </c>
      <c r="C166" s="1315">
        <v>0</v>
      </c>
      <c r="D166" s="1315">
        <f t="shared" si="194"/>
        <v>0</v>
      </c>
      <c r="E166" s="1315">
        <v>0</v>
      </c>
      <c r="F166" s="1315">
        <v>0</v>
      </c>
      <c r="G166" s="1315">
        <f t="shared" si="195"/>
        <v>0</v>
      </c>
      <c r="H166" s="1315">
        <v>1</v>
      </c>
      <c r="I166" s="1315">
        <v>0</v>
      </c>
      <c r="J166" s="1315">
        <f t="shared" si="196"/>
        <v>1</v>
      </c>
      <c r="K166" s="1315">
        <v>0</v>
      </c>
      <c r="L166" s="1315">
        <v>0</v>
      </c>
      <c r="M166" s="1315">
        <f t="shared" si="197"/>
        <v>0</v>
      </c>
      <c r="N166" s="1316">
        <f t="shared" si="198"/>
        <v>1</v>
      </c>
      <c r="O166" s="1316">
        <f t="shared" si="198"/>
        <v>0</v>
      </c>
      <c r="P166" s="1317">
        <f t="shared" si="199"/>
        <v>1</v>
      </c>
      <c r="R166" s="958" t="s">
        <v>440</v>
      </c>
      <c r="S166" s="1315">
        <v>0</v>
      </c>
      <c r="T166" s="1315">
        <v>0</v>
      </c>
      <c r="U166" s="2647">
        <f t="shared" si="200"/>
        <v>0</v>
      </c>
      <c r="V166" s="1315">
        <v>0</v>
      </c>
      <c r="W166" s="1315">
        <v>0</v>
      </c>
      <c r="X166" s="2647">
        <f t="shared" si="201"/>
        <v>0</v>
      </c>
      <c r="Y166" s="1315">
        <v>0</v>
      </c>
      <c r="Z166" s="1315">
        <v>0</v>
      </c>
      <c r="AA166" s="2647">
        <f t="shared" si="202"/>
        <v>0</v>
      </c>
      <c r="AB166" s="1315">
        <v>0</v>
      </c>
      <c r="AC166" s="1315">
        <v>0</v>
      </c>
      <c r="AD166" s="2647">
        <f t="shared" si="203"/>
        <v>0</v>
      </c>
      <c r="AE166" s="2650">
        <f t="shared" si="204"/>
        <v>0</v>
      </c>
      <c r="AF166" s="2650">
        <f t="shared" si="204"/>
        <v>0</v>
      </c>
      <c r="AG166" s="1647">
        <f t="shared" si="205"/>
        <v>0</v>
      </c>
      <c r="AI166" s="958" t="s">
        <v>440</v>
      </c>
      <c r="AJ166" s="1315">
        <v>0</v>
      </c>
      <c r="AK166" s="1315">
        <v>1</v>
      </c>
      <c r="AL166" s="2647">
        <v>-1</v>
      </c>
      <c r="AM166" s="1315">
        <v>0</v>
      </c>
      <c r="AN166" s="1315">
        <v>0</v>
      </c>
      <c r="AO166" s="2647">
        <v>0</v>
      </c>
      <c r="AP166" s="1315">
        <v>1</v>
      </c>
      <c r="AQ166" s="1315">
        <v>0</v>
      </c>
      <c r="AR166" s="2647">
        <v>1</v>
      </c>
      <c r="AS166" s="1315">
        <v>0</v>
      </c>
      <c r="AT166" s="1315">
        <v>0</v>
      </c>
      <c r="AU166" s="2647">
        <v>0</v>
      </c>
      <c r="AV166" s="2650">
        <v>1</v>
      </c>
      <c r="AW166" s="2650">
        <v>1</v>
      </c>
      <c r="AX166" s="1647">
        <v>0</v>
      </c>
      <c r="AZ166" s="958" t="s">
        <v>440</v>
      </c>
      <c r="BA166" s="1315">
        <v>1</v>
      </c>
      <c r="BB166" s="1315">
        <v>2</v>
      </c>
      <c r="BC166" s="1647">
        <f t="shared" si="206"/>
        <v>-1</v>
      </c>
      <c r="BD166" s="1315">
        <v>0</v>
      </c>
      <c r="BE166" s="1315">
        <v>0</v>
      </c>
      <c r="BF166" s="1647">
        <f t="shared" si="207"/>
        <v>0</v>
      </c>
      <c r="BG166" s="1315">
        <v>1</v>
      </c>
      <c r="BH166" s="1315">
        <v>0</v>
      </c>
      <c r="BI166" s="1647">
        <f t="shared" si="208"/>
        <v>1</v>
      </c>
      <c r="BJ166" s="1315">
        <v>0</v>
      </c>
      <c r="BK166" s="1315">
        <v>0</v>
      </c>
      <c r="BL166" s="1647">
        <f t="shared" si="209"/>
        <v>0</v>
      </c>
      <c r="BM166" s="2650">
        <v>2</v>
      </c>
      <c r="BN166" s="2650">
        <v>2</v>
      </c>
      <c r="BO166" s="1647">
        <f t="shared" si="210"/>
        <v>0</v>
      </c>
    </row>
    <row r="167" spans="1:67" ht="22.5">
      <c r="A167" s="958" t="s">
        <v>441</v>
      </c>
      <c r="B167" s="1315">
        <v>0</v>
      </c>
      <c r="C167" s="1315">
        <v>0</v>
      </c>
      <c r="D167" s="1315">
        <f t="shared" si="194"/>
        <v>0</v>
      </c>
      <c r="E167" s="1315">
        <v>0</v>
      </c>
      <c r="F167" s="1315">
        <v>0</v>
      </c>
      <c r="G167" s="1315">
        <f t="shared" si="195"/>
        <v>0</v>
      </c>
      <c r="H167" s="1315">
        <v>0</v>
      </c>
      <c r="I167" s="1315">
        <v>0</v>
      </c>
      <c r="J167" s="1315">
        <f t="shared" si="196"/>
        <v>0</v>
      </c>
      <c r="K167" s="1315">
        <v>0</v>
      </c>
      <c r="L167" s="1315">
        <v>0</v>
      </c>
      <c r="M167" s="1315">
        <f t="shared" si="197"/>
        <v>0</v>
      </c>
      <c r="N167" s="1316">
        <f t="shared" si="198"/>
        <v>0</v>
      </c>
      <c r="O167" s="1316">
        <f t="shared" si="198"/>
        <v>0</v>
      </c>
      <c r="P167" s="1317">
        <f t="shared" si="199"/>
        <v>0</v>
      </c>
      <c r="R167" s="958" t="s">
        <v>441</v>
      </c>
      <c r="S167" s="1315">
        <v>0</v>
      </c>
      <c r="T167" s="1315">
        <v>0</v>
      </c>
      <c r="U167" s="2647">
        <f t="shared" si="200"/>
        <v>0</v>
      </c>
      <c r="V167" s="1315">
        <v>0</v>
      </c>
      <c r="W167" s="1315">
        <v>0</v>
      </c>
      <c r="X167" s="2647">
        <f t="shared" si="201"/>
        <v>0</v>
      </c>
      <c r="Y167" s="1315">
        <v>0</v>
      </c>
      <c r="Z167" s="1315">
        <v>0</v>
      </c>
      <c r="AA167" s="2647">
        <f t="shared" si="202"/>
        <v>0</v>
      </c>
      <c r="AB167" s="1315">
        <v>0</v>
      </c>
      <c r="AC167" s="1315">
        <v>0</v>
      </c>
      <c r="AD167" s="2647">
        <f t="shared" si="203"/>
        <v>0</v>
      </c>
      <c r="AE167" s="2650">
        <f t="shared" si="204"/>
        <v>0</v>
      </c>
      <c r="AF167" s="2650">
        <f t="shared" si="204"/>
        <v>0</v>
      </c>
      <c r="AG167" s="1647">
        <f t="shared" si="205"/>
        <v>0</v>
      </c>
      <c r="AI167" s="958" t="s">
        <v>441</v>
      </c>
      <c r="AJ167" s="1315">
        <v>0</v>
      </c>
      <c r="AK167" s="1315">
        <v>0</v>
      </c>
      <c r="AL167" s="2647">
        <v>0</v>
      </c>
      <c r="AM167" s="1315">
        <v>0</v>
      </c>
      <c r="AN167" s="1315">
        <v>0</v>
      </c>
      <c r="AO167" s="2647">
        <v>0</v>
      </c>
      <c r="AP167" s="1315">
        <v>0</v>
      </c>
      <c r="AQ167" s="1315">
        <v>0</v>
      </c>
      <c r="AR167" s="2647">
        <v>0</v>
      </c>
      <c r="AS167" s="1315">
        <v>0</v>
      </c>
      <c r="AT167" s="1315">
        <v>0</v>
      </c>
      <c r="AU167" s="2647">
        <v>0</v>
      </c>
      <c r="AV167" s="2650">
        <v>0</v>
      </c>
      <c r="AW167" s="2650">
        <v>0</v>
      </c>
      <c r="AX167" s="1647">
        <v>0</v>
      </c>
      <c r="AZ167" s="958" t="s">
        <v>441</v>
      </c>
      <c r="BA167" s="1315">
        <v>0</v>
      </c>
      <c r="BB167" s="1315">
        <v>0</v>
      </c>
      <c r="BC167" s="1647">
        <f t="shared" si="206"/>
        <v>0</v>
      </c>
      <c r="BD167" s="1315">
        <v>0</v>
      </c>
      <c r="BE167" s="1315">
        <v>0</v>
      </c>
      <c r="BF167" s="1647">
        <f t="shared" si="207"/>
        <v>0</v>
      </c>
      <c r="BG167" s="1315">
        <v>0</v>
      </c>
      <c r="BH167" s="1315">
        <v>0</v>
      </c>
      <c r="BI167" s="1647">
        <f t="shared" si="208"/>
        <v>0</v>
      </c>
      <c r="BJ167" s="1315">
        <v>0</v>
      </c>
      <c r="BK167" s="1315">
        <v>0</v>
      </c>
      <c r="BL167" s="1647">
        <f t="shared" si="209"/>
        <v>0</v>
      </c>
      <c r="BM167" s="2650">
        <v>0</v>
      </c>
      <c r="BN167" s="2650">
        <v>0</v>
      </c>
      <c r="BO167" s="1647">
        <f t="shared" si="210"/>
        <v>0</v>
      </c>
    </row>
    <row r="168" spans="1:67" s="1874" customFormat="1">
      <c r="A168" s="965" t="s">
        <v>442</v>
      </c>
      <c r="B168" s="1315">
        <v>2</v>
      </c>
      <c r="C168" s="1315">
        <v>9</v>
      </c>
      <c r="D168" s="1315">
        <f t="shared" si="194"/>
        <v>-7</v>
      </c>
      <c r="E168" s="1315">
        <v>8</v>
      </c>
      <c r="F168" s="1315">
        <v>6</v>
      </c>
      <c r="G168" s="1315">
        <f t="shared" si="195"/>
        <v>2</v>
      </c>
      <c r="H168" s="1315">
        <v>36</v>
      </c>
      <c r="I168" s="1315">
        <v>82</v>
      </c>
      <c r="J168" s="1315">
        <f t="shared" si="196"/>
        <v>-46</v>
      </c>
      <c r="K168" s="1315">
        <v>0</v>
      </c>
      <c r="L168" s="1315">
        <v>0</v>
      </c>
      <c r="M168" s="1315">
        <f t="shared" si="197"/>
        <v>0</v>
      </c>
      <c r="N168" s="1316">
        <f t="shared" si="198"/>
        <v>46</v>
      </c>
      <c r="O168" s="1316">
        <f t="shared" si="198"/>
        <v>97</v>
      </c>
      <c r="P168" s="1317">
        <f t="shared" si="199"/>
        <v>-51</v>
      </c>
      <c r="Q168" s="3"/>
      <c r="R168" s="965" t="s">
        <v>442</v>
      </c>
      <c r="S168" s="1315">
        <v>2</v>
      </c>
      <c r="T168" s="1315">
        <v>1</v>
      </c>
      <c r="U168" s="2647">
        <f t="shared" si="200"/>
        <v>1</v>
      </c>
      <c r="V168" s="1315">
        <v>2</v>
      </c>
      <c r="W168" s="1315">
        <v>1</v>
      </c>
      <c r="X168" s="2647">
        <f t="shared" si="201"/>
        <v>1</v>
      </c>
      <c r="Y168" s="1315">
        <v>31</v>
      </c>
      <c r="Z168" s="1315">
        <v>26</v>
      </c>
      <c r="AA168" s="2647">
        <f t="shared" si="202"/>
        <v>5</v>
      </c>
      <c r="AB168" s="1315">
        <v>0</v>
      </c>
      <c r="AC168" s="1315">
        <v>0</v>
      </c>
      <c r="AD168" s="2647">
        <f t="shared" si="203"/>
        <v>0</v>
      </c>
      <c r="AE168" s="2650">
        <f t="shared" si="204"/>
        <v>35</v>
      </c>
      <c r="AF168" s="2650">
        <f t="shared" si="204"/>
        <v>28</v>
      </c>
      <c r="AG168" s="1647">
        <f t="shared" si="205"/>
        <v>7</v>
      </c>
      <c r="AH168" s="3"/>
      <c r="AI168" s="965" t="s">
        <v>442</v>
      </c>
      <c r="AJ168" s="1315">
        <v>2</v>
      </c>
      <c r="AK168" s="1315">
        <v>3</v>
      </c>
      <c r="AL168" s="2647">
        <v>-1</v>
      </c>
      <c r="AM168" s="1315">
        <v>1</v>
      </c>
      <c r="AN168" s="1315">
        <v>4</v>
      </c>
      <c r="AO168" s="2647">
        <v>-3</v>
      </c>
      <c r="AP168" s="1315">
        <v>21</v>
      </c>
      <c r="AQ168" s="1315">
        <v>19</v>
      </c>
      <c r="AR168" s="2647">
        <v>2</v>
      </c>
      <c r="AS168" s="1315">
        <v>0</v>
      </c>
      <c r="AT168" s="1315">
        <v>0</v>
      </c>
      <c r="AU168" s="2647">
        <v>0</v>
      </c>
      <c r="AV168" s="2650">
        <v>24</v>
      </c>
      <c r="AW168" s="2650">
        <v>26</v>
      </c>
      <c r="AX168" s="1647">
        <v>-2</v>
      </c>
      <c r="AY168" s="3"/>
      <c r="AZ168" s="965" t="s">
        <v>442</v>
      </c>
      <c r="BA168" s="1315">
        <v>2</v>
      </c>
      <c r="BB168" s="1315">
        <v>6</v>
      </c>
      <c r="BC168" s="1647">
        <f t="shared" si="206"/>
        <v>-4</v>
      </c>
      <c r="BD168" s="1315">
        <v>0</v>
      </c>
      <c r="BE168" s="1315">
        <v>4</v>
      </c>
      <c r="BF168" s="1647">
        <f t="shared" si="207"/>
        <v>-4</v>
      </c>
      <c r="BG168" s="1315">
        <v>14</v>
      </c>
      <c r="BH168" s="1315">
        <v>29</v>
      </c>
      <c r="BI168" s="1647">
        <f t="shared" si="208"/>
        <v>-15</v>
      </c>
      <c r="BJ168" s="1315">
        <v>0</v>
      </c>
      <c r="BK168" s="1315">
        <v>0</v>
      </c>
      <c r="BL168" s="1647">
        <f t="shared" si="209"/>
        <v>0</v>
      </c>
      <c r="BM168" s="2650">
        <v>16</v>
      </c>
      <c r="BN168" s="2650">
        <v>39</v>
      </c>
      <c r="BO168" s="1647">
        <f t="shared" si="210"/>
        <v>-23</v>
      </c>
    </row>
    <row r="169" spans="1:67" ht="22.5">
      <c r="A169" s="966" t="s">
        <v>443</v>
      </c>
      <c r="B169" s="1315">
        <v>0</v>
      </c>
      <c r="C169" s="1315">
        <v>10</v>
      </c>
      <c r="D169" s="1315">
        <f t="shared" si="194"/>
        <v>-10</v>
      </c>
      <c r="E169" s="1315">
        <v>3</v>
      </c>
      <c r="F169" s="1315">
        <v>6</v>
      </c>
      <c r="G169" s="1315">
        <f t="shared" si="195"/>
        <v>-3</v>
      </c>
      <c r="H169" s="1315">
        <v>40</v>
      </c>
      <c r="I169" s="1315">
        <v>66</v>
      </c>
      <c r="J169" s="1315">
        <f t="shared" si="196"/>
        <v>-26</v>
      </c>
      <c r="K169" s="1315">
        <v>0</v>
      </c>
      <c r="L169" s="1315">
        <v>0</v>
      </c>
      <c r="M169" s="1315">
        <f t="shared" si="197"/>
        <v>0</v>
      </c>
      <c r="N169" s="1316">
        <f t="shared" si="198"/>
        <v>43</v>
      </c>
      <c r="O169" s="1316">
        <f t="shared" si="198"/>
        <v>82</v>
      </c>
      <c r="P169" s="1317">
        <f t="shared" si="199"/>
        <v>-39</v>
      </c>
      <c r="R169" s="966" t="s">
        <v>443</v>
      </c>
      <c r="S169" s="1315">
        <v>2</v>
      </c>
      <c r="T169" s="1315">
        <v>2</v>
      </c>
      <c r="U169" s="2647">
        <f t="shared" si="200"/>
        <v>0</v>
      </c>
      <c r="V169" s="1315">
        <v>2</v>
      </c>
      <c r="W169" s="1315">
        <v>3</v>
      </c>
      <c r="X169" s="2647">
        <f t="shared" si="201"/>
        <v>-1</v>
      </c>
      <c r="Y169" s="1315">
        <v>24</v>
      </c>
      <c r="Z169" s="1315">
        <v>32</v>
      </c>
      <c r="AA169" s="2647">
        <f t="shared" si="202"/>
        <v>-8</v>
      </c>
      <c r="AB169" s="1315">
        <v>0</v>
      </c>
      <c r="AC169" s="1315">
        <v>0</v>
      </c>
      <c r="AD169" s="2647">
        <f t="shared" si="203"/>
        <v>0</v>
      </c>
      <c r="AE169" s="2650">
        <f t="shared" si="204"/>
        <v>28</v>
      </c>
      <c r="AF169" s="2650">
        <f t="shared" si="204"/>
        <v>37</v>
      </c>
      <c r="AG169" s="1647">
        <f t="shared" si="205"/>
        <v>-9</v>
      </c>
      <c r="AI169" s="966" t="s">
        <v>443</v>
      </c>
      <c r="AJ169" s="1315">
        <v>1</v>
      </c>
      <c r="AK169" s="1315">
        <v>3</v>
      </c>
      <c r="AL169" s="2647">
        <v>-2</v>
      </c>
      <c r="AM169" s="1315">
        <v>3</v>
      </c>
      <c r="AN169" s="1315">
        <v>2</v>
      </c>
      <c r="AO169" s="2647">
        <v>1</v>
      </c>
      <c r="AP169" s="1315">
        <v>25</v>
      </c>
      <c r="AQ169" s="1315">
        <v>24</v>
      </c>
      <c r="AR169" s="2647">
        <v>1</v>
      </c>
      <c r="AS169" s="1315">
        <v>0</v>
      </c>
      <c r="AT169" s="1315">
        <v>0</v>
      </c>
      <c r="AU169" s="2647">
        <v>0</v>
      </c>
      <c r="AV169" s="2650">
        <v>29</v>
      </c>
      <c r="AW169" s="2650">
        <v>29</v>
      </c>
      <c r="AX169" s="1647">
        <v>0</v>
      </c>
      <c r="AZ169" s="966" t="s">
        <v>443</v>
      </c>
      <c r="BA169" s="1315">
        <v>1</v>
      </c>
      <c r="BB169" s="1315">
        <v>0</v>
      </c>
      <c r="BC169" s="1647">
        <f t="shared" si="206"/>
        <v>1</v>
      </c>
      <c r="BD169" s="1315">
        <v>1</v>
      </c>
      <c r="BE169" s="1315">
        <v>14</v>
      </c>
      <c r="BF169" s="1647">
        <f t="shared" si="207"/>
        <v>-13</v>
      </c>
      <c r="BG169" s="1315">
        <v>26</v>
      </c>
      <c r="BH169" s="1315">
        <v>34</v>
      </c>
      <c r="BI169" s="1647">
        <f t="shared" si="208"/>
        <v>-8</v>
      </c>
      <c r="BJ169" s="1315">
        <v>0</v>
      </c>
      <c r="BK169" s="1315">
        <v>0</v>
      </c>
      <c r="BL169" s="1647">
        <f t="shared" si="209"/>
        <v>0</v>
      </c>
      <c r="BM169" s="2650">
        <v>28</v>
      </c>
      <c r="BN169" s="2650">
        <v>48</v>
      </c>
      <c r="BO169" s="1647">
        <f t="shared" si="210"/>
        <v>-20</v>
      </c>
    </row>
    <row r="170" spans="1:67">
      <c r="A170" s="957" t="s">
        <v>444</v>
      </c>
      <c r="B170" s="1315">
        <v>0</v>
      </c>
      <c r="C170" s="1315">
        <v>1</v>
      </c>
      <c r="D170" s="1315">
        <f t="shared" si="194"/>
        <v>-1</v>
      </c>
      <c r="E170" s="1315">
        <v>2</v>
      </c>
      <c r="F170" s="1315">
        <v>1</v>
      </c>
      <c r="G170" s="1315">
        <f t="shared" si="195"/>
        <v>1</v>
      </c>
      <c r="H170" s="1315">
        <v>2</v>
      </c>
      <c r="I170" s="1315">
        <v>9</v>
      </c>
      <c r="J170" s="1315">
        <f t="shared" si="196"/>
        <v>-7</v>
      </c>
      <c r="K170" s="1315">
        <v>0</v>
      </c>
      <c r="L170" s="1315">
        <v>0</v>
      </c>
      <c r="M170" s="1315">
        <f t="shared" si="197"/>
        <v>0</v>
      </c>
      <c r="N170" s="1316">
        <f t="shared" si="198"/>
        <v>4</v>
      </c>
      <c r="O170" s="1316">
        <f t="shared" si="198"/>
        <v>11</v>
      </c>
      <c r="P170" s="1317">
        <f t="shared" si="199"/>
        <v>-7</v>
      </c>
      <c r="R170" s="957" t="s">
        <v>444</v>
      </c>
      <c r="S170" s="1315">
        <v>1</v>
      </c>
      <c r="T170" s="1315">
        <v>0</v>
      </c>
      <c r="U170" s="2647">
        <f t="shared" si="200"/>
        <v>1</v>
      </c>
      <c r="V170" s="1315">
        <v>0</v>
      </c>
      <c r="W170" s="1315">
        <v>1</v>
      </c>
      <c r="X170" s="2647">
        <f t="shared" si="201"/>
        <v>-1</v>
      </c>
      <c r="Y170" s="1315">
        <v>0</v>
      </c>
      <c r="Z170" s="1315">
        <v>5</v>
      </c>
      <c r="AA170" s="2647">
        <f t="shared" si="202"/>
        <v>-5</v>
      </c>
      <c r="AB170" s="1315">
        <v>0</v>
      </c>
      <c r="AC170" s="1315">
        <v>0</v>
      </c>
      <c r="AD170" s="2647">
        <f t="shared" si="203"/>
        <v>0</v>
      </c>
      <c r="AE170" s="2650">
        <f t="shared" si="204"/>
        <v>1</v>
      </c>
      <c r="AF170" s="2650">
        <f t="shared" si="204"/>
        <v>6</v>
      </c>
      <c r="AG170" s="1647">
        <f t="shared" si="205"/>
        <v>-5</v>
      </c>
      <c r="AI170" s="957" t="s">
        <v>444</v>
      </c>
      <c r="AJ170" s="1315">
        <v>0</v>
      </c>
      <c r="AK170" s="1315">
        <v>1</v>
      </c>
      <c r="AL170" s="2647">
        <v>-1</v>
      </c>
      <c r="AM170" s="1315">
        <v>1</v>
      </c>
      <c r="AN170" s="1315">
        <v>0</v>
      </c>
      <c r="AO170" s="2647">
        <v>1</v>
      </c>
      <c r="AP170" s="1315">
        <v>2</v>
      </c>
      <c r="AQ170" s="1315">
        <v>3</v>
      </c>
      <c r="AR170" s="2647">
        <v>-1</v>
      </c>
      <c r="AS170" s="1315">
        <v>0</v>
      </c>
      <c r="AT170" s="1315">
        <v>0</v>
      </c>
      <c r="AU170" s="2647">
        <v>0</v>
      </c>
      <c r="AV170" s="2650">
        <v>3</v>
      </c>
      <c r="AW170" s="2650">
        <v>4</v>
      </c>
      <c r="AX170" s="1647">
        <v>-1</v>
      </c>
      <c r="AZ170" s="957" t="s">
        <v>444</v>
      </c>
      <c r="BA170" s="1315">
        <v>0</v>
      </c>
      <c r="BB170" s="1315">
        <v>1</v>
      </c>
      <c r="BC170" s="1647">
        <f t="shared" si="206"/>
        <v>-1</v>
      </c>
      <c r="BD170" s="1315">
        <v>0</v>
      </c>
      <c r="BE170" s="1315">
        <v>0</v>
      </c>
      <c r="BF170" s="1647">
        <f t="shared" si="207"/>
        <v>0</v>
      </c>
      <c r="BG170" s="1315">
        <v>1</v>
      </c>
      <c r="BH170" s="1315">
        <v>2</v>
      </c>
      <c r="BI170" s="1647">
        <f t="shared" si="208"/>
        <v>-1</v>
      </c>
      <c r="BJ170" s="1315">
        <v>0</v>
      </c>
      <c r="BK170" s="1315">
        <v>0</v>
      </c>
      <c r="BL170" s="1647">
        <f t="shared" si="209"/>
        <v>0</v>
      </c>
      <c r="BM170" s="2650">
        <v>1</v>
      </c>
      <c r="BN170" s="2650">
        <v>3</v>
      </c>
      <c r="BO170" s="1647">
        <f t="shared" si="210"/>
        <v>-2</v>
      </c>
    </row>
    <row r="171" spans="1:67">
      <c r="A171" s="957" t="s">
        <v>445</v>
      </c>
      <c r="B171" s="1315">
        <v>1</v>
      </c>
      <c r="C171" s="1315">
        <v>0</v>
      </c>
      <c r="D171" s="1315">
        <f t="shared" si="194"/>
        <v>1</v>
      </c>
      <c r="E171" s="1315">
        <v>3</v>
      </c>
      <c r="F171" s="1315">
        <v>6</v>
      </c>
      <c r="G171" s="1315">
        <f t="shared" si="195"/>
        <v>-3</v>
      </c>
      <c r="H171" s="1315">
        <v>21</v>
      </c>
      <c r="I171" s="1315">
        <v>18</v>
      </c>
      <c r="J171" s="1315">
        <f t="shared" si="196"/>
        <v>3</v>
      </c>
      <c r="K171" s="1315">
        <v>0</v>
      </c>
      <c r="L171" s="1315">
        <v>0</v>
      </c>
      <c r="M171" s="1315">
        <f t="shared" si="197"/>
        <v>0</v>
      </c>
      <c r="N171" s="1316">
        <f t="shared" si="198"/>
        <v>25</v>
      </c>
      <c r="O171" s="1316">
        <f t="shared" si="198"/>
        <v>24</v>
      </c>
      <c r="P171" s="1317">
        <f t="shared" si="199"/>
        <v>1</v>
      </c>
      <c r="R171" s="957" t="s">
        <v>445</v>
      </c>
      <c r="S171" s="1315">
        <v>0</v>
      </c>
      <c r="T171" s="1315">
        <v>0</v>
      </c>
      <c r="U171" s="2647">
        <f t="shared" si="200"/>
        <v>0</v>
      </c>
      <c r="V171" s="1315">
        <v>1</v>
      </c>
      <c r="W171" s="1315">
        <v>6</v>
      </c>
      <c r="X171" s="2647">
        <f t="shared" si="201"/>
        <v>-5</v>
      </c>
      <c r="Y171" s="1315">
        <v>17</v>
      </c>
      <c r="Z171" s="1315">
        <v>18</v>
      </c>
      <c r="AA171" s="2647">
        <f t="shared" si="202"/>
        <v>-1</v>
      </c>
      <c r="AB171" s="1315">
        <v>1</v>
      </c>
      <c r="AC171" s="1315">
        <v>0</v>
      </c>
      <c r="AD171" s="2647">
        <f t="shared" si="203"/>
        <v>1</v>
      </c>
      <c r="AE171" s="2650">
        <f t="shared" si="204"/>
        <v>19</v>
      </c>
      <c r="AF171" s="2650">
        <f t="shared" si="204"/>
        <v>24</v>
      </c>
      <c r="AG171" s="1647">
        <f t="shared" si="205"/>
        <v>-5</v>
      </c>
      <c r="AI171" s="957" t="s">
        <v>445</v>
      </c>
      <c r="AJ171" s="1315">
        <v>0</v>
      </c>
      <c r="AK171" s="1315">
        <v>0</v>
      </c>
      <c r="AL171" s="2647">
        <v>0</v>
      </c>
      <c r="AM171" s="1315">
        <v>0</v>
      </c>
      <c r="AN171" s="1315">
        <v>2</v>
      </c>
      <c r="AO171" s="2647">
        <v>-2</v>
      </c>
      <c r="AP171" s="1315">
        <v>7</v>
      </c>
      <c r="AQ171" s="1315">
        <v>11</v>
      </c>
      <c r="AR171" s="2647">
        <v>-4</v>
      </c>
      <c r="AS171" s="1315">
        <v>2</v>
      </c>
      <c r="AT171" s="1315">
        <v>0</v>
      </c>
      <c r="AU171" s="2647">
        <v>2</v>
      </c>
      <c r="AV171" s="2650">
        <v>9</v>
      </c>
      <c r="AW171" s="2650">
        <v>13</v>
      </c>
      <c r="AX171" s="1647">
        <v>-4</v>
      </c>
      <c r="AZ171" s="957" t="s">
        <v>445</v>
      </c>
      <c r="BA171" s="1315">
        <v>2</v>
      </c>
      <c r="BB171" s="1315">
        <v>1</v>
      </c>
      <c r="BC171" s="1647">
        <f t="shared" si="206"/>
        <v>1</v>
      </c>
      <c r="BD171" s="1315">
        <v>8</v>
      </c>
      <c r="BE171" s="1315">
        <v>21</v>
      </c>
      <c r="BF171" s="1647">
        <f t="shared" si="207"/>
        <v>-13</v>
      </c>
      <c r="BG171" s="1315">
        <v>24</v>
      </c>
      <c r="BH171" s="1315">
        <v>16</v>
      </c>
      <c r="BI171" s="1647">
        <f t="shared" si="208"/>
        <v>8</v>
      </c>
      <c r="BJ171" s="1315">
        <v>0</v>
      </c>
      <c r="BK171" s="1315">
        <v>0</v>
      </c>
      <c r="BL171" s="1647">
        <f t="shared" si="209"/>
        <v>0</v>
      </c>
      <c r="BM171" s="2650">
        <v>34</v>
      </c>
      <c r="BN171" s="2650">
        <v>38</v>
      </c>
      <c r="BO171" s="1647">
        <f t="shared" si="210"/>
        <v>-4</v>
      </c>
    </row>
    <row r="172" spans="1:67">
      <c r="A172" s="957" t="s">
        <v>446</v>
      </c>
      <c r="B172" s="1315">
        <v>0</v>
      </c>
      <c r="C172" s="1315">
        <v>0</v>
      </c>
      <c r="D172" s="1315">
        <f t="shared" si="194"/>
        <v>0</v>
      </c>
      <c r="E172" s="1315">
        <v>1</v>
      </c>
      <c r="F172" s="1315">
        <v>2</v>
      </c>
      <c r="G172" s="1315">
        <f t="shared" si="195"/>
        <v>-1</v>
      </c>
      <c r="H172" s="1315">
        <v>3</v>
      </c>
      <c r="I172" s="1315">
        <v>3</v>
      </c>
      <c r="J172" s="1315">
        <f t="shared" si="196"/>
        <v>0</v>
      </c>
      <c r="K172" s="1315">
        <v>0</v>
      </c>
      <c r="L172" s="1315">
        <v>0</v>
      </c>
      <c r="M172" s="1315">
        <f t="shared" si="197"/>
        <v>0</v>
      </c>
      <c r="N172" s="1316">
        <f t="shared" si="198"/>
        <v>4</v>
      </c>
      <c r="O172" s="1316">
        <f t="shared" si="198"/>
        <v>5</v>
      </c>
      <c r="P172" s="1317">
        <f t="shared" si="199"/>
        <v>-1</v>
      </c>
      <c r="R172" s="957" t="s">
        <v>446</v>
      </c>
      <c r="S172" s="1315">
        <v>1</v>
      </c>
      <c r="T172" s="1315">
        <v>1</v>
      </c>
      <c r="U172" s="2647">
        <f t="shared" si="200"/>
        <v>0</v>
      </c>
      <c r="V172" s="1315">
        <v>1</v>
      </c>
      <c r="W172" s="1315">
        <v>0</v>
      </c>
      <c r="X172" s="2647">
        <f t="shared" si="201"/>
        <v>1</v>
      </c>
      <c r="Y172" s="1315">
        <v>1</v>
      </c>
      <c r="Z172" s="1315">
        <v>1</v>
      </c>
      <c r="AA172" s="2647">
        <f t="shared" si="202"/>
        <v>0</v>
      </c>
      <c r="AB172" s="1315">
        <v>0</v>
      </c>
      <c r="AC172" s="1315">
        <v>0</v>
      </c>
      <c r="AD172" s="2647">
        <f t="shared" si="203"/>
        <v>0</v>
      </c>
      <c r="AE172" s="2650">
        <f t="shared" si="204"/>
        <v>3</v>
      </c>
      <c r="AF172" s="2650">
        <f t="shared" si="204"/>
        <v>2</v>
      </c>
      <c r="AG172" s="1647">
        <f t="shared" si="205"/>
        <v>1</v>
      </c>
      <c r="AI172" s="957" t="s">
        <v>446</v>
      </c>
      <c r="AJ172" s="1315">
        <v>0</v>
      </c>
      <c r="AK172" s="1315">
        <v>0</v>
      </c>
      <c r="AL172" s="2647">
        <v>0</v>
      </c>
      <c r="AM172" s="1315">
        <v>0</v>
      </c>
      <c r="AN172" s="1315">
        <v>0</v>
      </c>
      <c r="AO172" s="2647">
        <v>0</v>
      </c>
      <c r="AP172" s="1315">
        <v>2</v>
      </c>
      <c r="AQ172" s="1315">
        <v>0</v>
      </c>
      <c r="AR172" s="2647">
        <v>2</v>
      </c>
      <c r="AS172" s="1315">
        <v>0</v>
      </c>
      <c r="AT172" s="1315">
        <v>0</v>
      </c>
      <c r="AU172" s="2647">
        <v>0</v>
      </c>
      <c r="AV172" s="2650">
        <v>2</v>
      </c>
      <c r="AW172" s="2650">
        <v>0</v>
      </c>
      <c r="AX172" s="1647">
        <v>2</v>
      </c>
      <c r="AZ172" s="957" t="s">
        <v>446</v>
      </c>
      <c r="BA172" s="1315">
        <v>0</v>
      </c>
      <c r="BB172" s="1315">
        <v>2</v>
      </c>
      <c r="BC172" s="1647">
        <f t="shared" si="206"/>
        <v>-2</v>
      </c>
      <c r="BD172" s="1315">
        <v>0</v>
      </c>
      <c r="BE172" s="1315">
        <v>0</v>
      </c>
      <c r="BF172" s="1647">
        <f t="shared" si="207"/>
        <v>0</v>
      </c>
      <c r="BG172" s="1315">
        <v>1</v>
      </c>
      <c r="BH172" s="1315">
        <v>1</v>
      </c>
      <c r="BI172" s="1647">
        <f t="shared" si="208"/>
        <v>0</v>
      </c>
      <c r="BJ172" s="1315">
        <v>0</v>
      </c>
      <c r="BK172" s="1315">
        <v>0</v>
      </c>
      <c r="BL172" s="1647">
        <f t="shared" si="209"/>
        <v>0</v>
      </c>
      <c r="BM172" s="2650">
        <v>1</v>
      </c>
      <c r="BN172" s="2650">
        <v>3</v>
      </c>
      <c r="BO172" s="1647">
        <f t="shared" si="210"/>
        <v>-2</v>
      </c>
    </row>
    <row r="173" spans="1:67">
      <c r="A173" s="957" t="s">
        <v>447</v>
      </c>
      <c r="B173" s="1315">
        <v>0</v>
      </c>
      <c r="C173" s="1315">
        <v>0</v>
      </c>
      <c r="D173" s="1315">
        <f t="shared" si="194"/>
        <v>0</v>
      </c>
      <c r="E173" s="1315">
        <v>0</v>
      </c>
      <c r="F173" s="1315">
        <v>0</v>
      </c>
      <c r="G173" s="1315">
        <f t="shared" si="195"/>
        <v>0</v>
      </c>
      <c r="H173" s="1315">
        <v>8</v>
      </c>
      <c r="I173" s="1315">
        <v>6</v>
      </c>
      <c r="J173" s="1315">
        <f t="shared" si="196"/>
        <v>2</v>
      </c>
      <c r="K173" s="1315">
        <v>0</v>
      </c>
      <c r="L173" s="1315">
        <v>0</v>
      </c>
      <c r="M173" s="1315">
        <f t="shared" si="197"/>
        <v>0</v>
      </c>
      <c r="N173" s="1316">
        <f t="shared" si="198"/>
        <v>8</v>
      </c>
      <c r="O173" s="1316">
        <f t="shared" si="198"/>
        <v>6</v>
      </c>
      <c r="P173" s="1317">
        <f t="shared" si="199"/>
        <v>2</v>
      </c>
      <c r="R173" s="957" t="s">
        <v>447</v>
      </c>
      <c r="S173" s="1315">
        <v>0</v>
      </c>
      <c r="T173" s="1315">
        <v>0</v>
      </c>
      <c r="U173" s="2647">
        <f t="shared" si="200"/>
        <v>0</v>
      </c>
      <c r="V173" s="1315">
        <v>0</v>
      </c>
      <c r="W173" s="1315">
        <v>0</v>
      </c>
      <c r="X173" s="2647">
        <f t="shared" si="201"/>
        <v>0</v>
      </c>
      <c r="Y173" s="1315">
        <v>5</v>
      </c>
      <c r="Z173" s="1315">
        <v>6</v>
      </c>
      <c r="AA173" s="2647">
        <f t="shared" si="202"/>
        <v>-1</v>
      </c>
      <c r="AB173" s="1315">
        <v>0</v>
      </c>
      <c r="AC173" s="1315">
        <v>0</v>
      </c>
      <c r="AD173" s="2647">
        <f t="shared" si="203"/>
        <v>0</v>
      </c>
      <c r="AE173" s="2650">
        <f t="shared" si="204"/>
        <v>5</v>
      </c>
      <c r="AF173" s="2650">
        <f t="shared" si="204"/>
        <v>6</v>
      </c>
      <c r="AG173" s="1647">
        <f t="shared" si="205"/>
        <v>-1</v>
      </c>
      <c r="AI173" s="957" t="s">
        <v>447</v>
      </c>
      <c r="AJ173" s="1315">
        <v>0</v>
      </c>
      <c r="AK173" s="1315">
        <v>0</v>
      </c>
      <c r="AL173" s="2647">
        <v>0</v>
      </c>
      <c r="AM173" s="1315">
        <v>0</v>
      </c>
      <c r="AN173" s="1315">
        <v>0</v>
      </c>
      <c r="AO173" s="2647">
        <v>0</v>
      </c>
      <c r="AP173" s="1315">
        <v>4</v>
      </c>
      <c r="AQ173" s="1315">
        <v>5</v>
      </c>
      <c r="AR173" s="2647">
        <v>-1</v>
      </c>
      <c r="AS173" s="1315">
        <v>0</v>
      </c>
      <c r="AT173" s="1315">
        <v>0</v>
      </c>
      <c r="AU173" s="2647">
        <v>0</v>
      </c>
      <c r="AV173" s="2650">
        <v>4</v>
      </c>
      <c r="AW173" s="2650">
        <v>5</v>
      </c>
      <c r="AX173" s="1647">
        <v>-1</v>
      </c>
      <c r="AZ173" s="957" t="s">
        <v>447</v>
      </c>
      <c r="BA173" s="1315">
        <v>0</v>
      </c>
      <c r="BB173" s="1315">
        <v>3</v>
      </c>
      <c r="BC173" s="1647">
        <f t="shared" si="206"/>
        <v>-3</v>
      </c>
      <c r="BD173" s="1315">
        <v>0</v>
      </c>
      <c r="BE173" s="1315">
        <v>1</v>
      </c>
      <c r="BF173" s="1647">
        <f t="shared" si="207"/>
        <v>-1</v>
      </c>
      <c r="BG173" s="1315">
        <v>3</v>
      </c>
      <c r="BH173" s="1315">
        <v>2</v>
      </c>
      <c r="BI173" s="1647">
        <f t="shared" si="208"/>
        <v>1</v>
      </c>
      <c r="BJ173" s="1315">
        <v>0</v>
      </c>
      <c r="BK173" s="1315">
        <v>0</v>
      </c>
      <c r="BL173" s="1647">
        <f t="shared" si="209"/>
        <v>0</v>
      </c>
      <c r="BM173" s="2650">
        <v>3</v>
      </c>
      <c r="BN173" s="2650">
        <v>6</v>
      </c>
      <c r="BO173" s="1647">
        <f t="shared" si="210"/>
        <v>-3</v>
      </c>
    </row>
    <row r="174" spans="1:67">
      <c r="A174" s="957" t="s">
        <v>448</v>
      </c>
      <c r="B174" s="1315">
        <v>3</v>
      </c>
      <c r="C174" s="1315">
        <v>2</v>
      </c>
      <c r="D174" s="1315">
        <f t="shared" si="194"/>
        <v>1</v>
      </c>
      <c r="E174" s="1315">
        <v>1</v>
      </c>
      <c r="F174" s="1315">
        <v>3</v>
      </c>
      <c r="G174" s="1315">
        <f t="shared" si="195"/>
        <v>-2</v>
      </c>
      <c r="H174" s="1315">
        <v>1</v>
      </c>
      <c r="I174" s="1315">
        <v>0</v>
      </c>
      <c r="J174" s="1315">
        <f t="shared" si="196"/>
        <v>1</v>
      </c>
      <c r="K174" s="1315">
        <v>0</v>
      </c>
      <c r="L174" s="1315">
        <v>1</v>
      </c>
      <c r="M174" s="1315">
        <f t="shared" si="197"/>
        <v>-1</v>
      </c>
      <c r="N174" s="1316">
        <f t="shared" si="198"/>
        <v>5</v>
      </c>
      <c r="O174" s="1316">
        <f t="shared" si="198"/>
        <v>6</v>
      </c>
      <c r="P174" s="1317">
        <f t="shared" si="199"/>
        <v>-1</v>
      </c>
      <c r="R174" s="957" t="s">
        <v>448</v>
      </c>
      <c r="S174" s="1315">
        <v>2</v>
      </c>
      <c r="T174" s="1315">
        <v>1</v>
      </c>
      <c r="U174" s="2647">
        <f t="shared" si="200"/>
        <v>1</v>
      </c>
      <c r="V174" s="1315">
        <v>0</v>
      </c>
      <c r="W174" s="1315">
        <v>1</v>
      </c>
      <c r="X174" s="2647">
        <f t="shared" si="201"/>
        <v>-1</v>
      </c>
      <c r="Y174" s="1315">
        <v>0</v>
      </c>
      <c r="Z174" s="1315">
        <v>0</v>
      </c>
      <c r="AA174" s="2647">
        <f t="shared" si="202"/>
        <v>0</v>
      </c>
      <c r="AB174" s="1315">
        <v>0</v>
      </c>
      <c r="AC174" s="1315">
        <v>0</v>
      </c>
      <c r="AD174" s="2647">
        <f t="shared" si="203"/>
        <v>0</v>
      </c>
      <c r="AE174" s="2650">
        <f t="shared" si="204"/>
        <v>2</v>
      </c>
      <c r="AF174" s="2650">
        <f t="shared" si="204"/>
        <v>2</v>
      </c>
      <c r="AG174" s="1647">
        <f t="shared" si="205"/>
        <v>0</v>
      </c>
      <c r="AI174" s="957" t="s">
        <v>448</v>
      </c>
      <c r="AJ174" s="1315">
        <v>1</v>
      </c>
      <c r="AK174" s="1315">
        <v>2</v>
      </c>
      <c r="AL174" s="2647">
        <v>-1</v>
      </c>
      <c r="AM174" s="1315">
        <v>0</v>
      </c>
      <c r="AN174" s="1315">
        <v>0</v>
      </c>
      <c r="AO174" s="2647">
        <v>0</v>
      </c>
      <c r="AP174" s="1315">
        <v>1</v>
      </c>
      <c r="AQ174" s="1315">
        <v>1</v>
      </c>
      <c r="AR174" s="2647">
        <v>0</v>
      </c>
      <c r="AS174" s="1315">
        <v>1</v>
      </c>
      <c r="AT174" s="1315">
        <v>0</v>
      </c>
      <c r="AU174" s="2647">
        <v>1</v>
      </c>
      <c r="AV174" s="2650">
        <v>3</v>
      </c>
      <c r="AW174" s="2650">
        <v>3</v>
      </c>
      <c r="AX174" s="1647">
        <v>0</v>
      </c>
      <c r="AZ174" s="957" t="s">
        <v>448</v>
      </c>
      <c r="BA174" s="1315">
        <v>1</v>
      </c>
      <c r="BB174" s="1315">
        <v>6</v>
      </c>
      <c r="BC174" s="1647">
        <f t="shared" si="206"/>
        <v>-5</v>
      </c>
      <c r="BD174" s="1315">
        <v>1</v>
      </c>
      <c r="BE174" s="1315">
        <v>3</v>
      </c>
      <c r="BF174" s="1647">
        <f t="shared" si="207"/>
        <v>-2</v>
      </c>
      <c r="BG174" s="1315">
        <v>1</v>
      </c>
      <c r="BH174" s="1315">
        <v>0</v>
      </c>
      <c r="BI174" s="1647">
        <f t="shared" si="208"/>
        <v>1</v>
      </c>
      <c r="BJ174" s="1315">
        <v>0</v>
      </c>
      <c r="BK174" s="1315">
        <v>0</v>
      </c>
      <c r="BL174" s="1647">
        <f t="shared" si="209"/>
        <v>0</v>
      </c>
      <c r="BM174" s="2650">
        <v>3</v>
      </c>
      <c r="BN174" s="2650">
        <v>9</v>
      </c>
      <c r="BO174" s="1647">
        <f t="shared" si="210"/>
        <v>-6</v>
      </c>
    </row>
    <row r="175" spans="1:67">
      <c r="A175" s="957" t="s">
        <v>449</v>
      </c>
      <c r="B175" s="1315">
        <v>2</v>
      </c>
      <c r="C175" s="1315">
        <v>2</v>
      </c>
      <c r="D175" s="1315">
        <f t="shared" si="194"/>
        <v>0</v>
      </c>
      <c r="E175" s="1315">
        <v>2</v>
      </c>
      <c r="F175" s="1315">
        <v>1</v>
      </c>
      <c r="G175" s="1315">
        <f t="shared" si="195"/>
        <v>1</v>
      </c>
      <c r="H175" s="1315">
        <v>3</v>
      </c>
      <c r="I175" s="1315">
        <v>3</v>
      </c>
      <c r="J175" s="1315">
        <f t="shared" si="196"/>
        <v>0</v>
      </c>
      <c r="K175" s="1315">
        <v>0</v>
      </c>
      <c r="L175" s="1315">
        <v>1</v>
      </c>
      <c r="M175" s="1315">
        <f t="shared" si="197"/>
        <v>-1</v>
      </c>
      <c r="N175" s="1316">
        <f t="shared" si="198"/>
        <v>7</v>
      </c>
      <c r="O175" s="1316">
        <f t="shared" si="198"/>
        <v>7</v>
      </c>
      <c r="P175" s="1317">
        <f t="shared" si="199"/>
        <v>0</v>
      </c>
      <c r="R175" s="957" t="s">
        <v>449</v>
      </c>
      <c r="S175" s="1315">
        <v>2</v>
      </c>
      <c r="T175" s="1315">
        <v>0</v>
      </c>
      <c r="U175" s="2647">
        <f t="shared" si="200"/>
        <v>2</v>
      </c>
      <c r="V175" s="1315">
        <v>0</v>
      </c>
      <c r="W175" s="1315">
        <v>1</v>
      </c>
      <c r="X175" s="2647">
        <f t="shared" si="201"/>
        <v>-1</v>
      </c>
      <c r="Y175" s="1315">
        <v>5</v>
      </c>
      <c r="Z175" s="1315">
        <v>4</v>
      </c>
      <c r="AA175" s="2647">
        <f t="shared" si="202"/>
        <v>1</v>
      </c>
      <c r="AB175" s="1315">
        <v>0</v>
      </c>
      <c r="AC175" s="1315">
        <v>2</v>
      </c>
      <c r="AD175" s="2647">
        <f t="shared" si="203"/>
        <v>-2</v>
      </c>
      <c r="AE175" s="2650">
        <f t="shared" si="204"/>
        <v>7</v>
      </c>
      <c r="AF175" s="2650">
        <f t="shared" si="204"/>
        <v>7</v>
      </c>
      <c r="AG175" s="1647">
        <f t="shared" si="205"/>
        <v>0</v>
      </c>
      <c r="AI175" s="957" t="s">
        <v>449</v>
      </c>
      <c r="AJ175" s="1315">
        <v>1</v>
      </c>
      <c r="AK175" s="1315">
        <v>0</v>
      </c>
      <c r="AL175" s="2647">
        <v>1</v>
      </c>
      <c r="AM175" s="1315">
        <v>0</v>
      </c>
      <c r="AN175" s="1315">
        <v>0</v>
      </c>
      <c r="AO175" s="2647">
        <v>0</v>
      </c>
      <c r="AP175" s="1315">
        <v>3</v>
      </c>
      <c r="AQ175" s="1315">
        <v>4</v>
      </c>
      <c r="AR175" s="2647">
        <v>-1</v>
      </c>
      <c r="AS175" s="1315">
        <v>0</v>
      </c>
      <c r="AT175" s="1315">
        <v>0</v>
      </c>
      <c r="AU175" s="2647">
        <v>0</v>
      </c>
      <c r="AV175" s="2650">
        <v>4</v>
      </c>
      <c r="AW175" s="2650">
        <v>4</v>
      </c>
      <c r="AX175" s="1647">
        <v>0</v>
      </c>
      <c r="AZ175" s="957" t="s">
        <v>449</v>
      </c>
      <c r="BA175" s="1315">
        <v>2</v>
      </c>
      <c r="BB175" s="1315">
        <v>2</v>
      </c>
      <c r="BC175" s="1647">
        <f t="shared" si="206"/>
        <v>0</v>
      </c>
      <c r="BD175" s="1315">
        <v>0</v>
      </c>
      <c r="BE175" s="1315">
        <v>2</v>
      </c>
      <c r="BF175" s="1647">
        <f t="shared" si="207"/>
        <v>-2</v>
      </c>
      <c r="BG175" s="1315">
        <v>2</v>
      </c>
      <c r="BH175" s="1315">
        <v>5</v>
      </c>
      <c r="BI175" s="1647">
        <f t="shared" si="208"/>
        <v>-3</v>
      </c>
      <c r="BJ175" s="1315">
        <v>0</v>
      </c>
      <c r="BK175" s="1315">
        <v>0</v>
      </c>
      <c r="BL175" s="1647">
        <f t="shared" si="209"/>
        <v>0</v>
      </c>
      <c r="BM175" s="2650">
        <v>4</v>
      </c>
      <c r="BN175" s="2650">
        <v>9</v>
      </c>
      <c r="BO175" s="1647">
        <f t="shared" si="210"/>
        <v>-5</v>
      </c>
    </row>
    <row r="176" spans="1:67" ht="22.5">
      <c r="A176" s="958" t="s">
        <v>450</v>
      </c>
      <c r="B176" s="1315">
        <v>0</v>
      </c>
      <c r="C176" s="1315">
        <v>0</v>
      </c>
      <c r="D176" s="1315">
        <f t="shared" si="194"/>
        <v>0</v>
      </c>
      <c r="E176" s="1315">
        <v>0</v>
      </c>
      <c r="F176" s="1315">
        <v>1</v>
      </c>
      <c r="G176" s="1315">
        <f t="shared" si="195"/>
        <v>-1</v>
      </c>
      <c r="H176" s="1315">
        <v>3</v>
      </c>
      <c r="I176" s="1315">
        <v>8</v>
      </c>
      <c r="J176" s="1315">
        <f t="shared" si="196"/>
        <v>-5</v>
      </c>
      <c r="K176" s="1315">
        <v>0</v>
      </c>
      <c r="L176" s="1315">
        <v>0</v>
      </c>
      <c r="M176" s="1315">
        <f t="shared" si="197"/>
        <v>0</v>
      </c>
      <c r="N176" s="1316">
        <f t="shared" si="198"/>
        <v>3</v>
      </c>
      <c r="O176" s="1316">
        <f t="shared" si="198"/>
        <v>9</v>
      </c>
      <c r="P176" s="1317">
        <f t="shared" si="199"/>
        <v>-6</v>
      </c>
      <c r="R176" s="958" t="s">
        <v>450</v>
      </c>
      <c r="S176" s="1315">
        <v>0</v>
      </c>
      <c r="T176" s="1315">
        <v>1</v>
      </c>
      <c r="U176" s="2647">
        <f t="shared" si="200"/>
        <v>-1</v>
      </c>
      <c r="V176" s="1315">
        <v>1</v>
      </c>
      <c r="W176" s="1315">
        <v>0</v>
      </c>
      <c r="X176" s="2647">
        <f t="shared" si="201"/>
        <v>1</v>
      </c>
      <c r="Y176" s="1315">
        <v>9</v>
      </c>
      <c r="Z176" s="1315">
        <v>3</v>
      </c>
      <c r="AA176" s="2647">
        <f t="shared" si="202"/>
        <v>6</v>
      </c>
      <c r="AB176" s="1315">
        <v>1</v>
      </c>
      <c r="AC176" s="1315">
        <v>0</v>
      </c>
      <c r="AD176" s="2647">
        <f t="shared" si="203"/>
        <v>1</v>
      </c>
      <c r="AE176" s="2650">
        <f t="shared" si="204"/>
        <v>11</v>
      </c>
      <c r="AF176" s="2650">
        <f t="shared" si="204"/>
        <v>4</v>
      </c>
      <c r="AG176" s="1647">
        <f t="shared" si="205"/>
        <v>7</v>
      </c>
      <c r="AI176" s="958" t="s">
        <v>450</v>
      </c>
      <c r="AJ176" s="1315">
        <v>0</v>
      </c>
      <c r="AK176" s="1315">
        <v>0</v>
      </c>
      <c r="AL176" s="2647">
        <v>0</v>
      </c>
      <c r="AM176" s="1315">
        <v>0</v>
      </c>
      <c r="AN176" s="1315">
        <v>1</v>
      </c>
      <c r="AO176" s="2647">
        <v>-1</v>
      </c>
      <c r="AP176" s="1315">
        <v>2</v>
      </c>
      <c r="AQ176" s="1315">
        <v>2</v>
      </c>
      <c r="AR176" s="2647">
        <v>0</v>
      </c>
      <c r="AS176" s="1315">
        <v>0</v>
      </c>
      <c r="AT176" s="1315">
        <v>0</v>
      </c>
      <c r="AU176" s="2647">
        <v>0</v>
      </c>
      <c r="AV176" s="2650">
        <v>2</v>
      </c>
      <c r="AW176" s="2650">
        <v>3</v>
      </c>
      <c r="AX176" s="1647">
        <v>-1</v>
      </c>
      <c r="AZ176" s="958" t="s">
        <v>450</v>
      </c>
      <c r="BA176" s="1315">
        <v>0</v>
      </c>
      <c r="BB176" s="1315">
        <v>1</v>
      </c>
      <c r="BC176" s="1647">
        <f t="shared" si="206"/>
        <v>-1</v>
      </c>
      <c r="BD176" s="1315">
        <v>2</v>
      </c>
      <c r="BE176" s="1315">
        <v>0</v>
      </c>
      <c r="BF176" s="1647">
        <f t="shared" si="207"/>
        <v>2</v>
      </c>
      <c r="BG176" s="1315">
        <v>5</v>
      </c>
      <c r="BH176" s="1315">
        <v>3</v>
      </c>
      <c r="BI176" s="1647">
        <f t="shared" si="208"/>
        <v>2</v>
      </c>
      <c r="BJ176" s="1315">
        <v>0</v>
      </c>
      <c r="BK176" s="1315">
        <v>0</v>
      </c>
      <c r="BL176" s="1647">
        <f t="shared" si="209"/>
        <v>0</v>
      </c>
      <c r="BM176" s="2650">
        <v>7</v>
      </c>
      <c r="BN176" s="2650">
        <v>4</v>
      </c>
      <c r="BO176" s="1647">
        <f t="shared" si="210"/>
        <v>3</v>
      </c>
    </row>
    <row r="177" spans="1:67" ht="22.5">
      <c r="A177" s="958" t="s">
        <v>455</v>
      </c>
      <c r="B177" s="1315">
        <v>0</v>
      </c>
      <c r="C177" s="1315">
        <v>0</v>
      </c>
      <c r="D177" s="1319">
        <f t="shared" si="194"/>
        <v>0</v>
      </c>
      <c r="E177" s="1318">
        <v>0</v>
      </c>
      <c r="F177" s="1318">
        <v>0</v>
      </c>
      <c r="G177" s="1319">
        <f t="shared" si="195"/>
        <v>0</v>
      </c>
      <c r="H177" s="1318">
        <v>0</v>
      </c>
      <c r="I177" s="1318">
        <v>0</v>
      </c>
      <c r="J177" s="1319">
        <f t="shared" si="196"/>
        <v>0</v>
      </c>
      <c r="K177" s="1315">
        <v>0</v>
      </c>
      <c r="L177" s="1315">
        <v>0</v>
      </c>
      <c r="M177" s="1319">
        <f t="shared" si="197"/>
        <v>0</v>
      </c>
      <c r="N177" s="1316">
        <f t="shared" si="198"/>
        <v>0</v>
      </c>
      <c r="O177" s="1316">
        <f t="shared" si="198"/>
        <v>0</v>
      </c>
      <c r="P177" s="1317">
        <f t="shared" si="199"/>
        <v>0</v>
      </c>
      <c r="R177" s="958" t="s">
        <v>455</v>
      </c>
      <c r="S177" s="1315">
        <v>0</v>
      </c>
      <c r="T177" s="1315">
        <v>0</v>
      </c>
      <c r="U177" s="2647">
        <f t="shared" si="200"/>
        <v>0</v>
      </c>
      <c r="V177" s="1318">
        <v>0</v>
      </c>
      <c r="W177" s="1318">
        <v>0</v>
      </c>
      <c r="X177" s="2647">
        <f t="shared" si="201"/>
        <v>0</v>
      </c>
      <c r="Y177" s="1318">
        <v>0</v>
      </c>
      <c r="Z177" s="1318">
        <v>0</v>
      </c>
      <c r="AA177" s="2647">
        <f t="shared" si="202"/>
        <v>0</v>
      </c>
      <c r="AB177" s="1315">
        <v>0</v>
      </c>
      <c r="AC177" s="1315">
        <v>0</v>
      </c>
      <c r="AD177" s="2647">
        <f t="shared" si="203"/>
        <v>0</v>
      </c>
      <c r="AE177" s="2650">
        <f t="shared" si="204"/>
        <v>0</v>
      </c>
      <c r="AF177" s="2650">
        <f t="shared" si="204"/>
        <v>0</v>
      </c>
      <c r="AG177" s="1647">
        <f t="shared" si="205"/>
        <v>0</v>
      </c>
      <c r="AI177" s="958" t="s">
        <v>455</v>
      </c>
      <c r="AJ177" s="1315">
        <v>0</v>
      </c>
      <c r="AK177" s="1315">
        <v>0</v>
      </c>
      <c r="AL177" s="2647">
        <v>0</v>
      </c>
      <c r="AM177" s="1318">
        <v>0</v>
      </c>
      <c r="AN177" s="1318">
        <v>0</v>
      </c>
      <c r="AO177" s="2647">
        <v>0</v>
      </c>
      <c r="AP177" s="1318">
        <v>0</v>
      </c>
      <c r="AQ177" s="1318">
        <v>0</v>
      </c>
      <c r="AR177" s="2647">
        <v>0</v>
      </c>
      <c r="AS177" s="1315">
        <v>0</v>
      </c>
      <c r="AT177" s="1315">
        <v>0</v>
      </c>
      <c r="AU177" s="2647">
        <v>0</v>
      </c>
      <c r="AV177" s="2650">
        <v>0</v>
      </c>
      <c r="AW177" s="2650">
        <v>0</v>
      </c>
      <c r="AX177" s="1647">
        <v>0</v>
      </c>
      <c r="AZ177" s="958" t="s">
        <v>455</v>
      </c>
      <c r="BA177" s="1315">
        <v>0</v>
      </c>
      <c r="BB177" s="1315">
        <v>0</v>
      </c>
      <c r="BC177" s="1647">
        <f t="shared" si="206"/>
        <v>0</v>
      </c>
      <c r="BD177" s="1318">
        <v>0</v>
      </c>
      <c r="BE177" s="1318">
        <v>0</v>
      </c>
      <c r="BF177" s="1647">
        <f t="shared" si="207"/>
        <v>0</v>
      </c>
      <c r="BG177" s="1318">
        <v>0</v>
      </c>
      <c r="BH177" s="1318">
        <v>0</v>
      </c>
      <c r="BI177" s="1647">
        <f t="shared" si="208"/>
        <v>0</v>
      </c>
      <c r="BJ177" s="1315">
        <v>0</v>
      </c>
      <c r="BK177" s="1315">
        <v>0</v>
      </c>
      <c r="BL177" s="1647">
        <f t="shared" si="209"/>
        <v>0</v>
      </c>
      <c r="BM177" s="2650">
        <v>0</v>
      </c>
      <c r="BN177" s="2650">
        <v>0</v>
      </c>
      <c r="BO177" s="1647">
        <f t="shared" si="210"/>
        <v>0</v>
      </c>
    </row>
    <row r="178" spans="1:67">
      <c r="A178" s="957" t="s">
        <v>451</v>
      </c>
      <c r="B178" s="1315">
        <v>0</v>
      </c>
      <c r="C178" s="1315">
        <v>0</v>
      </c>
      <c r="D178" s="1315">
        <f t="shared" si="194"/>
        <v>0</v>
      </c>
      <c r="E178" s="1315">
        <v>0</v>
      </c>
      <c r="F178" s="1315">
        <v>0</v>
      </c>
      <c r="G178" s="1315">
        <f t="shared" si="195"/>
        <v>0</v>
      </c>
      <c r="H178" s="1315">
        <v>0</v>
      </c>
      <c r="I178" s="1315">
        <v>0</v>
      </c>
      <c r="J178" s="1315">
        <f t="shared" si="196"/>
        <v>0</v>
      </c>
      <c r="K178" s="1315">
        <v>0</v>
      </c>
      <c r="L178" s="1315">
        <v>0</v>
      </c>
      <c r="M178" s="1315">
        <f t="shared" si="197"/>
        <v>0</v>
      </c>
      <c r="N178" s="1316">
        <f t="shared" si="198"/>
        <v>0</v>
      </c>
      <c r="O178" s="1316">
        <f t="shared" si="198"/>
        <v>0</v>
      </c>
      <c r="P178" s="1317">
        <f t="shared" si="199"/>
        <v>0</v>
      </c>
      <c r="R178" s="957" t="s">
        <v>451</v>
      </c>
      <c r="S178" s="1315">
        <v>0</v>
      </c>
      <c r="T178" s="1315">
        <v>0</v>
      </c>
      <c r="U178" s="2647">
        <f t="shared" si="200"/>
        <v>0</v>
      </c>
      <c r="V178" s="1315">
        <v>0</v>
      </c>
      <c r="W178" s="1315">
        <v>0</v>
      </c>
      <c r="X178" s="2647">
        <f t="shared" si="201"/>
        <v>0</v>
      </c>
      <c r="Y178" s="1315">
        <v>0</v>
      </c>
      <c r="Z178" s="1315">
        <v>0</v>
      </c>
      <c r="AA178" s="2647">
        <f t="shared" si="202"/>
        <v>0</v>
      </c>
      <c r="AB178" s="1315">
        <v>1</v>
      </c>
      <c r="AC178" s="1315">
        <v>0</v>
      </c>
      <c r="AD178" s="2647">
        <f t="shared" si="203"/>
        <v>1</v>
      </c>
      <c r="AE178" s="2650">
        <f t="shared" si="204"/>
        <v>1</v>
      </c>
      <c r="AF178" s="2650">
        <f t="shared" si="204"/>
        <v>0</v>
      </c>
      <c r="AG178" s="1647">
        <f t="shared" si="205"/>
        <v>1</v>
      </c>
      <c r="AI178" s="957" t="s">
        <v>451</v>
      </c>
      <c r="AJ178" s="1315">
        <v>0</v>
      </c>
      <c r="AK178" s="1315">
        <v>0</v>
      </c>
      <c r="AL178" s="2647">
        <v>0</v>
      </c>
      <c r="AM178" s="1315">
        <v>1</v>
      </c>
      <c r="AN178" s="1315">
        <v>0</v>
      </c>
      <c r="AO178" s="2647">
        <v>1</v>
      </c>
      <c r="AP178" s="1315">
        <v>0</v>
      </c>
      <c r="AQ178" s="1315">
        <v>0</v>
      </c>
      <c r="AR178" s="2647">
        <v>0</v>
      </c>
      <c r="AS178" s="1315">
        <v>0</v>
      </c>
      <c r="AT178" s="1315">
        <v>0</v>
      </c>
      <c r="AU178" s="2647">
        <v>0</v>
      </c>
      <c r="AV178" s="2650">
        <v>1</v>
      </c>
      <c r="AW178" s="2650">
        <v>0</v>
      </c>
      <c r="AX178" s="1647">
        <v>1</v>
      </c>
      <c r="AZ178" s="957" t="s">
        <v>451</v>
      </c>
      <c r="BA178" s="1315">
        <v>0</v>
      </c>
      <c r="BB178" s="1315">
        <v>0</v>
      </c>
      <c r="BC178" s="1647">
        <f t="shared" si="206"/>
        <v>0</v>
      </c>
      <c r="BD178" s="1315">
        <v>0</v>
      </c>
      <c r="BE178" s="1315">
        <v>0</v>
      </c>
      <c r="BF178" s="1647">
        <f t="shared" si="207"/>
        <v>0</v>
      </c>
      <c r="BG178" s="1315">
        <v>0</v>
      </c>
      <c r="BH178" s="1315">
        <v>0</v>
      </c>
      <c r="BI178" s="1647">
        <f t="shared" si="208"/>
        <v>0</v>
      </c>
      <c r="BJ178" s="1315">
        <v>0</v>
      </c>
      <c r="BK178" s="1315">
        <v>1</v>
      </c>
      <c r="BL178" s="1647">
        <f t="shared" si="209"/>
        <v>-1</v>
      </c>
      <c r="BM178" s="2650">
        <v>0</v>
      </c>
      <c r="BN178" s="2650">
        <v>1</v>
      </c>
      <c r="BO178" s="1647">
        <f t="shared" si="210"/>
        <v>-1</v>
      </c>
    </row>
    <row r="179" spans="1:67">
      <c r="A179" s="957" t="s">
        <v>452</v>
      </c>
      <c r="B179" s="1315">
        <v>0</v>
      </c>
      <c r="C179" s="1315">
        <v>0</v>
      </c>
      <c r="D179" s="1315">
        <f t="shared" si="194"/>
        <v>0</v>
      </c>
      <c r="E179" s="1315">
        <v>0</v>
      </c>
      <c r="F179" s="1315">
        <v>0</v>
      </c>
      <c r="G179" s="1315">
        <f t="shared" si="195"/>
        <v>0</v>
      </c>
      <c r="H179" s="1315">
        <v>0</v>
      </c>
      <c r="I179" s="1315">
        <v>0</v>
      </c>
      <c r="J179" s="1315">
        <f t="shared" si="196"/>
        <v>0</v>
      </c>
      <c r="K179" s="1315">
        <v>0</v>
      </c>
      <c r="L179" s="1315">
        <v>0</v>
      </c>
      <c r="M179" s="1315">
        <f t="shared" si="197"/>
        <v>0</v>
      </c>
      <c r="N179" s="1316">
        <f t="shared" si="198"/>
        <v>0</v>
      </c>
      <c r="O179" s="1316">
        <f t="shared" si="198"/>
        <v>0</v>
      </c>
      <c r="P179" s="1317">
        <f t="shared" si="199"/>
        <v>0</v>
      </c>
      <c r="R179" s="957" t="s">
        <v>452</v>
      </c>
      <c r="S179" s="1315">
        <v>0</v>
      </c>
      <c r="T179" s="1315">
        <v>0</v>
      </c>
      <c r="U179" s="2647">
        <f t="shared" si="200"/>
        <v>0</v>
      </c>
      <c r="V179" s="1315">
        <v>0</v>
      </c>
      <c r="W179" s="1315">
        <v>0</v>
      </c>
      <c r="X179" s="2647">
        <f t="shared" si="201"/>
        <v>0</v>
      </c>
      <c r="Y179" s="1315">
        <v>0</v>
      </c>
      <c r="Z179" s="1315">
        <v>0</v>
      </c>
      <c r="AA179" s="2647">
        <f t="shared" si="202"/>
        <v>0</v>
      </c>
      <c r="AB179" s="1315">
        <v>0</v>
      </c>
      <c r="AC179" s="1315">
        <v>0</v>
      </c>
      <c r="AD179" s="2647">
        <f t="shared" si="203"/>
        <v>0</v>
      </c>
      <c r="AE179" s="2650">
        <f t="shared" si="204"/>
        <v>0</v>
      </c>
      <c r="AF179" s="2650">
        <f t="shared" si="204"/>
        <v>0</v>
      </c>
      <c r="AG179" s="1647">
        <f t="shared" si="205"/>
        <v>0</v>
      </c>
      <c r="AI179" s="957" t="s">
        <v>452</v>
      </c>
      <c r="AJ179" s="1315">
        <v>0</v>
      </c>
      <c r="AK179" s="1315">
        <v>0</v>
      </c>
      <c r="AL179" s="2647">
        <v>0</v>
      </c>
      <c r="AM179" s="1315">
        <v>0</v>
      </c>
      <c r="AN179" s="1315">
        <v>0</v>
      </c>
      <c r="AO179" s="2647">
        <v>0</v>
      </c>
      <c r="AP179" s="1315">
        <v>1</v>
      </c>
      <c r="AQ179" s="1315">
        <v>0</v>
      </c>
      <c r="AR179" s="2647">
        <v>1</v>
      </c>
      <c r="AS179" s="1315">
        <v>0</v>
      </c>
      <c r="AT179" s="1315">
        <v>2</v>
      </c>
      <c r="AU179" s="2647">
        <v>-2</v>
      </c>
      <c r="AV179" s="2650">
        <v>1</v>
      </c>
      <c r="AW179" s="2650">
        <v>2</v>
      </c>
      <c r="AX179" s="1647">
        <v>-1</v>
      </c>
      <c r="AZ179" s="957" t="s">
        <v>452</v>
      </c>
      <c r="BA179" s="1315">
        <v>0</v>
      </c>
      <c r="BB179" s="1315">
        <v>0</v>
      </c>
      <c r="BC179" s="1647">
        <f t="shared" si="206"/>
        <v>0</v>
      </c>
      <c r="BD179" s="1315">
        <v>1</v>
      </c>
      <c r="BE179" s="1315">
        <v>0</v>
      </c>
      <c r="BF179" s="1647">
        <f t="shared" si="207"/>
        <v>1</v>
      </c>
      <c r="BG179" s="1315">
        <v>0</v>
      </c>
      <c r="BH179" s="1315">
        <v>0</v>
      </c>
      <c r="BI179" s="1647">
        <f t="shared" si="208"/>
        <v>0</v>
      </c>
      <c r="BJ179" s="1315">
        <v>0</v>
      </c>
      <c r="BK179" s="1315">
        <v>0</v>
      </c>
      <c r="BL179" s="1647">
        <f t="shared" si="209"/>
        <v>0</v>
      </c>
      <c r="BM179" s="2650">
        <v>1</v>
      </c>
      <c r="BN179" s="2650">
        <v>0</v>
      </c>
      <c r="BO179" s="1647">
        <f t="shared" si="210"/>
        <v>1</v>
      </c>
    </row>
    <row r="180" spans="1:67" ht="22.5">
      <c r="A180" s="958" t="s">
        <v>458</v>
      </c>
      <c r="B180" s="1315">
        <v>1</v>
      </c>
      <c r="C180" s="1315">
        <v>3</v>
      </c>
      <c r="D180" s="1315">
        <f t="shared" si="194"/>
        <v>-2</v>
      </c>
      <c r="E180" s="1315">
        <v>0</v>
      </c>
      <c r="F180" s="1315">
        <v>1</v>
      </c>
      <c r="G180" s="1315">
        <f t="shared" si="195"/>
        <v>-1</v>
      </c>
      <c r="H180" s="1315">
        <v>4</v>
      </c>
      <c r="I180" s="1315">
        <v>1</v>
      </c>
      <c r="J180" s="1315">
        <f t="shared" si="196"/>
        <v>3</v>
      </c>
      <c r="K180" s="1315">
        <v>0</v>
      </c>
      <c r="L180" s="1315">
        <v>0</v>
      </c>
      <c r="M180" s="1315">
        <f t="shared" si="197"/>
        <v>0</v>
      </c>
      <c r="N180" s="1316">
        <f t="shared" si="198"/>
        <v>5</v>
      </c>
      <c r="O180" s="1316">
        <f t="shared" si="198"/>
        <v>5</v>
      </c>
      <c r="P180" s="1317">
        <f t="shared" si="199"/>
        <v>0</v>
      </c>
      <c r="R180" s="958" t="s">
        <v>458</v>
      </c>
      <c r="S180" s="1315">
        <v>0</v>
      </c>
      <c r="T180" s="1315">
        <v>0</v>
      </c>
      <c r="U180" s="2647">
        <f t="shared" si="200"/>
        <v>0</v>
      </c>
      <c r="V180" s="1315">
        <v>0</v>
      </c>
      <c r="W180" s="1315">
        <v>0</v>
      </c>
      <c r="X180" s="2647">
        <f t="shared" si="201"/>
        <v>0</v>
      </c>
      <c r="Y180" s="1315">
        <v>1</v>
      </c>
      <c r="Z180" s="1315">
        <v>2</v>
      </c>
      <c r="AA180" s="2647">
        <f t="shared" si="202"/>
        <v>-1</v>
      </c>
      <c r="AB180" s="1315">
        <v>1</v>
      </c>
      <c r="AC180" s="1315">
        <v>0</v>
      </c>
      <c r="AD180" s="2647">
        <f t="shared" si="203"/>
        <v>1</v>
      </c>
      <c r="AE180" s="2650">
        <f t="shared" si="204"/>
        <v>2</v>
      </c>
      <c r="AF180" s="2650">
        <f t="shared" si="204"/>
        <v>2</v>
      </c>
      <c r="AG180" s="1647">
        <f t="shared" si="205"/>
        <v>0</v>
      </c>
      <c r="AI180" s="958" t="s">
        <v>458</v>
      </c>
      <c r="AJ180" s="1315">
        <v>1</v>
      </c>
      <c r="AK180" s="1315">
        <v>0</v>
      </c>
      <c r="AL180" s="2647">
        <v>1</v>
      </c>
      <c r="AM180" s="1315">
        <v>0</v>
      </c>
      <c r="AN180" s="1315">
        <v>0</v>
      </c>
      <c r="AO180" s="2647">
        <v>0</v>
      </c>
      <c r="AP180" s="1315">
        <v>5</v>
      </c>
      <c r="AQ180" s="1315">
        <v>1</v>
      </c>
      <c r="AR180" s="2647">
        <v>4</v>
      </c>
      <c r="AS180" s="1315">
        <v>0</v>
      </c>
      <c r="AT180" s="1315">
        <v>0</v>
      </c>
      <c r="AU180" s="2647">
        <v>0</v>
      </c>
      <c r="AV180" s="2650">
        <v>6</v>
      </c>
      <c r="AW180" s="2650">
        <v>1</v>
      </c>
      <c r="AX180" s="1647">
        <v>5</v>
      </c>
      <c r="AZ180" s="958" t="s">
        <v>458</v>
      </c>
      <c r="BA180" s="1315">
        <v>0</v>
      </c>
      <c r="BB180" s="1315">
        <v>0</v>
      </c>
      <c r="BC180" s="1647">
        <f t="shared" si="206"/>
        <v>0</v>
      </c>
      <c r="BD180" s="1315">
        <v>1</v>
      </c>
      <c r="BE180" s="1315">
        <v>1</v>
      </c>
      <c r="BF180" s="1647">
        <f t="shared" si="207"/>
        <v>0</v>
      </c>
      <c r="BG180" s="1315">
        <v>4</v>
      </c>
      <c r="BH180" s="1315">
        <v>4</v>
      </c>
      <c r="BI180" s="1647">
        <f t="shared" si="208"/>
        <v>0</v>
      </c>
      <c r="BJ180" s="1315">
        <v>1</v>
      </c>
      <c r="BK180" s="1315">
        <v>0</v>
      </c>
      <c r="BL180" s="1647">
        <f t="shared" si="209"/>
        <v>1</v>
      </c>
      <c r="BM180" s="2650">
        <v>6</v>
      </c>
      <c r="BN180" s="2650">
        <v>5</v>
      </c>
      <c r="BO180" s="1647">
        <f t="shared" si="210"/>
        <v>1</v>
      </c>
    </row>
    <row r="181" spans="1:67">
      <c r="A181" s="957" t="s">
        <v>453</v>
      </c>
      <c r="B181" s="1315">
        <v>0</v>
      </c>
      <c r="C181" s="1315">
        <v>0</v>
      </c>
      <c r="D181" s="1315">
        <f t="shared" si="194"/>
        <v>0</v>
      </c>
      <c r="E181" s="1315">
        <v>1</v>
      </c>
      <c r="F181" s="1315">
        <v>0</v>
      </c>
      <c r="G181" s="1315">
        <f t="shared" si="195"/>
        <v>1</v>
      </c>
      <c r="H181" s="1315">
        <v>9</v>
      </c>
      <c r="I181" s="1315">
        <v>11</v>
      </c>
      <c r="J181" s="1315">
        <f t="shared" si="196"/>
        <v>-2</v>
      </c>
      <c r="K181" s="1315">
        <v>0</v>
      </c>
      <c r="L181" s="1315">
        <v>0</v>
      </c>
      <c r="M181" s="1315">
        <f t="shared" si="197"/>
        <v>0</v>
      </c>
      <c r="N181" s="1316">
        <f t="shared" si="198"/>
        <v>10</v>
      </c>
      <c r="O181" s="1316">
        <f t="shared" si="198"/>
        <v>11</v>
      </c>
      <c r="P181" s="1317">
        <f t="shared" si="199"/>
        <v>-1</v>
      </c>
      <c r="R181" s="957" t="s">
        <v>453</v>
      </c>
      <c r="S181" s="1315">
        <v>0</v>
      </c>
      <c r="T181" s="1315">
        <v>0</v>
      </c>
      <c r="U181" s="2647">
        <f t="shared" si="200"/>
        <v>0</v>
      </c>
      <c r="V181" s="1315">
        <v>1</v>
      </c>
      <c r="W181" s="1315">
        <v>1</v>
      </c>
      <c r="X181" s="2647">
        <f t="shared" si="201"/>
        <v>0</v>
      </c>
      <c r="Y181" s="1315">
        <v>3</v>
      </c>
      <c r="Z181" s="1315">
        <v>2</v>
      </c>
      <c r="AA181" s="2647">
        <f t="shared" si="202"/>
        <v>1</v>
      </c>
      <c r="AB181" s="1315">
        <v>0</v>
      </c>
      <c r="AC181" s="1315">
        <v>0</v>
      </c>
      <c r="AD181" s="2647">
        <f t="shared" si="203"/>
        <v>0</v>
      </c>
      <c r="AE181" s="2650">
        <f t="shared" si="204"/>
        <v>4</v>
      </c>
      <c r="AF181" s="2650">
        <f t="shared" si="204"/>
        <v>3</v>
      </c>
      <c r="AG181" s="1647">
        <f t="shared" si="205"/>
        <v>1</v>
      </c>
      <c r="AI181" s="957" t="s">
        <v>453</v>
      </c>
      <c r="AJ181" s="1315">
        <v>0</v>
      </c>
      <c r="AK181" s="1315">
        <v>0</v>
      </c>
      <c r="AL181" s="2647">
        <v>0</v>
      </c>
      <c r="AM181" s="1315">
        <v>1</v>
      </c>
      <c r="AN181" s="1315">
        <v>0</v>
      </c>
      <c r="AO181" s="2647">
        <v>1</v>
      </c>
      <c r="AP181" s="1315">
        <v>3</v>
      </c>
      <c r="AQ181" s="1315">
        <v>2</v>
      </c>
      <c r="AR181" s="2647">
        <v>1</v>
      </c>
      <c r="AS181" s="1315">
        <v>0</v>
      </c>
      <c r="AT181" s="1315">
        <v>0</v>
      </c>
      <c r="AU181" s="2647">
        <v>0</v>
      </c>
      <c r="AV181" s="2650">
        <v>4</v>
      </c>
      <c r="AW181" s="2650">
        <v>2</v>
      </c>
      <c r="AX181" s="1647">
        <v>2</v>
      </c>
      <c r="AZ181" s="957" t="s">
        <v>453</v>
      </c>
      <c r="BA181" s="1315">
        <v>0</v>
      </c>
      <c r="BB181" s="1315">
        <v>0</v>
      </c>
      <c r="BC181" s="1647">
        <f t="shared" si="206"/>
        <v>0</v>
      </c>
      <c r="BD181" s="1315">
        <v>0</v>
      </c>
      <c r="BE181" s="1315">
        <v>0</v>
      </c>
      <c r="BF181" s="1647">
        <f t="shared" si="207"/>
        <v>0</v>
      </c>
      <c r="BG181" s="1315">
        <v>5</v>
      </c>
      <c r="BH181" s="1315">
        <v>5</v>
      </c>
      <c r="BI181" s="1647">
        <f t="shared" si="208"/>
        <v>0</v>
      </c>
      <c r="BJ181" s="1315">
        <v>0</v>
      </c>
      <c r="BK181" s="1315">
        <v>0</v>
      </c>
      <c r="BL181" s="1647">
        <f t="shared" si="209"/>
        <v>0</v>
      </c>
      <c r="BM181" s="2650">
        <v>5</v>
      </c>
      <c r="BN181" s="2650">
        <v>5</v>
      </c>
      <c r="BO181" s="1647">
        <f t="shared" si="210"/>
        <v>0</v>
      </c>
    </row>
    <row r="182" spans="1:67" ht="22.5">
      <c r="A182" s="958" t="s">
        <v>457</v>
      </c>
      <c r="B182" s="1315">
        <v>0</v>
      </c>
      <c r="C182" s="1315">
        <v>0</v>
      </c>
      <c r="D182" s="1319">
        <f t="shared" si="194"/>
        <v>0</v>
      </c>
      <c r="E182" s="1318">
        <v>0</v>
      </c>
      <c r="F182" s="1318">
        <v>0</v>
      </c>
      <c r="G182" s="1319">
        <f t="shared" si="195"/>
        <v>0</v>
      </c>
      <c r="H182" s="1318">
        <v>0</v>
      </c>
      <c r="I182" s="1318">
        <v>0</v>
      </c>
      <c r="J182" s="1319">
        <f t="shared" si="196"/>
        <v>0</v>
      </c>
      <c r="K182" s="1315">
        <v>0</v>
      </c>
      <c r="L182" s="1315">
        <v>0</v>
      </c>
      <c r="M182" s="1319">
        <f t="shared" si="197"/>
        <v>0</v>
      </c>
      <c r="N182" s="1316">
        <f t="shared" si="198"/>
        <v>0</v>
      </c>
      <c r="O182" s="1316">
        <f t="shared" si="198"/>
        <v>0</v>
      </c>
      <c r="P182" s="1317">
        <f t="shared" si="199"/>
        <v>0</v>
      </c>
      <c r="R182" s="958" t="s">
        <v>457</v>
      </c>
      <c r="S182" s="1315">
        <v>0</v>
      </c>
      <c r="T182" s="1315">
        <v>0</v>
      </c>
      <c r="U182" s="2647">
        <f t="shared" si="200"/>
        <v>0</v>
      </c>
      <c r="V182" s="1318">
        <v>0</v>
      </c>
      <c r="W182" s="1318">
        <v>0</v>
      </c>
      <c r="X182" s="2647">
        <f t="shared" si="201"/>
        <v>0</v>
      </c>
      <c r="Y182" s="1318">
        <v>0</v>
      </c>
      <c r="Z182" s="1318">
        <v>0</v>
      </c>
      <c r="AA182" s="2647">
        <f t="shared" si="202"/>
        <v>0</v>
      </c>
      <c r="AB182" s="1315">
        <v>0</v>
      </c>
      <c r="AC182" s="1315">
        <v>0</v>
      </c>
      <c r="AD182" s="2647">
        <f t="shared" si="203"/>
        <v>0</v>
      </c>
      <c r="AE182" s="2650">
        <f t="shared" si="204"/>
        <v>0</v>
      </c>
      <c r="AF182" s="2650">
        <f t="shared" si="204"/>
        <v>0</v>
      </c>
      <c r="AG182" s="1647">
        <f t="shared" si="205"/>
        <v>0</v>
      </c>
      <c r="AI182" s="958" t="s">
        <v>457</v>
      </c>
      <c r="AJ182" s="1315">
        <v>0</v>
      </c>
      <c r="AK182" s="1315">
        <v>0</v>
      </c>
      <c r="AL182" s="2647">
        <v>0</v>
      </c>
      <c r="AM182" s="1318">
        <v>0</v>
      </c>
      <c r="AN182" s="1318">
        <v>0</v>
      </c>
      <c r="AO182" s="2647">
        <v>0</v>
      </c>
      <c r="AP182" s="1318">
        <v>0</v>
      </c>
      <c r="AQ182" s="1318">
        <v>0</v>
      </c>
      <c r="AR182" s="2647">
        <v>0</v>
      </c>
      <c r="AS182" s="1315">
        <v>0</v>
      </c>
      <c r="AT182" s="1315">
        <v>0</v>
      </c>
      <c r="AU182" s="2647">
        <v>0</v>
      </c>
      <c r="AV182" s="2650">
        <v>0</v>
      </c>
      <c r="AW182" s="2650">
        <v>0</v>
      </c>
      <c r="AX182" s="1647">
        <v>0</v>
      </c>
      <c r="AZ182" s="958" t="s">
        <v>457</v>
      </c>
      <c r="BA182" s="1315">
        <v>0</v>
      </c>
      <c r="BB182" s="1315">
        <v>0</v>
      </c>
      <c r="BC182" s="1647">
        <f t="shared" si="206"/>
        <v>0</v>
      </c>
      <c r="BD182" s="1318">
        <v>0</v>
      </c>
      <c r="BE182" s="1318">
        <v>0</v>
      </c>
      <c r="BF182" s="1647">
        <f t="shared" si="207"/>
        <v>0</v>
      </c>
      <c r="BG182" s="1318">
        <v>0</v>
      </c>
      <c r="BH182" s="1318">
        <v>0</v>
      </c>
      <c r="BI182" s="1647">
        <f t="shared" si="208"/>
        <v>0</v>
      </c>
      <c r="BJ182" s="1315">
        <v>0</v>
      </c>
      <c r="BK182" s="1315">
        <v>0</v>
      </c>
      <c r="BL182" s="1647">
        <f t="shared" si="209"/>
        <v>0</v>
      </c>
      <c r="BM182" s="2650">
        <v>0</v>
      </c>
      <c r="BN182" s="2650">
        <v>0</v>
      </c>
      <c r="BO182" s="1647">
        <f t="shared" si="210"/>
        <v>0</v>
      </c>
    </row>
    <row r="183" spans="1:67">
      <c r="A183" s="957" t="s">
        <v>456</v>
      </c>
      <c r="B183" s="1315">
        <v>0</v>
      </c>
      <c r="C183" s="1315">
        <v>0</v>
      </c>
      <c r="D183" s="1319">
        <f t="shared" si="194"/>
        <v>0</v>
      </c>
      <c r="E183" s="1318">
        <v>0</v>
      </c>
      <c r="F183" s="1318">
        <v>0</v>
      </c>
      <c r="G183" s="1319">
        <f t="shared" si="195"/>
        <v>0</v>
      </c>
      <c r="H183" s="1318">
        <v>0</v>
      </c>
      <c r="I183" s="1318">
        <v>0</v>
      </c>
      <c r="J183" s="1319">
        <f t="shared" si="196"/>
        <v>0</v>
      </c>
      <c r="K183" s="1315">
        <v>0</v>
      </c>
      <c r="L183" s="1315">
        <v>0</v>
      </c>
      <c r="M183" s="1319">
        <f t="shared" si="197"/>
        <v>0</v>
      </c>
      <c r="N183" s="1316">
        <f t="shared" si="198"/>
        <v>0</v>
      </c>
      <c r="O183" s="1316">
        <f t="shared" si="198"/>
        <v>0</v>
      </c>
      <c r="P183" s="1317">
        <f t="shared" si="199"/>
        <v>0</v>
      </c>
      <c r="R183" s="957" t="s">
        <v>456</v>
      </c>
      <c r="S183" s="1315">
        <v>0</v>
      </c>
      <c r="T183" s="1315">
        <v>0</v>
      </c>
      <c r="U183" s="2647">
        <f t="shared" si="200"/>
        <v>0</v>
      </c>
      <c r="V183" s="1318">
        <v>0</v>
      </c>
      <c r="W183" s="1318">
        <v>0</v>
      </c>
      <c r="X183" s="2647">
        <f t="shared" si="201"/>
        <v>0</v>
      </c>
      <c r="Y183" s="1318">
        <v>0</v>
      </c>
      <c r="Z183" s="1318">
        <v>0</v>
      </c>
      <c r="AA183" s="2647">
        <f t="shared" si="202"/>
        <v>0</v>
      </c>
      <c r="AB183" s="1315">
        <v>0</v>
      </c>
      <c r="AC183" s="1315">
        <v>0</v>
      </c>
      <c r="AD183" s="2647">
        <f t="shared" si="203"/>
        <v>0</v>
      </c>
      <c r="AE183" s="2650">
        <f t="shared" si="204"/>
        <v>0</v>
      </c>
      <c r="AF183" s="2650">
        <f t="shared" si="204"/>
        <v>0</v>
      </c>
      <c r="AG183" s="1647">
        <f t="shared" si="205"/>
        <v>0</v>
      </c>
      <c r="AI183" s="957" t="s">
        <v>456</v>
      </c>
      <c r="AJ183" s="1315">
        <v>0</v>
      </c>
      <c r="AK183" s="1315">
        <v>0</v>
      </c>
      <c r="AL183" s="2647">
        <v>0</v>
      </c>
      <c r="AM183" s="1318">
        <v>0</v>
      </c>
      <c r="AN183" s="1318">
        <v>0</v>
      </c>
      <c r="AO183" s="2647">
        <v>0</v>
      </c>
      <c r="AP183" s="1318">
        <v>0</v>
      </c>
      <c r="AQ183" s="1318">
        <v>0</v>
      </c>
      <c r="AR183" s="2647">
        <v>0</v>
      </c>
      <c r="AS183" s="1315">
        <v>0</v>
      </c>
      <c r="AT183" s="1315">
        <v>0</v>
      </c>
      <c r="AU183" s="2647">
        <v>0</v>
      </c>
      <c r="AV183" s="2650">
        <v>0</v>
      </c>
      <c r="AW183" s="2650">
        <v>0</v>
      </c>
      <c r="AX183" s="1647">
        <v>0</v>
      </c>
      <c r="AZ183" s="957" t="s">
        <v>456</v>
      </c>
      <c r="BA183" s="1315">
        <v>0</v>
      </c>
      <c r="BB183" s="1315">
        <v>0</v>
      </c>
      <c r="BC183" s="1647">
        <f t="shared" si="206"/>
        <v>0</v>
      </c>
      <c r="BD183" s="1318">
        <v>0</v>
      </c>
      <c r="BE183" s="1318">
        <v>0</v>
      </c>
      <c r="BF183" s="1647">
        <f t="shared" si="207"/>
        <v>0</v>
      </c>
      <c r="BG183" s="1318">
        <v>0</v>
      </c>
      <c r="BH183" s="1318">
        <v>0</v>
      </c>
      <c r="BI183" s="1647">
        <f t="shared" si="208"/>
        <v>0</v>
      </c>
      <c r="BJ183" s="1315">
        <v>0</v>
      </c>
      <c r="BK183" s="1315">
        <v>0</v>
      </c>
      <c r="BL183" s="1647">
        <f t="shared" si="209"/>
        <v>0</v>
      </c>
      <c r="BM183" s="2650">
        <v>0</v>
      </c>
      <c r="BN183" s="2650">
        <v>0</v>
      </c>
      <c r="BO183" s="1647">
        <f t="shared" si="210"/>
        <v>0</v>
      </c>
    </row>
    <row r="184" spans="1:67">
      <c r="A184" s="957" t="s">
        <v>454</v>
      </c>
      <c r="B184" s="1315">
        <v>21</v>
      </c>
      <c r="C184" s="1315">
        <v>2</v>
      </c>
      <c r="D184" s="1315">
        <f t="shared" si="194"/>
        <v>19</v>
      </c>
      <c r="E184" s="1315">
        <v>18</v>
      </c>
      <c r="F184" s="1315">
        <v>5</v>
      </c>
      <c r="G184" s="1315">
        <f t="shared" si="195"/>
        <v>13</v>
      </c>
      <c r="H184" s="1315">
        <v>16</v>
      </c>
      <c r="I184" s="1315">
        <v>5</v>
      </c>
      <c r="J184" s="1315">
        <f t="shared" si="196"/>
        <v>11</v>
      </c>
      <c r="K184" s="1315">
        <v>2</v>
      </c>
      <c r="L184" s="1315">
        <v>0</v>
      </c>
      <c r="M184" s="1315">
        <f t="shared" si="197"/>
        <v>2</v>
      </c>
      <c r="N184" s="1316">
        <f t="shared" si="198"/>
        <v>57</v>
      </c>
      <c r="O184" s="1316">
        <f t="shared" si="198"/>
        <v>12</v>
      </c>
      <c r="P184" s="1317">
        <f t="shared" si="199"/>
        <v>45</v>
      </c>
      <c r="R184" s="957" t="s">
        <v>454</v>
      </c>
      <c r="S184" s="1315">
        <v>21</v>
      </c>
      <c r="T184" s="1315">
        <v>0</v>
      </c>
      <c r="U184" s="2647">
        <f t="shared" si="200"/>
        <v>21</v>
      </c>
      <c r="V184" s="1315">
        <v>28</v>
      </c>
      <c r="W184" s="1315">
        <v>1</v>
      </c>
      <c r="X184" s="2647">
        <f t="shared" si="201"/>
        <v>27</v>
      </c>
      <c r="Y184" s="1315">
        <v>27</v>
      </c>
      <c r="Z184" s="1315">
        <v>5</v>
      </c>
      <c r="AA184" s="2647">
        <f t="shared" si="202"/>
        <v>22</v>
      </c>
      <c r="AB184" s="1315">
        <v>2</v>
      </c>
      <c r="AC184" s="1315">
        <v>1</v>
      </c>
      <c r="AD184" s="2647">
        <f t="shared" si="203"/>
        <v>1</v>
      </c>
      <c r="AE184" s="2650">
        <f t="shared" si="204"/>
        <v>78</v>
      </c>
      <c r="AF184" s="2650">
        <f t="shared" si="204"/>
        <v>7</v>
      </c>
      <c r="AG184" s="1647">
        <f t="shared" si="205"/>
        <v>71</v>
      </c>
      <c r="AI184" s="957" t="s">
        <v>454</v>
      </c>
      <c r="AJ184" s="1315">
        <v>11</v>
      </c>
      <c r="AK184" s="1315">
        <v>1</v>
      </c>
      <c r="AL184" s="2647">
        <v>10</v>
      </c>
      <c r="AM184" s="1315">
        <v>10</v>
      </c>
      <c r="AN184" s="1315">
        <v>4</v>
      </c>
      <c r="AO184" s="2647">
        <v>6</v>
      </c>
      <c r="AP184" s="1315">
        <v>19</v>
      </c>
      <c r="AQ184" s="1315">
        <v>4</v>
      </c>
      <c r="AR184" s="2647">
        <v>15</v>
      </c>
      <c r="AS184" s="1315">
        <v>1</v>
      </c>
      <c r="AT184" s="1315">
        <v>0</v>
      </c>
      <c r="AU184" s="2647">
        <v>1</v>
      </c>
      <c r="AV184" s="2650">
        <v>41</v>
      </c>
      <c r="AW184" s="2650">
        <v>9</v>
      </c>
      <c r="AX184" s="1647">
        <v>32</v>
      </c>
      <c r="AZ184" s="957" t="s">
        <v>454</v>
      </c>
      <c r="BA184" s="1315">
        <v>18</v>
      </c>
      <c r="BB184" s="1315">
        <v>6</v>
      </c>
      <c r="BC184" s="1647">
        <f t="shared" si="206"/>
        <v>12</v>
      </c>
      <c r="BD184" s="1315">
        <v>12</v>
      </c>
      <c r="BE184" s="1315">
        <v>6</v>
      </c>
      <c r="BF184" s="1647">
        <f t="shared" si="207"/>
        <v>6</v>
      </c>
      <c r="BG184" s="1315">
        <v>9</v>
      </c>
      <c r="BH184" s="1315">
        <v>1</v>
      </c>
      <c r="BI184" s="1647">
        <f t="shared" si="208"/>
        <v>8</v>
      </c>
      <c r="BJ184" s="1315">
        <v>3</v>
      </c>
      <c r="BK184" s="1315">
        <v>1</v>
      </c>
      <c r="BL184" s="1647">
        <f t="shared" si="209"/>
        <v>2</v>
      </c>
      <c r="BM184" s="2650">
        <v>42</v>
      </c>
      <c r="BN184" s="2650">
        <v>14</v>
      </c>
      <c r="BO184" s="1647">
        <f t="shared" si="210"/>
        <v>28</v>
      </c>
    </row>
    <row r="185" spans="1:67" s="97" customFormat="1" ht="18" customHeight="1" thickBot="1">
      <c r="A185" s="3616" t="s">
        <v>156</v>
      </c>
      <c r="B185" s="1320">
        <f>SUM(B163:B184)</f>
        <v>31</v>
      </c>
      <c r="C185" s="1320">
        <f>SUM(C163:C184)</f>
        <v>36</v>
      </c>
      <c r="D185" s="1320">
        <f t="shared" si="194"/>
        <v>-5</v>
      </c>
      <c r="E185" s="1320">
        <f>SUM(E163:E184)</f>
        <v>41</v>
      </c>
      <c r="F185" s="1320">
        <f>SUM(F163:F184)</f>
        <v>36</v>
      </c>
      <c r="G185" s="1320">
        <f t="shared" si="195"/>
        <v>5</v>
      </c>
      <c r="H185" s="1320">
        <f>SUM(H163:H184)</f>
        <v>186</v>
      </c>
      <c r="I185" s="1320">
        <f>SUM(I163:I184)</f>
        <v>357</v>
      </c>
      <c r="J185" s="1320">
        <f t="shared" si="196"/>
        <v>-171</v>
      </c>
      <c r="K185" s="1320">
        <f>SUM(K163:K184)</f>
        <v>4</v>
      </c>
      <c r="L185" s="1320">
        <f>SUM(L163:L184)</f>
        <v>3</v>
      </c>
      <c r="M185" s="1320">
        <f t="shared" si="197"/>
        <v>1</v>
      </c>
      <c r="N185" s="1320">
        <f>SUM(N163:N184)</f>
        <v>262</v>
      </c>
      <c r="O185" s="1320">
        <f>SUM(O163:O184)</f>
        <v>432</v>
      </c>
      <c r="P185" s="1321">
        <f t="shared" si="199"/>
        <v>-170</v>
      </c>
      <c r="R185" s="3616" t="s">
        <v>156</v>
      </c>
      <c r="S185" s="1320">
        <f t="shared" ref="S185:AG185" si="211">SUM(S163:S184)</f>
        <v>33</v>
      </c>
      <c r="T185" s="1320">
        <f t="shared" si="211"/>
        <v>6</v>
      </c>
      <c r="U185" s="1320">
        <f t="shared" si="211"/>
        <v>27</v>
      </c>
      <c r="V185" s="1320">
        <f t="shared" si="211"/>
        <v>36</v>
      </c>
      <c r="W185" s="1320">
        <f t="shared" si="211"/>
        <v>20</v>
      </c>
      <c r="X185" s="1320">
        <f t="shared" si="211"/>
        <v>16</v>
      </c>
      <c r="Y185" s="1320">
        <f t="shared" si="211"/>
        <v>156</v>
      </c>
      <c r="Z185" s="1320">
        <f t="shared" si="211"/>
        <v>121</v>
      </c>
      <c r="AA185" s="1320">
        <f t="shared" si="211"/>
        <v>35</v>
      </c>
      <c r="AB185" s="1320">
        <f t="shared" si="211"/>
        <v>6</v>
      </c>
      <c r="AC185" s="1320">
        <f t="shared" si="211"/>
        <v>3</v>
      </c>
      <c r="AD185" s="1320">
        <f t="shared" si="211"/>
        <v>3</v>
      </c>
      <c r="AE185" s="1320">
        <f t="shared" si="211"/>
        <v>231</v>
      </c>
      <c r="AF185" s="1320">
        <f t="shared" si="211"/>
        <v>150</v>
      </c>
      <c r="AG185" s="1320">
        <f t="shared" si="211"/>
        <v>81</v>
      </c>
      <c r="AI185" s="3616" t="s">
        <v>156</v>
      </c>
      <c r="AJ185" s="1320">
        <f t="shared" ref="AJ185:AX185" si="212">SUM(AJ163:AJ184)</f>
        <v>18</v>
      </c>
      <c r="AK185" s="1320">
        <f t="shared" si="212"/>
        <v>12</v>
      </c>
      <c r="AL185" s="1320">
        <f t="shared" si="212"/>
        <v>6</v>
      </c>
      <c r="AM185" s="1320">
        <f t="shared" si="212"/>
        <v>18</v>
      </c>
      <c r="AN185" s="1320">
        <f t="shared" si="212"/>
        <v>16</v>
      </c>
      <c r="AO185" s="1320">
        <f t="shared" si="212"/>
        <v>2</v>
      </c>
      <c r="AP185" s="1320">
        <f t="shared" si="212"/>
        <v>105</v>
      </c>
      <c r="AQ185" s="1320">
        <f t="shared" si="212"/>
        <v>104</v>
      </c>
      <c r="AR185" s="1320">
        <f t="shared" si="212"/>
        <v>1</v>
      </c>
      <c r="AS185" s="1320">
        <f t="shared" si="212"/>
        <v>4</v>
      </c>
      <c r="AT185" s="1320">
        <f t="shared" si="212"/>
        <v>2</v>
      </c>
      <c r="AU185" s="1320">
        <f t="shared" si="212"/>
        <v>2</v>
      </c>
      <c r="AV185" s="1320">
        <f t="shared" si="212"/>
        <v>145</v>
      </c>
      <c r="AW185" s="1320">
        <f t="shared" si="212"/>
        <v>134</v>
      </c>
      <c r="AX185" s="1320">
        <f t="shared" si="212"/>
        <v>11</v>
      </c>
      <c r="AZ185" s="3616" t="s">
        <v>156</v>
      </c>
      <c r="BA185" s="1320">
        <f>SUM(BA163:BA184)</f>
        <v>30</v>
      </c>
      <c r="BB185" s="1320">
        <f>SUM(BB163:BB184)</f>
        <v>30</v>
      </c>
      <c r="BC185" s="1320">
        <f>SUM(BC163:BC184)</f>
        <v>0</v>
      </c>
      <c r="BD185" s="1320">
        <f t="shared" ref="BD185:BK185" si="213">SUM(BD163:BD184)</f>
        <v>28</v>
      </c>
      <c r="BE185" s="1320">
        <f t="shared" si="213"/>
        <v>57</v>
      </c>
      <c r="BF185" s="1320">
        <f t="shared" si="213"/>
        <v>-29</v>
      </c>
      <c r="BG185" s="1320">
        <f t="shared" si="213"/>
        <v>111</v>
      </c>
      <c r="BH185" s="1320">
        <f t="shared" si="213"/>
        <v>145</v>
      </c>
      <c r="BI185" s="1320">
        <f t="shared" si="213"/>
        <v>-34</v>
      </c>
      <c r="BJ185" s="1320">
        <f t="shared" si="213"/>
        <v>4</v>
      </c>
      <c r="BK185" s="1320">
        <f t="shared" si="213"/>
        <v>4</v>
      </c>
      <c r="BL185" s="1320">
        <f>SUM(BL163:BL184)</f>
        <v>0</v>
      </c>
      <c r="BM185" s="1320">
        <f>SUM(BM163:BM184)</f>
        <v>173</v>
      </c>
      <c r="BN185" s="1320">
        <f>SUM(BN163:BN184)</f>
        <v>236</v>
      </c>
      <c r="BO185" s="1320">
        <f>SUM(BO163:BO184)</f>
        <v>-63</v>
      </c>
    </row>
    <row r="186" spans="1:67" ht="18" customHeight="1">
      <c r="A186" s="762" t="s">
        <v>190</v>
      </c>
      <c r="J186" s="1738"/>
      <c r="K186" s="1738"/>
      <c r="L186" s="1738"/>
      <c r="M186" s="1738"/>
      <c r="N186" s="1738"/>
      <c r="O186" s="1738"/>
      <c r="P186" s="1738"/>
      <c r="R186" s="762" t="s">
        <v>190</v>
      </c>
      <c r="U186" s="5"/>
      <c r="X186" s="5"/>
    </row>
    <row r="187" spans="1:67" ht="18" customHeight="1">
      <c r="A187" s="762" t="s">
        <v>709</v>
      </c>
      <c r="J187" s="1738"/>
      <c r="K187" s="1738"/>
      <c r="L187" s="1738"/>
      <c r="M187" s="1738"/>
      <c r="N187" s="1738"/>
      <c r="O187" s="1738"/>
      <c r="P187" s="1738"/>
      <c r="R187" s="762" t="s">
        <v>924</v>
      </c>
      <c r="U187" s="5"/>
      <c r="X187" s="5"/>
    </row>
    <row r="188" spans="1:67" ht="18" customHeight="1" thickBot="1"/>
    <row r="189" spans="1:67" ht="50.25" customHeight="1" thickBot="1">
      <c r="A189" s="960" t="s">
        <v>628</v>
      </c>
      <c r="B189" s="961" t="s">
        <v>164</v>
      </c>
      <c r="C189" s="962" t="s">
        <v>164</v>
      </c>
      <c r="D189" s="963"/>
      <c r="E189" s="961" t="s">
        <v>165</v>
      </c>
      <c r="F189" s="962" t="s">
        <v>166</v>
      </c>
      <c r="G189" s="963"/>
      <c r="H189" s="961" t="s">
        <v>167</v>
      </c>
      <c r="I189" s="962" t="s">
        <v>167</v>
      </c>
      <c r="J189" s="963"/>
      <c r="K189" s="962" t="s">
        <v>168</v>
      </c>
      <c r="L189" s="962" t="s">
        <v>168</v>
      </c>
      <c r="M189" s="963"/>
      <c r="N189" s="961" t="s">
        <v>156</v>
      </c>
      <c r="O189" s="962" t="s">
        <v>156</v>
      </c>
      <c r="P189" s="964"/>
      <c r="Q189" s="296"/>
      <c r="R189" s="960" t="s">
        <v>642</v>
      </c>
      <c r="S189" s="961" t="s">
        <v>164</v>
      </c>
      <c r="T189" s="962" t="s">
        <v>164</v>
      </c>
      <c r="U189" s="963"/>
      <c r="V189" s="961" t="s">
        <v>165</v>
      </c>
      <c r="W189" s="962" t="s">
        <v>166</v>
      </c>
      <c r="X189" s="963"/>
      <c r="Y189" s="961" t="s">
        <v>167</v>
      </c>
      <c r="Z189" s="962" t="s">
        <v>167</v>
      </c>
      <c r="AA189" s="963"/>
      <c r="AB189" s="962" t="s">
        <v>168</v>
      </c>
      <c r="AC189" s="962" t="s">
        <v>168</v>
      </c>
      <c r="AD189" s="963"/>
      <c r="AE189" s="961" t="s">
        <v>156</v>
      </c>
      <c r="AF189" s="962" t="s">
        <v>156</v>
      </c>
      <c r="AG189" s="964"/>
      <c r="AI189" s="960" t="s">
        <v>682</v>
      </c>
      <c r="AJ189" s="961" t="s">
        <v>164</v>
      </c>
      <c r="AK189" s="962" t="s">
        <v>164</v>
      </c>
      <c r="AL189" s="963"/>
      <c r="AM189" s="961" t="s">
        <v>165</v>
      </c>
      <c r="AN189" s="962" t="s">
        <v>166</v>
      </c>
      <c r="AO189" s="963"/>
      <c r="AP189" s="961" t="s">
        <v>167</v>
      </c>
      <c r="AQ189" s="962" t="s">
        <v>167</v>
      </c>
      <c r="AR189" s="963"/>
      <c r="AS189" s="962" t="s">
        <v>168</v>
      </c>
      <c r="AT189" s="962" t="s">
        <v>168</v>
      </c>
      <c r="AU189" s="963"/>
      <c r="AV189" s="961" t="s">
        <v>156</v>
      </c>
      <c r="AW189" s="962" t="s">
        <v>156</v>
      </c>
      <c r="AX189" s="964"/>
      <c r="AZ189" s="1340" t="s">
        <v>696</v>
      </c>
      <c r="BA189" s="961" t="s">
        <v>164</v>
      </c>
      <c r="BB189" s="962" t="s">
        <v>164</v>
      </c>
      <c r="BC189" s="963"/>
      <c r="BD189" s="961" t="s">
        <v>165</v>
      </c>
      <c r="BE189" s="962" t="s">
        <v>166</v>
      </c>
      <c r="BF189" s="963"/>
      <c r="BG189" s="961" t="s">
        <v>167</v>
      </c>
      <c r="BH189" s="962" t="s">
        <v>167</v>
      </c>
      <c r="BI189" s="963"/>
      <c r="BJ189" s="962" t="s">
        <v>168</v>
      </c>
      <c r="BK189" s="962" t="s">
        <v>168</v>
      </c>
      <c r="BL189" s="963"/>
      <c r="BM189" s="961" t="s">
        <v>156</v>
      </c>
      <c r="BN189" s="962" t="s">
        <v>156</v>
      </c>
      <c r="BO189" s="964"/>
    </row>
    <row r="190" spans="1:67" ht="17.45" customHeight="1">
      <c r="A190" s="2805" t="s">
        <v>627</v>
      </c>
      <c r="B190" s="593" t="s">
        <v>169</v>
      </c>
      <c r="C190" s="873" t="s">
        <v>170</v>
      </c>
      <c r="D190" s="469" t="s">
        <v>171</v>
      </c>
      <c r="E190" s="593" t="s">
        <v>169</v>
      </c>
      <c r="F190" s="594" t="s">
        <v>170</v>
      </c>
      <c r="G190" s="469" t="s">
        <v>171</v>
      </c>
      <c r="H190" s="593" t="s">
        <v>169</v>
      </c>
      <c r="I190" s="594" t="s">
        <v>170</v>
      </c>
      <c r="J190" s="469" t="s">
        <v>171</v>
      </c>
      <c r="K190" s="593" t="s">
        <v>169</v>
      </c>
      <c r="L190" s="594" t="s">
        <v>170</v>
      </c>
      <c r="M190" s="469" t="s">
        <v>171</v>
      </c>
      <c r="N190" s="593" t="s">
        <v>169</v>
      </c>
      <c r="O190" s="873" t="s">
        <v>170</v>
      </c>
      <c r="P190" s="469" t="s">
        <v>161</v>
      </c>
      <c r="Q190" s="296"/>
      <c r="R190" s="2806" t="s">
        <v>627</v>
      </c>
      <c r="S190" s="593" t="s">
        <v>169</v>
      </c>
      <c r="T190" s="873" t="s">
        <v>170</v>
      </c>
      <c r="U190" s="469" t="s">
        <v>171</v>
      </c>
      <c r="V190" s="593" t="s">
        <v>169</v>
      </c>
      <c r="W190" s="594" t="s">
        <v>170</v>
      </c>
      <c r="X190" s="469" t="s">
        <v>171</v>
      </c>
      <c r="Y190" s="593" t="s">
        <v>169</v>
      </c>
      <c r="Z190" s="594" t="s">
        <v>170</v>
      </c>
      <c r="AA190" s="469" t="s">
        <v>171</v>
      </c>
      <c r="AB190" s="593" t="s">
        <v>169</v>
      </c>
      <c r="AC190" s="594" t="s">
        <v>170</v>
      </c>
      <c r="AD190" s="469" t="s">
        <v>171</v>
      </c>
      <c r="AE190" s="593" t="s">
        <v>169</v>
      </c>
      <c r="AF190" s="873" t="s">
        <v>170</v>
      </c>
      <c r="AG190" s="469" t="s">
        <v>161</v>
      </c>
      <c r="AI190" s="2806" t="s">
        <v>627</v>
      </c>
      <c r="AJ190" s="593" t="s">
        <v>169</v>
      </c>
      <c r="AK190" s="873" t="s">
        <v>170</v>
      </c>
      <c r="AL190" s="469" t="s">
        <v>171</v>
      </c>
      <c r="AM190" s="593" t="s">
        <v>169</v>
      </c>
      <c r="AN190" s="594" t="s">
        <v>170</v>
      </c>
      <c r="AO190" s="469" t="s">
        <v>171</v>
      </c>
      <c r="AP190" s="593" t="s">
        <v>169</v>
      </c>
      <c r="AQ190" s="594" t="s">
        <v>170</v>
      </c>
      <c r="AR190" s="469" t="s">
        <v>171</v>
      </c>
      <c r="AS190" s="593" t="s">
        <v>169</v>
      </c>
      <c r="AT190" s="594" t="s">
        <v>170</v>
      </c>
      <c r="AU190" s="469" t="s">
        <v>171</v>
      </c>
      <c r="AV190" s="593" t="s">
        <v>169</v>
      </c>
      <c r="AW190" s="873" t="s">
        <v>170</v>
      </c>
      <c r="AX190" s="469" t="s">
        <v>161</v>
      </c>
      <c r="AZ190" s="2806" t="s">
        <v>627</v>
      </c>
      <c r="BA190" s="593" t="s">
        <v>169</v>
      </c>
      <c r="BB190" s="873" t="s">
        <v>170</v>
      </c>
      <c r="BC190" s="469" t="s">
        <v>171</v>
      </c>
      <c r="BD190" s="593" t="s">
        <v>169</v>
      </c>
      <c r="BE190" s="594" t="s">
        <v>170</v>
      </c>
      <c r="BF190" s="469" t="s">
        <v>171</v>
      </c>
      <c r="BG190" s="593" t="s">
        <v>169</v>
      </c>
      <c r="BH190" s="594" t="s">
        <v>170</v>
      </c>
      <c r="BI190" s="469" t="s">
        <v>171</v>
      </c>
      <c r="BJ190" s="593" t="s">
        <v>169</v>
      </c>
      <c r="BK190" s="594" t="s">
        <v>170</v>
      </c>
      <c r="BL190" s="469" t="s">
        <v>171</v>
      </c>
      <c r="BM190" s="593" t="s">
        <v>169</v>
      </c>
      <c r="BN190" s="873" t="s">
        <v>170</v>
      </c>
      <c r="BO190" s="469" t="s">
        <v>161</v>
      </c>
    </row>
    <row r="191" spans="1:67" ht="17.45" customHeight="1">
      <c r="A191" s="965" t="s">
        <v>437</v>
      </c>
      <c r="B191" s="992">
        <v>1</v>
      </c>
      <c r="C191" s="992">
        <v>1</v>
      </c>
      <c r="D191" s="992">
        <f>B191-C191</f>
        <v>0</v>
      </c>
      <c r="E191" s="992">
        <v>2</v>
      </c>
      <c r="F191" s="992">
        <v>1</v>
      </c>
      <c r="G191" s="992">
        <f>E191-F191</f>
        <v>1</v>
      </c>
      <c r="H191" s="992">
        <v>46</v>
      </c>
      <c r="I191" s="992">
        <v>123</v>
      </c>
      <c r="J191" s="992">
        <f>H191-I191</f>
        <v>-77</v>
      </c>
      <c r="K191" s="992">
        <v>0</v>
      </c>
      <c r="L191" s="992">
        <v>1</v>
      </c>
      <c r="M191" s="992">
        <f>K191-L191</f>
        <v>-1</v>
      </c>
      <c r="N191" s="993">
        <v>49</v>
      </c>
      <c r="O191" s="993">
        <f>C191+F191+I191+L191</f>
        <v>126</v>
      </c>
      <c r="P191" s="994">
        <f>N191-O191</f>
        <v>-77</v>
      </c>
      <c r="Q191" s="296"/>
      <c r="R191" s="965" t="s">
        <v>437</v>
      </c>
      <c r="S191" s="992">
        <v>0</v>
      </c>
      <c r="T191" s="992">
        <v>0</v>
      </c>
      <c r="U191" s="992">
        <f>S191-T191</f>
        <v>0</v>
      </c>
      <c r="V191" s="992">
        <v>3</v>
      </c>
      <c r="W191" s="992">
        <v>2</v>
      </c>
      <c r="X191" s="992">
        <f>V191-W191</f>
        <v>1</v>
      </c>
      <c r="Y191" s="992">
        <v>35</v>
      </c>
      <c r="Z191" s="992">
        <v>18</v>
      </c>
      <c r="AA191" s="992">
        <f>Y191-Z191</f>
        <v>17</v>
      </c>
      <c r="AB191" s="992">
        <v>0</v>
      </c>
      <c r="AC191" s="992">
        <v>0</v>
      </c>
      <c r="AD191" s="992">
        <f>AB191-AC191</f>
        <v>0</v>
      </c>
      <c r="AE191" s="993">
        <f>SUM(S191+V191+Y191+AB191)</f>
        <v>38</v>
      </c>
      <c r="AF191" s="993">
        <f>SUM(T191+W191+Z191+AC191)</f>
        <v>20</v>
      </c>
      <c r="AG191" s="994">
        <f>SUM(U191+X191+AA191+AD191)</f>
        <v>18</v>
      </c>
      <c r="AI191" s="965" t="s">
        <v>437</v>
      </c>
      <c r="AJ191" s="1315">
        <v>0</v>
      </c>
      <c r="AK191" s="1315">
        <v>0</v>
      </c>
      <c r="AL191" s="1315">
        <f>AJ191-AK191</f>
        <v>0</v>
      </c>
      <c r="AM191" s="1315">
        <v>1</v>
      </c>
      <c r="AN191" s="1315">
        <v>0</v>
      </c>
      <c r="AO191" s="1315">
        <f>AM191-AN191</f>
        <v>1</v>
      </c>
      <c r="AP191" s="1315">
        <v>36</v>
      </c>
      <c r="AQ191" s="1315">
        <v>13</v>
      </c>
      <c r="AR191" s="1315">
        <f>AP191-AQ191</f>
        <v>23</v>
      </c>
      <c r="AS191" s="1315">
        <v>0</v>
      </c>
      <c r="AT191" s="1315">
        <v>0</v>
      </c>
      <c r="AU191" s="1315">
        <f>AS191-AT191</f>
        <v>0</v>
      </c>
      <c r="AV191" s="1316">
        <f>SUM(AJ191+AM191+AP191+AS191)</f>
        <v>37</v>
      </c>
      <c r="AW191" s="1316">
        <f>SUM(AK191+AN191+AQ191+AT191)</f>
        <v>13</v>
      </c>
      <c r="AX191" s="1317">
        <f>SUM(AL191+AO191+AR191+AU191)</f>
        <v>24</v>
      </c>
      <c r="AZ191" s="965" t="s">
        <v>437</v>
      </c>
      <c r="BA191" s="1315">
        <v>0</v>
      </c>
      <c r="BB191" s="1315">
        <v>0</v>
      </c>
      <c r="BC191" s="1315">
        <f>BA191-BB191</f>
        <v>0</v>
      </c>
      <c r="BD191" s="1315">
        <v>1</v>
      </c>
      <c r="BE191" s="1315">
        <v>2</v>
      </c>
      <c r="BF191" s="1315">
        <f>BD191-BE191</f>
        <v>-1</v>
      </c>
      <c r="BG191" s="1315">
        <v>16</v>
      </c>
      <c r="BH191" s="1315">
        <v>37</v>
      </c>
      <c r="BI191" s="1315">
        <f>BG191-BH191</f>
        <v>-21</v>
      </c>
      <c r="BJ191" s="1315">
        <v>0</v>
      </c>
      <c r="BK191" s="1315">
        <v>0</v>
      </c>
      <c r="BL191" s="1315">
        <f>BJ191-BK191</f>
        <v>0</v>
      </c>
      <c r="BM191" s="1316">
        <f>BA191+BD191+BG191+BJ191</f>
        <v>17</v>
      </c>
      <c r="BN191" s="1316">
        <f>BB191+BE191+BH191+BK191</f>
        <v>39</v>
      </c>
      <c r="BO191" s="1317">
        <f>BM191-BN191</f>
        <v>-22</v>
      </c>
    </row>
    <row r="192" spans="1:67" ht="17.45" customHeight="1">
      <c r="A192" s="957" t="s">
        <v>438</v>
      </c>
      <c r="B192" s="995">
        <v>0</v>
      </c>
      <c r="C192" s="995">
        <v>0</v>
      </c>
      <c r="D192" s="995">
        <f t="shared" ref="D192:D213" si="214">B192-C192</f>
        <v>0</v>
      </c>
      <c r="E192" s="995">
        <v>0</v>
      </c>
      <c r="F192" s="995">
        <v>0</v>
      </c>
      <c r="G192" s="995">
        <f t="shared" ref="G192:G213" si="215">E192-F192</f>
        <v>0</v>
      </c>
      <c r="H192" s="995">
        <v>0</v>
      </c>
      <c r="I192" s="995">
        <v>0</v>
      </c>
      <c r="J192" s="995">
        <f t="shared" ref="J192:J213" si="216">H192-I192</f>
        <v>0</v>
      </c>
      <c r="K192" s="995">
        <v>0</v>
      </c>
      <c r="L192" s="995">
        <v>0</v>
      </c>
      <c r="M192" s="995">
        <f t="shared" ref="M192:M213" si="217">K192-L192</f>
        <v>0</v>
      </c>
      <c r="N192" s="996">
        <v>0</v>
      </c>
      <c r="O192" s="996">
        <f t="shared" ref="O192:O213" si="218">C192+F192+I192+L192</f>
        <v>0</v>
      </c>
      <c r="P192" s="997">
        <f t="shared" ref="P192:P213" si="219">N192-O192</f>
        <v>0</v>
      </c>
      <c r="Q192" s="296"/>
      <c r="R192" s="957" t="s">
        <v>438</v>
      </c>
      <c r="S192" s="995">
        <v>0</v>
      </c>
      <c r="T192" s="995">
        <v>0</v>
      </c>
      <c r="U192" s="995">
        <f t="shared" ref="U192:U212" si="220">S192-T192</f>
        <v>0</v>
      </c>
      <c r="V192" s="995">
        <v>0</v>
      </c>
      <c r="W192" s="995">
        <v>0</v>
      </c>
      <c r="X192" s="995">
        <f t="shared" ref="X192:X212" si="221">V192-W192</f>
        <v>0</v>
      </c>
      <c r="Y192" s="995">
        <v>0</v>
      </c>
      <c r="Z192" s="995">
        <v>0</v>
      </c>
      <c r="AA192" s="995">
        <f t="shared" ref="AA192:AA212" si="222">Y192-Z192</f>
        <v>0</v>
      </c>
      <c r="AB192" s="995">
        <v>0</v>
      </c>
      <c r="AC192" s="995">
        <v>0</v>
      </c>
      <c r="AD192" s="995">
        <f t="shared" ref="AD192:AD212" si="223">AB192-AC192</f>
        <v>0</v>
      </c>
      <c r="AE192" s="996">
        <f t="shared" ref="AE192:AG212" si="224">SUM(S192+V192+Y192+AB192)</f>
        <v>0</v>
      </c>
      <c r="AF192" s="996">
        <f t="shared" si="224"/>
        <v>0</v>
      </c>
      <c r="AG192" s="997">
        <f t="shared" si="224"/>
        <v>0</v>
      </c>
      <c r="AI192" s="957" t="s">
        <v>438</v>
      </c>
      <c r="AJ192" s="1315">
        <v>0</v>
      </c>
      <c r="AK192" s="1315">
        <v>0</v>
      </c>
      <c r="AL192" s="1315">
        <f t="shared" ref="AL192:AL212" si="225">AJ192-AK192</f>
        <v>0</v>
      </c>
      <c r="AM192" s="1315">
        <v>0</v>
      </c>
      <c r="AN192" s="1315">
        <v>0</v>
      </c>
      <c r="AO192" s="1315">
        <f t="shared" ref="AO192:AO212" si="226">AM192-AN192</f>
        <v>0</v>
      </c>
      <c r="AP192" s="1315">
        <v>0</v>
      </c>
      <c r="AQ192" s="1315">
        <v>0</v>
      </c>
      <c r="AR192" s="1315">
        <f t="shared" ref="AR192:AR212" si="227">AP192-AQ192</f>
        <v>0</v>
      </c>
      <c r="AS192" s="1315">
        <v>0</v>
      </c>
      <c r="AT192" s="1315">
        <v>0</v>
      </c>
      <c r="AU192" s="1315">
        <f t="shared" ref="AU192:AU212" si="228">AS192-AT192</f>
        <v>0</v>
      </c>
      <c r="AV192" s="1316">
        <f t="shared" ref="AV192:AX212" si="229">SUM(AJ192+AM192+AP192+AS192)</f>
        <v>0</v>
      </c>
      <c r="AW192" s="1316">
        <f t="shared" si="229"/>
        <v>0</v>
      </c>
      <c r="AX192" s="1317">
        <f t="shared" si="229"/>
        <v>0</v>
      </c>
      <c r="AZ192" s="957" t="s">
        <v>438</v>
      </c>
      <c r="BA192" s="1315">
        <v>0</v>
      </c>
      <c r="BB192" s="1315">
        <v>1</v>
      </c>
      <c r="BC192" s="1315">
        <f t="shared" ref="BC192:BC213" si="230">BA192-BB192</f>
        <v>-1</v>
      </c>
      <c r="BD192" s="1315">
        <v>0</v>
      </c>
      <c r="BE192" s="1315">
        <v>0</v>
      </c>
      <c r="BF192" s="1315">
        <f t="shared" ref="BF192:BF213" si="231">BD192-BE192</f>
        <v>0</v>
      </c>
      <c r="BG192" s="1315">
        <v>0</v>
      </c>
      <c r="BH192" s="1315">
        <v>0</v>
      </c>
      <c r="BI192" s="1315">
        <f t="shared" ref="BI192:BI213" si="232">BG192-BH192</f>
        <v>0</v>
      </c>
      <c r="BJ192" s="1315">
        <v>0</v>
      </c>
      <c r="BK192" s="1315">
        <v>0</v>
      </c>
      <c r="BL192" s="1315">
        <f t="shared" ref="BL192:BL213" si="233">BJ192-BK192</f>
        <v>0</v>
      </c>
      <c r="BM192" s="1316">
        <f t="shared" ref="BM192:BN213" si="234">BA192+BD192+BG192+BJ192</f>
        <v>0</v>
      </c>
      <c r="BN192" s="1316">
        <f t="shared" si="234"/>
        <v>1</v>
      </c>
      <c r="BO192" s="1317">
        <f t="shared" ref="BO192:BO213" si="235">BM192-BN192</f>
        <v>-1</v>
      </c>
    </row>
    <row r="193" spans="1:67" ht="17.45" customHeight="1">
      <c r="A193" s="957" t="s">
        <v>439</v>
      </c>
      <c r="B193" s="995">
        <v>5</v>
      </c>
      <c r="C193" s="995">
        <v>5</v>
      </c>
      <c r="D193" s="995">
        <f t="shared" si="214"/>
        <v>0</v>
      </c>
      <c r="E193" s="995">
        <v>2</v>
      </c>
      <c r="F193" s="995">
        <v>1</v>
      </c>
      <c r="G193" s="995">
        <f t="shared" si="215"/>
        <v>1</v>
      </c>
      <c r="H193" s="995">
        <v>8</v>
      </c>
      <c r="I193" s="995">
        <v>19</v>
      </c>
      <c r="J193" s="995">
        <f t="shared" si="216"/>
        <v>-11</v>
      </c>
      <c r="K193" s="995">
        <v>0</v>
      </c>
      <c r="L193" s="995">
        <v>0</v>
      </c>
      <c r="M193" s="995">
        <f t="shared" si="217"/>
        <v>0</v>
      </c>
      <c r="N193" s="996">
        <v>15</v>
      </c>
      <c r="O193" s="996">
        <f t="shared" si="218"/>
        <v>25</v>
      </c>
      <c r="P193" s="997">
        <f t="shared" si="219"/>
        <v>-10</v>
      </c>
      <c r="Q193" s="296"/>
      <c r="R193" s="957" t="s">
        <v>439</v>
      </c>
      <c r="S193" s="995">
        <v>2</v>
      </c>
      <c r="T193" s="995">
        <v>2</v>
      </c>
      <c r="U193" s="995">
        <f t="shared" si="220"/>
        <v>0</v>
      </c>
      <c r="V193" s="995">
        <v>0</v>
      </c>
      <c r="W193" s="995">
        <v>1</v>
      </c>
      <c r="X193" s="995">
        <f t="shared" si="221"/>
        <v>-1</v>
      </c>
      <c r="Y193" s="995">
        <v>9</v>
      </c>
      <c r="Z193" s="995">
        <v>12</v>
      </c>
      <c r="AA193" s="995">
        <f t="shared" si="222"/>
        <v>-3</v>
      </c>
      <c r="AB193" s="995">
        <v>0</v>
      </c>
      <c r="AC193" s="995">
        <v>0</v>
      </c>
      <c r="AD193" s="995">
        <f t="shared" si="223"/>
        <v>0</v>
      </c>
      <c r="AE193" s="996">
        <f t="shared" si="224"/>
        <v>11</v>
      </c>
      <c r="AF193" s="996">
        <f t="shared" si="224"/>
        <v>15</v>
      </c>
      <c r="AG193" s="997">
        <f t="shared" si="224"/>
        <v>-4</v>
      </c>
      <c r="AI193" s="957" t="s">
        <v>439</v>
      </c>
      <c r="AJ193" s="1315">
        <v>1</v>
      </c>
      <c r="AK193" s="1315">
        <v>4</v>
      </c>
      <c r="AL193" s="1315">
        <f t="shared" si="225"/>
        <v>-3</v>
      </c>
      <c r="AM193" s="1315">
        <v>1</v>
      </c>
      <c r="AN193" s="1315">
        <v>0</v>
      </c>
      <c r="AO193" s="1315">
        <f t="shared" si="226"/>
        <v>1</v>
      </c>
      <c r="AP193" s="1315">
        <v>6</v>
      </c>
      <c r="AQ193" s="1315">
        <v>10</v>
      </c>
      <c r="AR193" s="1315">
        <f t="shared" si="227"/>
        <v>-4</v>
      </c>
      <c r="AS193" s="1315">
        <v>0</v>
      </c>
      <c r="AT193" s="1315">
        <v>0</v>
      </c>
      <c r="AU193" s="1315">
        <f t="shared" si="228"/>
        <v>0</v>
      </c>
      <c r="AV193" s="1316">
        <f t="shared" si="229"/>
        <v>8</v>
      </c>
      <c r="AW193" s="1316">
        <f t="shared" si="229"/>
        <v>14</v>
      </c>
      <c r="AX193" s="1317">
        <f t="shared" si="229"/>
        <v>-6</v>
      </c>
      <c r="AZ193" s="957" t="s">
        <v>439</v>
      </c>
      <c r="BA193" s="1315">
        <v>1</v>
      </c>
      <c r="BB193" s="1315">
        <v>0</v>
      </c>
      <c r="BC193" s="1315">
        <f t="shared" si="230"/>
        <v>1</v>
      </c>
      <c r="BD193" s="1315">
        <v>0</v>
      </c>
      <c r="BE193" s="1315">
        <v>3</v>
      </c>
      <c r="BF193" s="1315">
        <f t="shared" si="231"/>
        <v>-3</v>
      </c>
      <c r="BG193" s="1315">
        <v>7</v>
      </c>
      <c r="BH193" s="1315">
        <v>4</v>
      </c>
      <c r="BI193" s="1315">
        <f t="shared" si="232"/>
        <v>3</v>
      </c>
      <c r="BJ193" s="1315">
        <v>0</v>
      </c>
      <c r="BK193" s="1315">
        <v>0</v>
      </c>
      <c r="BL193" s="1315">
        <f t="shared" si="233"/>
        <v>0</v>
      </c>
      <c r="BM193" s="1316">
        <f t="shared" si="234"/>
        <v>8</v>
      </c>
      <c r="BN193" s="1316">
        <f t="shared" si="234"/>
        <v>7</v>
      </c>
      <c r="BO193" s="1317">
        <f t="shared" si="235"/>
        <v>1</v>
      </c>
    </row>
    <row r="194" spans="1:67" ht="17.45" customHeight="1">
      <c r="A194" s="958" t="s">
        <v>440</v>
      </c>
      <c r="B194" s="995">
        <v>0</v>
      </c>
      <c r="C194" s="995">
        <v>0</v>
      </c>
      <c r="D194" s="995">
        <f t="shared" si="214"/>
        <v>0</v>
      </c>
      <c r="E194" s="995">
        <v>0</v>
      </c>
      <c r="F194" s="995">
        <v>0</v>
      </c>
      <c r="G194" s="995">
        <f t="shared" si="215"/>
        <v>0</v>
      </c>
      <c r="H194" s="995">
        <v>0</v>
      </c>
      <c r="I194" s="995">
        <v>0</v>
      </c>
      <c r="J194" s="995">
        <f t="shared" si="216"/>
        <v>0</v>
      </c>
      <c r="K194" s="995">
        <v>0</v>
      </c>
      <c r="L194" s="995">
        <v>0</v>
      </c>
      <c r="M194" s="995">
        <f t="shared" si="217"/>
        <v>0</v>
      </c>
      <c r="N194" s="996">
        <v>0</v>
      </c>
      <c r="O194" s="996">
        <f t="shared" si="218"/>
        <v>0</v>
      </c>
      <c r="P194" s="997">
        <f t="shared" si="219"/>
        <v>0</v>
      </c>
      <c r="Q194" s="296"/>
      <c r="R194" s="958" t="s">
        <v>440</v>
      </c>
      <c r="S194" s="995">
        <v>0</v>
      </c>
      <c r="T194" s="995">
        <v>1</v>
      </c>
      <c r="U194" s="995">
        <f t="shared" si="220"/>
        <v>-1</v>
      </c>
      <c r="V194" s="995">
        <v>0</v>
      </c>
      <c r="W194" s="995">
        <v>0</v>
      </c>
      <c r="X194" s="995">
        <f t="shared" si="221"/>
        <v>0</v>
      </c>
      <c r="Y194" s="995">
        <v>0</v>
      </c>
      <c r="Z194" s="995">
        <v>0</v>
      </c>
      <c r="AA194" s="995">
        <f t="shared" si="222"/>
        <v>0</v>
      </c>
      <c r="AB194" s="995">
        <v>0</v>
      </c>
      <c r="AC194" s="995">
        <v>0</v>
      </c>
      <c r="AD194" s="995">
        <f t="shared" si="223"/>
        <v>0</v>
      </c>
      <c r="AE194" s="996">
        <f t="shared" si="224"/>
        <v>0</v>
      </c>
      <c r="AF194" s="996">
        <f t="shared" si="224"/>
        <v>1</v>
      </c>
      <c r="AG194" s="997">
        <f t="shared" si="224"/>
        <v>-1</v>
      </c>
      <c r="AI194" s="958" t="s">
        <v>440</v>
      </c>
      <c r="AJ194" s="1315">
        <v>0</v>
      </c>
      <c r="AK194" s="1315">
        <v>0</v>
      </c>
      <c r="AL194" s="1315">
        <f t="shared" si="225"/>
        <v>0</v>
      </c>
      <c r="AM194" s="1315">
        <v>0</v>
      </c>
      <c r="AN194" s="1315">
        <v>0</v>
      </c>
      <c r="AO194" s="1315">
        <f t="shared" si="226"/>
        <v>0</v>
      </c>
      <c r="AP194" s="1315">
        <v>0</v>
      </c>
      <c r="AQ194" s="1315">
        <v>0</v>
      </c>
      <c r="AR194" s="1315">
        <f t="shared" si="227"/>
        <v>0</v>
      </c>
      <c r="AS194" s="1315">
        <v>0</v>
      </c>
      <c r="AT194" s="1315">
        <v>0</v>
      </c>
      <c r="AU194" s="1315">
        <f t="shared" si="228"/>
        <v>0</v>
      </c>
      <c r="AV194" s="1316">
        <f t="shared" si="229"/>
        <v>0</v>
      </c>
      <c r="AW194" s="1316">
        <f t="shared" si="229"/>
        <v>0</v>
      </c>
      <c r="AX194" s="1317">
        <f t="shared" si="229"/>
        <v>0</v>
      </c>
      <c r="AZ194" s="958" t="s">
        <v>440</v>
      </c>
      <c r="BA194" s="1315">
        <v>0</v>
      </c>
      <c r="BB194" s="1315">
        <v>2</v>
      </c>
      <c r="BC194" s="1315">
        <f t="shared" si="230"/>
        <v>-2</v>
      </c>
      <c r="BD194" s="1315">
        <v>0</v>
      </c>
      <c r="BE194" s="1315">
        <v>0</v>
      </c>
      <c r="BF194" s="1315">
        <f t="shared" si="231"/>
        <v>0</v>
      </c>
      <c r="BG194" s="1315">
        <v>2</v>
      </c>
      <c r="BH194" s="1315">
        <v>0</v>
      </c>
      <c r="BI194" s="1315">
        <f t="shared" si="232"/>
        <v>2</v>
      </c>
      <c r="BJ194" s="1315">
        <v>0</v>
      </c>
      <c r="BK194" s="1315">
        <v>0</v>
      </c>
      <c r="BL194" s="1315">
        <f t="shared" si="233"/>
        <v>0</v>
      </c>
      <c r="BM194" s="1316">
        <f t="shared" si="234"/>
        <v>2</v>
      </c>
      <c r="BN194" s="1316">
        <f t="shared" si="234"/>
        <v>2</v>
      </c>
      <c r="BO194" s="1317">
        <f t="shared" si="235"/>
        <v>0</v>
      </c>
    </row>
    <row r="195" spans="1:67" ht="17.45" customHeight="1">
      <c r="A195" s="958" t="s">
        <v>441</v>
      </c>
      <c r="B195" s="995">
        <v>0</v>
      </c>
      <c r="C195" s="995">
        <v>0</v>
      </c>
      <c r="D195" s="995">
        <f t="shared" si="214"/>
        <v>0</v>
      </c>
      <c r="E195" s="995">
        <v>0</v>
      </c>
      <c r="F195" s="995">
        <v>0</v>
      </c>
      <c r="G195" s="995">
        <f t="shared" si="215"/>
        <v>0</v>
      </c>
      <c r="H195" s="995">
        <v>0</v>
      </c>
      <c r="I195" s="995">
        <v>0</v>
      </c>
      <c r="J195" s="995">
        <f t="shared" si="216"/>
        <v>0</v>
      </c>
      <c r="K195" s="995">
        <v>0</v>
      </c>
      <c r="L195" s="995">
        <v>0</v>
      </c>
      <c r="M195" s="995">
        <f t="shared" si="217"/>
        <v>0</v>
      </c>
      <c r="N195" s="996">
        <v>0</v>
      </c>
      <c r="O195" s="996">
        <f t="shared" si="218"/>
        <v>0</v>
      </c>
      <c r="P195" s="997">
        <f t="shared" si="219"/>
        <v>0</v>
      </c>
      <c r="Q195" s="296"/>
      <c r="R195" s="958" t="s">
        <v>441</v>
      </c>
      <c r="S195" s="995">
        <v>0</v>
      </c>
      <c r="T195" s="995">
        <v>0</v>
      </c>
      <c r="U195" s="995">
        <f t="shared" si="220"/>
        <v>0</v>
      </c>
      <c r="V195" s="995">
        <v>0</v>
      </c>
      <c r="W195" s="995">
        <v>0</v>
      </c>
      <c r="X195" s="995">
        <f t="shared" si="221"/>
        <v>0</v>
      </c>
      <c r="Y195" s="995">
        <v>0</v>
      </c>
      <c r="Z195" s="995">
        <v>0</v>
      </c>
      <c r="AA195" s="995">
        <f t="shared" si="222"/>
        <v>0</v>
      </c>
      <c r="AB195" s="995">
        <v>0</v>
      </c>
      <c r="AC195" s="995">
        <v>0</v>
      </c>
      <c r="AD195" s="995">
        <f t="shared" si="223"/>
        <v>0</v>
      </c>
      <c r="AE195" s="996">
        <f t="shared" si="224"/>
        <v>0</v>
      </c>
      <c r="AF195" s="996">
        <f t="shared" si="224"/>
        <v>0</v>
      </c>
      <c r="AG195" s="997">
        <f t="shared" si="224"/>
        <v>0</v>
      </c>
      <c r="AI195" s="958" t="s">
        <v>441</v>
      </c>
      <c r="AJ195" s="1315">
        <v>0</v>
      </c>
      <c r="AK195" s="1315">
        <v>0</v>
      </c>
      <c r="AL195" s="1315">
        <f t="shared" si="225"/>
        <v>0</v>
      </c>
      <c r="AM195" s="1315">
        <v>0</v>
      </c>
      <c r="AN195" s="1315">
        <v>0</v>
      </c>
      <c r="AO195" s="1315">
        <f t="shared" si="226"/>
        <v>0</v>
      </c>
      <c r="AP195" s="1315">
        <v>0</v>
      </c>
      <c r="AQ195" s="1315">
        <v>0</v>
      </c>
      <c r="AR195" s="1315">
        <f t="shared" si="227"/>
        <v>0</v>
      </c>
      <c r="AS195" s="1315">
        <v>0</v>
      </c>
      <c r="AT195" s="1315">
        <v>0</v>
      </c>
      <c r="AU195" s="1315">
        <f t="shared" si="228"/>
        <v>0</v>
      </c>
      <c r="AV195" s="1316">
        <f t="shared" si="229"/>
        <v>0</v>
      </c>
      <c r="AW195" s="1316">
        <f t="shared" si="229"/>
        <v>0</v>
      </c>
      <c r="AX195" s="1317">
        <f t="shared" si="229"/>
        <v>0</v>
      </c>
      <c r="AZ195" s="958" t="s">
        <v>441</v>
      </c>
      <c r="BA195" s="1315">
        <v>0</v>
      </c>
      <c r="BB195" s="1315">
        <v>2</v>
      </c>
      <c r="BC195" s="1315">
        <f t="shared" si="230"/>
        <v>-2</v>
      </c>
      <c r="BD195" s="1315">
        <v>0</v>
      </c>
      <c r="BE195" s="1315">
        <v>0</v>
      </c>
      <c r="BF195" s="1315">
        <f t="shared" si="231"/>
        <v>0</v>
      </c>
      <c r="BG195" s="1315">
        <v>0</v>
      </c>
      <c r="BH195" s="1315">
        <v>0</v>
      </c>
      <c r="BI195" s="1315">
        <f t="shared" si="232"/>
        <v>0</v>
      </c>
      <c r="BJ195" s="1315">
        <v>0</v>
      </c>
      <c r="BK195" s="1315">
        <v>0</v>
      </c>
      <c r="BL195" s="1315">
        <f t="shared" si="233"/>
        <v>0</v>
      </c>
      <c r="BM195" s="1316">
        <f t="shared" si="234"/>
        <v>0</v>
      </c>
      <c r="BN195" s="1316">
        <f t="shared" si="234"/>
        <v>2</v>
      </c>
      <c r="BO195" s="1317">
        <f t="shared" si="235"/>
        <v>-2</v>
      </c>
    </row>
    <row r="196" spans="1:67" ht="17.45" customHeight="1">
      <c r="A196" s="965" t="s">
        <v>442</v>
      </c>
      <c r="B196" s="992">
        <v>2</v>
      </c>
      <c r="C196" s="992">
        <v>4</v>
      </c>
      <c r="D196" s="992">
        <f t="shared" si="214"/>
        <v>-2</v>
      </c>
      <c r="E196" s="992">
        <v>5</v>
      </c>
      <c r="F196" s="992">
        <v>11</v>
      </c>
      <c r="G196" s="992">
        <f t="shared" si="215"/>
        <v>-6</v>
      </c>
      <c r="H196" s="992">
        <v>41</v>
      </c>
      <c r="I196" s="992">
        <v>65</v>
      </c>
      <c r="J196" s="992">
        <f t="shared" si="216"/>
        <v>-24</v>
      </c>
      <c r="K196" s="992">
        <v>0</v>
      </c>
      <c r="L196" s="992">
        <v>1</v>
      </c>
      <c r="M196" s="992">
        <f t="shared" si="217"/>
        <v>-1</v>
      </c>
      <c r="N196" s="993">
        <v>48</v>
      </c>
      <c r="O196" s="993">
        <f t="shared" si="218"/>
        <v>81</v>
      </c>
      <c r="P196" s="994">
        <f t="shared" si="219"/>
        <v>-33</v>
      </c>
      <c r="Q196" s="296"/>
      <c r="R196" s="965" t="s">
        <v>442</v>
      </c>
      <c r="S196" s="995">
        <v>4</v>
      </c>
      <c r="T196" s="995">
        <v>6</v>
      </c>
      <c r="U196" s="995">
        <f t="shared" si="220"/>
        <v>-2</v>
      </c>
      <c r="V196" s="995">
        <v>3</v>
      </c>
      <c r="W196" s="995">
        <v>1</v>
      </c>
      <c r="X196" s="995">
        <f t="shared" si="221"/>
        <v>2</v>
      </c>
      <c r="Y196" s="995">
        <v>27</v>
      </c>
      <c r="Z196" s="995">
        <v>27</v>
      </c>
      <c r="AA196" s="995">
        <f t="shared" si="222"/>
        <v>0</v>
      </c>
      <c r="AB196" s="995">
        <v>0</v>
      </c>
      <c r="AC196" s="995">
        <v>0</v>
      </c>
      <c r="AD196" s="995">
        <f t="shared" si="223"/>
        <v>0</v>
      </c>
      <c r="AE196" s="996">
        <f t="shared" si="224"/>
        <v>34</v>
      </c>
      <c r="AF196" s="996">
        <f t="shared" si="224"/>
        <v>34</v>
      </c>
      <c r="AG196" s="997">
        <f t="shared" si="224"/>
        <v>0</v>
      </c>
      <c r="AI196" s="965" t="s">
        <v>442</v>
      </c>
      <c r="AJ196" s="1315">
        <v>2</v>
      </c>
      <c r="AK196" s="1315">
        <v>1</v>
      </c>
      <c r="AL196" s="1315">
        <f t="shared" si="225"/>
        <v>1</v>
      </c>
      <c r="AM196" s="1315">
        <v>1</v>
      </c>
      <c r="AN196" s="1315">
        <v>1</v>
      </c>
      <c r="AO196" s="1315">
        <f t="shared" si="226"/>
        <v>0</v>
      </c>
      <c r="AP196" s="1315">
        <v>18</v>
      </c>
      <c r="AQ196" s="1315">
        <v>20</v>
      </c>
      <c r="AR196" s="1315">
        <f t="shared" si="227"/>
        <v>-2</v>
      </c>
      <c r="AS196" s="1315">
        <v>0</v>
      </c>
      <c r="AT196" s="1315">
        <v>0</v>
      </c>
      <c r="AU196" s="1315">
        <f t="shared" si="228"/>
        <v>0</v>
      </c>
      <c r="AV196" s="1316">
        <f t="shared" si="229"/>
        <v>21</v>
      </c>
      <c r="AW196" s="1316">
        <f t="shared" si="229"/>
        <v>22</v>
      </c>
      <c r="AX196" s="1317">
        <f t="shared" si="229"/>
        <v>-1</v>
      </c>
      <c r="AZ196" s="965" t="s">
        <v>442</v>
      </c>
      <c r="BA196" s="1315">
        <v>3</v>
      </c>
      <c r="BB196" s="1315">
        <v>2</v>
      </c>
      <c r="BC196" s="1315">
        <f t="shared" si="230"/>
        <v>1</v>
      </c>
      <c r="BD196" s="1315">
        <v>1</v>
      </c>
      <c r="BE196" s="1315">
        <v>5</v>
      </c>
      <c r="BF196" s="1315">
        <f t="shared" si="231"/>
        <v>-4</v>
      </c>
      <c r="BG196" s="1315">
        <v>11</v>
      </c>
      <c r="BH196" s="1315">
        <v>22</v>
      </c>
      <c r="BI196" s="1315">
        <f t="shared" si="232"/>
        <v>-11</v>
      </c>
      <c r="BJ196" s="1315">
        <v>0</v>
      </c>
      <c r="BK196" s="1315">
        <v>0</v>
      </c>
      <c r="BL196" s="1315">
        <f t="shared" si="233"/>
        <v>0</v>
      </c>
      <c r="BM196" s="1316">
        <f t="shared" si="234"/>
        <v>15</v>
      </c>
      <c r="BN196" s="1316">
        <f t="shared" si="234"/>
        <v>29</v>
      </c>
      <c r="BO196" s="1317">
        <f t="shared" si="235"/>
        <v>-14</v>
      </c>
    </row>
    <row r="197" spans="1:67" ht="17.45" customHeight="1">
      <c r="A197" s="966" t="s">
        <v>443</v>
      </c>
      <c r="B197" s="992">
        <v>3</v>
      </c>
      <c r="C197" s="992">
        <v>4</v>
      </c>
      <c r="D197" s="992">
        <f t="shared" si="214"/>
        <v>-1</v>
      </c>
      <c r="E197" s="992">
        <v>9</v>
      </c>
      <c r="F197" s="992">
        <v>9</v>
      </c>
      <c r="G197" s="992">
        <f t="shared" si="215"/>
        <v>0</v>
      </c>
      <c r="H197" s="992">
        <v>41</v>
      </c>
      <c r="I197" s="992">
        <v>79</v>
      </c>
      <c r="J197" s="992">
        <f t="shared" si="216"/>
        <v>-38</v>
      </c>
      <c r="K197" s="992">
        <v>0</v>
      </c>
      <c r="L197" s="992">
        <v>0</v>
      </c>
      <c r="M197" s="992">
        <f t="shared" si="217"/>
        <v>0</v>
      </c>
      <c r="N197" s="993">
        <v>53</v>
      </c>
      <c r="O197" s="993">
        <f t="shared" si="218"/>
        <v>92</v>
      </c>
      <c r="P197" s="994">
        <f t="shared" si="219"/>
        <v>-39</v>
      </c>
      <c r="Q197" s="296"/>
      <c r="R197" s="966" t="s">
        <v>443</v>
      </c>
      <c r="S197" s="992">
        <v>2</v>
      </c>
      <c r="T197" s="992">
        <v>1</v>
      </c>
      <c r="U197" s="992">
        <f t="shared" si="220"/>
        <v>1</v>
      </c>
      <c r="V197" s="992">
        <v>3</v>
      </c>
      <c r="W197" s="992">
        <v>2</v>
      </c>
      <c r="X197" s="992">
        <f t="shared" si="221"/>
        <v>1</v>
      </c>
      <c r="Y197" s="992">
        <v>36</v>
      </c>
      <c r="Z197" s="992">
        <v>32</v>
      </c>
      <c r="AA197" s="992">
        <f t="shared" si="222"/>
        <v>4</v>
      </c>
      <c r="AB197" s="992">
        <v>0</v>
      </c>
      <c r="AC197" s="992">
        <v>0</v>
      </c>
      <c r="AD197" s="992">
        <f t="shared" si="223"/>
        <v>0</v>
      </c>
      <c r="AE197" s="993">
        <f t="shared" si="224"/>
        <v>41</v>
      </c>
      <c r="AF197" s="993">
        <f t="shared" si="224"/>
        <v>35</v>
      </c>
      <c r="AG197" s="994">
        <f t="shared" si="224"/>
        <v>6</v>
      </c>
      <c r="AI197" s="966" t="s">
        <v>443</v>
      </c>
      <c r="AJ197" s="1315">
        <v>1</v>
      </c>
      <c r="AK197" s="1315">
        <v>5</v>
      </c>
      <c r="AL197" s="1315">
        <f t="shared" si="225"/>
        <v>-4</v>
      </c>
      <c r="AM197" s="1315">
        <v>2</v>
      </c>
      <c r="AN197" s="1315">
        <v>4</v>
      </c>
      <c r="AO197" s="1315">
        <f t="shared" si="226"/>
        <v>-2</v>
      </c>
      <c r="AP197" s="1315">
        <v>20</v>
      </c>
      <c r="AQ197" s="1315">
        <v>30</v>
      </c>
      <c r="AR197" s="1315">
        <f t="shared" si="227"/>
        <v>-10</v>
      </c>
      <c r="AS197" s="1315">
        <v>0</v>
      </c>
      <c r="AT197" s="1315">
        <v>0</v>
      </c>
      <c r="AU197" s="1315">
        <f t="shared" si="228"/>
        <v>0</v>
      </c>
      <c r="AV197" s="1316">
        <f t="shared" si="229"/>
        <v>23</v>
      </c>
      <c r="AW197" s="1316">
        <f t="shared" si="229"/>
        <v>39</v>
      </c>
      <c r="AX197" s="1317">
        <f t="shared" si="229"/>
        <v>-16</v>
      </c>
      <c r="AZ197" s="966" t="s">
        <v>443</v>
      </c>
      <c r="BA197" s="1315">
        <v>1</v>
      </c>
      <c r="BB197" s="1315">
        <v>5</v>
      </c>
      <c r="BC197" s="1315">
        <f t="shared" si="230"/>
        <v>-4</v>
      </c>
      <c r="BD197" s="1315">
        <v>2</v>
      </c>
      <c r="BE197" s="1315">
        <v>7</v>
      </c>
      <c r="BF197" s="1315">
        <f t="shared" si="231"/>
        <v>-5</v>
      </c>
      <c r="BG197" s="1315">
        <v>30</v>
      </c>
      <c r="BH197" s="1315">
        <v>34</v>
      </c>
      <c r="BI197" s="1315">
        <f t="shared" si="232"/>
        <v>-4</v>
      </c>
      <c r="BJ197" s="1315">
        <v>0</v>
      </c>
      <c r="BK197" s="1315">
        <v>0</v>
      </c>
      <c r="BL197" s="1315">
        <f t="shared" si="233"/>
        <v>0</v>
      </c>
      <c r="BM197" s="1316">
        <f t="shared" si="234"/>
        <v>33</v>
      </c>
      <c r="BN197" s="1316">
        <f t="shared" si="234"/>
        <v>46</v>
      </c>
      <c r="BO197" s="1317">
        <f t="shared" si="235"/>
        <v>-13</v>
      </c>
    </row>
    <row r="198" spans="1:67" ht="17.45" customHeight="1">
      <c r="A198" s="957" t="s">
        <v>444</v>
      </c>
      <c r="B198" s="995">
        <v>1</v>
      </c>
      <c r="C198" s="995">
        <v>1</v>
      </c>
      <c r="D198" s="995">
        <f t="shared" si="214"/>
        <v>0</v>
      </c>
      <c r="E198" s="995">
        <v>0</v>
      </c>
      <c r="F198" s="995">
        <v>0</v>
      </c>
      <c r="G198" s="995">
        <f t="shared" si="215"/>
        <v>0</v>
      </c>
      <c r="H198" s="995">
        <v>3</v>
      </c>
      <c r="I198" s="995">
        <v>3</v>
      </c>
      <c r="J198" s="995">
        <f t="shared" si="216"/>
        <v>0</v>
      </c>
      <c r="K198" s="995">
        <v>0</v>
      </c>
      <c r="L198" s="995">
        <v>0</v>
      </c>
      <c r="M198" s="995">
        <f t="shared" si="217"/>
        <v>0</v>
      </c>
      <c r="N198" s="996">
        <v>4</v>
      </c>
      <c r="O198" s="996">
        <f t="shared" si="218"/>
        <v>4</v>
      </c>
      <c r="P198" s="997">
        <f t="shared" si="219"/>
        <v>0</v>
      </c>
      <c r="Q198" s="296"/>
      <c r="R198" s="957" t="s">
        <v>444</v>
      </c>
      <c r="S198" s="995">
        <v>1</v>
      </c>
      <c r="T198" s="995">
        <v>0</v>
      </c>
      <c r="U198" s="995">
        <f t="shared" si="220"/>
        <v>1</v>
      </c>
      <c r="V198" s="995">
        <v>1</v>
      </c>
      <c r="W198" s="995">
        <v>2</v>
      </c>
      <c r="X198" s="995">
        <f t="shared" si="221"/>
        <v>-1</v>
      </c>
      <c r="Y198" s="995">
        <v>3</v>
      </c>
      <c r="Z198" s="995">
        <v>4</v>
      </c>
      <c r="AA198" s="995">
        <f t="shared" si="222"/>
        <v>-1</v>
      </c>
      <c r="AB198" s="995">
        <v>0</v>
      </c>
      <c r="AC198" s="995">
        <v>0</v>
      </c>
      <c r="AD198" s="995">
        <f t="shared" si="223"/>
        <v>0</v>
      </c>
      <c r="AE198" s="996">
        <f t="shared" si="224"/>
        <v>5</v>
      </c>
      <c r="AF198" s="996">
        <f t="shared" si="224"/>
        <v>6</v>
      </c>
      <c r="AG198" s="997">
        <f t="shared" si="224"/>
        <v>-1</v>
      </c>
      <c r="AI198" s="957" t="s">
        <v>444</v>
      </c>
      <c r="AJ198" s="1315">
        <v>0</v>
      </c>
      <c r="AK198" s="1315">
        <v>0</v>
      </c>
      <c r="AL198" s="1315">
        <f t="shared" si="225"/>
        <v>0</v>
      </c>
      <c r="AM198" s="1315">
        <v>0</v>
      </c>
      <c r="AN198" s="1315">
        <v>1</v>
      </c>
      <c r="AO198" s="1315">
        <f t="shared" si="226"/>
        <v>-1</v>
      </c>
      <c r="AP198" s="1315">
        <v>1</v>
      </c>
      <c r="AQ198" s="1315">
        <v>3</v>
      </c>
      <c r="AR198" s="1315">
        <f t="shared" si="227"/>
        <v>-2</v>
      </c>
      <c r="AS198" s="1315">
        <v>0</v>
      </c>
      <c r="AT198" s="1315">
        <v>0</v>
      </c>
      <c r="AU198" s="1315">
        <f t="shared" si="228"/>
        <v>0</v>
      </c>
      <c r="AV198" s="1316">
        <f t="shared" si="229"/>
        <v>1</v>
      </c>
      <c r="AW198" s="1316">
        <f t="shared" si="229"/>
        <v>4</v>
      </c>
      <c r="AX198" s="1317">
        <f t="shared" si="229"/>
        <v>-3</v>
      </c>
      <c r="AZ198" s="957" t="s">
        <v>444</v>
      </c>
      <c r="BA198" s="1315">
        <v>0</v>
      </c>
      <c r="BB198" s="1315">
        <v>3</v>
      </c>
      <c r="BC198" s="1315">
        <f t="shared" si="230"/>
        <v>-3</v>
      </c>
      <c r="BD198" s="1315">
        <v>0</v>
      </c>
      <c r="BE198" s="1315">
        <v>2</v>
      </c>
      <c r="BF198" s="1315">
        <f t="shared" si="231"/>
        <v>-2</v>
      </c>
      <c r="BG198" s="1315">
        <v>1</v>
      </c>
      <c r="BH198" s="1315">
        <v>3</v>
      </c>
      <c r="BI198" s="1315">
        <f t="shared" si="232"/>
        <v>-2</v>
      </c>
      <c r="BJ198" s="1315">
        <v>0</v>
      </c>
      <c r="BK198" s="1315">
        <v>0</v>
      </c>
      <c r="BL198" s="1315">
        <f t="shared" si="233"/>
        <v>0</v>
      </c>
      <c r="BM198" s="1316">
        <f t="shared" si="234"/>
        <v>1</v>
      </c>
      <c r="BN198" s="1316">
        <f t="shared" si="234"/>
        <v>8</v>
      </c>
      <c r="BO198" s="1317">
        <f t="shared" si="235"/>
        <v>-7</v>
      </c>
    </row>
    <row r="199" spans="1:67" ht="17.45" customHeight="1">
      <c r="A199" s="957" t="s">
        <v>445</v>
      </c>
      <c r="B199" s="995">
        <v>0</v>
      </c>
      <c r="C199" s="995">
        <v>2</v>
      </c>
      <c r="D199" s="995">
        <f t="shared" si="214"/>
        <v>-2</v>
      </c>
      <c r="E199" s="995">
        <v>2</v>
      </c>
      <c r="F199" s="995">
        <v>11</v>
      </c>
      <c r="G199" s="995">
        <f t="shared" si="215"/>
        <v>-9</v>
      </c>
      <c r="H199" s="995">
        <v>22</v>
      </c>
      <c r="I199" s="995">
        <v>18</v>
      </c>
      <c r="J199" s="995">
        <f t="shared" si="216"/>
        <v>4</v>
      </c>
      <c r="K199" s="995">
        <v>0</v>
      </c>
      <c r="L199" s="995">
        <v>0</v>
      </c>
      <c r="M199" s="995">
        <f t="shared" si="217"/>
        <v>0</v>
      </c>
      <c r="N199" s="996">
        <v>24</v>
      </c>
      <c r="O199" s="996">
        <f t="shared" si="218"/>
        <v>31</v>
      </c>
      <c r="P199" s="997">
        <f t="shared" si="219"/>
        <v>-7</v>
      </c>
      <c r="Q199" s="296"/>
      <c r="R199" s="957" t="s">
        <v>445</v>
      </c>
      <c r="S199" s="995">
        <v>0</v>
      </c>
      <c r="T199" s="995">
        <v>0</v>
      </c>
      <c r="U199" s="995">
        <f t="shared" si="220"/>
        <v>0</v>
      </c>
      <c r="V199" s="995">
        <v>8</v>
      </c>
      <c r="W199" s="995">
        <v>4</v>
      </c>
      <c r="X199" s="995">
        <f t="shared" si="221"/>
        <v>4</v>
      </c>
      <c r="Y199" s="995">
        <v>12</v>
      </c>
      <c r="Z199" s="995">
        <v>19</v>
      </c>
      <c r="AA199" s="995">
        <f t="shared" si="222"/>
        <v>-7</v>
      </c>
      <c r="AB199" s="995">
        <v>0</v>
      </c>
      <c r="AC199" s="995">
        <v>0</v>
      </c>
      <c r="AD199" s="995">
        <f t="shared" si="223"/>
        <v>0</v>
      </c>
      <c r="AE199" s="996">
        <f t="shared" si="224"/>
        <v>20</v>
      </c>
      <c r="AF199" s="996">
        <f t="shared" si="224"/>
        <v>23</v>
      </c>
      <c r="AG199" s="997">
        <f t="shared" si="224"/>
        <v>-3</v>
      </c>
      <c r="AI199" s="957" t="s">
        <v>445</v>
      </c>
      <c r="AJ199" s="1315">
        <v>0</v>
      </c>
      <c r="AK199" s="1315">
        <v>1</v>
      </c>
      <c r="AL199" s="1315">
        <f t="shared" si="225"/>
        <v>-1</v>
      </c>
      <c r="AM199" s="1315">
        <v>5</v>
      </c>
      <c r="AN199" s="1315">
        <v>3</v>
      </c>
      <c r="AO199" s="1315">
        <f t="shared" si="226"/>
        <v>2</v>
      </c>
      <c r="AP199" s="1315">
        <v>16</v>
      </c>
      <c r="AQ199" s="1315">
        <v>15</v>
      </c>
      <c r="AR199" s="1315">
        <f t="shared" si="227"/>
        <v>1</v>
      </c>
      <c r="AS199" s="1315">
        <v>0</v>
      </c>
      <c r="AT199" s="1315">
        <v>1</v>
      </c>
      <c r="AU199" s="1315">
        <f t="shared" si="228"/>
        <v>-1</v>
      </c>
      <c r="AV199" s="1316">
        <f t="shared" si="229"/>
        <v>21</v>
      </c>
      <c r="AW199" s="1316">
        <f t="shared" si="229"/>
        <v>20</v>
      </c>
      <c r="AX199" s="1317">
        <f t="shared" si="229"/>
        <v>1</v>
      </c>
      <c r="AZ199" s="957" t="s">
        <v>445</v>
      </c>
      <c r="BA199" s="1315">
        <v>0</v>
      </c>
      <c r="BB199" s="1315">
        <v>2</v>
      </c>
      <c r="BC199" s="1315">
        <f t="shared" si="230"/>
        <v>-2</v>
      </c>
      <c r="BD199" s="1315">
        <v>3</v>
      </c>
      <c r="BE199" s="1315">
        <v>16</v>
      </c>
      <c r="BF199" s="1315">
        <f t="shared" si="231"/>
        <v>-13</v>
      </c>
      <c r="BG199" s="1315">
        <v>13</v>
      </c>
      <c r="BH199" s="1315">
        <v>19</v>
      </c>
      <c r="BI199" s="1315">
        <f t="shared" si="232"/>
        <v>-6</v>
      </c>
      <c r="BJ199" s="1315">
        <v>0</v>
      </c>
      <c r="BK199" s="1315">
        <v>0</v>
      </c>
      <c r="BL199" s="1315">
        <f t="shared" si="233"/>
        <v>0</v>
      </c>
      <c r="BM199" s="1316">
        <f t="shared" si="234"/>
        <v>16</v>
      </c>
      <c r="BN199" s="1316">
        <f t="shared" si="234"/>
        <v>37</v>
      </c>
      <c r="BO199" s="1317">
        <f t="shared" si="235"/>
        <v>-21</v>
      </c>
    </row>
    <row r="200" spans="1:67" ht="17.45" customHeight="1">
      <c r="A200" s="957" t="s">
        <v>446</v>
      </c>
      <c r="B200" s="995">
        <v>1</v>
      </c>
      <c r="C200" s="995">
        <v>1</v>
      </c>
      <c r="D200" s="995">
        <f t="shared" si="214"/>
        <v>0</v>
      </c>
      <c r="E200" s="995">
        <v>0</v>
      </c>
      <c r="F200" s="995">
        <v>0</v>
      </c>
      <c r="G200" s="995">
        <f t="shared" si="215"/>
        <v>0</v>
      </c>
      <c r="H200" s="995">
        <v>5</v>
      </c>
      <c r="I200" s="995">
        <v>3</v>
      </c>
      <c r="J200" s="995">
        <f t="shared" si="216"/>
        <v>2</v>
      </c>
      <c r="K200" s="995">
        <v>0</v>
      </c>
      <c r="L200" s="995">
        <v>0</v>
      </c>
      <c r="M200" s="995">
        <f t="shared" si="217"/>
        <v>0</v>
      </c>
      <c r="N200" s="996">
        <v>6</v>
      </c>
      <c r="O200" s="996">
        <f t="shared" si="218"/>
        <v>4</v>
      </c>
      <c r="P200" s="997">
        <f t="shared" si="219"/>
        <v>2</v>
      </c>
      <c r="Q200" s="296"/>
      <c r="R200" s="957" t="s">
        <v>446</v>
      </c>
      <c r="S200" s="995">
        <v>1</v>
      </c>
      <c r="T200" s="995">
        <v>0</v>
      </c>
      <c r="U200" s="995">
        <f t="shared" si="220"/>
        <v>1</v>
      </c>
      <c r="V200" s="995">
        <v>0</v>
      </c>
      <c r="W200" s="995">
        <v>0</v>
      </c>
      <c r="X200" s="995">
        <f t="shared" si="221"/>
        <v>0</v>
      </c>
      <c r="Y200" s="995">
        <v>2</v>
      </c>
      <c r="Z200" s="995">
        <v>2</v>
      </c>
      <c r="AA200" s="995">
        <f t="shared" si="222"/>
        <v>0</v>
      </c>
      <c r="AB200" s="995">
        <v>0</v>
      </c>
      <c r="AC200" s="995">
        <v>0</v>
      </c>
      <c r="AD200" s="995">
        <f t="shared" si="223"/>
        <v>0</v>
      </c>
      <c r="AE200" s="996">
        <f t="shared" si="224"/>
        <v>3</v>
      </c>
      <c r="AF200" s="996">
        <f t="shared" si="224"/>
        <v>2</v>
      </c>
      <c r="AG200" s="997">
        <f t="shared" si="224"/>
        <v>1</v>
      </c>
      <c r="AI200" s="957" t="s">
        <v>446</v>
      </c>
      <c r="AJ200" s="1315">
        <v>1</v>
      </c>
      <c r="AK200" s="1315">
        <v>1</v>
      </c>
      <c r="AL200" s="1315">
        <f t="shared" si="225"/>
        <v>0</v>
      </c>
      <c r="AM200" s="1315">
        <v>0</v>
      </c>
      <c r="AN200" s="1315">
        <v>0</v>
      </c>
      <c r="AO200" s="1315">
        <f t="shared" si="226"/>
        <v>0</v>
      </c>
      <c r="AP200" s="1315">
        <v>0</v>
      </c>
      <c r="AQ200" s="1315">
        <v>2</v>
      </c>
      <c r="AR200" s="1315">
        <f t="shared" si="227"/>
        <v>-2</v>
      </c>
      <c r="AS200" s="1315">
        <v>0</v>
      </c>
      <c r="AT200" s="1315">
        <v>0</v>
      </c>
      <c r="AU200" s="1315">
        <f t="shared" si="228"/>
        <v>0</v>
      </c>
      <c r="AV200" s="1316">
        <f t="shared" si="229"/>
        <v>1</v>
      </c>
      <c r="AW200" s="1316">
        <f t="shared" si="229"/>
        <v>3</v>
      </c>
      <c r="AX200" s="1317">
        <f t="shared" si="229"/>
        <v>-2</v>
      </c>
      <c r="AZ200" s="957" t="s">
        <v>446</v>
      </c>
      <c r="BA200" s="1315">
        <v>1</v>
      </c>
      <c r="BB200" s="1315">
        <v>0</v>
      </c>
      <c r="BC200" s="1315">
        <f t="shared" si="230"/>
        <v>1</v>
      </c>
      <c r="BD200" s="1315">
        <v>0</v>
      </c>
      <c r="BE200" s="1315">
        <v>1</v>
      </c>
      <c r="BF200" s="1315">
        <f t="shared" si="231"/>
        <v>-1</v>
      </c>
      <c r="BG200" s="1315">
        <v>1</v>
      </c>
      <c r="BH200" s="1315">
        <v>2</v>
      </c>
      <c r="BI200" s="1315">
        <f t="shared" si="232"/>
        <v>-1</v>
      </c>
      <c r="BJ200" s="1315">
        <v>0</v>
      </c>
      <c r="BK200" s="1315">
        <v>1</v>
      </c>
      <c r="BL200" s="1315">
        <f t="shared" si="233"/>
        <v>-1</v>
      </c>
      <c r="BM200" s="1316">
        <f t="shared" si="234"/>
        <v>2</v>
      </c>
      <c r="BN200" s="1316">
        <f t="shared" si="234"/>
        <v>4</v>
      </c>
      <c r="BO200" s="1317">
        <f t="shared" si="235"/>
        <v>-2</v>
      </c>
    </row>
    <row r="201" spans="1:67" ht="17.45" customHeight="1">
      <c r="A201" s="957" t="s">
        <v>447</v>
      </c>
      <c r="B201" s="995">
        <v>2</v>
      </c>
      <c r="C201" s="995">
        <v>0</v>
      </c>
      <c r="D201" s="995">
        <f t="shared" si="214"/>
        <v>2</v>
      </c>
      <c r="E201" s="995">
        <v>0</v>
      </c>
      <c r="F201" s="995">
        <v>0</v>
      </c>
      <c r="G201" s="995">
        <f t="shared" si="215"/>
        <v>0</v>
      </c>
      <c r="H201" s="995">
        <v>10</v>
      </c>
      <c r="I201" s="995">
        <v>15</v>
      </c>
      <c r="J201" s="995">
        <f t="shared" si="216"/>
        <v>-5</v>
      </c>
      <c r="K201" s="995">
        <v>0</v>
      </c>
      <c r="L201" s="995">
        <v>0</v>
      </c>
      <c r="M201" s="995">
        <f t="shared" si="217"/>
        <v>0</v>
      </c>
      <c r="N201" s="996">
        <v>12</v>
      </c>
      <c r="O201" s="996">
        <f t="shared" si="218"/>
        <v>15</v>
      </c>
      <c r="P201" s="997">
        <f t="shared" si="219"/>
        <v>-3</v>
      </c>
      <c r="Q201" s="296"/>
      <c r="R201" s="957" t="s">
        <v>447</v>
      </c>
      <c r="S201" s="995">
        <v>0</v>
      </c>
      <c r="T201" s="995">
        <v>2</v>
      </c>
      <c r="U201" s="995">
        <f t="shared" si="220"/>
        <v>-2</v>
      </c>
      <c r="V201" s="995">
        <v>0</v>
      </c>
      <c r="W201" s="995">
        <v>0</v>
      </c>
      <c r="X201" s="995">
        <f t="shared" si="221"/>
        <v>0</v>
      </c>
      <c r="Y201" s="995">
        <v>2</v>
      </c>
      <c r="Z201" s="995">
        <v>1</v>
      </c>
      <c r="AA201" s="995">
        <f t="shared" si="222"/>
        <v>1</v>
      </c>
      <c r="AB201" s="995">
        <v>0</v>
      </c>
      <c r="AC201" s="995">
        <v>0</v>
      </c>
      <c r="AD201" s="995">
        <f t="shared" si="223"/>
        <v>0</v>
      </c>
      <c r="AE201" s="996">
        <f t="shared" si="224"/>
        <v>2</v>
      </c>
      <c r="AF201" s="996">
        <f t="shared" si="224"/>
        <v>3</v>
      </c>
      <c r="AG201" s="997">
        <f t="shared" si="224"/>
        <v>-1</v>
      </c>
      <c r="AI201" s="957" t="s">
        <v>447</v>
      </c>
      <c r="AJ201" s="1315">
        <v>0</v>
      </c>
      <c r="AK201" s="1315">
        <v>0</v>
      </c>
      <c r="AL201" s="1315">
        <f t="shared" si="225"/>
        <v>0</v>
      </c>
      <c r="AM201" s="1315">
        <v>0</v>
      </c>
      <c r="AN201" s="1315">
        <v>0</v>
      </c>
      <c r="AO201" s="1315">
        <f t="shared" si="226"/>
        <v>0</v>
      </c>
      <c r="AP201" s="1315">
        <v>9</v>
      </c>
      <c r="AQ201" s="1315">
        <v>6</v>
      </c>
      <c r="AR201" s="1315">
        <f t="shared" si="227"/>
        <v>3</v>
      </c>
      <c r="AS201" s="1315">
        <v>0</v>
      </c>
      <c r="AT201" s="1315">
        <v>0</v>
      </c>
      <c r="AU201" s="1315">
        <f t="shared" si="228"/>
        <v>0</v>
      </c>
      <c r="AV201" s="1316">
        <f t="shared" si="229"/>
        <v>9</v>
      </c>
      <c r="AW201" s="1316">
        <f t="shared" si="229"/>
        <v>6</v>
      </c>
      <c r="AX201" s="1317">
        <f t="shared" si="229"/>
        <v>3</v>
      </c>
      <c r="AZ201" s="957" t="s">
        <v>447</v>
      </c>
      <c r="BA201" s="1315">
        <v>0</v>
      </c>
      <c r="BB201" s="1315">
        <v>1</v>
      </c>
      <c r="BC201" s="1315">
        <f t="shared" si="230"/>
        <v>-1</v>
      </c>
      <c r="BD201" s="1315">
        <v>0</v>
      </c>
      <c r="BE201" s="1315">
        <v>0</v>
      </c>
      <c r="BF201" s="1315">
        <f t="shared" si="231"/>
        <v>0</v>
      </c>
      <c r="BG201" s="1315">
        <v>1</v>
      </c>
      <c r="BH201" s="1315">
        <v>10</v>
      </c>
      <c r="BI201" s="1315">
        <f t="shared" si="232"/>
        <v>-9</v>
      </c>
      <c r="BJ201" s="1315">
        <v>0</v>
      </c>
      <c r="BK201" s="1315">
        <v>1</v>
      </c>
      <c r="BL201" s="1315">
        <f t="shared" si="233"/>
        <v>-1</v>
      </c>
      <c r="BM201" s="1316">
        <f t="shared" si="234"/>
        <v>1</v>
      </c>
      <c r="BN201" s="1316">
        <f t="shared" si="234"/>
        <v>12</v>
      </c>
      <c r="BO201" s="1317">
        <f t="shared" si="235"/>
        <v>-11</v>
      </c>
    </row>
    <row r="202" spans="1:67" ht="17.45" customHeight="1">
      <c r="A202" s="957" t="s">
        <v>448</v>
      </c>
      <c r="B202" s="995">
        <v>4</v>
      </c>
      <c r="C202" s="995">
        <v>5</v>
      </c>
      <c r="D202" s="995">
        <f t="shared" si="214"/>
        <v>-1</v>
      </c>
      <c r="E202" s="995">
        <v>3</v>
      </c>
      <c r="F202" s="995">
        <v>4</v>
      </c>
      <c r="G202" s="995">
        <f t="shared" si="215"/>
        <v>-1</v>
      </c>
      <c r="H202" s="995">
        <v>1</v>
      </c>
      <c r="I202" s="995">
        <v>1</v>
      </c>
      <c r="J202" s="995">
        <f t="shared" si="216"/>
        <v>0</v>
      </c>
      <c r="K202" s="995">
        <v>0</v>
      </c>
      <c r="L202" s="995">
        <v>1</v>
      </c>
      <c r="M202" s="995">
        <f t="shared" si="217"/>
        <v>-1</v>
      </c>
      <c r="N202" s="996">
        <v>8</v>
      </c>
      <c r="O202" s="996">
        <f t="shared" si="218"/>
        <v>11</v>
      </c>
      <c r="P202" s="997">
        <f t="shared" si="219"/>
        <v>-3</v>
      </c>
      <c r="Q202" s="296"/>
      <c r="R202" s="957" t="s">
        <v>448</v>
      </c>
      <c r="S202" s="995">
        <v>1</v>
      </c>
      <c r="T202" s="995">
        <v>4</v>
      </c>
      <c r="U202" s="995">
        <f t="shared" si="220"/>
        <v>-3</v>
      </c>
      <c r="V202" s="995">
        <v>0</v>
      </c>
      <c r="W202" s="995">
        <v>0</v>
      </c>
      <c r="X202" s="995">
        <f t="shared" si="221"/>
        <v>0</v>
      </c>
      <c r="Y202" s="995">
        <v>0</v>
      </c>
      <c r="Z202" s="995">
        <v>0</v>
      </c>
      <c r="AA202" s="995">
        <f t="shared" si="222"/>
        <v>0</v>
      </c>
      <c r="AB202" s="995">
        <v>0</v>
      </c>
      <c r="AC202" s="995">
        <v>0</v>
      </c>
      <c r="AD202" s="995">
        <f t="shared" si="223"/>
        <v>0</v>
      </c>
      <c r="AE202" s="996">
        <f t="shared" si="224"/>
        <v>1</v>
      </c>
      <c r="AF202" s="996">
        <f t="shared" si="224"/>
        <v>4</v>
      </c>
      <c r="AG202" s="997">
        <f t="shared" si="224"/>
        <v>-3</v>
      </c>
      <c r="AI202" s="957" t="s">
        <v>448</v>
      </c>
      <c r="AJ202" s="1315">
        <v>4</v>
      </c>
      <c r="AK202" s="1315">
        <v>2</v>
      </c>
      <c r="AL202" s="1315">
        <f t="shared" si="225"/>
        <v>2</v>
      </c>
      <c r="AM202" s="1315">
        <v>0</v>
      </c>
      <c r="AN202" s="1315">
        <v>1</v>
      </c>
      <c r="AO202" s="1315">
        <f t="shared" si="226"/>
        <v>-1</v>
      </c>
      <c r="AP202" s="1315">
        <v>1</v>
      </c>
      <c r="AQ202" s="1315">
        <v>1</v>
      </c>
      <c r="AR202" s="1315">
        <f t="shared" si="227"/>
        <v>0</v>
      </c>
      <c r="AS202" s="1315">
        <v>0</v>
      </c>
      <c r="AT202" s="1315">
        <v>0</v>
      </c>
      <c r="AU202" s="1315">
        <f t="shared" si="228"/>
        <v>0</v>
      </c>
      <c r="AV202" s="1316">
        <f t="shared" si="229"/>
        <v>5</v>
      </c>
      <c r="AW202" s="1316">
        <f t="shared" si="229"/>
        <v>4</v>
      </c>
      <c r="AX202" s="1317">
        <f t="shared" si="229"/>
        <v>1</v>
      </c>
      <c r="AZ202" s="957" t="s">
        <v>448</v>
      </c>
      <c r="BA202" s="1315">
        <v>2</v>
      </c>
      <c r="BB202" s="1315">
        <v>0</v>
      </c>
      <c r="BC202" s="1315">
        <f t="shared" si="230"/>
        <v>2</v>
      </c>
      <c r="BD202" s="1315">
        <v>0</v>
      </c>
      <c r="BE202" s="1315">
        <v>0</v>
      </c>
      <c r="BF202" s="1315">
        <f t="shared" si="231"/>
        <v>0</v>
      </c>
      <c r="BG202" s="1315">
        <v>1</v>
      </c>
      <c r="BH202" s="1315">
        <v>2</v>
      </c>
      <c r="BI202" s="1315">
        <f t="shared" si="232"/>
        <v>-1</v>
      </c>
      <c r="BJ202" s="1315">
        <v>0</v>
      </c>
      <c r="BK202" s="1315">
        <v>0</v>
      </c>
      <c r="BL202" s="1315">
        <f t="shared" si="233"/>
        <v>0</v>
      </c>
      <c r="BM202" s="1316">
        <f t="shared" si="234"/>
        <v>3</v>
      </c>
      <c r="BN202" s="1316">
        <f t="shared" si="234"/>
        <v>2</v>
      </c>
      <c r="BO202" s="1317">
        <f t="shared" si="235"/>
        <v>1</v>
      </c>
    </row>
    <row r="203" spans="1:67" ht="17.45" customHeight="1">
      <c r="A203" s="957" t="s">
        <v>449</v>
      </c>
      <c r="B203" s="995">
        <v>1</v>
      </c>
      <c r="C203" s="995">
        <v>1</v>
      </c>
      <c r="D203" s="995">
        <f t="shared" si="214"/>
        <v>0</v>
      </c>
      <c r="E203" s="995">
        <v>1</v>
      </c>
      <c r="F203" s="995">
        <v>1</v>
      </c>
      <c r="G203" s="995">
        <f t="shared" si="215"/>
        <v>0</v>
      </c>
      <c r="H203" s="995">
        <v>7</v>
      </c>
      <c r="I203" s="995">
        <v>5</v>
      </c>
      <c r="J203" s="995">
        <f t="shared" si="216"/>
        <v>2</v>
      </c>
      <c r="K203" s="995">
        <v>1</v>
      </c>
      <c r="L203" s="995">
        <v>0</v>
      </c>
      <c r="M203" s="995">
        <f t="shared" si="217"/>
        <v>1</v>
      </c>
      <c r="N203" s="996">
        <v>10</v>
      </c>
      <c r="O203" s="996">
        <f t="shared" si="218"/>
        <v>7</v>
      </c>
      <c r="P203" s="997">
        <f t="shared" si="219"/>
        <v>3</v>
      </c>
      <c r="Q203" s="296"/>
      <c r="R203" s="957" t="s">
        <v>449</v>
      </c>
      <c r="S203" s="995">
        <v>0</v>
      </c>
      <c r="T203" s="995">
        <v>0</v>
      </c>
      <c r="U203" s="995">
        <f t="shared" si="220"/>
        <v>0</v>
      </c>
      <c r="V203" s="995">
        <v>0</v>
      </c>
      <c r="W203" s="995">
        <v>0</v>
      </c>
      <c r="X203" s="995">
        <f t="shared" si="221"/>
        <v>0</v>
      </c>
      <c r="Y203" s="995">
        <v>5</v>
      </c>
      <c r="Z203" s="995">
        <v>4</v>
      </c>
      <c r="AA203" s="995">
        <f t="shared" si="222"/>
        <v>1</v>
      </c>
      <c r="AB203" s="995">
        <v>0</v>
      </c>
      <c r="AC203" s="995">
        <v>0</v>
      </c>
      <c r="AD203" s="995">
        <f t="shared" si="223"/>
        <v>0</v>
      </c>
      <c r="AE203" s="996">
        <f t="shared" si="224"/>
        <v>5</v>
      </c>
      <c r="AF203" s="996">
        <f t="shared" si="224"/>
        <v>4</v>
      </c>
      <c r="AG203" s="997">
        <f t="shared" si="224"/>
        <v>1</v>
      </c>
      <c r="AI203" s="957" t="s">
        <v>449</v>
      </c>
      <c r="AJ203" s="1315">
        <v>1</v>
      </c>
      <c r="AK203" s="1315">
        <v>1</v>
      </c>
      <c r="AL203" s="1315">
        <f t="shared" si="225"/>
        <v>0</v>
      </c>
      <c r="AM203" s="1315">
        <v>0</v>
      </c>
      <c r="AN203" s="1315">
        <v>0</v>
      </c>
      <c r="AO203" s="1315">
        <f t="shared" si="226"/>
        <v>0</v>
      </c>
      <c r="AP203" s="1315">
        <v>1</v>
      </c>
      <c r="AQ203" s="1315">
        <v>3</v>
      </c>
      <c r="AR203" s="1315">
        <f t="shared" si="227"/>
        <v>-2</v>
      </c>
      <c r="AS203" s="1315">
        <v>0</v>
      </c>
      <c r="AT203" s="1315">
        <v>0</v>
      </c>
      <c r="AU203" s="1315">
        <f t="shared" si="228"/>
        <v>0</v>
      </c>
      <c r="AV203" s="1316">
        <f t="shared" si="229"/>
        <v>2</v>
      </c>
      <c r="AW203" s="1316">
        <f t="shared" si="229"/>
        <v>4</v>
      </c>
      <c r="AX203" s="1317">
        <f t="shared" si="229"/>
        <v>-2</v>
      </c>
      <c r="AZ203" s="957" t="s">
        <v>449</v>
      </c>
      <c r="BA203" s="1315">
        <v>0</v>
      </c>
      <c r="BB203" s="1315">
        <v>1</v>
      </c>
      <c r="BC203" s="1315">
        <f t="shared" si="230"/>
        <v>-1</v>
      </c>
      <c r="BD203" s="1315">
        <v>0</v>
      </c>
      <c r="BE203" s="1315">
        <v>0</v>
      </c>
      <c r="BF203" s="1315">
        <f t="shared" si="231"/>
        <v>0</v>
      </c>
      <c r="BG203" s="1315">
        <v>8</v>
      </c>
      <c r="BH203" s="1315">
        <v>4</v>
      </c>
      <c r="BI203" s="1315">
        <f t="shared" si="232"/>
        <v>4</v>
      </c>
      <c r="BJ203" s="1315">
        <v>0</v>
      </c>
      <c r="BK203" s="1315">
        <v>1</v>
      </c>
      <c r="BL203" s="1315">
        <f t="shared" si="233"/>
        <v>-1</v>
      </c>
      <c r="BM203" s="1316">
        <f t="shared" si="234"/>
        <v>8</v>
      </c>
      <c r="BN203" s="1316">
        <f t="shared" si="234"/>
        <v>6</v>
      </c>
      <c r="BO203" s="1317">
        <f t="shared" si="235"/>
        <v>2</v>
      </c>
    </row>
    <row r="204" spans="1:67" ht="17.45" customHeight="1">
      <c r="A204" s="958" t="s">
        <v>450</v>
      </c>
      <c r="B204" s="995">
        <v>1</v>
      </c>
      <c r="C204" s="995">
        <v>1</v>
      </c>
      <c r="D204" s="995">
        <f t="shared" si="214"/>
        <v>0</v>
      </c>
      <c r="E204" s="995">
        <v>2</v>
      </c>
      <c r="F204" s="995">
        <v>1</v>
      </c>
      <c r="G204" s="995">
        <f t="shared" si="215"/>
        <v>1</v>
      </c>
      <c r="H204" s="995">
        <v>7</v>
      </c>
      <c r="I204" s="995">
        <v>5</v>
      </c>
      <c r="J204" s="995">
        <f t="shared" si="216"/>
        <v>2</v>
      </c>
      <c r="K204" s="995">
        <v>0</v>
      </c>
      <c r="L204" s="995">
        <v>0</v>
      </c>
      <c r="M204" s="995">
        <f t="shared" si="217"/>
        <v>0</v>
      </c>
      <c r="N204" s="996">
        <v>10</v>
      </c>
      <c r="O204" s="996">
        <f t="shared" si="218"/>
        <v>7</v>
      </c>
      <c r="P204" s="997">
        <f t="shared" si="219"/>
        <v>3</v>
      </c>
      <c r="Q204" s="296"/>
      <c r="R204" s="958" t="s">
        <v>450</v>
      </c>
      <c r="S204" s="995">
        <v>0</v>
      </c>
      <c r="T204" s="995">
        <v>0</v>
      </c>
      <c r="U204" s="995">
        <f t="shared" si="220"/>
        <v>0</v>
      </c>
      <c r="V204" s="995">
        <v>0</v>
      </c>
      <c r="W204" s="995">
        <v>0</v>
      </c>
      <c r="X204" s="995">
        <f t="shared" si="221"/>
        <v>0</v>
      </c>
      <c r="Y204" s="995">
        <v>5</v>
      </c>
      <c r="Z204" s="995">
        <v>1</v>
      </c>
      <c r="AA204" s="995">
        <f t="shared" si="222"/>
        <v>4</v>
      </c>
      <c r="AB204" s="995">
        <v>0</v>
      </c>
      <c r="AC204" s="995">
        <v>0</v>
      </c>
      <c r="AD204" s="995">
        <f t="shared" si="223"/>
        <v>0</v>
      </c>
      <c r="AE204" s="996">
        <f t="shared" si="224"/>
        <v>5</v>
      </c>
      <c r="AF204" s="996">
        <f t="shared" si="224"/>
        <v>1</v>
      </c>
      <c r="AG204" s="997">
        <f t="shared" si="224"/>
        <v>4</v>
      </c>
      <c r="AI204" s="958" t="s">
        <v>450</v>
      </c>
      <c r="AJ204" s="1315">
        <v>0</v>
      </c>
      <c r="AK204" s="1315">
        <v>0</v>
      </c>
      <c r="AL204" s="1315">
        <f t="shared" si="225"/>
        <v>0</v>
      </c>
      <c r="AM204" s="1315">
        <v>0</v>
      </c>
      <c r="AN204" s="1315">
        <v>0</v>
      </c>
      <c r="AO204" s="1315">
        <f t="shared" si="226"/>
        <v>0</v>
      </c>
      <c r="AP204" s="1315">
        <v>3</v>
      </c>
      <c r="AQ204" s="1315">
        <v>1</v>
      </c>
      <c r="AR204" s="1315">
        <f t="shared" si="227"/>
        <v>2</v>
      </c>
      <c r="AS204" s="1315">
        <v>0</v>
      </c>
      <c r="AT204" s="1315">
        <v>0</v>
      </c>
      <c r="AU204" s="1315">
        <f t="shared" si="228"/>
        <v>0</v>
      </c>
      <c r="AV204" s="1316">
        <f t="shared" si="229"/>
        <v>3</v>
      </c>
      <c r="AW204" s="1316">
        <f t="shared" si="229"/>
        <v>1</v>
      </c>
      <c r="AX204" s="1317">
        <f t="shared" si="229"/>
        <v>2</v>
      </c>
      <c r="AZ204" s="958" t="s">
        <v>450</v>
      </c>
      <c r="BA204" s="1315">
        <v>1</v>
      </c>
      <c r="BB204" s="1315">
        <v>0</v>
      </c>
      <c r="BC204" s="1315">
        <f t="shared" si="230"/>
        <v>1</v>
      </c>
      <c r="BD204" s="1315">
        <v>1</v>
      </c>
      <c r="BE204" s="1315">
        <v>0</v>
      </c>
      <c r="BF204" s="1315">
        <f t="shared" si="231"/>
        <v>1</v>
      </c>
      <c r="BG204" s="1315">
        <v>5</v>
      </c>
      <c r="BH204" s="1315">
        <v>4</v>
      </c>
      <c r="BI204" s="1315">
        <f t="shared" si="232"/>
        <v>1</v>
      </c>
      <c r="BJ204" s="1315">
        <v>0</v>
      </c>
      <c r="BK204" s="1315">
        <v>0</v>
      </c>
      <c r="BL204" s="1315">
        <f t="shared" si="233"/>
        <v>0</v>
      </c>
      <c r="BM204" s="1316">
        <f t="shared" si="234"/>
        <v>7</v>
      </c>
      <c r="BN204" s="1316">
        <f t="shared" si="234"/>
        <v>4</v>
      </c>
      <c r="BO204" s="1317">
        <f t="shared" si="235"/>
        <v>3</v>
      </c>
    </row>
    <row r="205" spans="1:67" ht="17.45" customHeight="1">
      <c r="A205" s="958" t="s">
        <v>455</v>
      </c>
      <c r="B205" s="447">
        <v>0</v>
      </c>
      <c r="C205" s="447">
        <v>0</v>
      </c>
      <c r="D205" s="998">
        <f t="shared" si="214"/>
        <v>0</v>
      </c>
      <c r="E205" s="447">
        <v>0</v>
      </c>
      <c r="F205" s="447">
        <v>0</v>
      </c>
      <c r="G205" s="998">
        <f t="shared" si="215"/>
        <v>0</v>
      </c>
      <c r="H205" s="447">
        <v>0</v>
      </c>
      <c r="I205" s="447">
        <v>0</v>
      </c>
      <c r="J205" s="998">
        <f t="shared" si="216"/>
        <v>0</v>
      </c>
      <c r="K205" s="447">
        <v>0</v>
      </c>
      <c r="L205" s="447">
        <v>0</v>
      </c>
      <c r="M205" s="998">
        <f t="shared" si="217"/>
        <v>0</v>
      </c>
      <c r="N205" s="998">
        <f>B205+E205+H205+K205</f>
        <v>0</v>
      </c>
      <c r="O205" s="996">
        <f t="shared" si="218"/>
        <v>0</v>
      </c>
      <c r="P205" s="999">
        <f t="shared" si="219"/>
        <v>0</v>
      </c>
      <c r="Q205" s="296"/>
      <c r="R205" s="958" t="s">
        <v>455</v>
      </c>
      <c r="S205" s="447">
        <v>0</v>
      </c>
      <c r="T205" s="447">
        <v>0</v>
      </c>
      <c r="U205" s="998">
        <f t="shared" si="220"/>
        <v>0</v>
      </c>
      <c r="V205" s="447">
        <v>0</v>
      </c>
      <c r="W205" s="447">
        <v>0</v>
      </c>
      <c r="X205" s="998">
        <f t="shared" si="221"/>
        <v>0</v>
      </c>
      <c r="Y205" s="447">
        <v>0</v>
      </c>
      <c r="Z205" s="447">
        <v>0</v>
      </c>
      <c r="AA205" s="998">
        <f t="shared" si="222"/>
        <v>0</v>
      </c>
      <c r="AB205" s="447">
        <v>0</v>
      </c>
      <c r="AC205" s="447">
        <v>0</v>
      </c>
      <c r="AD205" s="998">
        <f t="shared" si="223"/>
        <v>0</v>
      </c>
      <c r="AE205" s="996">
        <f t="shared" si="224"/>
        <v>0</v>
      </c>
      <c r="AF205" s="996">
        <f t="shared" si="224"/>
        <v>0</v>
      </c>
      <c r="AG205" s="997">
        <f t="shared" si="224"/>
        <v>0</v>
      </c>
      <c r="AI205" s="958" t="s">
        <v>455</v>
      </c>
      <c r="AJ205" s="1318">
        <v>0</v>
      </c>
      <c r="AK205" s="1318">
        <v>0</v>
      </c>
      <c r="AL205" s="1319">
        <f t="shared" si="225"/>
        <v>0</v>
      </c>
      <c r="AM205" s="1318">
        <v>0</v>
      </c>
      <c r="AN205" s="1318">
        <v>0</v>
      </c>
      <c r="AO205" s="1319">
        <f t="shared" si="226"/>
        <v>0</v>
      </c>
      <c r="AP205" s="1318">
        <v>0</v>
      </c>
      <c r="AQ205" s="1318">
        <v>0</v>
      </c>
      <c r="AR205" s="1319">
        <f t="shared" si="227"/>
        <v>0</v>
      </c>
      <c r="AS205" s="1318">
        <v>0</v>
      </c>
      <c r="AT205" s="1318">
        <v>0</v>
      </c>
      <c r="AU205" s="1319">
        <f t="shared" si="228"/>
        <v>0</v>
      </c>
      <c r="AV205" s="1316">
        <f t="shared" si="229"/>
        <v>0</v>
      </c>
      <c r="AW205" s="1316">
        <f t="shared" si="229"/>
        <v>0</v>
      </c>
      <c r="AX205" s="1317">
        <f t="shared" si="229"/>
        <v>0</v>
      </c>
      <c r="AZ205" s="958" t="s">
        <v>455</v>
      </c>
      <c r="BA205" s="1318">
        <v>0</v>
      </c>
      <c r="BB205" s="1318">
        <v>0</v>
      </c>
      <c r="BC205" s="1319">
        <f t="shared" si="230"/>
        <v>0</v>
      </c>
      <c r="BD205" s="1318">
        <v>0</v>
      </c>
      <c r="BE205" s="1318">
        <v>0</v>
      </c>
      <c r="BF205" s="1319">
        <f t="shared" si="231"/>
        <v>0</v>
      </c>
      <c r="BG205" s="1318">
        <v>0</v>
      </c>
      <c r="BH205" s="1318">
        <v>0</v>
      </c>
      <c r="BI205" s="1319">
        <f t="shared" si="232"/>
        <v>0</v>
      </c>
      <c r="BJ205" s="1318">
        <v>0</v>
      </c>
      <c r="BK205" s="1318">
        <v>0</v>
      </c>
      <c r="BL205" s="1319">
        <f t="shared" si="233"/>
        <v>0</v>
      </c>
      <c r="BM205" s="1316">
        <f t="shared" si="234"/>
        <v>0</v>
      </c>
      <c r="BN205" s="1316">
        <f t="shared" si="234"/>
        <v>0</v>
      </c>
      <c r="BO205" s="1317">
        <f t="shared" si="235"/>
        <v>0</v>
      </c>
    </row>
    <row r="206" spans="1:67" ht="17.45" customHeight="1">
      <c r="A206" s="957" t="s">
        <v>451</v>
      </c>
      <c r="B206" s="995">
        <v>0</v>
      </c>
      <c r="C206" s="995">
        <v>0</v>
      </c>
      <c r="D206" s="995">
        <f t="shared" si="214"/>
        <v>0</v>
      </c>
      <c r="E206" s="995">
        <v>0</v>
      </c>
      <c r="F206" s="995">
        <v>0</v>
      </c>
      <c r="G206" s="995">
        <f t="shared" si="215"/>
        <v>0</v>
      </c>
      <c r="H206" s="995">
        <v>0</v>
      </c>
      <c r="I206" s="995">
        <v>0</v>
      </c>
      <c r="J206" s="995">
        <f t="shared" si="216"/>
        <v>0</v>
      </c>
      <c r="K206" s="995">
        <v>0</v>
      </c>
      <c r="L206" s="995">
        <v>1</v>
      </c>
      <c r="M206" s="995">
        <f t="shared" si="217"/>
        <v>-1</v>
      </c>
      <c r="N206" s="996">
        <v>0</v>
      </c>
      <c r="O206" s="996">
        <f t="shared" si="218"/>
        <v>1</v>
      </c>
      <c r="P206" s="997">
        <f t="shared" si="219"/>
        <v>-1</v>
      </c>
      <c r="Q206" s="296"/>
      <c r="R206" s="957" t="s">
        <v>451</v>
      </c>
      <c r="S206" s="995">
        <v>0</v>
      </c>
      <c r="T206" s="995">
        <v>0</v>
      </c>
      <c r="U206" s="995">
        <f t="shared" si="220"/>
        <v>0</v>
      </c>
      <c r="V206" s="995">
        <v>0</v>
      </c>
      <c r="W206" s="995">
        <v>0</v>
      </c>
      <c r="X206" s="995">
        <f t="shared" si="221"/>
        <v>0</v>
      </c>
      <c r="Y206" s="995">
        <v>0</v>
      </c>
      <c r="Z206" s="995">
        <v>0</v>
      </c>
      <c r="AA206" s="995">
        <f t="shared" si="222"/>
        <v>0</v>
      </c>
      <c r="AB206" s="995">
        <v>1</v>
      </c>
      <c r="AC206" s="995">
        <v>0</v>
      </c>
      <c r="AD206" s="995">
        <f t="shared" si="223"/>
        <v>1</v>
      </c>
      <c r="AE206" s="996">
        <f t="shared" si="224"/>
        <v>1</v>
      </c>
      <c r="AF206" s="996">
        <f t="shared" si="224"/>
        <v>0</v>
      </c>
      <c r="AG206" s="997">
        <f t="shared" si="224"/>
        <v>1</v>
      </c>
      <c r="AI206" s="957" t="s">
        <v>451</v>
      </c>
      <c r="AJ206" s="1315">
        <v>0</v>
      </c>
      <c r="AK206" s="1315">
        <v>0</v>
      </c>
      <c r="AL206" s="1315">
        <f t="shared" si="225"/>
        <v>0</v>
      </c>
      <c r="AM206" s="1315">
        <v>0</v>
      </c>
      <c r="AN206" s="1315">
        <v>0</v>
      </c>
      <c r="AO206" s="1315">
        <f t="shared" si="226"/>
        <v>0</v>
      </c>
      <c r="AP206" s="1315">
        <v>1</v>
      </c>
      <c r="AQ206" s="1315">
        <v>0</v>
      </c>
      <c r="AR206" s="1315">
        <f t="shared" si="227"/>
        <v>1</v>
      </c>
      <c r="AS206" s="1315">
        <v>0</v>
      </c>
      <c r="AT206" s="1315">
        <v>0</v>
      </c>
      <c r="AU206" s="1315">
        <f t="shared" si="228"/>
        <v>0</v>
      </c>
      <c r="AV206" s="1316">
        <f t="shared" si="229"/>
        <v>1</v>
      </c>
      <c r="AW206" s="1316">
        <f t="shared" si="229"/>
        <v>0</v>
      </c>
      <c r="AX206" s="1317">
        <f t="shared" si="229"/>
        <v>1</v>
      </c>
      <c r="AZ206" s="957" t="s">
        <v>451</v>
      </c>
      <c r="BA206" s="1315">
        <v>0</v>
      </c>
      <c r="BB206" s="1315">
        <v>1</v>
      </c>
      <c r="BC206" s="1315">
        <f t="shared" si="230"/>
        <v>-1</v>
      </c>
      <c r="BD206" s="1315">
        <v>0</v>
      </c>
      <c r="BE206" s="1315">
        <v>0</v>
      </c>
      <c r="BF206" s="1315">
        <f t="shared" si="231"/>
        <v>0</v>
      </c>
      <c r="BG206" s="1315">
        <v>1</v>
      </c>
      <c r="BH206" s="1315">
        <v>1</v>
      </c>
      <c r="BI206" s="1315">
        <f t="shared" si="232"/>
        <v>0</v>
      </c>
      <c r="BJ206" s="1315">
        <v>0</v>
      </c>
      <c r="BK206" s="1315">
        <v>0</v>
      </c>
      <c r="BL206" s="1315">
        <f t="shared" si="233"/>
        <v>0</v>
      </c>
      <c r="BM206" s="1316">
        <f t="shared" si="234"/>
        <v>1</v>
      </c>
      <c r="BN206" s="1316">
        <f t="shared" si="234"/>
        <v>2</v>
      </c>
      <c r="BO206" s="1317">
        <f t="shared" si="235"/>
        <v>-1</v>
      </c>
    </row>
    <row r="207" spans="1:67" ht="17.45" customHeight="1">
      <c r="A207" s="957" t="s">
        <v>452</v>
      </c>
      <c r="B207" s="995">
        <v>0</v>
      </c>
      <c r="C207" s="995">
        <v>0</v>
      </c>
      <c r="D207" s="995">
        <f t="shared" si="214"/>
        <v>0</v>
      </c>
      <c r="E207" s="995">
        <v>0</v>
      </c>
      <c r="F207" s="995">
        <v>0</v>
      </c>
      <c r="G207" s="995">
        <f t="shared" si="215"/>
        <v>0</v>
      </c>
      <c r="H207" s="995">
        <v>0</v>
      </c>
      <c r="I207" s="995">
        <v>0</v>
      </c>
      <c r="J207" s="995">
        <f t="shared" si="216"/>
        <v>0</v>
      </c>
      <c r="K207" s="995">
        <v>0</v>
      </c>
      <c r="L207" s="995">
        <v>0</v>
      </c>
      <c r="M207" s="995">
        <f t="shared" si="217"/>
        <v>0</v>
      </c>
      <c r="N207" s="996">
        <v>0</v>
      </c>
      <c r="O207" s="996">
        <f t="shared" si="218"/>
        <v>0</v>
      </c>
      <c r="P207" s="997">
        <f t="shared" si="219"/>
        <v>0</v>
      </c>
      <c r="Q207" s="296"/>
      <c r="R207" s="957" t="s">
        <v>452</v>
      </c>
      <c r="S207" s="995">
        <v>0</v>
      </c>
      <c r="T207" s="995">
        <v>0</v>
      </c>
      <c r="U207" s="995">
        <f t="shared" si="220"/>
        <v>0</v>
      </c>
      <c r="V207" s="995">
        <v>0</v>
      </c>
      <c r="W207" s="995">
        <v>0</v>
      </c>
      <c r="X207" s="995">
        <f t="shared" si="221"/>
        <v>0</v>
      </c>
      <c r="Y207" s="995">
        <v>0</v>
      </c>
      <c r="Z207" s="995">
        <v>0</v>
      </c>
      <c r="AA207" s="995">
        <f t="shared" si="222"/>
        <v>0</v>
      </c>
      <c r="AB207" s="995">
        <v>0</v>
      </c>
      <c r="AC207" s="995">
        <v>0</v>
      </c>
      <c r="AD207" s="995">
        <f t="shared" si="223"/>
        <v>0</v>
      </c>
      <c r="AE207" s="996">
        <f t="shared" si="224"/>
        <v>0</v>
      </c>
      <c r="AF207" s="996">
        <f t="shared" si="224"/>
        <v>0</v>
      </c>
      <c r="AG207" s="997">
        <f t="shared" si="224"/>
        <v>0</v>
      </c>
      <c r="AI207" s="957" t="s">
        <v>452</v>
      </c>
      <c r="AJ207" s="1315">
        <v>0</v>
      </c>
      <c r="AK207" s="1315">
        <v>0</v>
      </c>
      <c r="AL207" s="1315">
        <f t="shared" si="225"/>
        <v>0</v>
      </c>
      <c r="AM207" s="1315">
        <v>0</v>
      </c>
      <c r="AN207" s="1315">
        <v>0</v>
      </c>
      <c r="AO207" s="1315">
        <f t="shared" si="226"/>
        <v>0</v>
      </c>
      <c r="AP207" s="1315">
        <v>0</v>
      </c>
      <c r="AQ207" s="1315">
        <v>0</v>
      </c>
      <c r="AR207" s="1315">
        <f t="shared" si="227"/>
        <v>0</v>
      </c>
      <c r="AS207" s="1315">
        <v>0</v>
      </c>
      <c r="AT207" s="1315">
        <v>0</v>
      </c>
      <c r="AU207" s="1315">
        <f t="shared" si="228"/>
        <v>0</v>
      </c>
      <c r="AV207" s="1316">
        <f t="shared" si="229"/>
        <v>0</v>
      </c>
      <c r="AW207" s="1316">
        <f t="shared" si="229"/>
        <v>0</v>
      </c>
      <c r="AX207" s="1317">
        <f t="shared" si="229"/>
        <v>0</v>
      </c>
      <c r="AZ207" s="957" t="s">
        <v>452</v>
      </c>
      <c r="BA207" s="1315">
        <v>0</v>
      </c>
      <c r="BB207" s="1315">
        <v>0</v>
      </c>
      <c r="BC207" s="1315">
        <f t="shared" si="230"/>
        <v>0</v>
      </c>
      <c r="BD207" s="1315">
        <v>1</v>
      </c>
      <c r="BE207" s="1315">
        <v>1</v>
      </c>
      <c r="BF207" s="1315">
        <f t="shared" si="231"/>
        <v>0</v>
      </c>
      <c r="BG207" s="1315">
        <v>0</v>
      </c>
      <c r="BH207" s="1315">
        <v>0</v>
      </c>
      <c r="BI207" s="1315">
        <f t="shared" si="232"/>
        <v>0</v>
      </c>
      <c r="BJ207" s="1315">
        <v>0</v>
      </c>
      <c r="BK207" s="1315">
        <v>0</v>
      </c>
      <c r="BL207" s="1315">
        <f t="shared" si="233"/>
        <v>0</v>
      </c>
      <c r="BM207" s="1316">
        <f t="shared" si="234"/>
        <v>1</v>
      </c>
      <c r="BN207" s="1316">
        <f t="shared" si="234"/>
        <v>1</v>
      </c>
      <c r="BO207" s="1317">
        <f t="shared" si="235"/>
        <v>0</v>
      </c>
    </row>
    <row r="208" spans="1:67" ht="17.45" customHeight="1">
      <c r="A208" s="958" t="s">
        <v>458</v>
      </c>
      <c r="B208" s="995">
        <v>0</v>
      </c>
      <c r="C208" s="995">
        <v>0</v>
      </c>
      <c r="D208" s="995">
        <f t="shared" si="214"/>
        <v>0</v>
      </c>
      <c r="E208" s="995">
        <v>1</v>
      </c>
      <c r="F208" s="995">
        <v>1</v>
      </c>
      <c r="G208" s="995">
        <f t="shared" si="215"/>
        <v>0</v>
      </c>
      <c r="H208" s="995">
        <v>1</v>
      </c>
      <c r="I208" s="995">
        <v>2</v>
      </c>
      <c r="J208" s="995">
        <f t="shared" si="216"/>
        <v>-1</v>
      </c>
      <c r="K208" s="995">
        <v>0</v>
      </c>
      <c r="L208" s="995">
        <v>0</v>
      </c>
      <c r="M208" s="995">
        <f t="shared" si="217"/>
        <v>0</v>
      </c>
      <c r="N208" s="996">
        <v>2</v>
      </c>
      <c r="O208" s="996">
        <f t="shared" si="218"/>
        <v>3</v>
      </c>
      <c r="P208" s="997">
        <f t="shared" si="219"/>
        <v>-1</v>
      </c>
      <c r="Q208" s="296"/>
      <c r="R208" s="958" t="s">
        <v>458</v>
      </c>
      <c r="S208" s="995">
        <v>0</v>
      </c>
      <c r="T208" s="995">
        <v>0</v>
      </c>
      <c r="U208" s="995">
        <f t="shared" si="220"/>
        <v>0</v>
      </c>
      <c r="V208" s="995">
        <v>0</v>
      </c>
      <c r="W208" s="995">
        <v>0</v>
      </c>
      <c r="X208" s="995">
        <f t="shared" si="221"/>
        <v>0</v>
      </c>
      <c r="Y208" s="995">
        <v>0</v>
      </c>
      <c r="Z208" s="995">
        <v>4</v>
      </c>
      <c r="AA208" s="995">
        <f t="shared" si="222"/>
        <v>-4</v>
      </c>
      <c r="AB208" s="995">
        <v>0</v>
      </c>
      <c r="AC208" s="995">
        <v>0</v>
      </c>
      <c r="AD208" s="995">
        <f t="shared" si="223"/>
        <v>0</v>
      </c>
      <c r="AE208" s="996">
        <f t="shared" si="224"/>
        <v>0</v>
      </c>
      <c r="AF208" s="996">
        <f t="shared" si="224"/>
        <v>4</v>
      </c>
      <c r="AG208" s="997">
        <f t="shared" si="224"/>
        <v>-4</v>
      </c>
      <c r="AI208" s="958" t="s">
        <v>458</v>
      </c>
      <c r="AJ208" s="1315">
        <v>0</v>
      </c>
      <c r="AK208" s="1315">
        <v>0</v>
      </c>
      <c r="AL208" s="1315">
        <f t="shared" si="225"/>
        <v>0</v>
      </c>
      <c r="AM208" s="1315">
        <v>0</v>
      </c>
      <c r="AN208" s="1315">
        <v>0</v>
      </c>
      <c r="AO208" s="1315">
        <f t="shared" si="226"/>
        <v>0</v>
      </c>
      <c r="AP208" s="1315">
        <v>0</v>
      </c>
      <c r="AQ208" s="1315">
        <v>1</v>
      </c>
      <c r="AR208" s="1315">
        <f t="shared" si="227"/>
        <v>-1</v>
      </c>
      <c r="AS208" s="1315">
        <v>0</v>
      </c>
      <c r="AT208" s="1315">
        <v>0</v>
      </c>
      <c r="AU208" s="1315">
        <f t="shared" si="228"/>
        <v>0</v>
      </c>
      <c r="AV208" s="1316">
        <f t="shared" si="229"/>
        <v>0</v>
      </c>
      <c r="AW208" s="1316">
        <f t="shared" si="229"/>
        <v>1</v>
      </c>
      <c r="AX208" s="1317">
        <f t="shared" si="229"/>
        <v>-1</v>
      </c>
      <c r="AZ208" s="958" t="s">
        <v>458</v>
      </c>
      <c r="BA208" s="1315">
        <v>0</v>
      </c>
      <c r="BB208" s="1315">
        <v>0</v>
      </c>
      <c r="BC208" s="1315">
        <f t="shared" si="230"/>
        <v>0</v>
      </c>
      <c r="BD208" s="1315">
        <v>0</v>
      </c>
      <c r="BE208" s="1315">
        <v>2</v>
      </c>
      <c r="BF208" s="1315">
        <f t="shared" si="231"/>
        <v>-2</v>
      </c>
      <c r="BG208" s="1315">
        <v>1</v>
      </c>
      <c r="BH208" s="1315">
        <v>0</v>
      </c>
      <c r="BI208" s="1315">
        <f t="shared" si="232"/>
        <v>1</v>
      </c>
      <c r="BJ208" s="1315">
        <v>0</v>
      </c>
      <c r="BK208" s="1315">
        <v>0</v>
      </c>
      <c r="BL208" s="1315">
        <f t="shared" si="233"/>
        <v>0</v>
      </c>
      <c r="BM208" s="1316">
        <f t="shared" si="234"/>
        <v>1</v>
      </c>
      <c r="BN208" s="1316">
        <f t="shared" si="234"/>
        <v>2</v>
      </c>
      <c r="BO208" s="1317">
        <f t="shared" si="235"/>
        <v>-1</v>
      </c>
    </row>
    <row r="209" spans="1:67" ht="17.45" customHeight="1">
      <c r="A209" s="957" t="s">
        <v>453</v>
      </c>
      <c r="B209" s="995">
        <v>0</v>
      </c>
      <c r="C209" s="995">
        <v>0</v>
      </c>
      <c r="D209" s="995">
        <f t="shared" si="214"/>
        <v>0</v>
      </c>
      <c r="E209" s="995">
        <v>1</v>
      </c>
      <c r="F209" s="995">
        <v>1</v>
      </c>
      <c r="G209" s="995">
        <f t="shared" si="215"/>
        <v>0</v>
      </c>
      <c r="H209" s="995">
        <v>9</v>
      </c>
      <c r="I209" s="995">
        <v>9</v>
      </c>
      <c r="J209" s="995">
        <f t="shared" si="216"/>
        <v>0</v>
      </c>
      <c r="K209" s="995">
        <v>1</v>
      </c>
      <c r="L209" s="995">
        <v>0</v>
      </c>
      <c r="M209" s="995">
        <f t="shared" si="217"/>
        <v>1</v>
      </c>
      <c r="N209" s="996">
        <v>11</v>
      </c>
      <c r="O209" s="996">
        <f t="shared" si="218"/>
        <v>10</v>
      </c>
      <c r="P209" s="997">
        <f t="shared" si="219"/>
        <v>1</v>
      </c>
      <c r="Q209" s="296"/>
      <c r="R209" s="957" t="s">
        <v>453</v>
      </c>
      <c r="S209" s="995">
        <v>0</v>
      </c>
      <c r="T209" s="995">
        <v>0</v>
      </c>
      <c r="U209" s="995">
        <f t="shared" si="220"/>
        <v>0</v>
      </c>
      <c r="V209" s="995">
        <v>0</v>
      </c>
      <c r="W209" s="995">
        <v>2</v>
      </c>
      <c r="X209" s="995">
        <f t="shared" si="221"/>
        <v>-2</v>
      </c>
      <c r="Y209" s="995">
        <v>8</v>
      </c>
      <c r="Z209" s="995">
        <v>4</v>
      </c>
      <c r="AA209" s="995">
        <f t="shared" si="222"/>
        <v>4</v>
      </c>
      <c r="AB209" s="995">
        <v>0</v>
      </c>
      <c r="AC209" s="995">
        <v>0</v>
      </c>
      <c r="AD209" s="995">
        <f t="shared" si="223"/>
        <v>0</v>
      </c>
      <c r="AE209" s="996">
        <f t="shared" si="224"/>
        <v>8</v>
      </c>
      <c r="AF209" s="996">
        <f t="shared" si="224"/>
        <v>6</v>
      </c>
      <c r="AG209" s="997">
        <f t="shared" si="224"/>
        <v>2</v>
      </c>
      <c r="AI209" s="957" t="s">
        <v>453</v>
      </c>
      <c r="AJ209" s="1315">
        <v>0</v>
      </c>
      <c r="AK209" s="1315">
        <v>0</v>
      </c>
      <c r="AL209" s="1315">
        <f t="shared" si="225"/>
        <v>0</v>
      </c>
      <c r="AM209" s="1315">
        <v>1</v>
      </c>
      <c r="AN209" s="1315">
        <v>1</v>
      </c>
      <c r="AO209" s="1315">
        <f t="shared" si="226"/>
        <v>0</v>
      </c>
      <c r="AP209" s="1315">
        <v>4</v>
      </c>
      <c r="AQ209" s="1315">
        <v>4</v>
      </c>
      <c r="AR209" s="1315">
        <f t="shared" si="227"/>
        <v>0</v>
      </c>
      <c r="AS209" s="1315">
        <v>0</v>
      </c>
      <c r="AT209" s="1315">
        <v>0</v>
      </c>
      <c r="AU209" s="1315">
        <f t="shared" si="228"/>
        <v>0</v>
      </c>
      <c r="AV209" s="1316">
        <f t="shared" si="229"/>
        <v>5</v>
      </c>
      <c r="AW209" s="1316">
        <f t="shared" si="229"/>
        <v>5</v>
      </c>
      <c r="AX209" s="1317">
        <f t="shared" si="229"/>
        <v>0</v>
      </c>
      <c r="AZ209" s="957" t="s">
        <v>453</v>
      </c>
      <c r="BA209" s="1315">
        <v>0</v>
      </c>
      <c r="BB209" s="1315">
        <v>0</v>
      </c>
      <c r="BC209" s="1315">
        <f t="shared" si="230"/>
        <v>0</v>
      </c>
      <c r="BD209" s="1315">
        <v>1</v>
      </c>
      <c r="BE209" s="1315">
        <v>2</v>
      </c>
      <c r="BF209" s="1315">
        <f t="shared" si="231"/>
        <v>-1</v>
      </c>
      <c r="BG209" s="1315">
        <v>6</v>
      </c>
      <c r="BH209" s="1315">
        <v>8</v>
      </c>
      <c r="BI209" s="1315">
        <f t="shared" si="232"/>
        <v>-2</v>
      </c>
      <c r="BJ209" s="1315">
        <v>0</v>
      </c>
      <c r="BK209" s="1315">
        <v>0</v>
      </c>
      <c r="BL209" s="1315">
        <f t="shared" si="233"/>
        <v>0</v>
      </c>
      <c r="BM209" s="1316">
        <f t="shared" si="234"/>
        <v>7</v>
      </c>
      <c r="BN209" s="1316">
        <f t="shared" si="234"/>
        <v>10</v>
      </c>
      <c r="BO209" s="1317">
        <f t="shared" si="235"/>
        <v>-3</v>
      </c>
    </row>
    <row r="210" spans="1:67" ht="17.45" customHeight="1">
      <c r="A210" s="958" t="s">
        <v>457</v>
      </c>
      <c r="B210" s="447">
        <v>0</v>
      </c>
      <c r="C210" s="447">
        <v>0</v>
      </c>
      <c r="D210" s="998">
        <f t="shared" si="214"/>
        <v>0</v>
      </c>
      <c r="E210" s="447">
        <v>0</v>
      </c>
      <c r="F210" s="447">
        <v>0</v>
      </c>
      <c r="G210" s="998">
        <f t="shared" si="215"/>
        <v>0</v>
      </c>
      <c r="H210" s="447">
        <v>0</v>
      </c>
      <c r="I210" s="447">
        <v>0</v>
      </c>
      <c r="J210" s="998">
        <f t="shared" si="216"/>
        <v>0</v>
      </c>
      <c r="K210" s="447">
        <v>0</v>
      </c>
      <c r="L210" s="447">
        <v>0</v>
      </c>
      <c r="M210" s="998">
        <f t="shared" si="217"/>
        <v>0</v>
      </c>
      <c r="N210" s="998">
        <f>B210+E210+H210+K210</f>
        <v>0</v>
      </c>
      <c r="O210" s="996">
        <f t="shared" si="218"/>
        <v>0</v>
      </c>
      <c r="P210" s="999">
        <f t="shared" si="219"/>
        <v>0</v>
      </c>
      <c r="Q210" s="296"/>
      <c r="R210" s="958" t="s">
        <v>457</v>
      </c>
      <c r="S210" s="447">
        <v>0</v>
      </c>
      <c r="T210" s="447">
        <v>0</v>
      </c>
      <c r="U210" s="998">
        <f t="shared" si="220"/>
        <v>0</v>
      </c>
      <c r="V210" s="447">
        <v>0</v>
      </c>
      <c r="W210" s="447">
        <v>0</v>
      </c>
      <c r="X210" s="998">
        <f t="shared" si="221"/>
        <v>0</v>
      </c>
      <c r="Y210" s="447">
        <v>0</v>
      </c>
      <c r="Z210" s="447">
        <v>0</v>
      </c>
      <c r="AA210" s="998">
        <f t="shared" si="222"/>
        <v>0</v>
      </c>
      <c r="AB210" s="447">
        <v>0</v>
      </c>
      <c r="AC210" s="447">
        <v>0</v>
      </c>
      <c r="AD210" s="998">
        <f t="shared" si="223"/>
        <v>0</v>
      </c>
      <c r="AE210" s="996">
        <f t="shared" si="224"/>
        <v>0</v>
      </c>
      <c r="AF210" s="996">
        <f t="shared" si="224"/>
        <v>0</v>
      </c>
      <c r="AG210" s="997">
        <f t="shared" si="224"/>
        <v>0</v>
      </c>
      <c r="AI210" s="958" t="s">
        <v>457</v>
      </c>
      <c r="AJ210" s="1318">
        <v>0</v>
      </c>
      <c r="AK210" s="1318">
        <v>0</v>
      </c>
      <c r="AL210" s="1319">
        <f t="shared" si="225"/>
        <v>0</v>
      </c>
      <c r="AM210" s="1318">
        <v>0</v>
      </c>
      <c r="AN210" s="1318">
        <v>0</v>
      </c>
      <c r="AO210" s="1319">
        <f t="shared" si="226"/>
        <v>0</v>
      </c>
      <c r="AP210" s="1318">
        <v>0</v>
      </c>
      <c r="AQ210" s="1318">
        <v>0</v>
      </c>
      <c r="AR210" s="1319">
        <f t="shared" si="227"/>
        <v>0</v>
      </c>
      <c r="AS210" s="1318">
        <v>0</v>
      </c>
      <c r="AT210" s="1318">
        <v>0</v>
      </c>
      <c r="AU210" s="1319">
        <f t="shared" si="228"/>
        <v>0</v>
      </c>
      <c r="AV210" s="1316">
        <f t="shared" si="229"/>
        <v>0</v>
      </c>
      <c r="AW210" s="1316">
        <f t="shared" si="229"/>
        <v>0</v>
      </c>
      <c r="AX210" s="1317">
        <f t="shared" si="229"/>
        <v>0</v>
      </c>
      <c r="AZ210" s="958" t="s">
        <v>457</v>
      </c>
      <c r="BA210" s="1318">
        <v>0</v>
      </c>
      <c r="BB210" s="1318">
        <v>0</v>
      </c>
      <c r="BC210" s="1319">
        <f t="shared" si="230"/>
        <v>0</v>
      </c>
      <c r="BD210" s="1318">
        <v>0</v>
      </c>
      <c r="BE210" s="1318">
        <v>0</v>
      </c>
      <c r="BF210" s="1319">
        <f t="shared" si="231"/>
        <v>0</v>
      </c>
      <c r="BG210" s="1318">
        <v>0</v>
      </c>
      <c r="BH210" s="1318">
        <v>0</v>
      </c>
      <c r="BI210" s="1319">
        <f t="shared" si="232"/>
        <v>0</v>
      </c>
      <c r="BJ210" s="1318">
        <v>0</v>
      </c>
      <c r="BK210" s="1318">
        <v>0</v>
      </c>
      <c r="BL210" s="1319">
        <f t="shared" si="233"/>
        <v>0</v>
      </c>
      <c r="BM210" s="1316">
        <f t="shared" si="234"/>
        <v>0</v>
      </c>
      <c r="BN210" s="1316">
        <f t="shared" si="234"/>
        <v>0</v>
      </c>
      <c r="BO210" s="1317">
        <f t="shared" si="235"/>
        <v>0</v>
      </c>
    </row>
    <row r="211" spans="1:67" ht="17.45" customHeight="1">
      <c r="A211" s="957" t="s">
        <v>456</v>
      </c>
      <c r="B211" s="447">
        <v>0</v>
      </c>
      <c r="C211" s="447">
        <v>0</v>
      </c>
      <c r="D211" s="998">
        <f t="shared" si="214"/>
        <v>0</v>
      </c>
      <c r="E211" s="447">
        <v>0</v>
      </c>
      <c r="F211" s="447">
        <v>0</v>
      </c>
      <c r="G211" s="998">
        <f t="shared" si="215"/>
        <v>0</v>
      </c>
      <c r="H211" s="447">
        <v>0</v>
      </c>
      <c r="I211" s="447">
        <v>0</v>
      </c>
      <c r="J211" s="998">
        <f t="shared" si="216"/>
        <v>0</v>
      </c>
      <c r="K211" s="447">
        <v>0</v>
      </c>
      <c r="L211" s="447">
        <v>0</v>
      </c>
      <c r="M211" s="998">
        <f t="shared" si="217"/>
        <v>0</v>
      </c>
      <c r="N211" s="998">
        <f>B211+E211+H211+K211</f>
        <v>0</v>
      </c>
      <c r="O211" s="996">
        <f t="shared" si="218"/>
        <v>0</v>
      </c>
      <c r="P211" s="999">
        <f t="shared" si="219"/>
        <v>0</v>
      </c>
      <c r="Q211" s="296"/>
      <c r="R211" s="957" t="s">
        <v>456</v>
      </c>
      <c r="S211" s="447">
        <v>0</v>
      </c>
      <c r="T211" s="447">
        <v>0</v>
      </c>
      <c r="U211" s="998">
        <f t="shared" si="220"/>
        <v>0</v>
      </c>
      <c r="V211" s="447">
        <v>0</v>
      </c>
      <c r="W211" s="447">
        <v>0</v>
      </c>
      <c r="X211" s="998">
        <f t="shared" si="221"/>
        <v>0</v>
      </c>
      <c r="Y211" s="447">
        <v>0</v>
      </c>
      <c r="Z211" s="447">
        <v>0</v>
      </c>
      <c r="AA211" s="998">
        <f t="shared" si="222"/>
        <v>0</v>
      </c>
      <c r="AB211" s="447">
        <v>0</v>
      </c>
      <c r="AC211" s="447">
        <v>0</v>
      </c>
      <c r="AD211" s="998">
        <f t="shared" si="223"/>
        <v>0</v>
      </c>
      <c r="AE211" s="996">
        <f t="shared" si="224"/>
        <v>0</v>
      </c>
      <c r="AF211" s="996">
        <f t="shared" si="224"/>
        <v>0</v>
      </c>
      <c r="AG211" s="997">
        <f t="shared" si="224"/>
        <v>0</v>
      </c>
      <c r="AI211" s="957" t="s">
        <v>456</v>
      </c>
      <c r="AJ211" s="1318">
        <v>0</v>
      </c>
      <c r="AK211" s="1318">
        <v>0</v>
      </c>
      <c r="AL211" s="1319">
        <f t="shared" si="225"/>
        <v>0</v>
      </c>
      <c r="AM211" s="1318">
        <v>0</v>
      </c>
      <c r="AN211" s="1318">
        <v>0</v>
      </c>
      <c r="AO211" s="1319">
        <f t="shared" si="226"/>
        <v>0</v>
      </c>
      <c r="AP211" s="1318">
        <v>0</v>
      </c>
      <c r="AQ211" s="1318">
        <v>0</v>
      </c>
      <c r="AR211" s="1319">
        <f t="shared" si="227"/>
        <v>0</v>
      </c>
      <c r="AS211" s="1318">
        <v>0</v>
      </c>
      <c r="AT211" s="1318">
        <v>0</v>
      </c>
      <c r="AU211" s="1319">
        <f t="shared" si="228"/>
        <v>0</v>
      </c>
      <c r="AV211" s="1316">
        <f t="shared" si="229"/>
        <v>0</v>
      </c>
      <c r="AW211" s="1316">
        <f t="shared" si="229"/>
        <v>0</v>
      </c>
      <c r="AX211" s="1317">
        <f t="shared" si="229"/>
        <v>0</v>
      </c>
      <c r="AZ211" s="957" t="s">
        <v>456</v>
      </c>
      <c r="BA211" s="1318">
        <v>0</v>
      </c>
      <c r="BB211" s="1318">
        <v>0</v>
      </c>
      <c r="BC211" s="1319">
        <f t="shared" si="230"/>
        <v>0</v>
      </c>
      <c r="BD211" s="1318">
        <v>0</v>
      </c>
      <c r="BE211" s="1318">
        <v>0</v>
      </c>
      <c r="BF211" s="1319">
        <f t="shared" si="231"/>
        <v>0</v>
      </c>
      <c r="BG211" s="1318">
        <v>0</v>
      </c>
      <c r="BH211" s="1318">
        <v>0</v>
      </c>
      <c r="BI211" s="1319">
        <f t="shared" si="232"/>
        <v>0</v>
      </c>
      <c r="BJ211" s="1318">
        <v>0</v>
      </c>
      <c r="BK211" s="1318">
        <v>0</v>
      </c>
      <c r="BL211" s="1319">
        <f t="shared" si="233"/>
        <v>0</v>
      </c>
      <c r="BM211" s="1316">
        <f t="shared" si="234"/>
        <v>0</v>
      </c>
      <c r="BN211" s="1316">
        <f t="shared" si="234"/>
        <v>0</v>
      </c>
      <c r="BO211" s="1317">
        <f t="shared" si="235"/>
        <v>0</v>
      </c>
    </row>
    <row r="212" spans="1:67" ht="17.45" customHeight="1">
      <c r="A212" s="957" t="s">
        <v>454</v>
      </c>
      <c r="B212" s="995">
        <v>16</v>
      </c>
      <c r="C212" s="995">
        <v>4</v>
      </c>
      <c r="D212" s="995">
        <f t="shared" si="214"/>
        <v>12</v>
      </c>
      <c r="E212" s="995">
        <v>15</v>
      </c>
      <c r="F212" s="995">
        <v>5</v>
      </c>
      <c r="G212" s="995">
        <f t="shared" si="215"/>
        <v>10</v>
      </c>
      <c r="H212" s="995">
        <v>4</v>
      </c>
      <c r="I212" s="995">
        <v>0</v>
      </c>
      <c r="J212" s="995">
        <f t="shared" si="216"/>
        <v>4</v>
      </c>
      <c r="K212" s="995">
        <v>1</v>
      </c>
      <c r="L212" s="995">
        <v>0</v>
      </c>
      <c r="M212" s="995">
        <f t="shared" si="217"/>
        <v>1</v>
      </c>
      <c r="N212" s="996">
        <v>36</v>
      </c>
      <c r="O212" s="996">
        <f t="shared" si="218"/>
        <v>9</v>
      </c>
      <c r="P212" s="997">
        <f t="shared" si="219"/>
        <v>27</v>
      </c>
      <c r="Q212" s="296"/>
      <c r="R212" s="957" t="s">
        <v>454</v>
      </c>
      <c r="S212" s="995">
        <v>23</v>
      </c>
      <c r="T212" s="995">
        <v>0</v>
      </c>
      <c r="U212" s="995">
        <f t="shared" si="220"/>
        <v>23</v>
      </c>
      <c r="V212" s="995">
        <v>18</v>
      </c>
      <c r="W212" s="995">
        <v>0</v>
      </c>
      <c r="X212" s="995">
        <f t="shared" si="221"/>
        <v>18</v>
      </c>
      <c r="Y212" s="995">
        <v>16</v>
      </c>
      <c r="Z212" s="995">
        <v>0</v>
      </c>
      <c r="AA212" s="995">
        <f t="shared" si="222"/>
        <v>16</v>
      </c>
      <c r="AB212" s="995">
        <v>1</v>
      </c>
      <c r="AC212" s="995">
        <v>0</v>
      </c>
      <c r="AD212" s="995">
        <f t="shared" si="223"/>
        <v>1</v>
      </c>
      <c r="AE212" s="996">
        <f t="shared" si="224"/>
        <v>58</v>
      </c>
      <c r="AF212" s="996">
        <f t="shared" si="224"/>
        <v>0</v>
      </c>
      <c r="AG212" s="997">
        <f t="shared" si="224"/>
        <v>58</v>
      </c>
      <c r="AI212" s="957" t="s">
        <v>454</v>
      </c>
      <c r="AJ212" s="1315">
        <v>16</v>
      </c>
      <c r="AK212" s="1315">
        <v>1</v>
      </c>
      <c r="AL212" s="1315">
        <f t="shared" si="225"/>
        <v>15</v>
      </c>
      <c r="AM212" s="1315">
        <v>6</v>
      </c>
      <c r="AN212" s="1315">
        <v>3</v>
      </c>
      <c r="AO212" s="1315">
        <f t="shared" si="226"/>
        <v>3</v>
      </c>
      <c r="AP212" s="1315">
        <v>12</v>
      </c>
      <c r="AQ212" s="1315">
        <v>1</v>
      </c>
      <c r="AR212" s="1315">
        <f t="shared" si="227"/>
        <v>11</v>
      </c>
      <c r="AS212" s="1315">
        <v>1</v>
      </c>
      <c r="AT212" s="1315">
        <v>0</v>
      </c>
      <c r="AU212" s="1315">
        <f t="shared" si="228"/>
        <v>1</v>
      </c>
      <c r="AV212" s="1316">
        <f t="shared" si="229"/>
        <v>35</v>
      </c>
      <c r="AW212" s="1316">
        <f t="shared" si="229"/>
        <v>5</v>
      </c>
      <c r="AX212" s="1317">
        <f t="shared" si="229"/>
        <v>30</v>
      </c>
      <c r="AZ212" s="957" t="s">
        <v>454</v>
      </c>
      <c r="BA212" s="1315">
        <v>15</v>
      </c>
      <c r="BB212" s="1315">
        <v>8</v>
      </c>
      <c r="BC212" s="1315">
        <f t="shared" si="230"/>
        <v>7</v>
      </c>
      <c r="BD212" s="1315">
        <v>23</v>
      </c>
      <c r="BE212" s="1315">
        <v>5</v>
      </c>
      <c r="BF212" s="1315">
        <f t="shared" si="231"/>
        <v>18</v>
      </c>
      <c r="BG212" s="1315">
        <v>19</v>
      </c>
      <c r="BH212" s="1315">
        <v>1</v>
      </c>
      <c r="BI212" s="1315">
        <f t="shared" si="232"/>
        <v>18</v>
      </c>
      <c r="BJ212" s="1315">
        <v>3</v>
      </c>
      <c r="BK212" s="1315">
        <v>0</v>
      </c>
      <c r="BL212" s="1315">
        <f t="shared" si="233"/>
        <v>3</v>
      </c>
      <c r="BM212" s="1316">
        <f t="shared" si="234"/>
        <v>60</v>
      </c>
      <c r="BN212" s="1316">
        <f t="shared" si="234"/>
        <v>14</v>
      </c>
      <c r="BO212" s="1317">
        <f t="shared" si="235"/>
        <v>46</v>
      </c>
    </row>
    <row r="213" spans="1:67" ht="17.45" customHeight="1" thickBot="1">
      <c r="A213" s="959" t="s">
        <v>156</v>
      </c>
      <c r="B213" s="1000">
        <v>37</v>
      </c>
      <c r="C213" s="1000">
        <v>29</v>
      </c>
      <c r="D213" s="1000">
        <f t="shared" si="214"/>
        <v>8</v>
      </c>
      <c r="E213" s="1000">
        <v>43</v>
      </c>
      <c r="F213" s="1000">
        <v>46</v>
      </c>
      <c r="G213" s="1000">
        <f t="shared" si="215"/>
        <v>-3</v>
      </c>
      <c r="H213" s="1000">
        <v>205</v>
      </c>
      <c r="I213" s="1000">
        <v>347</v>
      </c>
      <c r="J213" s="1000">
        <f t="shared" si="216"/>
        <v>-142</v>
      </c>
      <c r="K213" s="1000">
        <v>3</v>
      </c>
      <c r="L213" s="1000">
        <v>4</v>
      </c>
      <c r="M213" s="1000">
        <f t="shared" si="217"/>
        <v>-1</v>
      </c>
      <c r="N213" s="1000">
        <v>288</v>
      </c>
      <c r="O213" s="1000">
        <f t="shared" si="218"/>
        <v>426</v>
      </c>
      <c r="P213" s="1001">
        <f t="shared" si="219"/>
        <v>-138</v>
      </c>
      <c r="Q213" s="296"/>
      <c r="R213" s="2807" t="s">
        <v>156</v>
      </c>
      <c r="S213" s="1073">
        <f t="shared" ref="S213:AD213" si="236">SUM(S191:S212)</f>
        <v>34</v>
      </c>
      <c r="T213" s="1073">
        <f t="shared" si="236"/>
        <v>16</v>
      </c>
      <c r="U213" s="1073">
        <f t="shared" si="236"/>
        <v>18</v>
      </c>
      <c r="V213" s="1073">
        <f t="shared" si="236"/>
        <v>36</v>
      </c>
      <c r="W213" s="1073">
        <f t="shared" si="236"/>
        <v>14</v>
      </c>
      <c r="X213" s="1073">
        <f t="shared" si="236"/>
        <v>22</v>
      </c>
      <c r="Y213" s="1073">
        <f t="shared" si="236"/>
        <v>160</v>
      </c>
      <c r="Z213" s="1073">
        <f t="shared" si="236"/>
        <v>128</v>
      </c>
      <c r="AA213" s="1073">
        <f t="shared" si="236"/>
        <v>32</v>
      </c>
      <c r="AB213" s="1073">
        <f t="shared" si="236"/>
        <v>2</v>
      </c>
      <c r="AC213" s="1073">
        <f t="shared" si="236"/>
        <v>0</v>
      </c>
      <c r="AD213" s="1073">
        <f t="shared" si="236"/>
        <v>2</v>
      </c>
      <c r="AE213" s="1073">
        <f>SUM(S213+V213+Y213+AB213)</f>
        <v>232</v>
      </c>
      <c r="AF213" s="1073">
        <f>SUM(T213+W213+Z213+AC213)</f>
        <v>158</v>
      </c>
      <c r="AG213" s="1074">
        <f>SUM(U213+X213+AA213+AD213)</f>
        <v>74</v>
      </c>
      <c r="AI213" s="1322" t="s">
        <v>156</v>
      </c>
      <c r="AJ213" s="1320">
        <f t="shared" ref="AJ213:AU213" si="237">SUM(AJ191:AJ212)</f>
        <v>26</v>
      </c>
      <c r="AK213" s="1320">
        <f t="shared" si="237"/>
        <v>16</v>
      </c>
      <c r="AL213" s="1320">
        <f t="shared" si="237"/>
        <v>10</v>
      </c>
      <c r="AM213" s="1320">
        <f t="shared" si="237"/>
        <v>17</v>
      </c>
      <c r="AN213" s="1320">
        <f t="shared" si="237"/>
        <v>14</v>
      </c>
      <c r="AO213" s="1320">
        <f t="shared" si="237"/>
        <v>3</v>
      </c>
      <c r="AP213" s="1320">
        <f t="shared" si="237"/>
        <v>128</v>
      </c>
      <c r="AQ213" s="1320">
        <f t="shared" si="237"/>
        <v>110</v>
      </c>
      <c r="AR213" s="1320">
        <f t="shared" si="237"/>
        <v>18</v>
      </c>
      <c r="AS213" s="1320">
        <f t="shared" si="237"/>
        <v>1</v>
      </c>
      <c r="AT213" s="1320">
        <f t="shared" si="237"/>
        <v>1</v>
      </c>
      <c r="AU213" s="1320">
        <f t="shared" si="237"/>
        <v>0</v>
      </c>
      <c r="AV213" s="1320">
        <f>SUM(AJ213+AM213+AP213+AS213)</f>
        <v>172</v>
      </c>
      <c r="AW213" s="1320">
        <f>SUM(AK213+AN213+AQ213+AT213)</f>
        <v>141</v>
      </c>
      <c r="AX213" s="1321">
        <f>SUM(AL213+AO213+AR213+AU213)</f>
        <v>31</v>
      </c>
      <c r="AZ213" s="1322" t="s">
        <v>156</v>
      </c>
      <c r="BA213" s="1320">
        <v>24</v>
      </c>
      <c r="BB213" s="1320">
        <v>28</v>
      </c>
      <c r="BC213" s="1320">
        <f t="shared" si="230"/>
        <v>-4</v>
      </c>
      <c r="BD213" s="1320">
        <v>33</v>
      </c>
      <c r="BE213" s="1320">
        <v>46</v>
      </c>
      <c r="BF213" s="1320">
        <f t="shared" si="231"/>
        <v>-13</v>
      </c>
      <c r="BG213" s="1320">
        <v>123</v>
      </c>
      <c r="BH213" s="1320">
        <v>151</v>
      </c>
      <c r="BI213" s="1320">
        <f t="shared" si="232"/>
        <v>-28</v>
      </c>
      <c r="BJ213" s="1320">
        <v>3</v>
      </c>
      <c r="BK213" s="1320">
        <v>3</v>
      </c>
      <c r="BL213" s="1320">
        <f t="shared" si="233"/>
        <v>0</v>
      </c>
      <c r="BM213" s="1320">
        <f t="shared" si="234"/>
        <v>183</v>
      </c>
      <c r="BN213" s="1320">
        <f t="shared" si="234"/>
        <v>228</v>
      </c>
      <c r="BO213" s="1321">
        <f t="shared" si="235"/>
        <v>-45</v>
      </c>
    </row>
    <row r="214" spans="1:67" ht="17.45" customHeight="1" thickBot="1">
      <c r="A214" s="1070"/>
      <c r="B214" s="1071"/>
      <c r="C214" s="1071"/>
      <c r="D214" s="1071"/>
      <c r="E214" s="1071"/>
      <c r="F214" s="1071"/>
      <c r="G214" s="1071"/>
      <c r="H214" s="1071"/>
      <c r="I214" s="1071"/>
      <c r="J214" s="1071"/>
      <c r="K214" s="1071"/>
      <c r="L214" s="1071"/>
      <c r="M214" s="1071"/>
      <c r="N214" s="1071"/>
      <c r="O214" s="1071"/>
      <c r="P214" s="1072"/>
      <c r="Q214" s="296"/>
    </row>
    <row r="215" spans="1:67" ht="87" thickBot="1">
      <c r="A215" s="855" t="s">
        <v>414</v>
      </c>
      <c r="B215" s="137" t="s">
        <v>164</v>
      </c>
      <c r="C215" s="138" t="s">
        <v>164</v>
      </c>
      <c r="D215" s="139"/>
      <c r="E215" s="137" t="s">
        <v>165</v>
      </c>
      <c r="F215" s="138" t="s">
        <v>166</v>
      </c>
      <c r="G215" s="139"/>
      <c r="H215" s="137" t="s">
        <v>167</v>
      </c>
      <c r="I215" s="138" t="s">
        <v>167</v>
      </c>
      <c r="J215" s="139"/>
      <c r="K215" s="138" t="s">
        <v>168</v>
      </c>
      <c r="L215" s="138" t="s">
        <v>168</v>
      </c>
      <c r="M215" s="139"/>
      <c r="N215" s="137" t="s">
        <v>156</v>
      </c>
      <c r="O215" s="138" t="s">
        <v>156</v>
      </c>
      <c r="P215" s="140"/>
      <c r="R215" s="553" t="s">
        <v>925</v>
      </c>
      <c r="S215" s="137" t="s">
        <v>164</v>
      </c>
      <c r="T215" s="138" t="s">
        <v>164</v>
      </c>
      <c r="U215" s="139"/>
      <c r="V215" s="137" t="s">
        <v>165</v>
      </c>
      <c r="W215" s="138" t="s">
        <v>166</v>
      </c>
      <c r="X215" s="139"/>
      <c r="Y215" s="137" t="s">
        <v>167</v>
      </c>
      <c r="Z215" s="138" t="s">
        <v>167</v>
      </c>
      <c r="AA215" s="139"/>
      <c r="AB215" s="138" t="s">
        <v>168</v>
      </c>
      <c r="AC215" s="138" t="s">
        <v>168</v>
      </c>
      <c r="AD215" s="139"/>
      <c r="AE215" s="137" t="s">
        <v>156</v>
      </c>
      <c r="AF215" s="138" t="s">
        <v>156</v>
      </c>
      <c r="AG215" s="140"/>
      <c r="AI215" s="553" t="s">
        <v>153</v>
      </c>
      <c r="AJ215" s="137" t="s">
        <v>164</v>
      </c>
      <c r="AK215" s="138" t="s">
        <v>164</v>
      </c>
      <c r="AL215" s="139"/>
      <c r="AM215" s="137" t="s">
        <v>165</v>
      </c>
      <c r="AN215" s="138" t="s">
        <v>166</v>
      </c>
      <c r="AO215" s="139"/>
      <c r="AP215" s="137" t="s">
        <v>167</v>
      </c>
      <c r="AQ215" s="138" t="s">
        <v>167</v>
      </c>
      <c r="AR215" s="139"/>
      <c r="AS215" s="138" t="s">
        <v>168</v>
      </c>
      <c r="AT215" s="138" t="s">
        <v>168</v>
      </c>
      <c r="AU215" s="139"/>
      <c r="AV215" s="137" t="s">
        <v>156</v>
      </c>
      <c r="AW215" s="138" t="s">
        <v>156</v>
      </c>
      <c r="AX215" s="140"/>
      <c r="AZ215" s="855" t="s">
        <v>508</v>
      </c>
      <c r="BA215" s="137" t="s">
        <v>164</v>
      </c>
      <c r="BB215" s="138" t="s">
        <v>164</v>
      </c>
      <c r="BC215" s="139"/>
      <c r="BD215" s="137" t="s">
        <v>165</v>
      </c>
      <c r="BE215" s="138" t="s">
        <v>166</v>
      </c>
      <c r="BF215" s="139"/>
      <c r="BG215" s="137" t="s">
        <v>167</v>
      </c>
      <c r="BH215" s="138" t="s">
        <v>167</v>
      </c>
      <c r="BI215" s="139"/>
      <c r="BJ215" s="138" t="s">
        <v>168</v>
      </c>
      <c r="BK215" s="138" t="s">
        <v>168</v>
      </c>
      <c r="BL215" s="139"/>
      <c r="BM215" s="137" t="s">
        <v>156</v>
      </c>
      <c r="BN215" s="138" t="s">
        <v>156</v>
      </c>
      <c r="BO215" s="140"/>
    </row>
    <row r="216" spans="1:67" ht="11.25" customHeight="1" thickBot="1">
      <c r="A216" s="856"/>
      <c r="B216" s="534" t="s">
        <v>169</v>
      </c>
      <c r="C216" s="650" t="s">
        <v>170</v>
      </c>
      <c r="D216" s="536" t="s">
        <v>171</v>
      </c>
      <c r="E216" s="534" t="s">
        <v>169</v>
      </c>
      <c r="F216" s="535" t="s">
        <v>170</v>
      </c>
      <c r="G216" s="469" t="s">
        <v>171</v>
      </c>
      <c r="H216" s="534" t="s">
        <v>169</v>
      </c>
      <c r="I216" s="535" t="s">
        <v>170</v>
      </c>
      <c r="J216" s="536" t="s">
        <v>171</v>
      </c>
      <c r="K216" s="534" t="s">
        <v>169</v>
      </c>
      <c r="L216" s="535" t="s">
        <v>170</v>
      </c>
      <c r="M216" s="536" t="s">
        <v>171</v>
      </c>
      <c r="N216" s="534" t="s">
        <v>169</v>
      </c>
      <c r="O216" s="650" t="s">
        <v>170</v>
      </c>
      <c r="P216" s="469" t="s">
        <v>161</v>
      </c>
      <c r="R216" s="141"/>
      <c r="S216" s="534" t="s">
        <v>169</v>
      </c>
      <c r="T216" s="650" t="s">
        <v>170</v>
      </c>
      <c r="U216" s="536" t="s">
        <v>171</v>
      </c>
      <c r="V216" s="534" t="s">
        <v>169</v>
      </c>
      <c r="W216" s="535" t="s">
        <v>170</v>
      </c>
      <c r="X216" s="469" t="s">
        <v>171</v>
      </c>
      <c r="Y216" s="534" t="s">
        <v>169</v>
      </c>
      <c r="Z216" s="535" t="s">
        <v>170</v>
      </c>
      <c r="AA216" s="536" t="s">
        <v>171</v>
      </c>
      <c r="AB216" s="534" t="s">
        <v>169</v>
      </c>
      <c r="AC216" s="535" t="s">
        <v>170</v>
      </c>
      <c r="AD216" s="536" t="s">
        <v>171</v>
      </c>
      <c r="AE216" s="534" t="s">
        <v>169</v>
      </c>
      <c r="AF216" s="650" t="s">
        <v>170</v>
      </c>
      <c r="AG216" s="469" t="s">
        <v>161</v>
      </c>
      <c r="AI216" s="141"/>
      <c r="AJ216" s="534" t="s">
        <v>169</v>
      </c>
      <c r="AK216" s="650" t="s">
        <v>170</v>
      </c>
      <c r="AL216" s="536" t="s">
        <v>171</v>
      </c>
      <c r="AM216" s="534" t="s">
        <v>169</v>
      </c>
      <c r="AN216" s="535" t="s">
        <v>170</v>
      </c>
      <c r="AO216" s="469" t="s">
        <v>171</v>
      </c>
      <c r="AP216" s="534" t="s">
        <v>169</v>
      </c>
      <c r="AQ216" s="535" t="s">
        <v>170</v>
      </c>
      <c r="AR216" s="536" t="s">
        <v>171</v>
      </c>
      <c r="AS216" s="534" t="s">
        <v>169</v>
      </c>
      <c r="AT216" s="535" t="s">
        <v>170</v>
      </c>
      <c r="AU216" s="536" t="s">
        <v>171</v>
      </c>
      <c r="AV216" s="534" t="s">
        <v>169</v>
      </c>
      <c r="AW216" s="650" t="s">
        <v>170</v>
      </c>
      <c r="AX216" s="469" t="s">
        <v>161</v>
      </c>
      <c r="AZ216" s="880"/>
      <c r="BA216" s="593" t="s">
        <v>169</v>
      </c>
      <c r="BB216" s="873" t="s">
        <v>170</v>
      </c>
      <c r="BC216" s="469" t="s">
        <v>171</v>
      </c>
      <c r="BD216" s="593" t="s">
        <v>169</v>
      </c>
      <c r="BE216" s="594" t="s">
        <v>170</v>
      </c>
      <c r="BF216" s="469" t="s">
        <v>171</v>
      </c>
      <c r="BG216" s="593" t="s">
        <v>169</v>
      </c>
      <c r="BH216" s="594" t="s">
        <v>170</v>
      </c>
      <c r="BI216" s="469" t="s">
        <v>171</v>
      </c>
      <c r="BJ216" s="593" t="s">
        <v>169</v>
      </c>
      <c r="BK216" s="594" t="s">
        <v>170</v>
      </c>
      <c r="BL216" s="469" t="s">
        <v>171</v>
      </c>
      <c r="BM216" s="593" t="s">
        <v>169</v>
      </c>
      <c r="BN216" s="873" t="s">
        <v>170</v>
      </c>
      <c r="BO216" s="469" t="s">
        <v>161</v>
      </c>
    </row>
    <row r="217" spans="1:67" ht="11.25" customHeight="1">
      <c r="A217" s="544" t="s">
        <v>172</v>
      </c>
      <c r="B217" s="537">
        <v>0</v>
      </c>
      <c r="C217" s="538">
        <v>0</v>
      </c>
      <c r="D217" s="539">
        <f t="shared" ref="D217:D235" si="238">B217-C217</f>
        <v>0</v>
      </c>
      <c r="E217" s="97">
        <v>4</v>
      </c>
      <c r="F217" s="538">
        <v>3</v>
      </c>
      <c r="G217" s="539">
        <f t="shared" ref="G217:G235" si="239">E217-F217</f>
        <v>1</v>
      </c>
      <c r="H217" s="97">
        <v>43</v>
      </c>
      <c r="I217" s="762">
        <v>129</v>
      </c>
      <c r="J217" s="540">
        <f t="shared" ref="J217:J235" si="240">H217-I217</f>
        <v>-86</v>
      </c>
      <c r="K217" s="97">
        <v>0</v>
      </c>
      <c r="L217" s="97">
        <v>1</v>
      </c>
      <c r="M217" s="540">
        <f t="shared" ref="M217:M235" si="241">K217-L217</f>
        <v>-1</v>
      </c>
      <c r="N217" s="97">
        <f>SUM(B217+E217+H217+K217)</f>
        <v>47</v>
      </c>
      <c r="O217" s="97">
        <f>SUM(C217+F217+I217+L217)</f>
        <v>133</v>
      </c>
      <c r="P217" s="539">
        <f t="shared" ref="P217:P235" si="242">N217-O217</f>
        <v>-86</v>
      </c>
      <c r="R217" s="142" t="s">
        <v>172</v>
      </c>
      <c r="S217" s="537">
        <v>0</v>
      </c>
      <c r="T217" s="538">
        <v>0</v>
      </c>
      <c r="U217" s="539">
        <f t="shared" ref="U217:U235" si="243">S217-T217</f>
        <v>0</v>
      </c>
      <c r="V217" s="97">
        <v>2</v>
      </c>
      <c r="W217" s="538">
        <v>1</v>
      </c>
      <c r="X217" s="539">
        <f t="shared" ref="X217:X235" si="244">V217-W217</f>
        <v>1</v>
      </c>
      <c r="Y217" s="97">
        <v>28</v>
      </c>
      <c r="Z217" s="762">
        <v>22</v>
      </c>
      <c r="AA217" s="540">
        <f t="shared" ref="AA217:AA235" si="245">Y217-Z217</f>
        <v>6</v>
      </c>
      <c r="AB217" s="97">
        <v>0</v>
      </c>
      <c r="AC217" s="97">
        <v>0</v>
      </c>
      <c r="AD217" s="540">
        <f t="shared" ref="AD217:AD235" si="246">AB217-AC217</f>
        <v>0</v>
      </c>
      <c r="AE217" s="97">
        <f>SUM(S217+V217+Y217+AB217)</f>
        <v>30</v>
      </c>
      <c r="AF217" s="97">
        <f>SUM(T217+W217+Z217+AC217)</f>
        <v>23</v>
      </c>
      <c r="AG217" s="539">
        <f t="shared" ref="AG217:AG235" si="247">AE217-AF217</f>
        <v>7</v>
      </c>
      <c r="AI217" s="142" t="s">
        <v>172</v>
      </c>
      <c r="AJ217" s="537">
        <v>0</v>
      </c>
      <c r="AK217" s="538">
        <v>0</v>
      </c>
      <c r="AL217" s="539">
        <f t="shared" ref="AL217:AL235" si="248">AJ217-AK217</f>
        <v>0</v>
      </c>
      <c r="AM217" s="97">
        <v>1</v>
      </c>
      <c r="AN217" s="538">
        <v>0</v>
      </c>
      <c r="AO217" s="539">
        <f t="shared" ref="AO217:AO235" si="249">AM217-AN217</f>
        <v>1</v>
      </c>
      <c r="AP217" s="762">
        <v>15</v>
      </c>
      <c r="AQ217" s="762">
        <v>30</v>
      </c>
      <c r="AR217" s="540">
        <f t="shared" ref="AR217:AR235" si="250">AP217-AQ217</f>
        <v>-15</v>
      </c>
      <c r="AS217" s="97">
        <v>2</v>
      </c>
      <c r="AT217" s="97">
        <v>0</v>
      </c>
      <c r="AU217" s="540">
        <f t="shared" ref="AU217:AU235" si="251">AS217-AT217</f>
        <v>2</v>
      </c>
      <c r="AV217" s="97">
        <f>SUM(AJ217+AM217+AP217+AS217)</f>
        <v>18</v>
      </c>
      <c r="AW217" s="97">
        <f>SUM(AK217+AN217+AQ217+AT217)</f>
        <v>30</v>
      </c>
      <c r="AX217" s="539">
        <f t="shared" ref="AX217:AX235" si="252">AV217-AW217</f>
        <v>-12</v>
      </c>
      <c r="AZ217" s="874" t="s">
        <v>437</v>
      </c>
      <c r="BA217" s="858">
        <v>0</v>
      </c>
      <c r="BB217" s="858">
        <v>0</v>
      </c>
      <c r="BC217" s="859">
        <f>BA217-BB217</f>
        <v>0</v>
      </c>
      <c r="BD217" s="858">
        <v>1</v>
      </c>
      <c r="BE217" s="858">
        <v>1</v>
      </c>
      <c r="BF217" s="859">
        <f>BD217-BE217</f>
        <v>0</v>
      </c>
      <c r="BG217" s="858">
        <v>22</v>
      </c>
      <c r="BH217" s="858">
        <v>39</v>
      </c>
      <c r="BI217" s="859">
        <f>BG217-BH217</f>
        <v>-17</v>
      </c>
      <c r="BJ217" s="858">
        <v>0</v>
      </c>
      <c r="BK217" s="858">
        <v>0</v>
      </c>
      <c r="BL217" s="859">
        <f>BJ217-BK217</f>
        <v>0</v>
      </c>
      <c r="BM217" s="858">
        <f>SUM(BA217+BD217+BG217+BJ217)</f>
        <v>23</v>
      </c>
      <c r="BN217" s="858">
        <f>SUM(BB217+BE217+BH217+BK217)</f>
        <v>40</v>
      </c>
      <c r="BO217" s="859">
        <f>BM217-BN217</f>
        <v>-17</v>
      </c>
    </row>
    <row r="218" spans="1:67" ht="11.25" customHeight="1">
      <c r="A218" s="544" t="s">
        <v>173</v>
      </c>
      <c r="B218" s="541">
        <v>0</v>
      </c>
      <c r="C218" s="247">
        <v>0</v>
      </c>
      <c r="D218" s="540">
        <f t="shared" si="238"/>
        <v>0</v>
      </c>
      <c r="E218" s="97">
        <v>0</v>
      </c>
      <c r="F218" s="247">
        <v>0</v>
      </c>
      <c r="G218" s="540">
        <f t="shared" si="239"/>
        <v>0</v>
      </c>
      <c r="H218" s="97">
        <v>0</v>
      </c>
      <c r="I218" s="97">
        <v>0</v>
      </c>
      <c r="J218" s="540">
        <f t="shared" si="240"/>
        <v>0</v>
      </c>
      <c r="K218" s="97">
        <v>0</v>
      </c>
      <c r="L218" s="97">
        <v>0</v>
      </c>
      <c r="M218" s="540">
        <f t="shared" si="241"/>
        <v>0</v>
      </c>
      <c r="N218" s="97">
        <f>SUM(B218+E218+H218+K218)</f>
        <v>0</v>
      </c>
      <c r="O218" s="97">
        <f>SUM(C218+F218+I218+L218)</f>
        <v>0</v>
      </c>
      <c r="P218" s="540">
        <f t="shared" si="242"/>
        <v>0</v>
      </c>
      <c r="R218" s="142" t="s">
        <v>173</v>
      </c>
      <c r="S218" s="541">
        <v>0</v>
      </c>
      <c r="T218" s="247">
        <v>0</v>
      </c>
      <c r="U218" s="540">
        <f t="shared" si="243"/>
        <v>0</v>
      </c>
      <c r="V218" s="97">
        <v>0</v>
      </c>
      <c r="W218" s="247">
        <v>0</v>
      </c>
      <c r="X218" s="540">
        <f t="shared" si="244"/>
        <v>0</v>
      </c>
      <c r="Y218" s="97">
        <v>0</v>
      </c>
      <c r="Z218" s="97">
        <v>0</v>
      </c>
      <c r="AA218" s="540">
        <f t="shared" si="245"/>
        <v>0</v>
      </c>
      <c r="AB218" s="97">
        <v>0</v>
      </c>
      <c r="AC218" s="97">
        <v>0</v>
      </c>
      <c r="AD218" s="540">
        <f t="shared" si="246"/>
        <v>0</v>
      </c>
      <c r="AE218" s="97">
        <f>SUM(S218+V218+Y218+AB218)</f>
        <v>0</v>
      </c>
      <c r="AF218" s="97">
        <f>SUM(T218+W218+Z218+AC218)</f>
        <v>0</v>
      </c>
      <c r="AG218" s="540">
        <f t="shared" si="247"/>
        <v>0</v>
      </c>
      <c r="AI218" s="142" t="s">
        <v>173</v>
      </c>
      <c r="AJ218" s="541">
        <v>0</v>
      </c>
      <c r="AK218" s="247">
        <v>0</v>
      </c>
      <c r="AL218" s="540">
        <f t="shared" si="248"/>
        <v>0</v>
      </c>
      <c r="AM218" s="97">
        <v>0</v>
      </c>
      <c r="AN218" s="247">
        <v>0</v>
      </c>
      <c r="AO218" s="540">
        <f t="shared" si="249"/>
        <v>0</v>
      </c>
      <c r="AP218" s="97">
        <v>0</v>
      </c>
      <c r="AQ218" s="97">
        <v>0</v>
      </c>
      <c r="AR218" s="540">
        <f t="shared" si="250"/>
        <v>0</v>
      </c>
      <c r="AS218" s="97">
        <v>0</v>
      </c>
      <c r="AT218" s="97">
        <v>0</v>
      </c>
      <c r="AU218" s="540">
        <f t="shared" si="251"/>
        <v>0</v>
      </c>
      <c r="AV218" s="97">
        <f>SUM(AJ218+AM218+AP218+AS218)</f>
        <v>0</v>
      </c>
      <c r="AW218" s="97">
        <f>SUM(AK218+AN218+AQ218+AT218)</f>
        <v>0</v>
      </c>
      <c r="AX218" s="540">
        <f t="shared" si="252"/>
        <v>0</v>
      </c>
      <c r="AZ218" s="875" t="s">
        <v>438</v>
      </c>
      <c r="BA218" s="23">
        <v>0</v>
      </c>
      <c r="BB218" s="23">
        <v>0</v>
      </c>
      <c r="BC218" s="862">
        <f>BA218-BB218</f>
        <v>0</v>
      </c>
      <c r="BD218" s="23">
        <v>0</v>
      </c>
      <c r="BE218" s="23">
        <v>1</v>
      </c>
      <c r="BF218" s="862">
        <f>BD218-BE218</f>
        <v>-1</v>
      </c>
      <c r="BG218" s="23">
        <v>0</v>
      </c>
      <c r="BH218" s="23">
        <v>0</v>
      </c>
      <c r="BI218" s="862">
        <f>BG218-BH218</f>
        <v>0</v>
      </c>
      <c r="BJ218" s="23">
        <v>0</v>
      </c>
      <c r="BK218" s="23">
        <v>0</v>
      </c>
      <c r="BL218" s="862">
        <f>BJ218-BK218</f>
        <v>0</v>
      </c>
      <c r="BM218" s="863">
        <f t="shared" ref="BM218:BN238" si="253">BA218+BD218+BG218+BJ218</f>
        <v>0</v>
      </c>
      <c r="BN218" s="864">
        <f t="shared" si="253"/>
        <v>1</v>
      </c>
      <c r="BO218" s="862">
        <f>BM218-BN218</f>
        <v>-1</v>
      </c>
    </row>
    <row r="219" spans="1:67" ht="11.25" customHeight="1">
      <c r="A219" s="542" t="s">
        <v>174</v>
      </c>
      <c r="B219" s="575">
        <f>SUM(B217:B218)</f>
        <v>0</v>
      </c>
      <c r="C219" s="576">
        <f>SUM(C217:C218)</f>
        <v>0</v>
      </c>
      <c r="D219" s="577">
        <f t="shared" si="238"/>
        <v>0</v>
      </c>
      <c r="E219" s="575">
        <f>SUM(E217:E218)</f>
        <v>4</v>
      </c>
      <c r="F219" s="576">
        <f>SUM(F217:F218)</f>
        <v>3</v>
      </c>
      <c r="G219" s="577">
        <f t="shared" si="239"/>
        <v>1</v>
      </c>
      <c r="H219" s="575">
        <f>SUM(H217:H218)</f>
        <v>43</v>
      </c>
      <c r="I219" s="543">
        <f>SUM(I217:I218)</f>
        <v>129</v>
      </c>
      <c r="J219" s="577">
        <f t="shared" si="240"/>
        <v>-86</v>
      </c>
      <c r="K219" s="575">
        <f>SUM(K217:K218)</f>
        <v>0</v>
      </c>
      <c r="L219" s="576">
        <f>SUM(L217:L218)</f>
        <v>1</v>
      </c>
      <c r="M219" s="577">
        <f t="shared" si="241"/>
        <v>-1</v>
      </c>
      <c r="N219" s="578">
        <f t="shared" ref="N219:O234" si="254">B219+E219+H219+K219</f>
        <v>47</v>
      </c>
      <c r="O219" s="579">
        <f t="shared" si="254"/>
        <v>133</v>
      </c>
      <c r="P219" s="577">
        <f t="shared" si="242"/>
        <v>-86</v>
      </c>
      <c r="R219" s="574" t="s">
        <v>174</v>
      </c>
      <c r="S219" s="575">
        <f>SUM(S217:S218)</f>
        <v>0</v>
      </c>
      <c r="T219" s="576">
        <f>SUM(T217:T218)</f>
        <v>0</v>
      </c>
      <c r="U219" s="577">
        <f t="shared" si="243"/>
        <v>0</v>
      </c>
      <c r="V219" s="575">
        <f>SUM(V217:V218)</f>
        <v>2</v>
      </c>
      <c r="W219" s="576">
        <f>SUM(W217:W218)</f>
        <v>1</v>
      </c>
      <c r="X219" s="577">
        <f t="shared" si="244"/>
        <v>1</v>
      </c>
      <c r="Y219" s="575">
        <f>SUM(Y217:Y218)</f>
        <v>28</v>
      </c>
      <c r="Z219" s="576">
        <f>SUM(Z217:Z218)</f>
        <v>22</v>
      </c>
      <c r="AA219" s="577">
        <f t="shared" si="245"/>
        <v>6</v>
      </c>
      <c r="AB219" s="575">
        <f>SUM(AB217:AB218)</f>
        <v>0</v>
      </c>
      <c r="AC219" s="576">
        <f>SUM(AC217:AC218)</f>
        <v>0</v>
      </c>
      <c r="AD219" s="577">
        <f t="shared" si="246"/>
        <v>0</v>
      </c>
      <c r="AE219" s="578">
        <f t="shared" ref="AE219:AF234" si="255">S219+V219+Y219+AB219</f>
        <v>30</v>
      </c>
      <c r="AF219" s="579">
        <f t="shared" si="255"/>
        <v>23</v>
      </c>
      <c r="AG219" s="577">
        <f t="shared" si="247"/>
        <v>7</v>
      </c>
      <c r="AI219" s="574" t="s">
        <v>174</v>
      </c>
      <c r="AJ219" s="575">
        <f>SUM(AJ217:AJ218)</f>
        <v>0</v>
      </c>
      <c r="AK219" s="576">
        <f>SUM(AK217:AK218)</f>
        <v>0</v>
      </c>
      <c r="AL219" s="577">
        <f t="shared" si="248"/>
        <v>0</v>
      </c>
      <c r="AM219" s="575">
        <f>SUM(AM217:AM218)</f>
        <v>1</v>
      </c>
      <c r="AN219" s="576">
        <f>SUM(AN217:AN218)</f>
        <v>0</v>
      </c>
      <c r="AO219" s="577">
        <f t="shared" si="249"/>
        <v>1</v>
      </c>
      <c r="AP219" s="575">
        <f>SUM(AP217:AP218)</f>
        <v>15</v>
      </c>
      <c r="AQ219" s="576">
        <f>SUM(AQ217:AQ218)</f>
        <v>30</v>
      </c>
      <c r="AR219" s="577">
        <f t="shared" si="250"/>
        <v>-15</v>
      </c>
      <c r="AS219" s="575">
        <f>SUM(AS217:AS218)</f>
        <v>2</v>
      </c>
      <c r="AT219" s="576">
        <f>SUM(AT217:AT218)</f>
        <v>0</v>
      </c>
      <c r="AU219" s="577">
        <f t="shared" si="251"/>
        <v>2</v>
      </c>
      <c r="AV219" s="578">
        <f t="shared" ref="AV219:AW234" si="256">AJ219+AM219+AP219+AS219</f>
        <v>18</v>
      </c>
      <c r="AW219" s="579">
        <f t="shared" si="256"/>
        <v>30</v>
      </c>
      <c r="AX219" s="577">
        <f t="shared" si="252"/>
        <v>-12</v>
      </c>
      <c r="AZ219" s="876" t="s">
        <v>439</v>
      </c>
      <c r="BA219" s="860">
        <v>2</v>
      </c>
      <c r="BB219" s="860">
        <v>3</v>
      </c>
      <c r="BC219" s="861">
        <f>BA219-BB219</f>
        <v>-1</v>
      </c>
      <c r="BD219" s="860">
        <v>0</v>
      </c>
      <c r="BE219" s="860">
        <v>6</v>
      </c>
      <c r="BF219" s="861">
        <f>BD219-BE219</f>
        <v>-6</v>
      </c>
      <c r="BG219" s="860">
        <v>6</v>
      </c>
      <c r="BH219" s="860">
        <v>13</v>
      </c>
      <c r="BI219" s="861">
        <f>BG219-BH219</f>
        <v>-7</v>
      </c>
      <c r="BJ219" s="860">
        <v>0</v>
      </c>
      <c r="BK219" s="860">
        <v>0</v>
      </c>
      <c r="BL219" s="861">
        <f>BJ219-BK219</f>
        <v>0</v>
      </c>
      <c r="BM219" s="865">
        <f t="shared" si="253"/>
        <v>8</v>
      </c>
      <c r="BN219" s="866">
        <f t="shared" si="253"/>
        <v>22</v>
      </c>
      <c r="BO219" s="861">
        <f>BM219-BN219</f>
        <v>-14</v>
      </c>
    </row>
    <row r="220" spans="1:67" ht="11.25" customHeight="1">
      <c r="A220" s="544" t="s">
        <v>175</v>
      </c>
      <c r="B220" s="541">
        <v>0</v>
      </c>
      <c r="C220" s="247">
        <v>0</v>
      </c>
      <c r="D220" s="540">
        <f t="shared" si="238"/>
        <v>0</v>
      </c>
      <c r="E220" s="97">
        <v>0</v>
      </c>
      <c r="F220" s="247">
        <v>0</v>
      </c>
      <c r="G220" s="540">
        <f t="shared" si="239"/>
        <v>0</v>
      </c>
      <c r="H220" s="97">
        <v>0</v>
      </c>
      <c r="I220" s="97">
        <v>0</v>
      </c>
      <c r="J220" s="540">
        <f t="shared" si="240"/>
        <v>0</v>
      </c>
      <c r="K220" s="97">
        <v>0</v>
      </c>
      <c r="L220" s="97">
        <v>0</v>
      </c>
      <c r="M220" s="540">
        <f t="shared" si="241"/>
        <v>0</v>
      </c>
      <c r="N220" s="544">
        <f t="shared" si="254"/>
        <v>0</v>
      </c>
      <c r="O220" s="545">
        <f t="shared" si="254"/>
        <v>0</v>
      </c>
      <c r="P220" s="540">
        <f t="shared" si="242"/>
        <v>0</v>
      </c>
      <c r="R220" s="142" t="s">
        <v>175</v>
      </c>
      <c r="S220" s="541">
        <v>0</v>
      </c>
      <c r="T220" s="247">
        <v>0</v>
      </c>
      <c r="U220" s="540">
        <f t="shared" si="243"/>
        <v>0</v>
      </c>
      <c r="V220" s="97">
        <v>0</v>
      </c>
      <c r="W220" s="247">
        <v>0</v>
      </c>
      <c r="X220" s="540">
        <f t="shared" si="244"/>
        <v>0</v>
      </c>
      <c r="Y220" s="97">
        <v>0</v>
      </c>
      <c r="Z220" s="97">
        <v>0</v>
      </c>
      <c r="AA220" s="540">
        <f t="shared" si="245"/>
        <v>0</v>
      </c>
      <c r="AB220" s="97">
        <v>0</v>
      </c>
      <c r="AC220" s="97">
        <v>0</v>
      </c>
      <c r="AD220" s="540">
        <f t="shared" si="246"/>
        <v>0</v>
      </c>
      <c r="AE220" s="544">
        <f t="shared" si="255"/>
        <v>0</v>
      </c>
      <c r="AF220" s="545">
        <f t="shared" si="255"/>
        <v>0</v>
      </c>
      <c r="AG220" s="540">
        <f t="shared" si="247"/>
        <v>0</v>
      </c>
      <c r="AI220" s="142" t="s">
        <v>175</v>
      </c>
      <c r="AJ220" s="541">
        <v>0</v>
      </c>
      <c r="AK220" s="247">
        <v>0</v>
      </c>
      <c r="AL220" s="540">
        <f t="shared" si="248"/>
        <v>0</v>
      </c>
      <c r="AM220" s="97">
        <v>0</v>
      </c>
      <c r="AN220" s="247">
        <v>0</v>
      </c>
      <c r="AO220" s="540">
        <f t="shared" si="249"/>
        <v>0</v>
      </c>
      <c r="AP220" s="97">
        <v>0</v>
      </c>
      <c r="AQ220" s="97">
        <v>0</v>
      </c>
      <c r="AR220" s="540">
        <f t="shared" si="250"/>
        <v>0</v>
      </c>
      <c r="AS220" s="97">
        <v>0</v>
      </c>
      <c r="AT220" s="97">
        <v>0</v>
      </c>
      <c r="AU220" s="540">
        <f t="shared" si="251"/>
        <v>0</v>
      </c>
      <c r="AV220" s="544">
        <f t="shared" si="256"/>
        <v>0</v>
      </c>
      <c r="AW220" s="545">
        <f t="shared" si="256"/>
        <v>0</v>
      </c>
      <c r="AX220" s="540">
        <f t="shared" si="252"/>
        <v>0</v>
      </c>
      <c r="AZ220" s="875" t="s">
        <v>440</v>
      </c>
      <c r="BA220" s="23">
        <v>0</v>
      </c>
      <c r="BB220" s="23">
        <v>0</v>
      </c>
      <c r="BC220" s="862">
        <f>BA220-BB220</f>
        <v>0</v>
      </c>
      <c r="BD220" s="23">
        <v>0</v>
      </c>
      <c r="BE220" s="23">
        <v>0</v>
      </c>
      <c r="BF220" s="862">
        <f>BD220-BE220</f>
        <v>0</v>
      </c>
      <c r="BG220" s="23">
        <v>0</v>
      </c>
      <c r="BH220" s="23">
        <v>0</v>
      </c>
      <c r="BI220" s="862">
        <f>BG220-BH220</f>
        <v>0</v>
      </c>
      <c r="BJ220" s="23">
        <v>0</v>
      </c>
      <c r="BK220" s="23">
        <v>0</v>
      </c>
      <c r="BL220" s="862">
        <f>BJ220-BK220</f>
        <v>0</v>
      </c>
      <c r="BM220" s="863">
        <f t="shared" si="253"/>
        <v>0</v>
      </c>
      <c r="BN220" s="864">
        <f t="shared" si="253"/>
        <v>0</v>
      </c>
      <c r="BO220" s="862">
        <f>BM220-BN220</f>
        <v>0</v>
      </c>
    </row>
    <row r="221" spans="1:67" ht="11.25" customHeight="1">
      <c r="A221" s="544" t="s">
        <v>176</v>
      </c>
      <c r="B221" s="541">
        <v>1</v>
      </c>
      <c r="C221" s="247">
        <v>7</v>
      </c>
      <c r="D221" s="540">
        <f t="shared" si="238"/>
        <v>-6</v>
      </c>
      <c r="E221" s="97">
        <v>3</v>
      </c>
      <c r="F221" s="247">
        <v>4</v>
      </c>
      <c r="G221" s="540">
        <f t="shared" si="239"/>
        <v>-1</v>
      </c>
      <c r="H221" s="97">
        <v>19</v>
      </c>
      <c r="I221" s="97">
        <v>34</v>
      </c>
      <c r="J221" s="540">
        <f t="shared" si="240"/>
        <v>-15</v>
      </c>
      <c r="K221" s="97">
        <v>0</v>
      </c>
      <c r="L221" s="97">
        <v>1</v>
      </c>
      <c r="M221" s="540">
        <f t="shared" si="241"/>
        <v>-1</v>
      </c>
      <c r="N221" s="544">
        <f t="shared" si="254"/>
        <v>23</v>
      </c>
      <c r="O221" s="545">
        <f t="shared" si="254"/>
        <v>46</v>
      </c>
      <c r="P221" s="540">
        <f t="shared" si="242"/>
        <v>-23</v>
      </c>
      <c r="R221" s="142" t="s">
        <v>176</v>
      </c>
      <c r="S221" s="541">
        <v>1</v>
      </c>
      <c r="T221" s="247">
        <v>2</v>
      </c>
      <c r="U221" s="540">
        <f t="shared" si="243"/>
        <v>-1</v>
      </c>
      <c r="V221" s="97">
        <v>1</v>
      </c>
      <c r="W221" s="247">
        <v>2</v>
      </c>
      <c r="X221" s="540">
        <f t="shared" si="244"/>
        <v>-1</v>
      </c>
      <c r="Y221" s="97">
        <v>14</v>
      </c>
      <c r="Z221" s="97">
        <v>6</v>
      </c>
      <c r="AA221" s="540">
        <f t="shared" si="245"/>
        <v>8</v>
      </c>
      <c r="AB221" s="97">
        <v>0</v>
      </c>
      <c r="AC221" s="97">
        <v>2</v>
      </c>
      <c r="AD221" s="540">
        <f t="shared" si="246"/>
        <v>-2</v>
      </c>
      <c r="AE221" s="544">
        <f t="shared" si="255"/>
        <v>16</v>
      </c>
      <c r="AF221" s="545">
        <f t="shared" si="255"/>
        <v>12</v>
      </c>
      <c r="AG221" s="540">
        <f t="shared" si="247"/>
        <v>4</v>
      </c>
      <c r="AI221" s="142" t="s">
        <v>176</v>
      </c>
      <c r="AJ221" s="541">
        <v>0</v>
      </c>
      <c r="AK221" s="247">
        <v>1</v>
      </c>
      <c r="AL221" s="540">
        <f t="shared" si="248"/>
        <v>-1</v>
      </c>
      <c r="AM221" s="97">
        <v>1</v>
      </c>
      <c r="AN221" s="247">
        <v>1</v>
      </c>
      <c r="AO221" s="540">
        <f t="shared" si="249"/>
        <v>0</v>
      </c>
      <c r="AP221" s="97">
        <v>6</v>
      </c>
      <c r="AQ221" s="97">
        <v>7</v>
      </c>
      <c r="AR221" s="540">
        <f t="shared" si="250"/>
        <v>-1</v>
      </c>
      <c r="AS221" s="97">
        <v>0</v>
      </c>
      <c r="AT221" s="97">
        <v>1</v>
      </c>
      <c r="AU221" s="540">
        <f t="shared" si="251"/>
        <v>-1</v>
      </c>
      <c r="AV221" s="544">
        <f t="shared" si="256"/>
        <v>7</v>
      </c>
      <c r="AW221" s="545">
        <f t="shared" si="256"/>
        <v>10</v>
      </c>
      <c r="AX221" s="540">
        <f t="shared" si="252"/>
        <v>-3</v>
      </c>
      <c r="AZ221" s="875" t="s">
        <v>441</v>
      </c>
      <c r="BA221" s="23">
        <v>0</v>
      </c>
      <c r="BB221" s="23">
        <v>0</v>
      </c>
      <c r="BC221" s="862">
        <f t="shared" ref="BC221:BC236" si="257">BA221-BB221</f>
        <v>0</v>
      </c>
      <c r="BD221" s="23">
        <v>0</v>
      </c>
      <c r="BE221" s="23">
        <v>0</v>
      </c>
      <c r="BF221" s="862">
        <f t="shared" ref="BF221:BF236" si="258">BD221-BE221</f>
        <v>0</v>
      </c>
      <c r="BG221" s="23">
        <v>0</v>
      </c>
      <c r="BH221" s="23">
        <v>0</v>
      </c>
      <c r="BI221" s="862">
        <f t="shared" ref="BI221:BI239" si="259">BG221-BH221</f>
        <v>0</v>
      </c>
      <c r="BJ221" s="23">
        <v>0</v>
      </c>
      <c r="BK221" s="23">
        <v>0</v>
      </c>
      <c r="BL221" s="862">
        <f>BJ221-BK221</f>
        <v>0</v>
      </c>
      <c r="BM221" s="863">
        <f t="shared" si="253"/>
        <v>0</v>
      </c>
      <c r="BN221" s="864">
        <f t="shared" si="253"/>
        <v>0</v>
      </c>
      <c r="BO221" s="862">
        <f t="shared" ref="BO221:BO238" si="260">BM221-BN221</f>
        <v>0</v>
      </c>
    </row>
    <row r="222" spans="1:67" ht="11.25" customHeight="1">
      <c r="A222" s="544" t="s">
        <v>177</v>
      </c>
      <c r="B222" s="541">
        <v>0</v>
      </c>
      <c r="C222" s="247">
        <v>0</v>
      </c>
      <c r="D222" s="540">
        <f t="shared" si="238"/>
        <v>0</v>
      </c>
      <c r="E222" s="97">
        <v>0</v>
      </c>
      <c r="F222" s="247">
        <v>0</v>
      </c>
      <c r="G222" s="540">
        <f t="shared" si="239"/>
        <v>0</v>
      </c>
      <c r="H222" s="97">
        <v>0</v>
      </c>
      <c r="I222" s="97">
        <v>0</v>
      </c>
      <c r="J222" s="540">
        <f t="shared" si="240"/>
        <v>0</v>
      </c>
      <c r="K222" s="97">
        <v>0</v>
      </c>
      <c r="L222" s="97">
        <v>0</v>
      </c>
      <c r="M222" s="540">
        <f t="shared" si="241"/>
        <v>0</v>
      </c>
      <c r="N222" s="544">
        <f t="shared" si="254"/>
        <v>0</v>
      </c>
      <c r="O222" s="545">
        <f t="shared" si="254"/>
        <v>0</v>
      </c>
      <c r="P222" s="540">
        <f t="shared" si="242"/>
        <v>0</v>
      </c>
      <c r="R222" s="142" t="s">
        <v>177</v>
      </c>
      <c r="S222" s="541">
        <v>1</v>
      </c>
      <c r="T222" s="247">
        <v>0</v>
      </c>
      <c r="U222" s="540">
        <f t="shared" si="243"/>
        <v>1</v>
      </c>
      <c r="V222" s="97">
        <v>0</v>
      </c>
      <c r="W222" s="247">
        <v>0</v>
      </c>
      <c r="X222" s="540">
        <f t="shared" si="244"/>
        <v>0</v>
      </c>
      <c r="Y222" s="97">
        <v>0</v>
      </c>
      <c r="Z222" s="97">
        <v>0</v>
      </c>
      <c r="AA222" s="540">
        <f t="shared" si="245"/>
        <v>0</v>
      </c>
      <c r="AB222" s="97">
        <v>0</v>
      </c>
      <c r="AC222" s="97">
        <v>0</v>
      </c>
      <c r="AD222" s="540">
        <f t="shared" si="246"/>
        <v>0</v>
      </c>
      <c r="AE222" s="544">
        <f t="shared" si="255"/>
        <v>1</v>
      </c>
      <c r="AF222" s="545">
        <f t="shared" si="255"/>
        <v>0</v>
      </c>
      <c r="AG222" s="540">
        <f t="shared" si="247"/>
        <v>1</v>
      </c>
      <c r="AI222" s="142" t="s">
        <v>177</v>
      </c>
      <c r="AJ222" s="541">
        <v>1</v>
      </c>
      <c r="AK222" s="247">
        <v>0</v>
      </c>
      <c r="AL222" s="540">
        <f t="shared" si="248"/>
        <v>1</v>
      </c>
      <c r="AM222" s="97">
        <v>0</v>
      </c>
      <c r="AN222" s="247">
        <v>0</v>
      </c>
      <c r="AO222" s="540">
        <f t="shared" si="249"/>
        <v>0</v>
      </c>
      <c r="AP222" s="97">
        <v>0</v>
      </c>
      <c r="AQ222" s="97">
        <v>1</v>
      </c>
      <c r="AR222" s="540">
        <f t="shared" si="250"/>
        <v>-1</v>
      </c>
      <c r="AS222" s="97">
        <v>0</v>
      </c>
      <c r="AT222" s="97">
        <v>0</v>
      </c>
      <c r="AU222" s="540">
        <f t="shared" si="251"/>
        <v>0</v>
      </c>
      <c r="AV222" s="544">
        <f t="shared" si="256"/>
        <v>1</v>
      </c>
      <c r="AW222" s="545">
        <f t="shared" si="256"/>
        <v>1</v>
      </c>
      <c r="AX222" s="540">
        <f t="shared" si="252"/>
        <v>0</v>
      </c>
      <c r="AZ222" s="877" t="s">
        <v>442</v>
      </c>
      <c r="BA222" s="624">
        <v>3</v>
      </c>
      <c r="BB222" s="624">
        <v>6</v>
      </c>
      <c r="BC222" s="867">
        <f t="shared" si="257"/>
        <v>-3</v>
      </c>
      <c r="BD222" s="624">
        <v>1</v>
      </c>
      <c r="BE222" s="624">
        <v>6</v>
      </c>
      <c r="BF222" s="867">
        <f t="shared" si="258"/>
        <v>-5</v>
      </c>
      <c r="BG222" s="624">
        <v>27</v>
      </c>
      <c r="BH222" s="624">
        <v>26</v>
      </c>
      <c r="BI222" s="867">
        <f t="shared" si="259"/>
        <v>1</v>
      </c>
      <c r="BJ222" s="624">
        <v>0</v>
      </c>
      <c r="BK222" s="624">
        <v>0</v>
      </c>
      <c r="BL222" s="867">
        <f t="shared" ref="BL222:BL239" si="261">BJ222-BK222</f>
        <v>0</v>
      </c>
      <c r="BM222" s="868">
        <f t="shared" si="253"/>
        <v>31</v>
      </c>
      <c r="BN222" s="869">
        <f t="shared" si="253"/>
        <v>38</v>
      </c>
      <c r="BO222" s="867">
        <f t="shared" si="260"/>
        <v>-7</v>
      </c>
    </row>
    <row r="223" spans="1:67" ht="11.25" customHeight="1">
      <c r="A223" s="542" t="s">
        <v>178</v>
      </c>
      <c r="B223" s="575">
        <f>SUM(B220:B222)</f>
        <v>1</v>
      </c>
      <c r="C223" s="576">
        <f>SUM(C220:C222)</f>
        <v>7</v>
      </c>
      <c r="D223" s="577">
        <f t="shared" si="238"/>
        <v>-6</v>
      </c>
      <c r="E223" s="575">
        <f>SUM(E220:E222)</f>
        <v>3</v>
      </c>
      <c r="F223" s="576">
        <f>SUM(F220:F222)</f>
        <v>4</v>
      </c>
      <c r="G223" s="577">
        <f t="shared" si="239"/>
        <v>-1</v>
      </c>
      <c r="H223" s="575">
        <f>SUM(H220:H222)</f>
        <v>19</v>
      </c>
      <c r="I223" s="576">
        <f>SUM(I220:I222)</f>
        <v>34</v>
      </c>
      <c r="J223" s="577">
        <f t="shared" si="240"/>
        <v>-15</v>
      </c>
      <c r="K223" s="575">
        <f>SUM(K220:K222)</f>
        <v>0</v>
      </c>
      <c r="L223" s="576">
        <f>SUM(L220:L222)</f>
        <v>1</v>
      </c>
      <c r="M223" s="577">
        <f t="shared" si="241"/>
        <v>-1</v>
      </c>
      <c r="N223" s="578">
        <f t="shared" si="254"/>
        <v>23</v>
      </c>
      <c r="O223" s="579">
        <f t="shared" si="254"/>
        <v>46</v>
      </c>
      <c r="P223" s="577">
        <f t="shared" si="242"/>
        <v>-23</v>
      </c>
      <c r="Q223" s="296"/>
      <c r="R223" s="574" t="s">
        <v>178</v>
      </c>
      <c r="S223" s="575">
        <f>SUM(S220:S222)</f>
        <v>2</v>
      </c>
      <c r="T223" s="576">
        <f>SUM(T220:T222)</f>
        <v>2</v>
      </c>
      <c r="U223" s="577">
        <f t="shared" si="243"/>
        <v>0</v>
      </c>
      <c r="V223" s="575">
        <f>SUM(V220:V222)</f>
        <v>1</v>
      </c>
      <c r="W223" s="576">
        <f>SUM(W220:W222)</f>
        <v>2</v>
      </c>
      <c r="X223" s="577">
        <f t="shared" si="244"/>
        <v>-1</v>
      </c>
      <c r="Y223" s="575">
        <f>SUM(Y220:Y222)</f>
        <v>14</v>
      </c>
      <c r="Z223" s="576">
        <f>SUM(Z220:Z222)</f>
        <v>6</v>
      </c>
      <c r="AA223" s="577">
        <f t="shared" si="245"/>
        <v>8</v>
      </c>
      <c r="AB223" s="575">
        <f>SUM(AB220:AB222)</f>
        <v>0</v>
      </c>
      <c r="AC223" s="576">
        <f>SUM(AC220:AC222)</f>
        <v>2</v>
      </c>
      <c r="AD223" s="577">
        <f t="shared" si="246"/>
        <v>-2</v>
      </c>
      <c r="AE223" s="578">
        <f t="shared" si="255"/>
        <v>17</v>
      </c>
      <c r="AF223" s="579">
        <f t="shared" si="255"/>
        <v>12</v>
      </c>
      <c r="AG223" s="577">
        <f t="shared" si="247"/>
        <v>5</v>
      </c>
      <c r="AI223" s="574" t="s">
        <v>178</v>
      </c>
      <c r="AJ223" s="575">
        <f>SUM(AJ220:AJ222)</f>
        <v>1</v>
      </c>
      <c r="AK223" s="576">
        <f>SUM(AK220:AK222)</f>
        <v>1</v>
      </c>
      <c r="AL223" s="577">
        <f t="shared" si="248"/>
        <v>0</v>
      </c>
      <c r="AM223" s="575">
        <f>SUM(AM220:AM222)</f>
        <v>1</v>
      </c>
      <c r="AN223" s="576">
        <f>SUM(AN220:AN222)</f>
        <v>1</v>
      </c>
      <c r="AO223" s="577">
        <f t="shared" si="249"/>
        <v>0</v>
      </c>
      <c r="AP223" s="575">
        <f>SUM(AP220:AP222)</f>
        <v>6</v>
      </c>
      <c r="AQ223" s="576">
        <f>SUM(AQ220:AQ222)</f>
        <v>8</v>
      </c>
      <c r="AR223" s="577">
        <f t="shared" si="250"/>
        <v>-2</v>
      </c>
      <c r="AS223" s="575">
        <f>SUM(AS220:AS222)</f>
        <v>0</v>
      </c>
      <c r="AT223" s="576">
        <f>SUM(AT220:AT222)</f>
        <v>1</v>
      </c>
      <c r="AU223" s="577">
        <f t="shared" si="251"/>
        <v>-1</v>
      </c>
      <c r="AV223" s="578">
        <f t="shared" si="256"/>
        <v>8</v>
      </c>
      <c r="AW223" s="579">
        <f t="shared" si="256"/>
        <v>11</v>
      </c>
      <c r="AX223" s="577">
        <f t="shared" si="252"/>
        <v>-3</v>
      </c>
      <c r="AZ223" s="877" t="s">
        <v>443</v>
      </c>
      <c r="BA223" s="624">
        <v>2</v>
      </c>
      <c r="BB223" s="624">
        <v>4</v>
      </c>
      <c r="BC223" s="867">
        <f t="shared" si="257"/>
        <v>-2</v>
      </c>
      <c r="BD223" s="624">
        <v>4</v>
      </c>
      <c r="BE223" s="624">
        <v>9</v>
      </c>
      <c r="BF223" s="867">
        <f t="shared" si="258"/>
        <v>-5</v>
      </c>
      <c r="BG223" s="624">
        <v>30</v>
      </c>
      <c r="BH223" s="624">
        <v>30</v>
      </c>
      <c r="BI223" s="867">
        <f t="shared" si="259"/>
        <v>0</v>
      </c>
      <c r="BJ223" s="624">
        <v>1</v>
      </c>
      <c r="BK223" s="624">
        <v>0</v>
      </c>
      <c r="BL223" s="867">
        <f t="shared" si="261"/>
        <v>1</v>
      </c>
      <c r="BM223" s="868">
        <f t="shared" si="253"/>
        <v>37</v>
      </c>
      <c r="BN223" s="869">
        <f t="shared" si="253"/>
        <v>43</v>
      </c>
      <c r="BO223" s="867">
        <f t="shared" si="260"/>
        <v>-6</v>
      </c>
    </row>
    <row r="224" spans="1:67" ht="11.25" customHeight="1">
      <c r="A224" s="542" t="s">
        <v>179</v>
      </c>
      <c r="B224" s="575">
        <v>4</v>
      </c>
      <c r="C224" s="576">
        <v>5</v>
      </c>
      <c r="D224" s="577">
        <f t="shared" si="238"/>
        <v>-1</v>
      </c>
      <c r="E224" s="580">
        <v>6</v>
      </c>
      <c r="F224" s="576">
        <v>8</v>
      </c>
      <c r="G224" s="577">
        <f t="shared" si="239"/>
        <v>-2</v>
      </c>
      <c r="H224" s="580">
        <v>48</v>
      </c>
      <c r="I224" s="580">
        <v>79</v>
      </c>
      <c r="J224" s="577">
        <f t="shared" si="240"/>
        <v>-31</v>
      </c>
      <c r="K224" s="580">
        <v>0</v>
      </c>
      <c r="L224" s="580">
        <v>1</v>
      </c>
      <c r="M224" s="577">
        <f t="shared" si="241"/>
        <v>-1</v>
      </c>
      <c r="N224" s="578">
        <f t="shared" si="254"/>
        <v>58</v>
      </c>
      <c r="O224" s="579">
        <f t="shared" si="254"/>
        <v>93</v>
      </c>
      <c r="P224" s="577">
        <f t="shared" si="242"/>
        <v>-35</v>
      </c>
      <c r="Q224" s="296"/>
      <c r="R224" s="574" t="s">
        <v>179</v>
      </c>
      <c r="S224" s="575">
        <v>3</v>
      </c>
      <c r="T224" s="576">
        <v>4</v>
      </c>
      <c r="U224" s="577">
        <f t="shared" si="243"/>
        <v>-1</v>
      </c>
      <c r="V224" s="580">
        <v>0</v>
      </c>
      <c r="W224" s="576">
        <v>1</v>
      </c>
      <c r="X224" s="577">
        <f t="shared" si="244"/>
        <v>-1</v>
      </c>
      <c r="Y224" s="580">
        <v>29</v>
      </c>
      <c r="Z224" s="580">
        <v>32</v>
      </c>
      <c r="AA224" s="577">
        <f t="shared" si="245"/>
        <v>-3</v>
      </c>
      <c r="AB224" s="580">
        <v>0</v>
      </c>
      <c r="AC224" s="580">
        <v>0</v>
      </c>
      <c r="AD224" s="577">
        <f t="shared" si="246"/>
        <v>0</v>
      </c>
      <c r="AE224" s="578">
        <f t="shared" si="255"/>
        <v>32</v>
      </c>
      <c r="AF224" s="579">
        <f t="shared" si="255"/>
        <v>37</v>
      </c>
      <c r="AG224" s="577">
        <f t="shared" si="247"/>
        <v>-5</v>
      </c>
      <c r="AI224" s="574" t="s">
        <v>179</v>
      </c>
      <c r="AJ224" s="575">
        <v>1</v>
      </c>
      <c r="AK224" s="576">
        <v>2</v>
      </c>
      <c r="AL224" s="577">
        <f t="shared" si="248"/>
        <v>-1</v>
      </c>
      <c r="AM224" s="580">
        <v>1</v>
      </c>
      <c r="AN224" s="576">
        <v>2</v>
      </c>
      <c r="AO224" s="577">
        <f t="shared" si="249"/>
        <v>-1</v>
      </c>
      <c r="AP224" s="580">
        <v>23</v>
      </c>
      <c r="AQ224" s="580">
        <v>26</v>
      </c>
      <c r="AR224" s="577">
        <f t="shared" si="250"/>
        <v>-3</v>
      </c>
      <c r="AS224" s="580">
        <v>1</v>
      </c>
      <c r="AT224" s="580">
        <v>0</v>
      </c>
      <c r="AU224" s="577">
        <f t="shared" si="251"/>
        <v>1</v>
      </c>
      <c r="AV224" s="578">
        <f t="shared" si="256"/>
        <v>26</v>
      </c>
      <c r="AW224" s="579">
        <f t="shared" si="256"/>
        <v>30</v>
      </c>
      <c r="AX224" s="577">
        <f t="shared" si="252"/>
        <v>-4</v>
      </c>
      <c r="AZ224" s="875" t="s">
        <v>444</v>
      </c>
      <c r="BA224" s="23">
        <v>1</v>
      </c>
      <c r="BB224" s="23">
        <v>1</v>
      </c>
      <c r="BC224" s="862">
        <f t="shared" si="257"/>
        <v>0</v>
      </c>
      <c r="BD224" s="23">
        <v>0</v>
      </c>
      <c r="BE224" s="23">
        <v>1</v>
      </c>
      <c r="BF224" s="862">
        <f t="shared" si="258"/>
        <v>-1</v>
      </c>
      <c r="BG224" s="23">
        <v>4</v>
      </c>
      <c r="BH224" s="23">
        <v>2</v>
      </c>
      <c r="BI224" s="862">
        <f t="shared" si="259"/>
        <v>2</v>
      </c>
      <c r="BJ224" s="23">
        <v>0</v>
      </c>
      <c r="BK224" s="23">
        <v>0</v>
      </c>
      <c r="BL224" s="862">
        <f t="shared" si="261"/>
        <v>0</v>
      </c>
      <c r="BM224" s="863">
        <f t="shared" si="253"/>
        <v>5</v>
      </c>
      <c r="BN224" s="864">
        <f t="shared" si="253"/>
        <v>4</v>
      </c>
      <c r="BO224" s="862">
        <f t="shared" si="260"/>
        <v>1</v>
      </c>
    </row>
    <row r="225" spans="1:67" ht="11.25" customHeight="1">
      <c r="A225" s="542" t="s">
        <v>180</v>
      </c>
      <c r="B225" s="575">
        <v>4</v>
      </c>
      <c r="C225" s="576">
        <v>6</v>
      </c>
      <c r="D225" s="577">
        <f t="shared" si="238"/>
        <v>-2</v>
      </c>
      <c r="E225" s="580">
        <v>10</v>
      </c>
      <c r="F225" s="580">
        <v>13</v>
      </c>
      <c r="G225" s="577">
        <f t="shared" si="239"/>
        <v>-3</v>
      </c>
      <c r="H225" s="580">
        <v>49</v>
      </c>
      <c r="I225" s="683">
        <v>83</v>
      </c>
      <c r="J225" s="577">
        <f t="shared" si="240"/>
        <v>-34</v>
      </c>
      <c r="K225" s="580">
        <v>0</v>
      </c>
      <c r="L225" s="580">
        <v>0</v>
      </c>
      <c r="M225" s="577">
        <f t="shared" si="241"/>
        <v>0</v>
      </c>
      <c r="N225" s="578">
        <f t="shared" si="254"/>
        <v>63</v>
      </c>
      <c r="O225" s="579">
        <f t="shared" si="254"/>
        <v>102</v>
      </c>
      <c r="P225" s="577">
        <f t="shared" si="242"/>
        <v>-39</v>
      </c>
      <c r="Q225" s="296"/>
      <c r="R225" s="574" t="s">
        <v>180</v>
      </c>
      <c r="S225" s="575">
        <v>1</v>
      </c>
      <c r="T225" s="576">
        <v>2</v>
      </c>
      <c r="U225" s="577">
        <f t="shared" si="243"/>
        <v>-1</v>
      </c>
      <c r="V225" s="580">
        <v>5</v>
      </c>
      <c r="W225" s="580">
        <v>3</v>
      </c>
      <c r="X225" s="577">
        <f t="shared" si="244"/>
        <v>2</v>
      </c>
      <c r="Y225" s="580">
        <v>53</v>
      </c>
      <c r="Z225" s="580">
        <v>35</v>
      </c>
      <c r="AA225" s="577">
        <f t="shared" si="245"/>
        <v>18</v>
      </c>
      <c r="AB225" s="580">
        <v>0</v>
      </c>
      <c r="AC225" s="580">
        <v>0</v>
      </c>
      <c r="AD225" s="577">
        <f t="shared" si="246"/>
        <v>0</v>
      </c>
      <c r="AE225" s="578">
        <f t="shared" si="255"/>
        <v>59</v>
      </c>
      <c r="AF225" s="579">
        <f t="shared" si="255"/>
        <v>40</v>
      </c>
      <c r="AG225" s="577">
        <f t="shared" si="247"/>
        <v>19</v>
      </c>
      <c r="AI225" s="574" t="s">
        <v>180</v>
      </c>
      <c r="AJ225" s="575">
        <v>0</v>
      </c>
      <c r="AK225" s="576">
        <v>2</v>
      </c>
      <c r="AL225" s="577">
        <f t="shared" si="248"/>
        <v>-2</v>
      </c>
      <c r="AM225" s="580">
        <v>0</v>
      </c>
      <c r="AN225" s="580">
        <v>4</v>
      </c>
      <c r="AO225" s="577">
        <f t="shared" si="249"/>
        <v>-4</v>
      </c>
      <c r="AP225" s="580">
        <v>37</v>
      </c>
      <c r="AQ225" s="580">
        <v>31</v>
      </c>
      <c r="AR225" s="577">
        <f t="shared" si="250"/>
        <v>6</v>
      </c>
      <c r="AS225" s="580">
        <v>0</v>
      </c>
      <c r="AT225" s="580">
        <v>0</v>
      </c>
      <c r="AU225" s="577">
        <f t="shared" si="251"/>
        <v>0</v>
      </c>
      <c r="AV225" s="578">
        <f t="shared" si="256"/>
        <v>37</v>
      </c>
      <c r="AW225" s="579">
        <f t="shared" si="256"/>
        <v>37</v>
      </c>
      <c r="AX225" s="577">
        <f t="shared" si="252"/>
        <v>0</v>
      </c>
      <c r="AZ225" s="876" t="s">
        <v>445</v>
      </c>
      <c r="BA225" s="860">
        <v>0</v>
      </c>
      <c r="BB225" s="860">
        <v>1</v>
      </c>
      <c r="BC225" s="861">
        <f t="shared" si="257"/>
        <v>-1</v>
      </c>
      <c r="BD225" s="860">
        <v>2</v>
      </c>
      <c r="BE225" s="860">
        <v>14</v>
      </c>
      <c r="BF225" s="861">
        <f t="shared" si="258"/>
        <v>-12</v>
      </c>
      <c r="BG225" s="860">
        <v>9</v>
      </c>
      <c r="BH225" s="860">
        <v>14</v>
      </c>
      <c r="BI225" s="861">
        <f t="shared" si="259"/>
        <v>-5</v>
      </c>
      <c r="BJ225" s="860">
        <v>1</v>
      </c>
      <c r="BK225" s="860">
        <v>0</v>
      </c>
      <c r="BL225" s="861">
        <f t="shared" si="261"/>
        <v>1</v>
      </c>
      <c r="BM225" s="865">
        <f t="shared" si="253"/>
        <v>12</v>
      </c>
      <c r="BN225" s="866">
        <f t="shared" si="253"/>
        <v>29</v>
      </c>
      <c r="BO225" s="861">
        <f t="shared" si="260"/>
        <v>-17</v>
      </c>
    </row>
    <row r="226" spans="1:67" ht="11.25" customHeight="1">
      <c r="A226" s="542" t="s">
        <v>181</v>
      </c>
      <c r="B226" s="575">
        <v>0</v>
      </c>
      <c r="C226" s="576">
        <v>3</v>
      </c>
      <c r="D226" s="577">
        <f t="shared" si="238"/>
        <v>-3</v>
      </c>
      <c r="E226" s="580">
        <v>3</v>
      </c>
      <c r="F226" s="580">
        <v>11</v>
      </c>
      <c r="G226" s="577">
        <f t="shared" si="239"/>
        <v>-8</v>
      </c>
      <c r="H226" s="580">
        <v>25</v>
      </c>
      <c r="I226" s="580">
        <v>23</v>
      </c>
      <c r="J226" s="577">
        <f t="shared" si="240"/>
        <v>2</v>
      </c>
      <c r="K226" s="580">
        <v>0</v>
      </c>
      <c r="L226" s="580">
        <v>1</v>
      </c>
      <c r="M226" s="577">
        <f t="shared" si="241"/>
        <v>-1</v>
      </c>
      <c r="N226" s="578">
        <f t="shared" si="254"/>
        <v>28</v>
      </c>
      <c r="O226" s="579">
        <f t="shared" si="254"/>
        <v>38</v>
      </c>
      <c r="P226" s="577">
        <f t="shared" si="242"/>
        <v>-10</v>
      </c>
      <c r="Q226" s="296"/>
      <c r="R226" s="574" t="s">
        <v>181</v>
      </c>
      <c r="S226" s="575">
        <v>0</v>
      </c>
      <c r="T226" s="576">
        <v>3</v>
      </c>
      <c r="U226" s="577">
        <f t="shared" si="243"/>
        <v>-3</v>
      </c>
      <c r="V226" s="580">
        <v>1</v>
      </c>
      <c r="W226" s="580">
        <v>3</v>
      </c>
      <c r="X226" s="577">
        <f t="shared" si="244"/>
        <v>-2</v>
      </c>
      <c r="Y226" s="580">
        <v>20</v>
      </c>
      <c r="Z226" s="580">
        <v>9</v>
      </c>
      <c r="AA226" s="577">
        <f t="shared" si="245"/>
        <v>11</v>
      </c>
      <c r="AB226" s="580">
        <v>0</v>
      </c>
      <c r="AC226" s="580">
        <v>0</v>
      </c>
      <c r="AD226" s="577">
        <f t="shared" si="246"/>
        <v>0</v>
      </c>
      <c r="AE226" s="578">
        <f t="shared" si="255"/>
        <v>21</v>
      </c>
      <c r="AF226" s="579">
        <f t="shared" si="255"/>
        <v>15</v>
      </c>
      <c r="AG226" s="577">
        <f t="shared" si="247"/>
        <v>6</v>
      </c>
      <c r="AI226" s="574" t="s">
        <v>181</v>
      </c>
      <c r="AJ226" s="575">
        <v>1</v>
      </c>
      <c r="AK226" s="576">
        <v>1</v>
      </c>
      <c r="AL226" s="577">
        <f t="shared" si="248"/>
        <v>0</v>
      </c>
      <c r="AM226" s="580">
        <v>3</v>
      </c>
      <c r="AN226" s="580">
        <v>1</v>
      </c>
      <c r="AO226" s="577">
        <f t="shared" si="249"/>
        <v>2</v>
      </c>
      <c r="AP226" s="580">
        <v>21</v>
      </c>
      <c r="AQ226" s="580">
        <v>12</v>
      </c>
      <c r="AR226" s="577">
        <f t="shared" si="250"/>
        <v>9</v>
      </c>
      <c r="AS226" s="580">
        <v>2</v>
      </c>
      <c r="AT226" s="580">
        <v>0</v>
      </c>
      <c r="AU226" s="577">
        <f t="shared" si="251"/>
        <v>2</v>
      </c>
      <c r="AV226" s="578">
        <f t="shared" si="256"/>
        <v>27</v>
      </c>
      <c r="AW226" s="579">
        <f t="shared" si="256"/>
        <v>14</v>
      </c>
      <c r="AX226" s="577">
        <f t="shared" si="252"/>
        <v>13</v>
      </c>
      <c r="AZ226" s="875" t="s">
        <v>446</v>
      </c>
      <c r="BA226" s="23">
        <v>0</v>
      </c>
      <c r="BB226" s="23">
        <v>2</v>
      </c>
      <c r="BC226" s="862">
        <f t="shared" si="257"/>
        <v>-2</v>
      </c>
      <c r="BD226" s="23">
        <v>0</v>
      </c>
      <c r="BE226" s="23">
        <v>0</v>
      </c>
      <c r="BF226" s="862">
        <f t="shared" si="258"/>
        <v>0</v>
      </c>
      <c r="BG226" s="23">
        <v>4</v>
      </c>
      <c r="BH226" s="23">
        <v>0</v>
      </c>
      <c r="BI226" s="862">
        <f t="shared" si="259"/>
        <v>4</v>
      </c>
      <c r="BJ226" s="23">
        <v>0</v>
      </c>
      <c r="BK226" s="23">
        <v>0</v>
      </c>
      <c r="BL226" s="862">
        <f t="shared" si="261"/>
        <v>0</v>
      </c>
      <c r="BM226" s="863">
        <f t="shared" si="253"/>
        <v>4</v>
      </c>
      <c r="BN226" s="864">
        <f t="shared" si="253"/>
        <v>2</v>
      </c>
      <c r="BO226" s="862">
        <f t="shared" si="260"/>
        <v>2</v>
      </c>
    </row>
    <row r="227" spans="1:67" ht="11.25" customHeight="1">
      <c r="A227" s="544" t="s">
        <v>182</v>
      </c>
      <c r="B227" s="541">
        <v>1</v>
      </c>
      <c r="C227" s="247">
        <v>0</v>
      </c>
      <c r="D227" s="540">
        <f t="shared" si="238"/>
        <v>1</v>
      </c>
      <c r="E227" s="97">
        <v>2</v>
      </c>
      <c r="F227" s="97">
        <v>1</v>
      </c>
      <c r="G227" s="540">
        <f t="shared" si="239"/>
        <v>1</v>
      </c>
      <c r="H227" s="97">
        <v>5</v>
      </c>
      <c r="I227" s="97">
        <v>16</v>
      </c>
      <c r="J227" s="540">
        <f t="shared" si="240"/>
        <v>-11</v>
      </c>
      <c r="K227" s="97">
        <v>0</v>
      </c>
      <c r="L227" s="97">
        <v>0</v>
      </c>
      <c r="M227" s="540">
        <f t="shared" si="241"/>
        <v>0</v>
      </c>
      <c r="N227" s="544">
        <f t="shared" si="254"/>
        <v>8</v>
      </c>
      <c r="O227" s="545">
        <f t="shared" si="254"/>
        <v>17</v>
      </c>
      <c r="P227" s="540">
        <f t="shared" si="242"/>
        <v>-9</v>
      </c>
      <c r="Q227" s="296"/>
      <c r="R227" s="142" t="s">
        <v>182</v>
      </c>
      <c r="S227" s="541">
        <v>0</v>
      </c>
      <c r="T227" s="247">
        <v>0</v>
      </c>
      <c r="U227" s="540">
        <f t="shared" si="243"/>
        <v>0</v>
      </c>
      <c r="V227" s="97">
        <v>0</v>
      </c>
      <c r="W227" s="97">
        <v>4</v>
      </c>
      <c r="X227" s="540">
        <f t="shared" si="244"/>
        <v>-4</v>
      </c>
      <c r="Y227" s="97">
        <v>3</v>
      </c>
      <c r="Z227" s="97">
        <v>6</v>
      </c>
      <c r="AA227" s="540">
        <f t="shared" si="245"/>
        <v>-3</v>
      </c>
      <c r="AB227" s="97">
        <v>0</v>
      </c>
      <c r="AC227" s="97">
        <v>0</v>
      </c>
      <c r="AD227" s="540">
        <f t="shared" si="246"/>
        <v>0</v>
      </c>
      <c r="AE227" s="544">
        <f t="shared" si="255"/>
        <v>3</v>
      </c>
      <c r="AF227" s="545">
        <f t="shared" si="255"/>
        <v>10</v>
      </c>
      <c r="AG227" s="540">
        <f t="shared" si="247"/>
        <v>-7</v>
      </c>
      <c r="AI227" s="142" t="s">
        <v>182</v>
      </c>
      <c r="AJ227" s="541">
        <v>2</v>
      </c>
      <c r="AK227" s="247">
        <v>0</v>
      </c>
      <c r="AL227" s="540">
        <f t="shared" si="248"/>
        <v>2</v>
      </c>
      <c r="AM227" s="97">
        <v>0</v>
      </c>
      <c r="AN227" s="97">
        <v>0</v>
      </c>
      <c r="AO227" s="540">
        <f t="shared" si="249"/>
        <v>0</v>
      </c>
      <c r="AP227" s="97">
        <v>2</v>
      </c>
      <c r="AQ227" s="97">
        <v>1</v>
      </c>
      <c r="AR227" s="540">
        <f t="shared" si="250"/>
        <v>1</v>
      </c>
      <c r="AS227" s="97">
        <v>0</v>
      </c>
      <c r="AT227" s="97">
        <v>0</v>
      </c>
      <c r="AU227" s="540">
        <f t="shared" si="251"/>
        <v>0</v>
      </c>
      <c r="AV227" s="544">
        <f t="shared" si="256"/>
        <v>4</v>
      </c>
      <c r="AW227" s="545">
        <f t="shared" si="256"/>
        <v>1</v>
      </c>
      <c r="AX227" s="540">
        <f t="shared" si="252"/>
        <v>3</v>
      </c>
      <c r="AZ227" s="875" t="s">
        <v>447</v>
      </c>
      <c r="BA227" s="23">
        <v>0</v>
      </c>
      <c r="BB227" s="23">
        <v>0</v>
      </c>
      <c r="BC227" s="862">
        <f t="shared" si="257"/>
        <v>0</v>
      </c>
      <c r="BD227" s="23">
        <v>0</v>
      </c>
      <c r="BE227" s="23">
        <v>0</v>
      </c>
      <c r="BF227" s="862">
        <f t="shared" si="258"/>
        <v>0</v>
      </c>
      <c r="BG227" s="23">
        <v>2</v>
      </c>
      <c r="BH227" s="23">
        <v>5</v>
      </c>
      <c r="BI227" s="862">
        <f t="shared" si="259"/>
        <v>-3</v>
      </c>
      <c r="BJ227" s="23">
        <v>0</v>
      </c>
      <c r="BK227" s="23">
        <v>0</v>
      </c>
      <c r="BL227" s="862">
        <f t="shared" si="261"/>
        <v>0</v>
      </c>
      <c r="BM227" s="863">
        <f t="shared" si="253"/>
        <v>2</v>
      </c>
      <c r="BN227" s="864">
        <f t="shared" si="253"/>
        <v>5</v>
      </c>
      <c r="BO227" s="862">
        <f t="shared" si="260"/>
        <v>-3</v>
      </c>
    </row>
    <row r="228" spans="1:67" ht="11.25" customHeight="1">
      <c r="A228" s="544" t="s">
        <v>183</v>
      </c>
      <c r="B228" s="541">
        <v>0</v>
      </c>
      <c r="C228" s="247">
        <v>0</v>
      </c>
      <c r="D228" s="540">
        <f t="shared" si="238"/>
        <v>0</v>
      </c>
      <c r="E228" s="97">
        <v>0</v>
      </c>
      <c r="F228" s="97">
        <v>0</v>
      </c>
      <c r="G228" s="540">
        <f t="shared" si="239"/>
        <v>0</v>
      </c>
      <c r="H228" s="97">
        <v>11</v>
      </c>
      <c r="I228" s="97">
        <v>20</v>
      </c>
      <c r="J228" s="540">
        <f t="shared" si="240"/>
        <v>-9</v>
      </c>
      <c r="K228" s="97">
        <v>0</v>
      </c>
      <c r="L228" s="97">
        <v>0</v>
      </c>
      <c r="M228" s="540">
        <f t="shared" si="241"/>
        <v>0</v>
      </c>
      <c r="N228" s="544">
        <f t="shared" si="254"/>
        <v>11</v>
      </c>
      <c r="O228" s="545">
        <f t="shared" si="254"/>
        <v>20</v>
      </c>
      <c r="P228" s="540">
        <f t="shared" si="242"/>
        <v>-9</v>
      </c>
      <c r="R228" s="142" t="s">
        <v>183</v>
      </c>
      <c r="S228" s="541">
        <v>0</v>
      </c>
      <c r="T228" s="247">
        <v>0</v>
      </c>
      <c r="U228" s="540">
        <f t="shared" si="243"/>
        <v>0</v>
      </c>
      <c r="V228" s="97">
        <v>0</v>
      </c>
      <c r="W228" s="97">
        <v>0</v>
      </c>
      <c r="X228" s="540">
        <f t="shared" si="244"/>
        <v>0</v>
      </c>
      <c r="Y228" s="97">
        <v>4</v>
      </c>
      <c r="Z228" s="97">
        <v>7</v>
      </c>
      <c r="AA228" s="540">
        <f t="shared" si="245"/>
        <v>-3</v>
      </c>
      <c r="AB228" s="97">
        <v>0</v>
      </c>
      <c r="AC228" s="97">
        <v>0</v>
      </c>
      <c r="AD228" s="540">
        <f t="shared" si="246"/>
        <v>0</v>
      </c>
      <c r="AE228" s="544">
        <f t="shared" si="255"/>
        <v>4</v>
      </c>
      <c r="AF228" s="545">
        <f t="shared" si="255"/>
        <v>7</v>
      </c>
      <c r="AG228" s="540">
        <f t="shared" si="247"/>
        <v>-3</v>
      </c>
      <c r="AI228" s="142" t="s">
        <v>183</v>
      </c>
      <c r="AJ228" s="541">
        <v>0</v>
      </c>
      <c r="AK228" s="247">
        <v>0</v>
      </c>
      <c r="AL228" s="540">
        <f t="shared" si="248"/>
        <v>0</v>
      </c>
      <c r="AM228" s="97">
        <v>0</v>
      </c>
      <c r="AN228" s="97">
        <v>0</v>
      </c>
      <c r="AO228" s="540">
        <f t="shared" si="249"/>
        <v>0</v>
      </c>
      <c r="AP228" s="97">
        <v>4</v>
      </c>
      <c r="AQ228" s="97">
        <v>6</v>
      </c>
      <c r="AR228" s="540">
        <f t="shared" si="250"/>
        <v>-2</v>
      </c>
      <c r="AS228" s="97">
        <v>0</v>
      </c>
      <c r="AT228" s="97">
        <v>0</v>
      </c>
      <c r="AU228" s="540">
        <f t="shared" si="251"/>
        <v>0</v>
      </c>
      <c r="AV228" s="544">
        <f t="shared" si="256"/>
        <v>4</v>
      </c>
      <c r="AW228" s="545">
        <f t="shared" si="256"/>
        <v>6</v>
      </c>
      <c r="AX228" s="540">
        <f t="shared" si="252"/>
        <v>-2</v>
      </c>
      <c r="AZ228" s="875" t="s">
        <v>448</v>
      </c>
      <c r="BA228" s="23">
        <v>4</v>
      </c>
      <c r="BB228" s="23">
        <v>2</v>
      </c>
      <c r="BC228" s="862">
        <f t="shared" si="257"/>
        <v>2</v>
      </c>
      <c r="BD228" s="23">
        <v>2</v>
      </c>
      <c r="BE228" s="23">
        <v>8</v>
      </c>
      <c r="BF228" s="862">
        <f t="shared" si="258"/>
        <v>-6</v>
      </c>
      <c r="BG228" s="23">
        <v>0</v>
      </c>
      <c r="BH228" s="23">
        <v>1</v>
      </c>
      <c r="BI228" s="862">
        <f t="shared" si="259"/>
        <v>-1</v>
      </c>
      <c r="BJ228" s="23">
        <v>0</v>
      </c>
      <c r="BK228" s="23">
        <v>1</v>
      </c>
      <c r="BL228" s="862">
        <f t="shared" si="261"/>
        <v>-1</v>
      </c>
      <c r="BM228" s="863">
        <f t="shared" si="253"/>
        <v>6</v>
      </c>
      <c r="BN228" s="864">
        <f t="shared" si="253"/>
        <v>12</v>
      </c>
      <c r="BO228" s="862">
        <f t="shared" si="260"/>
        <v>-6</v>
      </c>
    </row>
    <row r="229" spans="1:67" ht="11.25" customHeight="1">
      <c r="A229" s="544" t="s">
        <v>184</v>
      </c>
      <c r="B229" s="541">
        <v>5</v>
      </c>
      <c r="C229" s="247">
        <v>19</v>
      </c>
      <c r="D229" s="540">
        <f t="shared" si="238"/>
        <v>-14</v>
      </c>
      <c r="E229" s="97">
        <v>1</v>
      </c>
      <c r="F229" s="97">
        <v>9</v>
      </c>
      <c r="G229" s="540">
        <f t="shared" si="239"/>
        <v>-8</v>
      </c>
      <c r="H229" s="97">
        <v>8</v>
      </c>
      <c r="I229" s="97">
        <v>11</v>
      </c>
      <c r="J229" s="540">
        <f t="shared" si="240"/>
        <v>-3</v>
      </c>
      <c r="K229" s="97">
        <v>1</v>
      </c>
      <c r="L229" s="97">
        <v>0</v>
      </c>
      <c r="M229" s="540">
        <f t="shared" si="241"/>
        <v>1</v>
      </c>
      <c r="N229" s="544">
        <f t="shared" si="254"/>
        <v>15</v>
      </c>
      <c r="O229" s="545">
        <f t="shared" si="254"/>
        <v>39</v>
      </c>
      <c r="P229" s="540">
        <f t="shared" si="242"/>
        <v>-24</v>
      </c>
      <c r="R229" s="142" t="s">
        <v>184</v>
      </c>
      <c r="S229" s="541">
        <v>3</v>
      </c>
      <c r="T229" s="247">
        <v>5</v>
      </c>
      <c r="U229" s="540">
        <f t="shared" si="243"/>
        <v>-2</v>
      </c>
      <c r="V229" s="97">
        <v>1</v>
      </c>
      <c r="W229" s="97">
        <v>2</v>
      </c>
      <c r="X229" s="540">
        <f t="shared" si="244"/>
        <v>-1</v>
      </c>
      <c r="Y229" s="97">
        <v>9</v>
      </c>
      <c r="Z229" s="97">
        <v>1</v>
      </c>
      <c r="AA229" s="540">
        <f t="shared" si="245"/>
        <v>8</v>
      </c>
      <c r="AB229" s="97">
        <v>0</v>
      </c>
      <c r="AC229" s="97">
        <v>0</v>
      </c>
      <c r="AD229" s="540">
        <f t="shared" si="246"/>
        <v>0</v>
      </c>
      <c r="AE229" s="544">
        <f t="shared" si="255"/>
        <v>13</v>
      </c>
      <c r="AF229" s="545">
        <f t="shared" si="255"/>
        <v>8</v>
      </c>
      <c r="AG229" s="540">
        <f t="shared" si="247"/>
        <v>5</v>
      </c>
      <c r="AI229" s="142" t="s">
        <v>184</v>
      </c>
      <c r="AJ229" s="541">
        <v>1</v>
      </c>
      <c r="AK229" s="247">
        <v>4</v>
      </c>
      <c r="AL229" s="540">
        <f t="shared" si="248"/>
        <v>-3</v>
      </c>
      <c r="AM229" s="97">
        <v>1</v>
      </c>
      <c r="AN229" s="97">
        <v>1</v>
      </c>
      <c r="AO229" s="540">
        <f t="shared" si="249"/>
        <v>0</v>
      </c>
      <c r="AP229" s="97">
        <v>5</v>
      </c>
      <c r="AQ229" s="97">
        <v>3</v>
      </c>
      <c r="AR229" s="540">
        <f t="shared" si="250"/>
        <v>2</v>
      </c>
      <c r="AS229" s="97">
        <v>0</v>
      </c>
      <c r="AT229" s="97">
        <v>0</v>
      </c>
      <c r="AU229" s="540">
        <f t="shared" si="251"/>
        <v>0</v>
      </c>
      <c r="AV229" s="544">
        <f t="shared" si="256"/>
        <v>7</v>
      </c>
      <c r="AW229" s="545">
        <f t="shared" si="256"/>
        <v>8</v>
      </c>
      <c r="AX229" s="540">
        <f t="shared" si="252"/>
        <v>-1</v>
      </c>
      <c r="AZ229" s="875" t="s">
        <v>449</v>
      </c>
      <c r="BA229" s="23">
        <v>0</v>
      </c>
      <c r="BB229" s="23">
        <v>0</v>
      </c>
      <c r="BC229" s="862">
        <f t="shared" si="257"/>
        <v>0</v>
      </c>
      <c r="BD229" s="23">
        <v>0</v>
      </c>
      <c r="BE229" s="23">
        <v>3</v>
      </c>
      <c r="BF229" s="862">
        <f t="shared" si="258"/>
        <v>-3</v>
      </c>
      <c r="BG229" s="23">
        <v>2</v>
      </c>
      <c r="BH229" s="23">
        <v>1</v>
      </c>
      <c r="BI229" s="862">
        <f t="shared" si="259"/>
        <v>1</v>
      </c>
      <c r="BJ229" s="23">
        <v>1</v>
      </c>
      <c r="BK229" s="23">
        <v>0</v>
      </c>
      <c r="BL229" s="862">
        <f t="shared" si="261"/>
        <v>1</v>
      </c>
      <c r="BM229" s="863">
        <f t="shared" si="253"/>
        <v>3</v>
      </c>
      <c r="BN229" s="864">
        <f t="shared" si="253"/>
        <v>4</v>
      </c>
      <c r="BO229" s="862">
        <f t="shared" si="260"/>
        <v>-1</v>
      </c>
    </row>
    <row r="230" spans="1:67" ht="11.25" customHeight="1">
      <c r="A230" s="544" t="s">
        <v>185</v>
      </c>
      <c r="B230" s="541">
        <v>0</v>
      </c>
      <c r="C230" s="247">
        <v>1</v>
      </c>
      <c r="D230" s="540">
        <f t="shared" si="238"/>
        <v>-1</v>
      </c>
      <c r="E230" s="97">
        <v>0</v>
      </c>
      <c r="F230" s="97">
        <v>0</v>
      </c>
      <c r="G230" s="540">
        <f t="shared" si="239"/>
        <v>0</v>
      </c>
      <c r="H230" s="97">
        <v>0</v>
      </c>
      <c r="I230" s="97">
        <v>0</v>
      </c>
      <c r="J230" s="540">
        <f t="shared" si="240"/>
        <v>0</v>
      </c>
      <c r="K230" s="97">
        <v>0</v>
      </c>
      <c r="L230" s="97">
        <v>0</v>
      </c>
      <c r="M230" s="540">
        <f t="shared" si="241"/>
        <v>0</v>
      </c>
      <c r="N230" s="544">
        <f t="shared" si="254"/>
        <v>0</v>
      </c>
      <c r="O230" s="545">
        <f t="shared" si="254"/>
        <v>1</v>
      </c>
      <c r="P230" s="540">
        <f t="shared" si="242"/>
        <v>-1</v>
      </c>
      <c r="R230" s="142" t="s">
        <v>185</v>
      </c>
      <c r="S230" s="541">
        <v>0</v>
      </c>
      <c r="T230" s="247">
        <v>0</v>
      </c>
      <c r="U230" s="540">
        <f t="shared" si="243"/>
        <v>0</v>
      </c>
      <c r="V230" s="97">
        <v>0</v>
      </c>
      <c r="W230" s="97">
        <v>0</v>
      </c>
      <c r="X230" s="540">
        <f t="shared" si="244"/>
        <v>0</v>
      </c>
      <c r="Y230" s="97">
        <v>0</v>
      </c>
      <c r="Z230" s="97">
        <v>0</v>
      </c>
      <c r="AA230" s="540">
        <f t="shared" si="245"/>
        <v>0</v>
      </c>
      <c r="AB230" s="97">
        <v>0</v>
      </c>
      <c r="AC230" s="97">
        <v>0</v>
      </c>
      <c r="AD230" s="540">
        <f t="shared" si="246"/>
        <v>0</v>
      </c>
      <c r="AE230" s="544">
        <f t="shared" si="255"/>
        <v>0</v>
      </c>
      <c r="AF230" s="545">
        <f t="shared" si="255"/>
        <v>0</v>
      </c>
      <c r="AG230" s="540">
        <f t="shared" si="247"/>
        <v>0</v>
      </c>
      <c r="AI230" s="142" t="s">
        <v>185</v>
      </c>
      <c r="AJ230" s="541">
        <v>0</v>
      </c>
      <c r="AK230" s="247">
        <v>0</v>
      </c>
      <c r="AL230" s="540">
        <f t="shared" si="248"/>
        <v>0</v>
      </c>
      <c r="AM230" s="97">
        <v>0</v>
      </c>
      <c r="AN230" s="97">
        <v>0</v>
      </c>
      <c r="AO230" s="540">
        <f t="shared" si="249"/>
        <v>0</v>
      </c>
      <c r="AP230" s="97">
        <v>0</v>
      </c>
      <c r="AQ230" s="97">
        <v>0</v>
      </c>
      <c r="AR230" s="540">
        <f t="shared" si="250"/>
        <v>0</v>
      </c>
      <c r="AS230" s="97">
        <v>0</v>
      </c>
      <c r="AT230" s="97">
        <v>0</v>
      </c>
      <c r="AU230" s="540">
        <f t="shared" si="251"/>
        <v>0</v>
      </c>
      <c r="AV230" s="544">
        <f t="shared" si="256"/>
        <v>0</v>
      </c>
      <c r="AW230" s="545">
        <f t="shared" si="256"/>
        <v>0</v>
      </c>
      <c r="AX230" s="540">
        <f t="shared" si="252"/>
        <v>0</v>
      </c>
      <c r="AZ230" s="875" t="s">
        <v>450</v>
      </c>
      <c r="BA230" s="23">
        <v>2</v>
      </c>
      <c r="BB230" s="23">
        <v>0</v>
      </c>
      <c r="BC230" s="862">
        <f t="shared" si="257"/>
        <v>2</v>
      </c>
      <c r="BD230" s="23">
        <v>0</v>
      </c>
      <c r="BE230" s="23">
        <v>4</v>
      </c>
      <c r="BF230" s="862">
        <f t="shared" si="258"/>
        <v>-4</v>
      </c>
      <c r="BG230" s="23">
        <v>4</v>
      </c>
      <c r="BH230" s="23">
        <v>4</v>
      </c>
      <c r="BI230" s="862">
        <f t="shared" si="259"/>
        <v>0</v>
      </c>
      <c r="BJ230" s="23">
        <v>0</v>
      </c>
      <c r="BK230" s="23">
        <v>1</v>
      </c>
      <c r="BL230" s="862">
        <f t="shared" si="261"/>
        <v>-1</v>
      </c>
      <c r="BM230" s="863">
        <f t="shared" si="253"/>
        <v>6</v>
      </c>
      <c r="BN230" s="864">
        <f t="shared" si="253"/>
        <v>9</v>
      </c>
      <c r="BO230" s="862">
        <f t="shared" si="260"/>
        <v>-3</v>
      </c>
    </row>
    <row r="231" spans="1:67" ht="11.25" customHeight="1">
      <c r="A231" s="544" t="s">
        <v>186</v>
      </c>
      <c r="B231" s="541">
        <v>0</v>
      </c>
      <c r="C231" s="247">
        <v>0</v>
      </c>
      <c r="D231" s="540">
        <f t="shared" si="238"/>
        <v>0</v>
      </c>
      <c r="E231" s="97">
        <v>0</v>
      </c>
      <c r="F231" s="97">
        <v>0</v>
      </c>
      <c r="G231" s="540">
        <f t="shared" si="239"/>
        <v>0</v>
      </c>
      <c r="H231" s="97">
        <v>0</v>
      </c>
      <c r="I231" s="97">
        <v>0</v>
      </c>
      <c r="J231" s="540">
        <f t="shared" si="240"/>
        <v>0</v>
      </c>
      <c r="K231" s="97">
        <v>0</v>
      </c>
      <c r="L231" s="97">
        <v>2</v>
      </c>
      <c r="M231" s="540">
        <f t="shared" si="241"/>
        <v>-2</v>
      </c>
      <c r="N231" s="544">
        <f t="shared" si="254"/>
        <v>0</v>
      </c>
      <c r="O231" s="545">
        <f t="shared" si="254"/>
        <v>2</v>
      </c>
      <c r="P231" s="540">
        <f t="shared" si="242"/>
        <v>-2</v>
      </c>
      <c r="R231" s="142" t="s">
        <v>186</v>
      </c>
      <c r="S231" s="541">
        <v>0</v>
      </c>
      <c r="T231" s="247">
        <v>0</v>
      </c>
      <c r="U231" s="540">
        <f t="shared" si="243"/>
        <v>0</v>
      </c>
      <c r="V231" s="97">
        <v>0</v>
      </c>
      <c r="W231" s="97">
        <v>0</v>
      </c>
      <c r="X231" s="540">
        <f t="shared" si="244"/>
        <v>0</v>
      </c>
      <c r="Y231" s="97">
        <v>0</v>
      </c>
      <c r="Z231" s="97">
        <v>0</v>
      </c>
      <c r="AA231" s="540">
        <f t="shared" si="245"/>
        <v>0</v>
      </c>
      <c r="AB231" s="97">
        <v>0</v>
      </c>
      <c r="AC231" s="97">
        <v>1</v>
      </c>
      <c r="AD231" s="540">
        <f t="shared" si="246"/>
        <v>-1</v>
      </c>
      <c r="AE231" s="544">
        <f t="shared" si="255"/>
        <v>0</v>
      </c>
      <c r="AF231" s="545">
        <f t="shared" si="255"/>
        <v>1</v>
      </c>
      <c r="AG231" s="540">
        <f t="shared" si="247"/>
        <v>-1</v>
      </c>
      <c r="AI231" s="142" t="s">
        <v>186</v>
      </c>
      <c r="AJ231" s="541">
        <v>0</v>
      </c>
      <c r="AK231" s="247">
        <v>0</v>
      </c>
      <c r="AL231" s="540">
        <f t="shared" si="248"/>
        <v>0</v>
      </c>
      <c r="AM231" s="97">
        <v>0</v>
      </c>
      <c r="AN231" s="97">
        <v>0</v>
      </c>
      <c r="AO231" s="540">
        <f t="shared" si="249"/>
        <v>0</v>
      </c>
      <c r="AP231" s="97">
        <v>0</v>
      </c>
      <c r="AQ231" s="97">
        <v>0</v>
      </c>
      <c r="AR231" s="540">
        <f t="shared" si="250"/>
        <v>0</v>
      </c>
      <c r="AS231" s="97">
        <v>0</v>
      </c>
      <c r="AT231" s="97">
        <v>0</v>
      </c>
      <c r="AU231" s="540">
        <f t="shared" si="251"/>
        <v>0</v>
      </c>
      <c r="AV231" s="544">
        <f t="shared" si="256"/>
        <v>0</v>
      </c>
      <c r="AW231" s="545">
        <f t="shared" si="256"/>
        <v>0</v>
      </c>
      <c r="AX231" s="540">
        <f t="shared" si="252"/>
        <v>0</v>
      </c>
      <c r="AZ231" s="875" t="s">
        <v>455</v>
      </c>
      <c r="BA231" s="23">
        <v>0</v>
      </c>
      <c r="BB231" s="23">
        <v>0</v>
      </c>
      <c r="BC231" s="862">
        <f t="shared" si="257"/>
        <v>0</v>
      </c>
      <c r="BD231" s="23">
        <v>0</v>
      </c>
      <c r="BE231" s="23">
        <v>0</v>
      </c>
      <c r="BF231" s="862">
        <f t="shared" si="258"/>
        <v>0</v>
      </c>
      <c r="BG231" s="23">
        <v>0</v>
      </c>
      <c r="BH231" s="23">
        <v>0</v>
      </c>
      <c r="BI231" s="862">
        <f t="shared" si="259"/>
        <v>0</v>
      </c>
      <c r="BJ231" s="23">
        <v>0</v>
      </c>
      <c r="BK231" s="23">
        <v>0</v>
      </c>
      <c r="BL231" s="862">
        <f t="shared" si="261"/>
        <v>0</v>
      </c>
      <c r="BM231" s="863">
        <f t="shared" si="253"/>
        <v>0</v>
      </c>
      <c r="BN231" s="864">
        <f t="shared" si="253"/>
        <v>0</v>
      </c>
      <c r="BO231" s="862">
        <f t="shared" si="260"/>
        <v>0</v>
      </c>
    </row>
    <row r="232" spans="1:67" ht="11.25" customHeight="1">
      <c r="A232" s="544" t="s">
        <v>187</v>
      </c>
      <c r="B232" s="596">
        <v>0</v>
      </c>
      <c r="C232" s="292">
        <v>3</v>
      </c>
      <c r="D232" s="540">
        <f t="shared" si="238"/>
        <v>-3</v>
      </c>
      <c r="E232" s="762">
        <v>2</v>
      </c>
      <c r="F232" s="762">
        <v>3</v>
      </c>
      <c r="G232" s="540">
        <f t="shared" si="239"/>
        <v>-1</v>
      </c>
      <c r="H232" s="97">
        <v>14</v>
      </c>
      <c r="I232" s="97">
        <v>14</v>
      </c>
      <c r="J232" s="540">
        <f t="shared" si="240"/>
        <v>0</v>
      </c>
      <c r="K232" s="97">
        <v>1</v>
      </c>
      <c r="L232" s="97">
        <v>0</v>
      </c>
      <c r="M232" s="540">
        <f t="shared" si="241"/>
        <v>1</v>
      </c>
      <c r="N232" s="544">
        <f t="shared" si="254"/>
        <v>17</v>
      </c>
      <c r="O232" s="545">
        <f t="shared" si="254"/>
        <v>20</v>
      </c>
      <c r="P232" s="540">
        <f t="shared" si="242"/>
        <v>-3</v>
      </c>
      <c r="R232" s="142" t="s">
        <v>187</v>
      </c>
      <c r="S232" s="596">
        <v>0</v>
      </c>
      <c r="T232" s="292">
        <v>2</v>
      </c>
      <c r="U232" s="540">
        <f t="shared" si="243"/>
        <v>-2</v>
      </c>
      <c r="V232" s="762">
        <v>0</v>
      </c>
      <c r="W232" s="762">
        <v>1</v>
      </c>
      <c r="X232" s="540">
        <f t="shared" si="244"/>
        <v>-1</v>
      </c>
      <c r="Y232" s="97">
        <v>7</v>
      </c>
      <c r="Z232" s="97">
        <v>5</v>
      </c>
      <c r="AA232" s="540">
        <f t="shared" si="245"/>
        <v>2</v>
      </c>
      <c r="AB232" s="97">
        <v>0</v>
      </c>
      <c r="AC232" s="97">
        <v>0</v>
      </c>
      <c r="AD232" s="540">
        <f t="shared" si="246"/>
        <v>0</v>
      </c>
      <c r="AE232" s="544">
        <f t="shared" si="255"/>
        <v>7</v>
      </c>
      <c r="AF232" s="545">
        <f t="shared" si="255"/>
        <v>8</v>
      </c>
      <c r="AG232" s="540">
        <f t="shared" si="247"/>
        <v>-1</v>
      </c>
      <c r="AI232" s="142" t="s">
        <v>187</v>
      </c>
      <c r="AJ232" s="596">
        <v>2</v>
      </c>
      <c r="AK232" s="292">
        <v>0</v>
      </c>
      <c r="AL232" s="540">
        <f t="shared" si="248"/>
        <v>2</v>
      </c>
      <c r="AM232" s="762">
        <v>0</v>
      </c>
      <c r="AN232" s="762">
        <v>2</v>
      </c>
      <c r="AO232" s="540">
        <f t="shared" si="249"/>
        <v>-2</v>
      </c>
      <c r="AP232" s="97">
        <v>8</v>
      </c>
      <c r="AQ232" s="97">
        <v>3</v>
      </c>
      <c r="AR232" s="540">
        <f t="shared" si="250"/>
        <v>5</v>
      </c>
      <c r="AS232" s="97">
        <v>0</v>
      </c>
      <c r="AT232" s="97">
        <v>0</v>
      </c>
      <c r="AU232" s="540">
        <f t="shared" si="251"/>
        <v>0</v>
      </c>
      <c r="AV232" s="544">
        <f t="shared" si="256"/>
        <v>10</v>
      </c>
      <c r="AW232" s="545">
        <f t="shared" si="256"/>
        <v>5</v>
      </c>
      <c r="AX232" s="540">
        <f t="shared" si="252"/>
        <v>5</v>
      </c>
      <c r="AZ232" s="875" t="s">
        <v>451</v>
      </c>
      <c r="BA232" s="23">
        <v>0</v>
      </c>
      <c r="BB232" s="23">
        <v>0</v>
      </c>
      <c r="BC232" s="862">
        <f t="shared" si="257"/>
        <v>0</v>
      </c>
      <c r="BD232" s="23">
        <v>0</v>
      </c>
      <c r="BE232" s="23">
        <v>0</v>
      </c>
      <c r="BF232" s="862">
        <f t="shared" si="258"/>
        <v>0</v>
      </c>
      <c r="BG232" s="23">
        <v>0</v>
      </c>
      <c r="BH232" s="23">
        <v>0</v>
      </c>
      <c r="BI232" s="862">
        <f t="shared" si="259"/>
        <v>0</v>
      </c>
      <c r="BJ232" s="23">
        <v>0</v>
      </c>
      <c r="BK232" s="23">
        <v>0</v>
      </c>
      <c r="BL232" s="862">
        <f t="shared" si="261"/>
        <v>0</v>
      </c>
      <c r="BM232" s="863">
        <f t="shared" si="253"/>
        <v>0</v>
      </c>
      <c r="BN232" s="864">
        <f t="shared" si="253"/>
        <v>0</v>
      </c>
      <c r="BO232" s="862">
        <f t="shared" si="260"/>
        <v>0</v>
      </c>
    </row>
    <row r="233" spans="1:67" ht="11.25" customHeight="1">
      <c r="A233" s="542" t="s">
        <v>188</v>
      </c>
      <c r="B233" s="575">
        <f>SUM(B227:B232)</f>
        <v>6</v>
      </c>
      <c r="C233" s="576">
        <f>SUM(C227:C232)</f>
        <v>23</v>
      </c>
      <c r="D233" s="577">
        <f t="shared" si="238"/>
        <v>-17</v>
      </c>
      <c r="E233" s="575">
        <f>SUM(E227:E232)</f>
        <v>5</v>
      </c>
      <c r="F233" s="576">
        <f>SUM(F227:F232)</f>
        <v>13</v>
      </c>
      <c r="G233" s="577">
        <f t="shared" si="239"/>
        <v>-8</v>
      </c>
      <c r="H233" s="575">
        <f>SUM(H227:H232)</f>
        <v>38</v>
      </c>
      <c r="I233" s="576">
        <f>SUM(I227:I232)</f>
        <v>61</v>
      </c>
      <c r="J233" s="577">
        <f t="shared" si="240"/>
        <v>-23</v>
      </c>
      <c r="K233" s="575">
        <f>SUM(K227:K232)</f>
        <v>2</v>
      </c>
      <c r="L233" s="576">
        <f>SUM(L227:L232)</f>
        <v>2</v>
      </c>
      <c r="M233" s="577">
        <f t="shared" si="241"/>
        <v>0</v>
      </c>
      <c r="N233" s="578">
        <f t="shared" si="254"/>
        <v>51</v>
      </c>
      <c r="O233" s="579">
        <f t="shared" si="254"/>
        <v>99</v>
      </c>
      <c r="P233" s="577">
        <f t="shared" si="242"/>
        <v>-48</v>
      </c>
      <c r="R233" s="574" t="s">
        <v>188</v>
      </c>
      <c r="S233" s="575">
        <f>SUM(S227:S232)</f>
        <v>3</v>
      </c>
      <c r="T233" s="576">
        <f>SUM(T227:T232)</f>
        <v>7</v>
      </c>
      <c r="U233" s="577">
        <f t="shared" si="243"/>
        <v>-4</v>
      </c>
      <c r="V233" s="575">
        <f>SUM(V227:V232)</f>
        <v>1</v>
      </c>
      <c r="W233" s="576">
        <f>SUM(W227:W232)</f>
        <v>7</v>
      </c>
      <c r="X233" s="577">
        <f t="shared" si="244"/>
        <v>-6</v>
      </c>
      <c r="Y233" s="575">
        <f>SUM(Y227:Y232)</f>
        <v>23</v>
      </c>
      <c r="Z233" s="576">
        <f>SUM(Z227:Z232)</f>
        <v>19</v>
      </c>
      <c r="AA233" s="577">
        <f t="shared" si="245"/>
        <v>4</v>
      </c>
      <c r="AB233" s="575">
        <f>SUM(AB227:AB232)</f>
        <v>0</v>
      </c>
      <c r="AC233" s="576">
        <f>SUM(AC227:AC232)</f>
        <v>1</v>
      </c>
      <c r="AD233" s="577">
        <f t="shared" si="246"/>
        <v>-1</v>
      </c>
      <c r="AE233" s="578">
        <f t="shared" si="255"/>
        <v>27</v>
      </c>
      <c r="AF233" s="579">
        <f t="shared" si="255"/>
        <v>34</v>
      </c>
      <c r="AG233" s="577">
        <f t="shared" si="247"/>
        <v>-7</v>
      </c>
      <c r="AI233" s="574" t="s">
        <v>188</v>
      </c>
      <c r="AJ233" s="575">
        <f>SUM(AJ227:AJ232)</f>
        <v>5</v>
      </c>
      <c r="AK233" s="576">
        <f>SUM(AK227:AK232)</f>
        <v>4</v>
      </c>
      <c r="AL233" s="577">
        <f t="shared" si="248"/>
        <v>1</v>
      </c>
      <c r="AM233" s="575">
        <f>SUM(AM227:AM232)</f>
        <v>1</v>
      </c>
      <c r="AN233" s="576">
        <f>SUM(AN227:AN232)</f>
        <v>3</v>
      </c>
      <c r="AO233" s="577">
        <f t="shared" si="249"/>
        <v>-2</v>
      </c>
      <c r="AP233" s="575">
        <f>SUM(AP227:AP232)</f>
        <v>19</v>
      </c>
      <c r="AQ233" s="576">
        <f>SUM(AQ227:AQ232)</f>
        <v>13</v>
      </c>
      <c r="AR233" s="577">
        <f t="shared" si="250"/>
        <v>6</v>
      </c>
      <c r="AS233" s="575">
        <f>SUM(AS227:AS232)</f>
        <v>0</v>
      </c>
      <c r="AT233" s="576">
        <f>SUM(AT227:AT232)</f>
        <v>0</v>
      </c>
      <c r="AU233" s="577">
        <f t="shared" si="251"/>
        <v>0</v>
      </c>
      <c r="AV233" s="578">
        <f t="shared" si="256"/>
        <v>25</v>
      </c>
      <c r="AW233" s="579">
        <f t="shared" si="256"/>
        <v>20</v>
      </c>
      <c r="AX233" s="577">
        <f t="shared" si="252"/>
        <v>5</v>
      </c>
      <c r="AZ233" s="875" t="s">
        <v>452</v>
      </c>
      <c r="BA233" s="23">
        <v>0</v>
      </c>
      <c r="BB233" s="23">
        <v>0</v>
      </c>
      <c r="BC233" s="862">
        <f t="shared" si="257"/>
        <v>0</v>
      </c>
      <c r="BD233" s="23">
        <v>0</v>
      </c>
      <c r="BE233" s="23">
        <v>1</v>
      </c>
      <c r="BF233" s="862">
        <f t="shared" si="258"/>
        <v>-1</v>
      </c>
      <c r="BG233" s="23">
        <v>0</v>
      </c>
      <c r="BH233" s="23">
        <v>0</v>
      </c>
      <c r="BI233" s="862">
        <f t="shared" si="259"/>
        <v>0</v>
      </c>
      <c r="BJ233" s="23">
        <v>0</v>
      </c>
      <c r="BK233" s="23">
        <v>0</v>
      </c>
      <c r="BL233" s="862">
        <f t="shared" si="261"/>
        <v>0</v>
      </c>
      <c r="BM233" s="863">
        <f t="shared" si="253"/>
        <v>0</v>
      </c>
      <c r="BN233" s="864">
        <f t="shared" si="253"/>
        <v>1</v>
      </c>
      <c r="BO233" s="862">
        <f t="shared" si="260"/>
        <v>-1</v>
      </c>
    </row>
    <row r="234" spans="1:67" ht="11.25" customHeight="1">
      <c r="A234" s="550" t="s">
        <v>189</v>
      </c>
      <c r="B234" s="550">
        <v>25</v>
      </c>
      <c r="C234" s="2808">
        <v>9</v>
      </c>
      <c r="D234" s="2809">
        <f t="shared" si="238"/>
        <v>16</v>
      </c>
      <c r="E234" s="550">
        <v>9</v>
      </c>
      <c r="F234" s="2808">
        <v>3</v>
      </c>
      <c r="G234" s="2809">
        <f t="shared" si="239"/>
        <v>6</v>
      </c>
      <c r="H234" s="550">
        <v>15</v>
      </c>
      <c r="I234" s="2808">
        <v>2</v>
      </c>
      <c r="J234" s="2809">
        <f t="shared" si="240"/>
        <v>13</v>
      </c>
      <c r="K234" s="551">
        <v>0</v>
      </c>
      <c r="L234" s="2810">
        <v>2</v>
      </c>
      <c r="M234" s="2809">
        <f t="shared" si="241"/>
        <v>-2</v>
      </c>
      <c r="N234" s="552">
        <f t="shared" si="254"/>
        <v>49</v>
      </c>
      <c r="O234" s="2811">
        <f t="shared" si="254"/>
        <v>16</v>
      </c>
      <c r="P234" s="2809">
        <f t="shared" si="242"/>
        <v>33</v>
      </c>
      <c r="R234" s="549" t="s">
        <v>189</v>
      </c>
      <c r="S234" s="550">
        <v>24</v>
      </c>
      <c r="T234" s="2808">
        <v>2</v>
      </c>
      <c r="U234" s="2809">
        <f t="shared" si="243"/>
        <v>22</v>
      </c>
      <c r="V234" s="550">
        <v>12</v>
      </c>
      <c r="W234" s="2808">
        <v>4</v>
      </c>
      <c r="X234" s="2809">
        <f t="shared" si="244"/>
        <v>8</v>
      </c>
      <c r="Y234" s="550">
        <v>3</v>
      </c>
      <c r="Z234" s="2808">
        <v>0</v>
      </c>
      <c r="AA234" s="2809">
        <f t="shared" si="245"/>
        <v>3</v>
      </c>
      <c r="AB234" s="551">
        <v>1</v>
      </c>
      <c r="AC234" s="2810">
        <v>1</v>
      </c>
      <c r="AD234" s="2809">
        <f t="shared" si="246"/>
        <v>0</v>
      </c>
      <c r="AE234" s="552">
        <f t="shared" si="255"/>
        <v>40</v>
      </c>
      <c r="AF234" s="2811">
        <f t="shared" si="255"/>
        <v>7</v>
      </c>
      <c r="AG234" s="2809">
        <f t="shared" si="247"/>
        <v>33</v>
      </c>
      <c r="AI234" s="549" t="s">
        <v>189</v>
      </c>
      <c r="AJ234" s="550">
        <v>19</v>
      </c>
      <c r="AK234" s="2808">
        <v>1</v>
      </c>
      <c r="AL234" s="2809">
        <f t="shared" si="248"/>
        <v>18</v>
      </c>
      <c r="AM234" s="550">
        <v>13</v>
      </c>
      <c r="AN234" s="2808">
        <v>1</v>
      </c>
      <c r="AO234" s="2809">
        <f t="shared" si="249"/>
        <v>12</v>
      </c>
      <c r="AP234" s="550">
        <v>4</v>
      </c>
      <c r="AQ234" s="2808">
        <v>1</v>
      </c>
      <c r="AR234" s="2809">
        <f t="shared" si="250"/>
        <v>3</v>
      </c>
      <c r="AS234" s="551">
        <v>1</v>
      </c>
      <c r="AT234" s="2810">
        <v>0</v>
      </c>
      <c r="AU234" s="2809">
        <f t="shared" si="251"/>
        <v>1</v>
      </c>
      <c r="AV234" s="552">
        <f t="shared" si="256"/>
        <v>37</v>
      </c>
      <c r="AW234" s="2811">
        <f t="shared" si="256"/>
        <v>3</v>
      </c>
      <c r="AX234" s="2809">
        <f t="shared" si="252"/>
        <v>34</v>
      </c>
      <c r="AZ234" s="875" t="s">
        <v>458</v>
      </c>
      <c r="BA234" s="23">
        <v>0</v>
      </c>
      <c r="BB234" s="23">
        <v>2</v>
      </c>
      <c r="BC234" s="862">
        <f t="shared" si="257"/>
        <v>-2</v>
      </c>
      <c r="BD234" s="23">
        <v>0</v>
      </c>
      <c r="BE234" s="23">
        <v>1</v>
      </c>
      <c r="BF234" s="862">
        <f t="shared" si="258"/>
        <v>-1</v>
      </c>
      <c r="BG234" s="23">
        <v>5</v>
      </c>
      <c r="BH234" s="23">
        <v>1</v>
      </c>
      <c r="BI234" s="862">
        <f t="shared" si="259"/>
        <v>4</v>
      </c>
      <c r="BJ234" s="23">
        <v>0</v>
      </c>
      <c r="BK234" s="23">
        <v>0</v>
      </c>
      <c r="BL234" s="862">
        <f t="shared" si="261"/>
        <v>0</v>
      </c>
      <c r="BM234" s="863">
        <f t="shared" si="253"/>
        <v>5</v>
      </c>
      <c r="BN234" s="864">
        <f t="shared" si="253"/>
        <v>4</v>
      </c>
      <c r="BO234" s="862">
        <f t="shared" si="260"/>
        <v>1</v>
      </c>
    </row>
    <row r="235" spans="1:67" ht="11.25" customHeight="1" thickBot="1">
      <c r="A235" s="857" t="s">
        <v>156</v>
      </c>
      <c r="B235" s="546">
        <f>SUM(B219+B223+B224+B225+B226+B233+B234)</f>
        <v>40</v>
      </c>
      <c r="C235" s="547">
        <f>SUM(C219+C223+C224+C225+C226+C233+C234)</f>
        <v>53</v>
      </c>
      <c r="D235" s="548">
        <f t="shared" si="238"/>
        <v>-13</v>
      </c>
      <c r="E235" s="546">
        <f>SUM(E219+E223+E224+E225+E226+E233+E234)</f>
        <v>40</v>
      </c>
      <c r="F235" s="547">
        <f>SUM(F219+F223+F224+F225+F226+F233+F234)</f>
        <v>55</v>
      </c>
      <c r="G235" s="548">
        <f t="shared" si="239"/>
        <v>-15</v>
      </c>
      <c r="H235" s="546">
        <f>SUM(H219+H223+H224+H225+H226+H233+H234)</f>
        <v>237</v>
      </c>
      <c r="I235" s="547">
        <f>SUM(I219+I223+I224+I225+I226+I233+I234)</f>
        <v>411</v>
      </c>
      <c r="J235" s="548">
        <f t="shared" si="240"/>
        <v>-174</v>
      </c>
      <c r="K235" s="546">
        <f>SUM(K219+K223+K224+K225+K226+K233+K234)</f>
        <v>2</v>
      </c>
      <c r="L235" s="547">
        <f>SUM(L219+L223+L224+L225+L226+L233+L234)</f>
        <v>8</v>
      </c>
      <c r="M235" s="548">
        <f t="shared" si="241"/>
        <v>-6</v>
      </c>
      <c r="N235" s="546">
        <f>SUM(N219+N223+N224+N225+N226+N233+N234)</f>
        <v>319</v>
      </c>
      <c r="O235" s="547">
        <f>SUM(O219+O223+O224+O225+O226+O233+O234)</f>
        <v>527</v>
      </c>
      <c r="P235" s="548">
        <f t="shared" si="242"/>
        <v>-208</v>
      </c>
      <c r="R235" s="470" t="s">
        <v>156</v>
      </c>
      <c r="S235" s="546">
        <f>SUM(S219+S223+S224+S225+S226+S233+S234)</f>
        <v>33</v>
      </c>
      <c r="T235" s="547">
        <f>SUM(T219+T223+T224+T225+T226+T233+T234)</f>
        <v>20</v>
      </c>
      <c r="U235" s="548">
        <f t="shared" si="243"/>
        <v>13</v>
      </c>
      <c r="V235" s="546">
        <f>SUM(V219+V223+V224+V225+V226+V233+V234)</f>
        <v>22</v>
      </c>
      <c r="W235" s="547">
        <f>SUM(W219+W223+W224+W225+W226+W233+W234)</f>
        <v>21</v>
      </c>
      <c r="X235" s="548">
        <f t="shared" si="244"/>
        <v>1</v>
      </c>
      <c r="Y235" s="546">
        <f>SUM(Y219+Y223+Y224+Y225+Y226+Y233+Y234)</f>
        <v>170</v>
      </c>
      <c r="Z235" s="547">
        <f>SUM(Z219+Z223+Z224+Z225+Z226+Z233+Z234)</f>
        <v>123</v>
      </c>
      <c r="AA235" s="548">
        <f t="shared" si="245"/>
        <v>47</v>
      </c>
      <c r="AB235" s="546">
        <f>SUM(AB219+AB223+AB224+AB225+AB226+AB233+AB234)</f>
        <v>1</v>
      </c>
      <c r="AC235" s="547">
        <f>SUM(AC219+AC223+AC224+AC225+AC226+AC233+AC234)</f>
        <v>4</v>
      </c>
      <c r="AD235" s="548">
        <f t="shared" si="246"/>
        <v>-3</v>
      </c>
      <c r="AE235" s="546">
        <f>SUM(AE219+AE223+AE224+AE225+AE226+AE233+AE234)</f>
        <v>226</v>
      </c>
      <c r="AF235" s="547">
        <f>SUM(AF219+AF223+AF224+AF225+AF226+AF233+AF234)</f>
        <v>168</v>
      </c>
      <c r="AG235" s="548">
        <f t="shared" si="247"/>
        <v>58</v>
      </c>
      <c r="AI235" s="470" t="s">
        <v>156</v>
      </c>
      <c r="AJ235" s="546">
        <f>SUM(AJ219+AJ223+AJ224+AJ225+AJ226+AJ233+AJ234)</f>
        <v>27</v>
      </c>
      <c r="AK235" s="547">
        <f>SUM(AK219+AK223+AK224+AK225+AK226+AK233+AK234)</f>
        <v>11</v>
      </c>
      <c r="AL235" s="548">
        <f t="shared" si="248"/>
        <v>16</v>
      </c>
      <c r="AM235" s="546">
        <f>SUM(AM219+AM223+AM224+AM225+AM226+AM233+AM234)</f>
        <v>20</v>
      </c>
      <c r="AN235" s="547">
        <f>SUM(AN219+AN223+AN224+AN225+AN226+AN233+AN234)</f>
        <v>12</v>
      </c>
      <c r="AO235" s="548">
        <f t="shared" si="249"/>
        <v>8</v>
      </c>
      <c r="AP235" s="546">
        <f>SUM(AP219+AP223+AP224+AP225+AP226+AP233+AP234)</f>
        <v>125</v>
      </c>
      <c r="AQ235" s="547">
        <f>SUM(AQ219+AQ223+AQ224+AQ225+AQ226+AQ233+AQ234)</f>
        <v>121</v>
      </c>
      <c r="AR235" s="548">
        <f t="shared" si="250"/>
        <v>4</v>
      </c>
      <c r="AS235" s="546">
        <f>SUM(AS219+AS223+AS224+AS225+AS226+AS233+AS234)</f>
        <v>6</v>
      </c>
      <c r="AT235" s="547">
        <f>SUM(AT219+AT223+AT224+AT225+AT226+AT233+AT234)</f>
        <v>1</v>
      </c>
      <c r="AU235" s="548">
        <f t="shared" si="251"/>
        <v>5</v>
      </c>
      <c r="AV235" s="546">
        <f>SUM(AV219+AV223+AV224+AV225+AV226+AV233+AV234)</f>
        <v>178</v>
      </c>
      <c r="AW235" s="547">
        <f>SUM(AW219+AW223+AW224+AW225+AW226+AW233+AW234)</f>
        <v>145</v>
      </c>
      <c r="AX235" s="548">
        <f t="shared" si="252"/>
        <v>33</v>
      </c>
      <c r="AZ235" s="875" t="s">
        <v>453</v>
      </c>
      <c r="BA235" s="23">
        <v>0</v>
      </c>
      <c r="BB235" s="23">
        <v>0</v>
      </c>
      <c r="BC235" s="862">
        <f t="shared" si="257"/>
        <v>0</v>
      </c>
      <c r="BD235" s="23">
        <v>1</v>
      </c>
      <c r="BE235" s="23">
        <v>2</v>
      </c>
      <c r="BF235" s="862">
        <f t="shared" si="258"/>
        <v>-1</v>
      </c>
      <c r="BG235" s="23">
        <v>8</v>
      </c>
      <c r="BH235" s="23">
        <v>2</v>
      </c>
      <c r="BI235" s="862">
        <f t="shared" si="259"/>
        <v>6</v>
      </c>
      <c r="BJ235" s="23">
        <v>0</v>
      </c>
      <c r="BK235" s="23">
        <v>0</v>
      </c>
      <c r="BL235" s="862">
        <f t="shared" si="261"/>
        <v>0</v>
      </c>
      <c r="BM235" s="863">
        <f t="shared" si="253"/>
        <v>9</v>
      </c>
      <c r="BN235" s="864">
        <f t="shared" si="253"/>
        <v>4</v>
      </c>
      <c r="BO235" s="862">
        <f t="shared" si="260"/>
        <v>5</v>
      </c>
    </row>
    <row r="236" spans="1:67" ht="11.25" customHeight="1">
      <c r="A236" s="762" t="s">
        <v>190</v>
      </c>
      <c r="O236" s="296"/>
      <c r="P236" s="554"/>
      <c r="AZ236" s="875" t="s">
        <v>457</v>
      </c>
      <c r="BA236" s="23">
        <v>0</v>
      </c>
      <c r="BB236" s="23">
        <v>0</v>
      </c>
      <c r="BC236" s="862">
        <f t="shared" si="257"/>
        <v>0</v>
      </c>
      <c r="BD236" s="23">
        <v>0</v>
      </c>
      <c r="BE236" s="23">
        <v>0</v>
      </c>
      <c r="BF236" s="862">
        <f t="shared" si="258"/>
        <v>0</v>
      </c>
      <c r="BG236" s="23">
        <v>0</v>
      </c>
      <c r="BH236" s="23">
        <v>0</v>
      </c>
      <c r="BI236" s="862">
        <f t="shared" si="259"/>
        <v>0</v>
      </c>
      <c r="BJ236" s="23">
        <v>0</v>
      </c>
      <c r="BK236" s="23">
        <v>0</v>
      </c>
      <c r="BL236" s="862">
        <f t="shared" si="261"/>
        <v>0</v>
      </c>
      <c r="BM236" s="863">
        <f t="shared" si="253"/>
        <v>0</v>
      </c>
      <c r="BN236" s="864">
        <f t="shared" si="253"/>
        <v>0</v>
      </c>
      <c r="BO236" s="862">
        <f t="shared" si="260"/>
        <v>0</v>
      </c>
    </row>
    <row r="237" spans="1:67" ht="11.25" customHeight="1">
      <c r="A237" s="762" t="s">
        <v>531</v>
      </c>
      <c r="AZ237" s="875" t="s">
        <v>456</v>
      </c>
      <c r="BA237" s="23">
        <v>0</v>
      </c>
      <c r="BB237" s="23">
        <v>0</v>
      </c>
      <c r="BC237" s="862">
        <f>BA237-BB237</f>
        <v>0</v>
      </c>
      <c r="BD237" s="23">
        <v>0</v>
      </c>
      <c r="BE237" s="23">
        <v>0</v>
      </c>
      <c r="BF237" s="862">
        <f>BD237-BE237</f>
        <v>0</v>
      </c>
      <c r="BG237" s="23">
        <v>0</v>
      </c>
      <c r="BH237" s="23">
        <v>0</v>
      </c>
      <c r="BI237" s="862">
        <f t="shared" si="259"/>
        <v>0</v>
      </c>
      <c r="BJ237" s="23">
        <v>0</v>
      </c>
      <c r="BK237" s="23">
        <v>0</v>
      </c>
      <c r="BL237" s="862">
        <f t="shared" si="261"/>
        <v>0</v>
      </c>
      <c r="BM237" s="863">
        <f t="shared" si="253"/>
        <v>0</v>
      </c>
      <c r="BN237" s="864">
        <f t="shared" si="253"/>
        <v>0</v>
      </c>
      <c r="BO237" s="862">
        <f t="shared" si="260"/>
        <v>0</v>
      </c>
    </row>
    <row r="238" spans="1:67" ht="11.25" customHeight="1">
      <c r="AZ238" s="879" t="s">
        <v>454</v>
      </c>
      <c r="BA238" s="2812">
        <v>23</v>
      </c>
      <c r="BB238" s="2812">
        <v>4</v>
      </c>
      <c r="BC238" s="2813">
        <f>BA238-BB238</f>
        <v>19</v>
      </c>
      <c r="BD238" s="2812">
        <v>17</v>
      </c>
      <c r="BE238" s="2812">
        <v>1</v>
      </c>
      <c r="BF238" s="2813">
        <f>BD238-BE238</f>
        <v>16</v>
      </c>
      <c r="BG238" s="763">
        <v>5</v>
      </c>
      <c r="BH238" s="2812">
        <v>1</v>
      </c>
      <c r="BI238" s="2813">
        <f t="shared" si="259"/>
        <v>4</v>
      </c>
      <c r="BJ238" s="2812">
        <v>3</v>
      </c>
      <c r="BK238" s="2812">
        <v>0</v>
      </c>
      <c r="BL238" s="2813">
        <f t="shared" si="261"/>
        <v>3</v>
      </c>
      <c r="BM238" s="870">
        <f t="shared" si="253"/>
        <v>48</v>
      </c>
      <c r="BN238" s="2814">
        <f t="shared" si="253"/>
        <v>6</v>
      </c>
      <c r="BO238" s="2813">
        <f t="shared" si="260"/>
        <v>42</v>
      </c>
    </row>
    <row r="239" spans="1:67" ht="11.25" customHeight="1" thickBot="1">
      <c r="AZ239" s="878" t="s">
        <v>156</v>
      </c>
      <c r="BA239" s="871">
        <f>SUM(BA217:BA238)</f>
        <v>37</v>
      </c>
      <c r="BB239" s="871">
        <f>SUM(BB217:BB238)</f>
        <v>25</v>
      </c>
      <c r="BC239" s="872">
        <f>BA239-BB239</f>
        <v>12</v>
      </c>
      <c r="BD239" s="871">
        <f>SUM(BD217:BD238)</f>
        <v>28</v>
      </c>
      <c r="BE239" s="871">
        <f>SUM(BE217:BE238)</f>
        <v>58</v>
      </c>
      <c r="BF239" s="872">
        <f>BD239-BE239</f>
        <v>-30</v>
      </c>
      <c r="BG239" s="871">
        <f>SUM(BG217:BG238)</f>
        <v>128</v>
      </c>
      <c r="BH239" s="871">
        <f>SUM(BH217:BH238)</f>
        <v>139</v>
      </c>
      <c r="BI239" s="872">
        <f t="shared" si="259"/>
        <v>-11</v>
      </c>
      <c r="BJ239" s="871">
        <f>SUM(BJ217:BJ238)</f>
        <v>6</v>
      </c>
      <c r="BK239" s="871">
        <f>SUM(BK217:BK238)</f>
        <v>2</v>
      </c>
      <c r="BL239" s="872">
        <f t="shared" si="261"/>
        <v>4</v>
      </c>
      <c r="BM239" s="871">
        <f>SUM(BM217:BM238)</f>
        <v>199</v>
      </c>
      <c r="BN239" s="871">
        <f>SUM(BN217:BN238)</f>
        <v>224</v>
      </c>
      <c r="BO239" s="872">
        <f>BM239-BN239</f>
        <v>-25</v>
      </c>
    </row>
    <row r="240" spans="1:67" ht="11.25" customHeight="1"/>
    <row r="242" spans="1:33" ht="12.75" customHeight="1">
      <c r="A242" s="853" t="s">
        <v>22</v>
      </c>
      <c r="B242" s="4596" t="s">
        <v>163</v>
      </c>
      <c r="C242" s="4602"/>
      <c r="D242" s="4602"/>
      <c r="E242" s="4602"/>
      <c r="F242" s="4602"/>
      <c r="G242" s="4602"/>
      <c r="H242" s="4602"/>
      <c r="I242" s="4602"/>
      <c r="J242" s="4602"/>
      <c r="K242" s="4602"/>
      <c r="L242" s="4602"/>
      <c r="M242" s="4602"/>
      <c r="N242" s="4602"/>
      <c r="O242" s="4602"/>
      <c r="P242" s="4603"/>
    </row>
    <row r="243" spans="1:33" ht="13.5" thickBot="1">
      <c r="A243" s="854" t="s">
        <v>392</v>
      </c>
    </row>
    <row r="244" spans="1:33" ht="87" thickBot="1">
      <c r="A244" s="855" t="s">
        <v>529</v>
      </c>
      <c r="B244" s="137" t="s">
        <v>164</v>
      </c>
      <c r="C244" s="138" t="s">
        <v>164</v>
      </c>
      <c r="D244" s="139"/>
      <c r="E244" s="137" t="s">
        <v>165</v>
      </c>
      <c r="F244" s="138" t="s">
        <v>166</v>
      </c>
      <c r="G244" s="139"/>
      <c r="H244" s="137" t="s">
        <v>167</v>
      </c>
      <c r="I244" s="138" t="s">
        <v>167</v>
      </c>
      <c r="J244" s="139"/>
      <c r="K244" s="138" t="s">
        <v>168</v>
      </c>
      <c r="L244" s="138" t="s">
        <v>168</v>
      </c>
      <c r="M244" s="139"/>
      <c r="N244" s="137" t="s">
        <v>156</v>
      </c>
      <c r="O244" s="138" t="s">
        <v>156</v>
      </c>
      <c r="P244" s="140"/>
      <c r="R244" s="553" t="s">
        <v>926</v>
      </c>
      <c r="S244" s="137" t="s">
        <v>164</v>
      </c>
      <c r="T244" s="138" t="s">
        <v>164</v>
      </c>
      <c r="U244" s="139"/>
      <c r="V244" s="137" t="s">
        <v>165</v>
      </c>
      <c r="W244" s="138" t="s">
        <v>166</v>
      </c>
      <c r="X244" s="139"/>
      <c r="Y244" s="137" t="s">
        <v>167</v>
      </c>
      <c r="Z244" s="138" t="s">
        <v>167</v>
      </c>
      <c r="AA244" s="139"/>
      <c r="AB244" s="138" t="s">
        <v>168</v>
      </c>
      <c r="AC244" s="138" t="s">
        <v>168</v>
      </c>
      <c r="AD244" s="139"/>
      <c r="AE244" s="137" t="s">
        <v>156</v>
      </c>
      <c r="AF244" s="138" t="s">
        <v>156</v>
      </c>
      <c r="AG244" s="140"/>
    </row>
    <row r="245" spans="1:33" ht="45.75" thickBot="1">
      <c r="A245" s="856"/>
      <c r="B245" s="534" t="s">
        <v>169</v>
      </c>
      <c r="C245" s="650" t="s">
        <v>170</v>
      </c>
      <c r="D245" s="536" t="s">
        <v>171</v>
      </c>
      <c r="E245" s="534" t="s">
        <v>169</v>
      </c>
      <c r="F245" s="535" t="s">
        <v>170</v>
      </c>
      <c r="G245" s="469" t="s">
        <v>171</v>
      </c>
      <c r="H245" s="534" t="s">
        <v>169</v>
      </c>
      <c r="I245" s="535" t="s">
        <v>170</v>
      </c>
      <c r="J245" s="536" t="s">
        <v>171</v>
      </c>
      <c r="K245" s="534" t="s">
        <v>169</v>
      </c>
      <c r="L245" s="535" t="s">
        <v>170</v>
      </c>
      <c r="M245" s="536" t="s">
        <v>171</v>
      </c>
      <c r="N245" s="534" t="s">
        <v>169</v>
      </c>
      <c r="O245" s="650" t="s">
        <v>170</v>
      </c>
      <c r="P245" s="469" t="s">
        <v>161</v>
      </c>
      <c r="R245" s="141"/>
      <c r="S245" s="534" t="s">
        <v>169</v>
      </c>
      <c r="T245" s="650" t="s">
        <v>170</v>
      </c>
      <c r="U245" s="536" t="s">
        <v>171</v>
      </c>
      <c r="V245" s="534" t="s">
        <v>169</v>
      </c>
      <c r="W245" s="535" t="s">
        <v>170</v>
      </c>
      <c r="X245" s="469" t="s">
        <v>171</v>
      </c>
      <c r="Y245" s="534" t="s">
        <v>169</v>
      </c>
      <c r="Z245" s="535" t="s">
        <v>170</v>
      </c>
      <c r="AA245" s="536" t="s">
        <v>171</v>
      </c>
      <c r="AB245" s="534" t="s">
        <v>169</v>
      </c>
      <c r="AC245" s="535" t="s">
        <v>170</v>
      </c>
      <c r="AD245" s="536" t="s">
        <v>171</v>
      </c>
      <c r="AE245" s="534" t="s">
        <v>169</v>
      </c>
      <c r="AF245" s="650" t="s">
        <v>170</v>
      </c>
      <c r="AG245" s="469" t="s">
        <v>161</v>
      </c>
    </row>
    <row r="246" spans="1:33">
      <c r="A246" s="544" t="s">
        <v>172</v>
      </c>
      <c r="B246" s="537">
        <v>0</v>
      </c>
      <c r="C246" s="538">
        <v>0</v>
      </c>
      <c r="D246" s="539">
        <f t="shared" ref="D246:D264" si="262">B246-C246</f>
        <v>0</v>
      </c>
      <c r="E246" s="97">
        <v>3</v>
      </c>
      <c r="F246" s="538">
        <v>1</v>
      </c>
      <c r="G246" s="539">
        <f t="shared" ref="G246:G264" si="263">E246-F246</f>
        <v>2</v>
      </c>
      <c r="H246" s="97">
        <v>46</v>
      </c>
      <c r="I246" s="97">
        <v>127</v>
      </c>
      <c r="J246" s="540">
        <f t="shared" ref="J246:J264" si="264">H246-I246</f>
        <v>-81</v>
      </c>
      <c r="K246" s="97">
        <v>0</v>
      </c>
      <c r="L246" s="97">
        <v>1</v>
      </c>
      <c r="M246" s="540">
        <f t="shared" ref="M246:M264" si="265">K246-L246</f>
        <v>-1</v>
      </c>
      <c r="N246" s="97">
        <f>SUM(B246+E246+H246+K246)</f>
        <v>49</v>
      </c>
      <c r="O246" s="97">
        <f>SUM(C246+F246+I246+L246)</f>
        <v>129</v>
      </c>
      <c r="P246" s="539">
        <f t="shared" ref="P246:P264" si="266">N246-O246</f>
        <v>-80</v>
      </c>
      <c r="R246" s="142" t="s">
        <v>172</v>
      </c>
      <c r="S246" s="537">
        <v>0</v>
      </c>
      <c r="T246" s="538">
        <v>0</v>
      </c>
      <c r="U246" s="539">
        <f t="shared" ref="U246:U264" si="267">S246-T246</f>
        <v>0</v>
      </c>
      <c r="V246" s="97">
        <v>3</v>
      </c>
      <c r="W246" s="538">
        <v>1</v>
      </c>
      <c r="X246" s="539">
        <f t="shared" ref="X246:X264" si="268">V246-W246</f>
        <v>2</v>
      </c>
      <c r="Y246" s="97">
        <v>36</v>
      </c>
      <c r="Z246" s="97">
        <v>33</v>
      </c>
      <c r="AA246" s="540">
        <f t="shared" ref="AA246:AA264" si="269">Y246-Z246</f>
        <v>3</v>
      </c>
      <c r="AB246" s="97">
        <v>0</v>
      </c>
      <c r="AC246" s="97">
        <v>0</v>
      </c>
      <c r="AD246" s="540">
        <f t="shared" ref="AD246:AD264" si="270">AB246-AC246</f>
        <v>0</v>
      </c>
      <c r="AE246" s="97">
        <f>SUM(S246+V246+Y246+AB246)</f>
        <v>39</v>
      </c>
      <c r="AF246" s="97">
        <f>SUM(T246+W246+Z246+AC246)</f>
        <v>34</v>
      </c>
      <c r="AG246" s="539">
        <f t="shared" ref="AG246:AG264" si="271">AE246-AF246</f>
        <v>5</v>
      </c>
    </row>
    <row r="247" spans="1:33">
      <c r="A247" s="544" t="s">
        <v>173</v>
      </c>
      <c r="B247" s="541">
        <v>0</v>
      </c>
      <c r="C247" s="247">
        <v>0</v>
      </c>
      <c r="D247" s="540">
        <f t="shared" si="262"/>
        <v>0</v>
      </c>
      <c r="E247" s="97">
        <v>0</v>
      </c>
      <c r="F247" s="247">
        <v>0</v>
      </c>
      <c r="G247" s="540">
        <f t="shared" si="263"/>
        <v>0</v>
      </c>
      <c r="H247" s="97">
        <v>0</v>
      </c>
      <c r="I247" s="97">
        <v>1</v>
      </c>
      <c r="J247" s="540">
        <f t="shared" si="264"/>
        <v>-1</v>
      </c>
      <c r="K247" s="97">
        <v>0</v>
      </c>
      <c r="L247" s="97">
        <v>0</v>
      </c>
      <c r="M247" s="540">
        <f t="shared" si="265"/>
        <v>0</v>
      </c>
      <c r="N247" s="97">
        <f>SUM(B247+E247+H247+K247)</f>
        <v>0</v>
      </c>
      <c r="O247" s="97">
        <f>SUM(C247+F247+I247+L247)</f>
        <v>1</v>
      </c>
      <c r="P247" s="540">
        <f t="shared" si="266"/>
        <v>-1</v>
      </c>
      <c r="R247" s="142" t="s">
        <v>173</v>
      </c>
      <c r="S247" s="541">
        <v>0</v>
      </c>
      <c r="T247" s="247">
        <v>0</v>
      </c>
      <c r="U247" s="540">
        <f t="shared" si="267"/>
        <v>0</v>
      </c>
      <c r="V247" s="97">
        <v>0</v>
      </c>
      <c r="W247" s="247">
        <v>0</v>
      </c>
      <c r="X247" s="540">
        <f t="shared" si="268"/>
        <v>0</v>
      </c>
      <c r="Y247" s="97">
        <v>0</v>
      </c>
      <c r="Z247" s="97">
        <v>0</v>
      </c>
      <c r="AA247" s="540">
        <f t="shared" si="269"/>
        <v>0</v>
      </c>
      <c r="AB247" s="97">
        <v>0</v>
      </c>
      <c r="AC247" s="97">
        <v>0</v>
      </c>
      <c r="AD247" s="540">
        <f t="shared" si="270"/>
        <v>0</v>
      </c>
      <c r="AE247" s="97">
        <f>SUM(S247+V247+Y247+AB247)</f>
        <v>0</v>
      </c>
      <c r="AF247" s="97">
        <f>SUM(T247+W247+Z247+AC247)</f>
        <v>0</v>
      </c>
      <c r="AG247" s="540">
        <f t="shared" si="271"/>
        <v>0</v>
      </c>
    </row>
    <row r="248" spans="1:33">
      <c r="A248" s="542" t="s">
        <v>174</v>
      </c>
      <c r="B248" s="575">
        <f>SUM(B246:B247)</f>
        <v>0</v>
      </c>
      <c r="C248" s="576">
        <f>SUM(C246:C247)</f>
        <v>0</v>
      </c>
      <c r="D248" s="577">
        <f t="shared" si="262"/>
        <v>0</v>
      </c>
      <c r="E248" s="575">
        <f>SUM(E246:E247)</f>
        <v>3</v>
      </c>
      <c r="F248" s="576">
        <f>SUM(F246:F247)</f>
        <v>1</v>
      </c>
      <c r="G248" s="577">
        <f t="shared" si="263"/>
        <v>2</v>
      </c>
      <c r="H248" s="575">
        <f>SUM(H246:H247)</f>
        <v>46</v>
      </c>
      <c r="I248" s="576">
        <f>SUM(I246:I247)</f>
        <v>128</v>
      </c>
      <c r="J248" s="577">
        <f t="shared" si="264"/>
        <v>-82</v>
      </c>
      <c r="K248" s="575">
        <f>SUM(K246:K247)</f>
        <v>0</v>
      </c>
      <c r="L248" s="576">
        <f>SUM(L246:L247)</f>
        <v>1</v>
      </c>
      <c r="M248" s="577">
        <f t="shared" si="265"/>
        <v>-1</v>
      </c>
      <c r="N248" s="578">
        <f t="shared" ref="N248:O263" si="272">B248+E248+H248+K248</f>
        <v>49</v>
      </c>
      <c r="O248" s="579">
        <f t="shared" si="272"/>
        <v>130</v>
      </c>
      <c r="P248" s="577">
        <f t="shared" si="266"/>
        <v>-81</v>
      </c>
      <c r="R248" s="574" t="s">
        <v>174</v>
      </c>
      <c r="S248" s="575">
        <f>SUM(S246:S247)</f>
        <v>0</v>
      </c>
      <c r="T248" s="576">
        <f>SUM(T246:T247)</f>
        <v>0</v>
      </c>
      <c r="U248" s="577">
        <f t="shared" si="267"/>
        <v>0</v>
      </c>
      <c r="V248" s="575">
        <f>SUM(V246:V247)</f>
        <v>3</v>
      </c>
      <c r="W248" s="576">
        <f>SUM(W246:W247)</f>
        <v>1</v>
      </c>
      <c r="X248" s="577">
        <f t="shared" si="268"/>
        <v>2</v>
      </c>
      <c r="Y248" s="575">
        <f>SUM(Y246:Y247)</f>
        <v>36</v>
      </c>
      <c r="Z248" s="576">
        <f>SUM(Z246:Z247)</f>
        <v>33</v>
      </c>
      <c r="AA248" s="577">
        <f t="shared" si="269"/>
        <v>3</v>
      </c>
      <c r="AB248" s="575">
        <f>SUM(AB246:AB247)</f>
        <v>0</v>
      </c>
      <c r="AC248" s="576">
        <f>SUM(AC246:AC247)</f>
        <v>0</v>
      </c>
      <c r="AD248" s="577">
        <f t="shared" si="270"/>
        <v>0</v>
      </c>
      <c r="AE248" s="578">
        <f t="shared" ref="AE248:AF263" si="273">S248+V248+Y248+AB248</f>
        <v>39</v>
      </c>
      <c r="AF248" s="579">
        <f t="shared" si="273"/>
        <v>34</v>
      </c>
      <c r="AG248" s="577">
        <f t="shared" si="271"/>
        <v>5</v>
      </c>
    </row>
    <row r="249" spans="1:33">
      <c r="A249" s="544" t="s">
        <v>175</v>
      </c>
      <c r="B249" s="541">
        <v>0</v>
      </c>
      <c r="C249" s="247">
        <v>0</v>
      </c>
      <c r="D249" s="540">
        <f t="shared" si="262"/>
        <v>0</v>
      </c>
      <c r="E249" s="97">
        <v>0</v>
      </c>
      <c r="F249" s="247">
        <v>0</v>
      </c>
      <c r="G249" s="540">
        <f t="shared" si="263"/>
        <v>0</v>
      </c>
      <c r="H249" s="97">
        <v>0</v>
      </c>
      <c r="I249" s="97">
        <v>0</v>
      </c>
      <c r="J249" s="540">
        <f t="shared" si="264"/>
        <v>0</v>
      </c>
      <c r="K249" s="97">
        <v>0</v>
      </c>
      <c r="L249" s="97">
        <v>0</v>
      </c>
      <c r="M249" s="540">
        <f t="shared" si="265"/>
        <v>0</v>
      </c>
      <c r="N249" s="544">
        <f t="shared" si="272"/>
        <v>0</v>
      </c>
      <c r="O249" s="545">
        <f t="shared" si="272"/>
        <v>0</v>
      </c>
      <c r="P249" s="540">
        <f t="shared" si="266"/>
        <v>0</v>
      </c>
      <c r="R249" s="142" t="s">
        <v>175</v>
      </c>
      <c r="S249" s="541">
        <v>0</v>
      </c>
      <c r="T249" s="247">
        <v>0</v>
      </c>
      <c r="U249" s="540">
        <f t="shared" si="267"/>
        <v>0</v>
      </c>
      <c r="V249" s="97">
        <v>0</v>
      </c>
      <c r="W249" s="247">
        <v>0</v>
      </c>
      <c r="X249" s="540">
        <f t="shared" si="268"/>
        <v>0</v>
      </c>
      <c r="Y249" s="97">
        <v>0</v>
      </c>
      <c r="Z249" s="97">
        <v>0</v>
      </c>
      <c r="AA249" s="540">
        <f t="shared" si="269"/>
        <v>0</v>
      </c>
      <c r="AB249" s="97">
        <v>0</v>
      </c>
      <c r="AC249" s="97">
        <v>0</v>
      </c>
      <c r="AD249" s="540">
        <f t="shared" si="270"/>
        <v>0</v>
      </c>
      <c r="AE249" s="544">
        <f t="shared" si="273"/>
        <v>0</v>
      </c>
      <c r="AF249" s="545">
        <f t="shared" si="273"/>
        <v>0</v>
      </c>
      <c r="AG249" s="540">
        <f t="shared" si="271"/>
        <v>0</v>
      </c>
    </row>
    <row r="250" spans="1:33">
      <c r="A250" s="544" t="s">
        <v>176</v>
      </c>
      <c r="B250" s="541">
        <v>0</v>
      </c>
      <c r="C250" s="247">
        <v>5</v>
      </c>
      <c r="D250" s="540">
        <f t="shared" si="262"/>
        <v>-5</v>
      </c>
      <c r="E250" s="97">
        <v>2</v>
      </c>
      <c r="F250" s="247">
        <v>3</v>
      </c>
      <c r="G250" s="540">
        <f t="shared" si="263"/>
        <v>-1</v>
      </c>
      <c r="H250" s="97">
        <v>10</v>
      </c>
      <c r="I250" s="97">
        <v>23</v>
      </c>
      <c r="J250" s="540">
        <f t="shared" si="264"/>
        <v>-13</v>
      </c>
      <c r="K250" s="97">
        <v>0</v>
      </c>
      <c r="L250" s="97">
        <v>1</v>
      </c>
      <c r="M250" s="540">
        <f t="shared" si="265"/>
        <v>-1</v>
      </c>
      <c r="N250" s="544">
        <f t="shared" si="272"/>
        <v>12</v>
      </c>
      <c r="O250" s="545">
        <f t="shared" si="272"/>
        <v>32</v>
      </c>
      <c r="P250" s="540">
        <f t="shared" si="266"/>
        <v>-20</v>
      </c>
      <c r="R250" s="142" t="s">
        <v>176</v>
      </c>
      <c r="S250" s="541">
        <v>3</v>
      </c>
      <c r="T250" s="247">
        <v>1</v>
      </c>
      <c r="U250" s="540">
        <f t="shared" si="267"/>
        <v>2</v>
      </c>
      <c r="V250" s="97">
        <v>0</v>
      </c>
      <c r="W250" s="247">
        <v>3</v>
      </c>
      <c r="X250" s="540">
        <f t="shared" si="268"/>
        <v>-3</v>
      </c>
      <c r="Y250" s="97">
        <v>13</v>
      </c>
      <c r="Z250" s="97">
        <v>11</v>
      </c>
      <c r="AA250" s="540">
        <f t="shared" si="269"/>
        <v>2</v>
      </c>
      <c r="AB250" s="97">
        <v>0</v>
      </c>
      <c r="AC250" s="97">
        <v>0</v>
      </c>
      <c r="AD250" s="540">
        <f t="shared" si="270"/>
        <v>0</v>
      </c>
      <c r="AE250" s="544">
        <f t="shared" si="273"/>
        <v>16</v>
      </c>
      <c r="AF250" s="545">
        <f t="shared" si="273"/>
        <v>15</v>
      </c>
      <c r="AG250" s="540">
        <f t="shared" si="271"/>
        <v>1</v>
      </c>
    </row>
    <row r="251" spans="1:33">
      <c r="A251" s="544" t="s">
        <v>177</v>
      </c>
      <c r="B251" s="541">
        <v>0</v>
      </c>
      <c r="C251" s="247">
        <v>0</v>
      </c>
      <c r="D251" s="540">
        <f t="shared" si="262"/>
        <v>0</v>
      </c>
      <c r="E251" s="97">
        <v>0</v>
      </c>
      <c r="F251" s="247">
        <v>0</v>
      </c>
      <c r="G251" s="540">
        <f t="shared" si="263"/>
        <v>0</v>
      </c>
      <c r="H251" s="97">
        <v>0</v>
      </c>
      <c r="I251" s="97">
        <v>0</v>
      </c>
      <c r="J251" s="540">
        <f t="shared" si="264"/>
        <v>0</v>
      </c>
      <c r="K251" s="97">
        <v>0</v>
      </c>
      <c r="L251" s="97">
        <v>0</v>
      </c>
      <c r="M251" s="540">
        <f t="shared" si="265"/>
        <v>0</v>
      </c>
      <c r="N251" s="544">
        <f t="shared" si="272"/>
        <v>0</v>
      </c>
      <c r="O251" s="545">
        <f t="shared" si="272"/>
        <v>0</v>
      </c>
      <c r="P251" s="540">
        <f t="shared" si="266"/>
        <v>0</v>
      </c>
      <c r="R251" s="142" t="s">
        <v>177</v>
      </c>
      <c r="S251" s="541">
        <v>2</v>
      </c>
      <c r="T251" s="247">
        <v>0</v>
      </c>
      <c r="U251" s="540">
        <f t="shared" si="267"/>
        <v>2</v>
      </c>
      <c r="V251" s="97">
        <v>0</v>
      </c>
      <c r="W251" s="247">
        <v>0</v>
      </c>
      <c r="X251" s="540">
        <f t="shared" si="268"/>
        <v>0</v>
      </c>
      <c r="Y251" s="97">
        <v>0</v>
      </c>
      <c r="Z251" s="97">
        <v>1</v>
      </c>
      <c r="AA251" s="540">
        <f t="shared" si="269"/>
        <v>-1</v>
      </c>
      <c r="AB251" s="97">
        <v>0</v>
      </c>
      <c r="AC251" s="97">
        <v>0</v>
      </c>
      <c r="AD251" s="540">
        <f t="shared" si="270"/>
        <v>0</v>
      </c>
      <c r="AE251" s="544">
        <f t="shared" si="273"/>
        <v>2</v>
      </c>
      <c r="AF251" s="545">
        <f t="shared" si="273"/>
        <v>1</v>
      </c>
      <c r="AG251" s="540">
        <f t="shared" si="271"/>
        <v>1</v>
      </c>
    </row>
    <row r="252" spans="1:33">
      <c r="A252" s="542" t="s">
        <v>178</v>
      </c>
      <c r="B252" s="575">
        <f>SUM(B249:B251)</f>
        <v>0</v>
      </c>
      <c r="C252" s="576">
        <f>SUM(C249:C251)</f>
        <v>5</v>
      </c>
      <c r="D252" s="577">
        <f t="shared" si="262"/>
        <v>-5</v>
      </c>
      <c r="E252" s="575">
        <f>SUM(E249:E251)</f>
        <v>2</v>
      </c>
      <c r="F252" s="576">
        <f>SUM(F249:F251)</f>
        <v>3</v>
      </c>
      <c r="G252" s="577">
        <f t="shared" si="263"/>
        <v>-1</v>
      </c>
      <c r="H252" s="575">
        <f>SUM(H249:H251)</f>
        <v>10</v>
      </c>
      <c r="I252" s="576">
        <f>SUM(I249:I251)</f>
        <v>23</v>
      </c>
      <c r="J252" s="577">
        <f t="shared" si="264"/>
        <v>-13</v>
      </c>
      <c r="K252" s="575">
        <f>SUM(K249:K251)</f>
        <v>0</v>
      </c>
      <c r="L252" s="576">
        <f>SUM(L249:L251)</f>
        <v>1</v>
      </c>
      <c r="M252" s="577">
        <f t="shared" si="265"/>
        <v>-1</v>
      </c>
      <c r="N252" s="578">
        <f t="shared" si="272"/>
        <v>12</v>
      </c>
      <c r="O252" s="579">
        <f t="shared" si="272"/>
        <v>32</v>
      </c>
      <c r="P252" s="577">
        <f t="shared" si="266"/>
        <v>-20</v>
      </c>
      <c r="R252" s="574" t="s">
        <v>178</v>
      </c>
      <c r="S252" s="575">
        <f>SUM(S249:S251)</f>
        <v>5</v>
      </c>
      <c r="T252" s="576">
        <f>SUM(T249:T251)</f>
        <v>1</v>
      </c>
      <c r="U252" s="577">
        <f t="shared" si="267"/>
        <v>4</v>
      </c>
      <c r="V252" s="575">
        <f>SUM(V249:V251)</f>
        <v>0</v>
      </c>
      <c r="W252" s="576">
        <f>SUM(W249:W251)</f>
        <v>3</v>
      </c>
      <c r="X252" s="577">
        <f t="shared" si="268"/>
        <v>-3</v>
      </c>
      <c r="Y252" s="575">
        <f>SUM(Y249:Y251)</f>
        <v>13</v>
      </c>
      <c r="Z252" s="576">
        <f>SUM(Z249:Z251)</f>
        <v>12</v>
      </c>
      <c r="AA252" s="577">
        <f t="shared" si="269"/>
        <v>1</v>
      </c>
      <c r="AB252" s="575">
        <f>SUM(AB249:AB251)</f>
        <v>0</v>
      </c>
      <c r="AC252" s="576">
        <f>SUM(AC249:AC251)</f>
        <v>0</v>
      </c>
      <c r="AD252" s="577">
        <f t="shared" si="270"/>
        <v>0</v>
      </c>
      <c r="AE252" s="578">
        <f t="shared" si="273"/>
        <v>18</v>
      </c>
      <c r="AF252" s="579">
        <f t="shared" si="273"/>
        <v>16</v>
      </c>
      <c r="AG252" s="577">
        <f t="shared" si="271"/>
        <v>2</v>
      </c>
    </row>
    <row r="253" spans="1:33">
      <c r="A253" s="542" t="s">
        <v>179</v>
      </c>
      <c r="B253" s="575">
        <v>9</v>
      </c>
      <c r="C253" s="576">
        <v>6</v>
      </c>
      <c r="D253" s="577">
        <f t="shared" si="262"/>
        <v>3</v>
      </c>
      <c r="E253" s="580">
        <v>6</v>
      </c>
      <c r="F253" s="576">
        <v>10</v>
      </c>
      <c r="G253" s="577">
        <f t="shared" si="263"/>
        <v>-4</v>
      </c>
      <c r="H253" s="580">
        <v>73</v>
      </c>
      <c r="I253" s="580">
        <v>99</v>
      </c>
      <c r="J253" s="577">
        <f t="shared" si="264"/>
        <v>-26</v>
      </c>
      <c r="K253" s="580">
        <v>1</v>
      </c>
      <c r="L253" s="580">
        <v>2</v>
      </c>
      <c r="M253" s="577">
        <f t="shared" si="265"/>
        <v>-1</v>
      </c>
      <c r="N253" s="578">
        <f t="shared" si="272"/>
        <v>89</v>
      </c>
      <c r="O253" s="579">
        <f t="shared" si="272"/>
        <v>117</v>
      </c>
      <c r="P253" s="577">
        <f t="shared" si="266"/>
        <v>-28</v>
      </c>
      <c r="R253" s="574" t="s">
        <v>179</v>
      </c>
      <c r="S253" s="575">
        <v>5</v>
      </c>
      <c r="T253" s="576">
        <v>0</v>
      </c>
      <c r="U253" s="577">
        <f t="shared" si="267"/>
        <v>5</v>
      </c>
      <c r="V253" s="580">
        <v>3</v>
      </c>
      <c r="W253" s="2815">
        <v>3</v>
      </c>
      <c r="X253" s="577">
        <f t="shared" si="268"/>
        <v>0</v>
      </c>
      <c r="Y253" s="580">
        <v>38</v>
      </c>
      <c r="Z253" s="580">
        <v>29</v>
      </c>
      <c r="AA253" s="577">
        <f t="shared" si="269"/>
        <v>9</v>
      </c>
      <c r="AB253" s="580">
        <v>0</v>
      </c>
      <c r="AC253" s="580">
        <v>0</v>
      </c>
      <c r="AD253" s="577">
        <f t="shared" si="270"/>
        <v>0</v>
      </c>
      <c r="AE253" s="578">
        <f t="shared" si="273"/>
        <v>46</v>
      </c>
      <c r="AF253" s="2816">
        <f t="shared" si="273"/>
        <v>32</v>
      </c>
      <c r="AG253" s="577">
        <f t="shared" si="271"/>
        <v>14</v>
      </c>
    </row>
    <row r="254" spans="1:33">
      <c r="A254" s="542" t="s">
        <v>180</v>
      </c>
      <c r="B254" s="575">
        <v>3</v>
      </c>
      <c r="C254" s="576">
        <v>4</v>
      </c>
      <c r="D254" s="577">
        <f t="shared" si="262"/>
        <v>-1</v>
      </c>
      <c r="E254" s="580">
        <v>4</v>
      </c>
      <c r="F254" s="580">
        <v>8</v>
      </c>
      <c r="G254" s="577">
        <f t="shared" si="263"/>
        <v>-4</v>
      </c>
      <c r="H254" s="580">
        <v>45</v>
      </c>
      <c r="I254" s="580">
        <v>68</v>
      </c>
      <c r="J254" s="577">
        <f t="shared" si="264"/>
        <v>-23</v>
      </c>
      <c r="K254" s="580">
        <v>0</v>
      </c>
      <c r="L254" s="580">
        <v>0</v>
      </c>
      <c r="M254" s="577">
        <f t="shared" si="265"/>
        <v>0</v>
      </c>
      <c r="N254" s="578">
        <f t="shared" si="272"/>
        <v>52</v>
      </c>
      <c r="O254" s="579">
        <f t="shared" si="272"/>
        <v>80</v>
      </c>
      <c r="P254" s="577">
        <f t="shared" si="266"/>
        <v>-28</v>
      </c>
      <c r="R254" s="574" t="s">
        <v>180</v>
      </c>
      <c r="S254" s="575">
        <v>2</v>
      </c>
      <c r="T254" s="576">
        <v>0</v>
      </c>
      <c r="U254" s="577">
        <f t="shared" si="267"/>
        <v>2</v>
      </c>
      <c r="V254" s="580">
        <v>2</v>
      </c>
      <c r="W254" s="580">
        <v>7</v>
      </c>
      <c r="X254" s="577">
        <f t="shared" si="268"/>
        <v>-5</v>
      </c>
      <c r="Y254" s="580">
        <v>30</v>
      </c>
      <c r="Z254" s="580">
        <v>33</v>
      </c>
      <c r="AA254" s="577">
        <f t="shared" si="269"/>
        <v>-3</v>
      </c>
      <c r="AB254" s="580">
        <v>0</v>
      </c>
      <c r="AC254" s="580">
        <v>0</v>
      </c>
      <c r="AD254" s="577">
        <f t="shared" si="270"/>
        <v>0</v>
      </c>
      <c r="AE254" s="578">
        <f t="shared" si="273"/>
        <v>34</v>
      </c>
      <c r="AF254" s="579">
        <f t="shared" si="273"/>
        <v>40</v>
      </c>
      <c r="AG254" s="577">
        <f t="shared" si="271"/>
        <v>-6</v>
      </c>
    </row>
    <row r="255" spans="1:33">
      <c r="A255" s="542" t="s">
        <v>181</v>
      </c>
      <c r="B255" s="575">
        <v>0</v>
      </c>
      <c r="C255" s="576">
        <v>7</v>
      </c>
      <c r="D255" s="577">
        <f t="shared" si="262"/>
        <v>-7</v>
      </c>
      <c r="E255" s="580">
        <v>4</v>
      </c>
      <c r="F255" s="580">
        <v>14</v>
      </c>
      <c r="G255" s="577">
        <f t="shared" si="263"/>
        <v>-10</v>
      </c>
      <c r="H255" s="580">
        <v>20</v>
      </c>
      <c r="I255" s="580">
        <v>17</v>
      </c>
      <c r="J255" s="577">
        <f t="shared" si="264"/>
        <v>3</v>
      </c>
      <c r="K255" s="580">
        <v>0</v>
      </c>
      <c r="L255" s="580">
        <v>0</v>
      </c>
      <c r="M255" s="577">
        <f t="shared" si="265"/>
        <v>0</v>
      </c>
      <c r="N255" s="578">
        <f t="shared" si="272"/>
        <v>24</v>
      </c>
      <c r="O255" s="579">
        <f t="shared" si="272"/>
        <v>38</v>
      </c>
      <c r="P255" s="577">
        <f t="shared" si="266"/>
        <v>-14</v>
      </c>
      <c r="R255" s="574" t="s">
        <v>181</v>
      </c>
      <c r="S255" s="575">
        <v>0</v>
      </c>
      <c r="T255" s="576">
        <v>0</v>
      </c>
      <c r="U255" s="577">
        <f t="shared" si="267"/>
        <v>0</v>
      </c>
      <c r="V255" s="580">
        <v>3</v>
      </c>
      <c r="W255" s="580">
        <v>4</v>
      </c>
      <c r="X255" s="577">
        <f t="shared" si="268"/>
        <v>-1</v>
      </c>
      <c r="Y255" s="580">
        <v>14</v>
      </c>
      <c r="Z255" s="580">
        <v>18</v>
      </c>
      <c r="AA255" s="577">
        <f t="shared" si="269"/>
        <v>-4</v>
      </c>
      <c r="AB255" s="580">
        <v>0</v>
      </c>
      <c r="AC255" s="580">
        <v>0</v>
      </c>
      <c r="AD255" s="577">
        <f t="shared" si="270"/>
        <v>0</v>
      </c>
      <c r="AE255" s="578">
        <f t="shared" si="273"/>
        <v>17</v>
      </c>
      <c r="AF255" s="579">
        <f t="shared" si="273"/>
        <v>22</v>
      </c>
      <c r="AG255" s="577">
        <f t="shared" si="271"/>
        <v>-5</v>
      </c>
    </row>
    <row r="256" spans="1:33">
      <c r="A256" s="544" t="s">
        <v>182</v>
      </c>
      <c r="B256" s="541">
        <v>0</v>
      </c>
      <c r="C256" s="247">
        <v>2</v>
      </c>
      <c r="D256" s="540">
        <f t="shared" si="262"/>
        <v>-2</v>
      </c>
      <c r="E256" s="97">
        <v>1</v>
      </c>
      <c r="F256" s="97">
        <v>4</v>
      </c>
      <c r="G256" s="540">
        <f t="shared" si="263"/>
        <v>-3</v>
      </c>
      <c r="H256" s="97">
        <v>3</v>
      </c>
      <c r="I256" s="97">
        <v>9</v>
      </c>
      <c r="J256" s="540">
        <f t="shared" si="264"/>
        <v>-6</v>
      </c>
      <c r="K256" s="97">
        <v>1</v>
      </c>
      <c r="L256" s="97">
        <v>0</v>
      </c>
      <c r="M256" s="540">
        <f t="shared" si="265"/>
        <v>1</v>
      </c>
      <c r="N256" s="544">
        <f t="shared" si="272"/>
        <v>5</v>
      </c>
      <c r="O256" s="545">
        <f t="shared" si="272"/>
        <v>15</v>
      </c>
      <c r="P256" s="540">
        <f t="shared" si="266"/>
        <v>-10</v>
      </c>
      <c r="R256" s="142" t="s">
        <v>182</v>
      </c>
      <c r="S256" s="541">
        <v>0</v>
      </c>
      <c r="T256" s="247">
        <v>0</v>
      </c>
      <c r="U256" s="540">
        <f t="shared" si="267"/>
        <v>0</v>
      </c>
      <c r="V256" s="97">
        <v>0</v>
      </c>
      <c r="W256" s="97">
        <v>0</v>
      </c>
      <c r="X256" s="540">
        <f t="shared" si="268"/>
        <v>0</v>
      </c>
      <c r="Y256" s="97">
        <v>3</v>
      </c>
      <c r="Z256" s="97">
        <v>4</v>
      </c>
      <c r="AA256" s="540">
        <f t="shared" si="269"/>
        <v>-1</v>
      </c>
      <c r="AB256" s="97">
        <v>0</v>
      </c>
      <c r="AC256" s="97">
        <v>0</v>
      </c>
      <c r="AD256" s="540">
        <f t="shared" si="270"/>
        <v>0</v>
      </c>
      <c r="AE256" s="544">
        <f t="shared" si="273"/>
        <v>3</v>
      </c>
      <c r="AF256" s="545">
        <f t="shared" si="273"/>
        <v>4</v>
      </c>
      <c r="AG256" s="540">
        <f t="shared" si="271"/>
        <v>-1</v>
      </c>
    </row>
    <row r="257" spans="1:33">
      <c r="A257" s="544" t="s">
        <v>183</v>
      </c>
      <c r="B257" s="541">
        <v>0</v>
      </c>
      <c r="C257" s="247">
        <v>0</v>
      </c>
      <c r="D257" s="540">
        <f t="shared" si="262"/>
        <v>0</v>
      </c>
      <c r="E257" s="97">
        <v>0</v>
      </c>
      <c r="F257" s="97">
        <v>0</v>
      </c>
      <c r="G257" s="540">
        <f t="shared" si="263"/>
        <v>0</v>
      </c>
      <c r="H257" s="97">
        <v>6</v>
      </c>
      <c r="I257" s="97">
        <v>18</v>
      </c>
      <c r="J257" s="540">
        <f t="shared" si="264"/>
        <v>-12</v>
      </c>
      <c r="K257" s="97">
        <v>0</v>
      </c>
      <c r="L257" s="97">
        <v>0</v>
      </c>
      <c r="M257" s="540">
        <f t="shared" si="265"/>
        <v>0</v>
      </c>
      <c r="N257" s="544">
        <f t="shared" si="272"/>
        <v>6</v>
      </c>
      <c r="O257" s="545">
        <f t="shared" si="272"/>
        <v>18</v>
      </c>
      <c r="P257" s="540">
        <f t="shared" si="266"/>
        <v>-12</v>
      </c>
      <c r="R257" s="142" t="s">
        <v>183</v>
      </c>
      <c r="S257" s="541">
        <v>0</v>
      </c>
      <c r="T257" s="247">
        <v>0</v>
      </c>
      <c r="U257" s="540">
        <f t="shared" si="267"/>
        <v>0</v>
      </c>
      <c r="V257" s="97">
        <v>0</v>
      </c>
      <c r="W257" s="97">
        <v>0</v>
      </c>
      <c r="X257" s="540">
        <f t="shared" si="268"/>
        <v>0</v>
      </c>
      <c r="Y257" s="97">
        <v>12</v>
      </c>
      <c r="Z257" s="97">
        <v>14</v>
      </c>
      <c r="AA257" s="540">
        <f t="shared" si="269"/>
        <v>-2</v>
      </c>
      <c r="AB257" s="97">
        <v>0</v>
      </c>
      <c r="AC257" s="97">
        <v>0</v>
      </c>
      <c r="AD257" s="540">
        <f t="shared" si="270"/>
        <v>0</v>
      </c>
      <c r="AE257" s="544">
        <f t="shared" si="273"/>
        <v>12</v>
      </c>
      <c r="AF257" s="545">
        <f t="shared" si="273"/>
        <v>14</v>
      </c>
      <c r="AG257" s="540">
        <f t="shared" si="271"/>
        <v>-2</v>
      </c>
    </row>
    <row r="258" spans="1:33">
      <c r="A258" s="544" t="s">
        <v>184</v>
      </c>
      <c r="B258" s="541">
        <v>6</v>
      </c>
      <c r="C258" s="247">
        <v>17</v>
      </c>
      <c r="D258" s="540">
        <f t="shared" si="262"/>
        <v>-11</v>
      </c>
      <c r="E258" s="97">
        <v>2</v>
      </c>
      <c r="F258" s="97">
        <v>3</v>
      </c>
      <c r="G258" s="540">
        <f t="shared" si="263"/>
        <v>-1</v>
      </c>
      <c r="H258" s="97">
        <v>19</v>
      </c>
      <c r="I258" s="97">
        <v>23</v>
      </c>
      <c r="J258" s="540">
        <f t="shared" si="264"/>
        <v>-4</v>
      </c>
      <c r="K258" s="97">
        <v>0</v>
      </c>
      <c r="L258" s="97">
        <v>3</v>
      </c>
      <c r="M258" s="540">
        <f t="shared" si="265"/>
        <v>-3</v>
      </c>
      <c r="N258" s="544">
        <f t="shared" si="272"/>
        <v>27</v>
      </c>
      <c r="O258" s="545">
        <f t="shared" si="272"/>
        <v>46</v>
      </c>
      <c r="P258" s="540">
        <f t="shared" si="266"/>
        <v>-19</v>
      </c>
      <c r="R258" s="142" t="s">
        <v>184</v>
      </c>
      <c r="S258" s="541">
        <v>3</v>
      </c>
      <c r="T258" s="247">
        <v>6</v>
      </c>
      <c r="U258" s="540">
        <f t="shared" si="267"/>
        <v>-3</v>
      </c>
      <c r="V258" s="97">
        <v>3</v>
      </c>
      <c r="W258" s="97">
        <v>7</v>
      </c>
      <c r="X258" s="540">
        <f t="shared" si="268"/>
        <v>-4</v>
      </c>
      <c r="Y258" s="97">
        <v>10</v>
      </c>
      <c r="Z258" s="97">
        <v>6</v>
      </c>
      <c r="AA258" s="540">
        <f t="shared" si="269"/>
        <v>4</v>
      </c>
      <c r="AB258" s="97">
        <v>0</v>
      </c>
      <c r="AC258" s="97">
        <v>1</v>
      </c>
      <c r="AD258" s="540">
        <f t="shared" si="270"/>
        <v>-1</v>
      </c>
      <c r="AE258" s="544">
        <f t="shared" si="273"/>
        <v>16</v>
      </c>
      <c r="AF258" s="545">
        <f t="shared" si="273"/>
        <v>20</v>
      </c>
      <c r="AG258" s="540">
        <f t="shared" si="271"/>
        <v>-4</v>
      </c>
    </row>
    <row r="259" spans="1:33">
      <c r="A259" s="544" t="s">
        <v>185</v>
      </c>
      <c r="B259" s="541">
        <v>0</v>
      </c>
      <c r="C259" s="247">
        <v>0</v>
      </c>
      <c r="D259" s="540">
        <f t="shared" si="262"/>
        <v>0</v>
      </c>
      <c r="E259" s="97">
        <v>0</v>
      </c>
      <c r="F259" s="97">
        <v>0</v>
      </c>
      <c r="G259" s="540">
        <f t="shared" si="263"/>
        <v>0</v>
      </c>
      <c r="H259" s="97">
        <v>0</v>
      </c>
      <c r="I259" s="97">
        <v>0</v>
      </c>
      <c r="J259" s="540">
        <f t="shared" si="264"/>
        <v>0</v>
      </c>
      <c r="K259" s="97">
        <v>0</v>
      </c>
      <c r="L259" s="97">
        <v>0</v>
      </c>
      <c r="M259" s="540">
        <f t="shared" si="265"/>
        <v>0</v>
      </c>
      <c r="N259" s="544">
        <f t="shared" si="272"/>
        <v>0</v>
      </c>
      <c r="O259" s="545">
        <f t="shared" si="272"/>
        <v>0</v>
      </c>
      <c r="P259" s="540">
        <f t="shared" si="266"/>
        <v>0</v>
      </c>
      <c r="R259" s="142" t="s">
        <v>185</v>
      </c>
      <c r="S259" s="541">
        <v>0</v>
      </c>
      <c r="T259" s="247">
        <v>0</v>
      </c>
      <c r="U259" s="540">
        <f t="shared" si="267"/>
        <v>0</v>
      </c>
      <c r="V259" s="97">
        <v>0</v>
      </c>
      <c r="W259" s="97">
        <v>0</v>
      </c>
      <c r="X259" s="540">
        <f t="shared" si="268"/>
        <v>0</v>
      </c>
      <c r="Y259" s="97">
        <v>0</v>
      </c>
      <c r="Z259" s="97">
        <v>0</v>
      </c>
      <c r="AA259" s="540">
        <f t="shared" si="269"/>
        <v>0</v>
      </c>
      <c r="AB259" s="97">
        <v>0</v>
      </c>
      <c r="AC259" s="97">
        <v>0</v>
      </c>
      <c r="AD259" s="540">
        <f t="shared" si="270"/>
        <v>0</v>
      </c>
      <c r="AE259" s="544">
        <f t="shared" si="273"/>
        <v>0</v>
      </c>
      <c r="AF259" s="545">
        <f t="shared" si="273"/>
        <v>0</v>
      </c>
      <c r="AG259" s="540">
        <f t="shared" si="271"/>
        <v>0</v>
      </c>
    </row>
    <row r="260" spans="1:33">
      <c r="A260" s="544" t="s">
        <v>186</v>
      </c>
      <c r="B260" s="541">
        <v>0</v>
      </c>
      <c r="C260" s="247">
        <v>0</v>
      </c>
      <c r="D260" s="540">
        <f t="shared" si="262"/>
        <v>0</v>
      </c>
      <c r="E260" s="97">
        <v>0</v>
      </c>
      <c r="F260" s="97">
        <v>0</v>
      </c>
      <c r="G260" s="540">
        <f t="shared" si="263"/>
        <v>0</v>
      </c>
      <c r="H260" s="97">
        <v>0</v>
      </c>
      <c r="I260" s="97">
        <v>1</v>
      </c>
      <c r="J260" s="540">
        <f t="shared" si="264"/>
        <v>-1</v>
      </c>
      <c r="K260" s="97">
        <v>0</v>
      </c>
      <c r="L260" s="97">
        <v>0</v>
      </c>
      <c r="M260" s="540">
        <f t="shared" si="265"/>
        <v>0</v>
      </c>
      <c r="N260" s="544">
        <f t="shared" si="272"/>
        <v>0</v>
      </c>
      <c r="O260" s="545">
        <f t="shared" si="272"/>
        <v>1</v>
      </c>
      <c r="P260" s="540">
        <f t="shared" si="266"/>
        <v>-1</v>
      </c>
      <c r="R260" s="142" t="s">
        <v>186</v>
      </c>
      <c r="S260" s="541">
        <v>0</v>
      </c>
      <c r="T260" s="247">
        <v>0</v>
      </c>
      <c r="U260" s="540">
        <f t="shared" si="267"/>
        <v>0</v>
      </c>
      <c r="V260" s="97">
        <v>0</v>
      </c>
      <c r="W260" s="97">
        <v>0</v>
      </c>
      <c r="X260" s="540">
        <f t="shared" si="268"/>
        <v>0</v>
      </c>
      <c r="Y260" s="97">
        <v>0</v>
      </c>
      <c r="Z260" s="97">
        <v>1</v>
      </c>
      <c r="AA260" s="540">
        <f t="shared" si="269"/>
        <v>-1</v>
      </c>
      <c r="AB260" s="97">
        <v>0</v>
      </c>
      <c r="AC260" s="97">
        <v>0</v>
      </c>
      <c r="AD260" s="540">
        <f t="shared" si="270"/>
        <v>0</v>
      </c>
      <c r="AE260" s="544">
        <f t="shared" si="273"/>
        <v>0</v>
      </c>
      <c r="AF260" s="545">
        <f t="shared" si="273"/>
        <v>1</v>
      </c>
      <c r="AG260" s="540">
        <f t="shared" si="271"/>
        <v>-1</v>
      </c>
    </row>
    <row r="261" spans="1:33">
      <c r="A261" s="544" t="s">
        <v>187</v>
      </c>
      <c r="B261" s="541">
        <v>0</v>
      </c>
      <c r="C261" s="247">
        <v>1</v>
      </c>
      <c r="D261" s="540">
        <f t="shared" si="262"/>
        <v>-1</v>
      </c>
      <c r="E261" s="97">
        <v>0</v>
      </c>
      <c r="F261" s="97">
        <v>4</v>
      </c>
      <c r="G261" s="540">
        <f t="shared" si="263"/>
        <v>-4</v>
      </c>
      <c r="H261" s="97">
        <v>10</v>
      </c>
      <c r="I261" s="97">
        <v>18</v>
      </c>
      <c r="J261" s="540">
        <f t="shared" si="264"/>
        <v>-8</v>
      </c>
      <c r="K261" s="97">
        <v>0</v>
      </c>
      <c r="L261" s="97">
        <v>1</v>
      </c>
      <c r="M261" s="540">
        <f t="shared" si="265"/>
        <v>-1</v>
      </c>
      <c r="N261" s="544">
        <f t="shared" si="272"/>
        <v>10</v>
      </c>
      <c r="O261" s="545">
        <f t="shared" si="272"/>
        <v>24</v>
      </c>
      <c r="P261" s="540">
        <f t="shared" si="266"/>
        <v>-14</v>
      </c>
      <c r="R261" s="142" t="s">
        <v>187</v>
      </c>
      <c r="S261" s="541">
        <v>0</v>
      </c>
      <c r="T261" s="247">
        <v>0</v>
      </c>
      <c r="U261" s="540">
        <f t="shared" si="267"/>
        <v>0</v>
      </c>
      <c r="V261" s="97">
        <v>2</v>
      </c>
      <c r="W261" s="97">
        <v>0</v>
      </c>
      <c r="X261" s="540">
        <f t="shared" si="268"/>
        <v>2</v>
      </c>
      <c r="Y261" s="97">
        <v>8</v>
      </c>
      <c r="Z261" s="97">
        <v>2</v>
      </c>
      <c r="AA261" s="540">
        <f t="shared" si="269"/>
        <v>6</v>
      </c>
      <c r="AB261" s="97">
        <v>0</v>
      </c>
      <c r="AC261" s="97">
        <v>0</v>
      </c>
      <c r="AD261" s="540">
        <f t="shared" si="270"/>
        <v>0</v>
      </c>
      <c r="AE261" s="544">
        <f t="shared" si="273"/>
        <v>10</v>
      </c>
      <c r="AF261" s="545">
        <f t="shared" si="273"/>
        <v>2</v>
      </c>
      <c r="AG261" s="540">
        <f t="shared" si="271"/>
        <v>8</v>
      </c>
    </row>
    <row r="262" spans="1:33">
      <c r="A262" s="542" t="s">
        <v>188</v>
      </c>
      <c r="B262" s="575">
        <f>SUM(B256:B261)</f>
        <v>6</v>
      </c>
      <c r="C262" s="576">
        <f>SUM(C256:C261)</f>
        <v>20</v>
      </c>
      <c r="D262" s="577">
        <f t="shared" si="262"/>
        <v>-14</v>
      </c>
      <c r="E262" s="575">
        <f>SUM(E256:E261)</f>
        <v>3</v>
      </c>
      <c r="F262" s="576">
        <f>SUM(F256:F261)</f>
        <v>11</v>
      </c>
      <c r="G262" s="577">
        <f t="shared" si="263"/>
        <v>-8</v>
      </c>
      <c r="H262" s="575">
        <f>SUM(H256:H261)</f>
        <v>38</v>
      </c>
      <c r="I262" s="576">
        <f>SUM(I256:I261)</f>
        <v>69</v>
      </c>
      <c r="J262" s="577">
        <f t="shared" si="264"/>
        <v>-31</v>
      </c>
      <c r="K262" s="575">
        <f>SUM(K256:K261)</f>
        <v>1</v>
      </c>
      <c r="L262" s="576">
        <f>SUM(L256:L261)</f>
        <v>4</v>
      </c>
      <c r="M262" s="577">
        <f t="shared" si="265"/>
        <v>-3</v>
      </c>
      <c r="N262" s="578">
        <f t="shared" si="272"/>
        <v>48</v>
      </c>
      <c r="O262" s="579">
        <f t="shared" si="272"/>
        <v>104</v>
      </c>
      <c r="P262" s="577">
        <f t="shared" si="266"/>
        <v>-56</v>
      </c>
      <c r="R262" s="574" t="s">
        <v>188</v>
      </c>
      <c r="S262" s="575">
        <f>SUM(S256:S261)</f>
        <v>3</v>
      </c>
      <c r="T262" s="576">
        <f>SUM(T256:T261)</f>
        <v>6</v>
      </c>
      <c r="U262" s="577">
        <f t="shared" si="267"/>
        <v>-3</v>
      </c>
      <c r="V262" s="575">
        <f>SUM(V256:V261)</f>
        <v>5</v>
      </c>
      <c r="W262" s="576">
        <f>SUM(W256:W261)</f>
        <v>7</v>
      </c>
      <c r="X262" s="577">
        <f t="shared" si="268"/>
        <v>-2</v>
      </c>
      <c r="Y262" s="575">
        <f>SUM(Y256:Y261)</f>
        <v>33</v>
      </c>
      <c r="Z262" s="576">
        <f>SUM(Z256:Z261)</f>
        <v>27</v>
      </c>
      <c r="AA262" s="577">
        <f t="shared" si="269"/>
        <v>6</v>
      </c>
      <c r="AB262" s="575">
        <f>SUM(AB256:AB261)</f>
        <v>0</v>
      </c>
      <c r="AC262" s="576">
        <f>SUM(AC256:AC261)</f>
        <v>1</v>
      </c>
      <c r="AD262" s="577">
        <f t="shared" si="270"/>
        <v>-1</v>
      </c>
      <c r="AE262" s="578">
        <f t="shared" si="273"/>
        <v>41</v>
      </c>
      <c r="AF262" s="579">
        <f t="shared" si="273"/>
        <v>41</v>
      </c>
      <c r="AG262" s="577">
        <f t="shared" si="271"/>
        <v>0</v>
      </c>
    </row>
    <row r="263" spans="1:33">
      <c r="A263" s="550" t="s">
        <v>189</v>
      </c>
      <c r="B263" s="550">
        <v>27</v>
      </c>
      <c r="C263" s="2808">
        <v>5</v>
      </c>
      <c r="D263" s="2809">
        <f t="shared" si="262"/>
        <v>22</v>
      </c>
      <c r="E263" s="550">
        <v>22</v>
      </c>
      <c r="F263" s="2808">
        <v>9</v>
      </c>
      <c r="G263" s="2809">
        <f t="shared" si="263"/>
        <v>13</v>
      </c>
      <c r="H263" s="550">
        <v>12</v>
      </c>
      <c r="I263" s="2808">
        <v>0</v>
      </c>
      <c r="J263" s="2809">
        <f t="shared" si="264"/>
        <v>12</v>
      </c>
      <c r="K263" s="551">
        <v>4</v>
      </c>
      <c r="L263" s="2810">
        <v>1</v>
      </c>
      <c r="M263" s="2809">
        <f t="shared" si="265"/>
        <v>3</v>
      </c>
      <c r="N263" s="552">
        <f t="shared" si="272"/>
        <v>65</v>
      </c>
      <c r="O263" s="2811">
        <f t="shared" si="272"/>
        <v>15</v>
      </c>
      <c r="P263" s="2809">
        <f t="shared" si="266"/>
        <v>50</v>
      </c>
      <c r="R263" s="549" t="s">
        <v>189</v>
      </c>
      <c r="S263" s="550">
        <v>23</v>
      </c>
      <c r="T263" s="2808">
        <v>1</v>
      </c>
      <c r="U263" s="2809">
        <f t="shared" si="267"/>
        <v>22</v>
      </c>
      <c r="V263" s="550">
        <v>30</v>
      </c>
      <c r="W263" s="2808">
        <v>5</v>
      </c>
      <c r="X263" s="2809">
        <f t="shared" si="268"/>
        <v>25</v>
      </c>
      <c r="Y263" s="550">
        <v>12</v>
      </c>
      <c r="Z263" s="2808">
        <v>1</v>
      </c>
      <c r="AA263" s="2809">
        <f t="shared" si="269"/>
        <v>11</v>
      </c>
      <c r="AB263" s="551">
        <v>3</v>
      </c>
      <c r="AC263" s="2810">
        <v>0</v>
      </c>
      <c r="AD263" s="2809">
        <f t="shared" si="270"/>
        <v>3</v>
      </c>
      <c r="AE263" s="552">
        <f t="shared" si="273"/>
        <v>68</v>
      </c>
      <c r="AF263" s="2811">
        <f t="shared" si="273"/>
        <v>7</v>
      </c>
      <c r="AG263" s="2809">
        <f t="shared" si="271"/>
        <v>61</v>
      </c>
    </row>
    <row r="264" spans="1:33" ht="13.5" thickBot="1">
      <c r="A264" s="857" t="s">
        <v>156</v>
      </c>
      <c r="B264" s="546">
        <f>SUM(B248+B252+B253+B254+B255+B262+B263)</f>
        <v>45</v>
      </c>
      <c r="C264" s="547">
        <f>SUM(C248+C252+C253+C254+C255+C262+C263)</f>
        <v>47</v>
      </c>
      <c r="D264" s="548">
        <f t="shared" si="262"/>
        <v>-2</v>
      </c>
      <c r="E264" s="546">
        <f>SUM(E248+E252+E253+E254+E255+E262+E263)</f>
        <v>44</v>
      </c>
      <c r="F264" s="547">
        <f>SUM(F248+F252+F253+F254+F255+F262+F263)</f>
        <v>56</v>
      </c>
      <c r="G264" s="548">
        <f t="shared" si="263"/>
        <v>-12</v>
      </c>
      <c r="H264" s="546">
        <f>SUM(H248+H252+H253+H254+H255+H262+H263)</f>
        <v>244</v>
      </c>
      <c r="I264" s="547">
        <f>SUM(I248+I252+I253+I254+I255+I262+I263)</f>
        <v>404</v>
      </c>
      <c r="J264" s="548">
        <f t="shared" si="264"/>
        <v>-160</v>
      </c>
      <c r="K264" s="546">
        <f>SUM(K248+K252+K253+K254+K255+K262+K263)</f>
        <v>6</v>
      </c>
      <c r="L264" s="547">
        <f>SUM(L248+L252+L253+L254+L255+L262+L263)</f>
        <v>9</v>
      </c>
      <c r="M264" s="548">
        <f t="shared" si="265"/>
        <v>-3</v>
      </c>
      <c r="N264" s="546">
        <f>SUM(N248+N252+N253+N254+N255+N262+N263)</f>
        <v>339</v>
      </c>
      <c r="O264" s="547">
        <f>SUM(O248+O252+O253+O254+O255+O262+O263)</f>
        <v>516</v>
      </c>
      <c r="P264" s="548">
        <f t="shared" si="266"/>
        <v>-177</v>
      </c>
      <c r="R264" s="470" t="s">
        <v>156</v>
      </c>
      <c r="S264" s="546">
        <f>SUM(S248+S252+S253+S254+S255+S262+S263)</f>
        <v>38</v>
      </c>
      <c r="T264" s="547">
        <f>SUM(T248+T252+T253+T254+T255+T262+T263)</f>
        <v>8</v>
      </c>
      <c r="U264" s="548">
        <f t="shared" si="267"/>
        <v>30</v>
      </c>
      <c r="V264" s="546">
        <f>SUM(V248+V252+V253+V254+V255+V262+V263)</f>
        <v>46</v>
      </c>
      <c r="W264" s="547">
        <f>SUM(W248+W252+W253+W254+W255+W262+W263)</f>
        <v>30</v>
      </c>
      <c r="X264" s="548">
        <f t="shared" si="268"/>
        <v>16</v>
      </c>
      <c r="Y264" s="546">
        <f>SUM(Y248+Y252+Y253+Y254+Y255+Y262+Y263)</f>
        <v>176</v>
      </c>
      <c r="Z264" s="547">
        <f>SUM(Z248+Z252+Z253+Z254+Z255+Z262+Z263)</f>
        <v>153</v>
      </c>
      <c r="AA264" s="548">
        <f t="shared" si="269"/>
        <v>23</v>
      </c>
      <c r="AB264" s="546">
        <f>SUM(AB248+AB252+AB253+AB254+AB255+AB262+AB263)</f>
        <v>3</v>
      </c>
      <c r="AC264" s="547">
        <f>SUM(AC248+AC252+AC253+AC254+AC255+AC262+AC263)</f>
        <v>1</v>
      </c>
      <c r="AD264" s="548">
        <f t="shared" si="270"/>
        <v>2</v>
      </c>
      <c r="AE264" s="546">
        <f>SUM(AE248+AE252+AE253+AE254+AE255+AE262+AE263)</f>
        <v>263</v>
      </c>
      <c r="AF264" s="547">
        <f>SUM(AF248+AF252+AF253+AF254+AF255+AF262+AF263)</f>
        <v>192</v>
      </c>
      <c r="AG264" s="548">
        <f t="shared" si="271"/>
        <v>71</v>
      </c>
    </row>
    <row r="265" spans="1:33" ht="87" customHeight="1">
      <c r="A265" s="762" t="s">
        <v>190</v>
      </c>
      <c r="O265" s="296"/>
      <c r="R265" s="56" t="s">
        <v>190</v>
      </c>
      <c r="U265" s="5"/>
      <c r="X265" s="5"/>
      <c r="AA265" s="5"/>
      <c r="AD265" s="5"/>
      <c r="AF265" s="296"/>
      <c r="AG265" s="554"/>
    </row>
    <row r="266" spans="1:33" ht="13.5" thickBot="1">
      <c r="A266" s="762" t="s">
        <v>531</v>
      </c>
      <c r="R266" s="3" t="s">
        <v>531</v>
      </c>
      <c r="U266" s="5"/>
      <c r="X266" s="5"/>
      <c r="AA266" s="5"/>
      <c r="AD266" s="5"/>
      <c r="AG266" s="5"/>
    </row>
    <row r="267" spans="1:33" ht="87" thickBot="1">
      <c r="A267" s="855" t="s">
        <v>499</v>
      </c>
      <c r="B267" s="137" t="s">
        <v>164</v>
      </c>
      <c r="C267" s="138" t="s">
        <v>164</v>
      </c>
      <c r="D267" s="139"/>
      <c r="E267" s="137" t="s">
        <v>165</v>
      </c>
      <c r="F267" s="138" t="s">
        <v>166</v>
      </c>
      <c r="G267" s="139"/>
      <c r="H267" s="137" t="s">
        <v>167</v>
      </c>
      <c r="I267" s="138" t="s">
        <v>167</v>
      </c>
      <c r="J267" s="139"/>
      <c r="K267" s="138" t="s">
        <v>168</v>
      </c>
      <c r="L267" s="138" t="s">
        <v>168</v>
      </c>
      <c r="M267" s="139"/>
      <c r="N267" s="137" t="s">
        <v>156</v>
      </c>
      <c r="O267" s="138" t="s">
        <v>156</v>
      </c>
      <c r="P267" s="140"/>
      <c r="R267" s="553" t="s">
        <v>927</v>
      </c>
      <c r="S267" s="137" t="s">
        <v>164</v>
      </c>
      <c r="T267" s="138" t="s">
        <v>164</v>
      </c>
      <c r="U267" s="139"/>
      <c r="V267" s="137" t="s">
        <v>165</v>
      </c>
      <c r="W267" s="138" t="s">
        <v>166</v>
      </c>
      <c r="X267" s="139"/>
      <c r="Y267" s="137" t="s">
        <v>167</v>
      </c>
      <c r="Z267" s="138" t="s">
        <v>167</v>
      </c>
      <c r="AA267" s="139"/>
      <c r="AB267" s="138" t="s">
        <v>168</v>
      </c>
      <c r="AC267" s="138" t="s">
        <v>168</v>
      </c>
      <c r="AD267" s="139"/>
      <c r="AE267" s="137" t="s">
        <v>156</v>
      </c>
      <c r="AF267" s="138" t="s">
        <v>156</v>
      </c>
      <c r="AG267" s="140"/>
    </row>
    <row r="268" spans="1:33" ht="45.75" thickBot="1">
      <c r="A268" s="856"/>
      <c r="B268" s="534" t="s">
        <v>169</v>
      </c>
      <c r="C268" s="650" t="s">
        <v>170</v>
      </c>
      <c r="D268" s="536" t="s">
        <v>171</v>
      </c>
      <c r="E268" s="534" t="s">
        <v>169</v>
      </c>
      <c r="F268" s="535" t="s">
        <v>170</v>
      </c>
      <c r="G268" s="469" t="s">
        <v>171</v>
      </c>
      <c r="H268" s="534" t="s">
        <v>169</v>
      </c>
      <c r="I268" s="535" t="s">
        <v>170</v>
      </c>
      <c r="J268" s="536" t="s">
        <v>171</v>
      </c>
      <c r="K268" s="534" t="s">
        <v>169</v>
      </c>
      <c r="L268" s="535" t="s">
        <v>170</v>
      </c>
      <c r="M268" s="536" t="s">
        <v>171</v>
      </c>
      <c r="N268" s="534" t="s">
        <v>169</v>
      </c>
      <c r="O268" s="650" t="s">
        <v>170</v>
      </c>
      <c r="P268" s="469" t="s">
        <v>161</v>
      </c>
      <c r="R268" s="141"/>
      <c r="S268" s="534" t="s">
        <v>169</v>
      </c>
      <c r="T268" s="650" t="s">
        <v>170</v>
      </c>
      <c r="U268" s="536" t="s">
        <v>171</v>
      </c>
      <c r="V268" s="534" t="s">
        <v>169</v>
      </c>
      <c r="W268" s="535" t="s">
        <v>170</v>
      </c>
      <c r="X268" s="469" t="s">
        <v>171</v>
      </c>
      <c r="Y268" s="534" t="s">
        <v>169</v>
      </c>
      <c r="Z268" s="535" t="s">
        <v>170</v>
      </c>
      <c r="AA268" s="536" t="s">
        <v>171</v>
      </c>
      <c r="AB268" s="534" t="s">
        <v>169</v>
      </c>
      <c r="AC268" s="535" t="s">
        <v>170</v>
      </c>
      <c r="AD268" s="536" t="s">
        <v>171</v>
      </c>
      <c r="AE268" s="534" t="s">
        <v>169</v>
      </c>
      <c r="AF268" s="650" t="s">
        <v>170</v>
      </c>
      <c r="AG268" s="469" t="s">
        <v>161</v>
      </c>
    </row>
    <row r="269" spans="1:33">
      <c r="A269" s="544" t="s">
        <v>172</v>
      </c>
      <c r="B269" s="595">
        <v>0</v>
      </c>
      <c r="C269" s="538">
        <v>0</v>
      </c>
      <c r="D269" s="539">
        <f t="shared" ref="D269:D287" si="274">B269-C269</f>
        <v>0</v>
      </c>
      <c r="E269" s="97">
        <v>1</v>
      </c>
      <c r="F269" s="538">
        <v>0</v>
      </c>
      <c r="G269" s="539">
        <f t="shared" ref="G269:G287" si="275">E269-F269</f>
        <v>1</v>
      </c>
      <c r="H269" s="97">
        <v>15</v>
      </c>
      <c r="I269" s="97">
        <v>26</v>
      </c>
      <c r="J269" s="540">
        <f t="shared" ref="J269:J287" si="276">H269-I269</f>
        <v>-11</v>
      </c>
      <c r="K269" s="97">
        <v>0</v>
      </c>
      <c r="L269" s="97">
        <v>0</v>
      </c>
      <c r="M269" s="540">
        <f t="shared" ref="M269:M287" si="277">K269-L269</f>
        <v>0</v>
      </c>
      <c r="N269" s="97">
        <f>SUM(B269+E269+H269+K269)</f>
        <v>16</v>
      </c>
      <c r="O269" s="97">
        <f>SUM(C269+F269+I269+L269)</f>
        <v>26</v>
      </c>
      <c r="P269" s="539">
        <f t="shared" ref="P269:P287" si="278">N269-O269</f>
        <v>-10</v>
      </c>
      <c r="R269" s="142" t="s">
        <v>172</v>
      </c>
      <c r="S269" s="595">
        <v>0</v>
      </c>
      <c r="T269" s="538">
        <v>1</v>
      </c>
      <c r="U269" s="539">
        <f t="shared" ref="U269:U287" si="279">S269-T269</f>
        <v>-1</v>
      </c>
      <c r="V269" s="97">
        <v>1</v>
      </c>
      <c r="W269" s="538">
        <v>1</v>
      </c>
      <c r="X269" s="539">
        <f t="shared" ref="X269:X287" si="280">V269-W269</f>
        <v>0</v>
      </c>
      <c r="Y269" s="97">
        <v>12</v>
      </c>
      <c r="Z269" s="97">
        <v>46</v>
      </c>
      <c r="AA269" s="540">
        <f t="shared" ref="AA269:AA287" si="281">Y269-Z269</f>
        <v>-34</v>
      </c>
      <c r="AB269" s="97">
        <v>1</v>
      </c>
      <c r="AC269" s="97">
        <v>0</v>
      </c>
      <c r="AD269" s="540">
        <f t="shared" ref="AD269:AD287" si="282">AB269-AC269</f>
        <v>1</v>
      </c>
      <c r="AE269" s="97">
        <f>SUM(S269+V269+Y269+AB269)</f>
        <v>14</v>
      </c>
      <c r="AF269" s="97">
        <f>SUM(T269+W269+Z269+AC269)</f>
        <v>48</v>
      </c>
      <c r="AG269" s="539">
        <f t="shared" ref="AG269:AG287" si="283">AE269-AF269</f>
        <v>-34</v>
      </c>
    </row>
    <row r="270" spans="1:33">
      <c r="A270" s="544" t="s">
        <v>173</v>
      </c>
      <c r="B270" s="541">
        <v>0</v>
      </c>
      <c r="C270" s="247">
        <v>0</v>
      </c>
      <c r="D270" s="540">
        <f t="shared" si="274"/>
        <v>0</v>
      </c>
      <c r="E270" s="97">
        <v>0</v>
      </c>
      <c r="F270" s="247">
        <v>0</v>
      </c>
      <c r="G270" s="540">
        <f t="shared" si="275"/>
        <v>0</v>
      </c>
      <c r="H270" s="97">
        <v>0</v>
      </c>
      <c r="I270" s="97">
        <v>0</v>
      </c>
      <c r="J270" s="540">
        <f t="shared" si="276"/>
        <v>0</v>
      </c>
      <c r="K270" s="97">
        <v>0</v>
      </c>
      <c r="L270" s="97">
        <v>0</v>
      </c>
      <c r="M270" s="540">
        <f t="shared" si="277"/>
        <v>0</v>
      </c>
      <c r="N270" s="97">
        <f>SUM(B270+E270+H270+K270)</f>
        <v>0</v>
      </c>
      <c r="O270" s="97">
        <f>SUM(C270+F270+I270+L270)</f>
        <v>0</v>
      </c>
      <c r="P270" s="540">
        <f t="shared" si="278"/>
        <v>0</v>
      </c>
      <c r="R270" s="142" t="s">
        <v>173</v>
      </c>
      <c r="S270" s="541">
        <v>0</v>
      </c>
      <c r="T270" s="247">
        <v>0</v>
      </c>
      <c r="U270" s="540">
        <f t="shared" si="279"/>
        <v>0</v>
      </c>
      <c r="V270" s="97">
        <v>0</v>
      </c>
      <c r="W270" s="247">
        <v>0</v>
      </c>
      <c r="X270" s="540">
        <f t="shared" si="280"/>
        <v>0</v>
      </c>
      <c r="Y270" s="97">
        <v>0</v>
      </c>
      <c r="Z270" s="97">
        <v>0</v>
      </c>
      <c r="AA270" s="540">
        <f t="shared" si="281"/>
        <v>0</v>
      </c>
      <c r="AB270" s="97">
        <v>0</v>
      </c>
      <c r="AC270" s="97">
        <v>0</v>
      </c>
      <c r="AD270" s="540">
        <f t="shared" si="282"/>
        <v>0</v>
      </c>
      <c r="AE270" s="97">
        <f>SUM(S270+V270+Y270+AB270)</f>
        <v>0</v>
      </c>
      <c r="AF270" s="97">
        <f>SUM(T270+W270+Z270+AC270)</f>
        <v>0</v>
      </c>
      <c r="AG270" s="540">
        <f t="shared" si="283"/>
        <v>0</v>
      </c>
    </row>
    <row r="271" spans="1:33">
      <c r="A271" s="542" t="s">
        <v>174</v>
      </c>
      <c r="B271" s="575">
        <f>SUM(B269:B270)</f>
        <v>0</v>
      </c>
      <c r="C271" s="576">
        <f>SUM(C269:C270)</f>
        <v>0</v>
      </c>
      <c r="D271" s="577">
        <f t="shared" si="274"/>
        <v>0</v>
      </c>
      <c r="E271" s="575">
        <f>SUM(E269:E270)</f>
        <v>1</v>
      </c>
      <c r="F271" s="576">
        <f>SUM(F269:F270)</f>
        <v>0</v>
      </c>
      <c r="G271" s="577">
        <f t="shared" si="275"/>
        <v>1</v>
      </c>
      <c r="H271" s="575">
        <f>SUM(H269:H270)</f>
        <v>15</v>
      </c>
      <c r="I271" s="576">
        <f>SUM(I269:I270)</f>
        <v>26</v>
      </c>
      <c r="J271" s="577">
        <f t="shared" si="276"/>
        <v>-11</v>
      </c>
      <c r="K271" s="575">
        <f>SUM(K269:K270)</f>
        <v>0</v>
      </c>
      <c r="L271" s="576">
        <f>SUM(L269:L270)</f>
        <v>0</v>
      </c>
      <c r="M271" s="577">
        <f t="shared" si="277"/>
        <v>0</v>
      </c>
      <c r="N271" s="578">
        <f t="shared" ref="N271:O286" si="284">B271+E271+H271+K271</f>
        <v>16</v>
      </c>
      <c r="O271" s="579">
        <f t="shared" si="284"/>
        <v>26</v>
      </c>
      <c r="P271" s="577">
        <f t="shared" si="278"/>
        <v>-10</v>
      </c>
      <c r="R271" s="574" t="s">
        <v>174</v>
      </c>
      <c r="S271" s="575">
        <f>SUM(S269:S270)</f>
        <v>0</v>
      </c>
      <c r="T271" s="576">
        <f>SUM(T269:T270)</f>
        <v>1</v>
      </c>
      <c r="U271" s="577">
        <f t="shared" si="279"/>
        <v>-1</v>
      </c>
      <c r="V271" s="575">
        <f>SUM(V269:V270)</f>
        <v>1</v>
      </c>
      <c r="W271" s="576">
        <f>SUM(W269:W270)</f>
        <v>1</v>
      </c>
      <c r="X271" s="577">
        <f t="shared" si="280"/>
        <v>0</v>
      </c>
      <c r="Y271" s="575">
        <f>SUM(Y269:Y270)</f>
        <v>12</v>
      </c>
      <c r="Z271" s="576">
        <f>SUM(Z269:Z270)</f>
        <v>46</v>
      </c>
      <c r="AA271" s="577">
        <f t="shared" si="281"/>
        <v>-34</v>
      </c>
      <c r="AB271" s="575">
        <f>SUM(AB269:AB270)</f>
        <v>1</v>
      </c>
      <c r="AC271" s="576">
        <f>SUM(AC269:AC270)</f>
        <v>0</v>
      </c>
      <c r="AD271" s="577">
        <f t="shared" si="282"/>
        <v>1</v>
      </c>
      <c r="AE271" s="578">
        <f t="shared" ref="AE271:AF286" si="285">S271+V271+Y271+AB271</f>
        <v>14</v>
      </c>
      <c r="AF271" s="579">
        <f t="shared" si="285"/>
        <v>48</v>
      </c>
      <c r="AG271" s="577">
        <f t="shared" si="283"/>
        <v>-34</v>
      </c>
    </row>
    <row r="272" spans="1:33">
      <c r="A272" s="544" t="s">
        <v>175</v>
      </c>
      <c r="B272" s="541">
        <v>0</v>
      </c>
      <c r="C272" s="247">
        <v>0</v>
      </c>
      <c r="D272" s="540">
        <f t="shared" si="274"/>
        <v>0</v>
      </c>
      <c r="E272" s="97">
        <v>0</v>
      </c>
      <c r="F272" s="247">
        <v>0</v>
      </c>
      <c r="G272" s="540">
        <f t="shared" si="275"/>
        <v>0</v>
      </c>
      <c r="H272" s="97">
        <v>0</v>
      </c>
      <c r="I272" s="97">
        <v>0</v>
      </c>
      <c r="J272" s="540">
        <f t="shared" si="276"/>
        <v>0</v>
      </c>
      <c r="K272" s="97">
        <v>0</v>
      </c>
      <c r="L272" s="97">
        <v>0</v>
      </c>
      <c r="M272" s="540">
        <f t="shared" si="277"/>
        <v>0</v>
      </c>
      <c r="N272" s="544">
        <f t="shared" si="284"/>
        <v>0</v>
      </c>
      <c r="O272" s="545">
        <f t="shared" si="284"/>
        <v>0</v>
      </c>
      <c r="P272" s="540">
        <f t="shared" si="278"/>
        <v>0</v>
      </c>
      <c r="R272" s="142" t="s">
        <v>175</v>
      </c>
      <c r="S272" s="541">
        <v>0</v>
      </c>
      <c r="T272" s="247">
        <v>0</v>
      </c>
      <c r="U272" s="540">
        <f t="shared" si="279"/>
        <v>0</v>
      </c>
      <c r="V272" s="97">
        <v>0</v>
      </c>
      <c r="W272" s="247">
        <v>0</v>
      </c>
      <c r="X272" s="540">
        <f t="shared" si="280"/>
        <v>0</v>
      </c>
      <c r="Y272" s="97">
        <v>0</v>
      </c>
      <c r="Z272" s="97">
        <v>0</v>
      </c>
      <c r="AA272" s="540">
        <f t="shared" si="281"/>
        <v>0</v>
      </c>
      <c r="AB272" s="97">
        <v>0</v>
      </c>
      <c r="AC272" s="97">
        <v>0</v>
      </c>
      <c r="AD272" s="540">
        <f t="shared" si="282"/>
        <v>0</v>
      </c>
      <c r="AE272" s="544">
        <f t="shared" si="285"/>
        <v>0</v>
      </c>
      <c r="AF272" s="545">
        <f t="shared" si="285"/>
        <v>0</v>
      </c>
      <c r="AG272" s="540">
        <f t="shared" si="283"/>
        <v>0</v>
      </c>
    </row>
    <row r="273" spans="1:33">
      <c r="A273" s="544" t="s">
        <v>176</v>
      </c>
      <c r="B273" s="541">
        <v>2</v>
      </c>
      <c r="C273" s="247">
        <v>2</v>
      </c>
      <c r="D273" s="540">
        <f t="shared" si="274"/>
        <v>0</v>
      </c>
      <c r="E273" s="97">
        <v>0</v>
      </c>
      <c r="F273" s="247">
        <v>0</v>
      </c>
      <c r="G273" s="540">
        <f t="shared" si="275"/>
        <v>0</v>
      </c>
      <c r="H273" s="97">
        <v>10</v>
      </c>
      <c r="I273" s="97">
        <v>4</v>
      </c>
      <c r="J273" s="540">
        <f t="shared" si="276"/>
        <v>6</v>
      </c>
      <c r="K273" s="97">
        <v>1</v>
      </c>
      <c r="L273" s="97">
        <v>0</v>
      </c>
      <c r="M273" s="540">
        <f t="shared" si="277"/>
        <v>1</v>
      </c>
      <c r="N273" s="544">
        <f t="shared" si="284"/>
        <v>13</v>
      </c>
      <c r="O273" s="545">
        <f t="shared" si="284"/>
        <v>6</v>
      </c>
      <c r="P273" s="540">
        <f t="shared" si="278"/>
        <v>7</v>
      </c>
      <c r="R273" s="142" t="s">
        <v>176</v>
      </c>
      <c r="S273" s="541">
        <v>0</v>
      </c>
      <c r="T273" s="247">
        <v>3</v>
      </c>
      <c r="U273" s="540">
        <f t="shared" si="279"/>
        <v>-3</v>
      </c>
      <c r="V273" s="97">
        <v>2</v>
      </c>
      <c r="W273" s="247">
        <v>3</v>
      </c>
      <c r="X273" s="540">
        <f t="shared" si="280"/>
        <v>-1</v>
      </c>
      <c r="Y273" s="97">
        <v>6</v>
      </c>
      <c r="Z273" s="97">
        <v>10</v>
      </c>
      <c r="AA273" s="540">
        <f t="shared" si="281"/>
        <v>-4</v>
      </c>
      <c r="AB273" s="97">
        <v>0</v>
      </c>
      <c r="AC273" s="97">
        <v>0</v>
      </c>
      <c r="AD273" s="540">
        <f t="shared" si="282"/>
        <v>0</v>
      </c>
      <c r="AE273" s="544">
        <f t="shared" si="285"/>
        <v>8</v>
      </c>
      <c r="AF273" s="545">
        <f t="shared" si="285"/>
        <v>16</v>
      </c>
      <c r="AG273" s="540">
        <f t="shared" si="283"/>
        <v>-8</v>
      </c>
    </row>
    <row r="274" spans="1:33">
      <c r="A274" s="544" t="s">
        <v>177</v>
      </c>
      <c r="B274" s="541">
        <v>1</v>
      </c>
      <c r="C274" s="247">
        <v>0</v>
      </c>
      <c r="D274" s="540">
        <f t="shared" si="274"/>
        <v>1</v>
      </c>
      <c r="E274" s="97">
        <v>0</v>
      </c>
      <c r="F274" s="247">
        <v>0</v>
      </c>
      <c r="G274" s="540">
        <f t="shared" si="275"/>
        <v>0</v>
      </c>
      <c r="H274" s="97">
        <v>0</v>
      </c>
      <c r="I274" s="97">
        <v>0</v>
      </c>
      <c r="J274" s="540">
        <f t="shared" si="276"/>
        <v>0</v>
      </c>
      <c r="K274" s="97">
        <v>0</v>
      </c>
      <c r="L274" s="97">
        <v>0</v>
      </c>
      <c r="M274" s="540">
        <f t="shared" si="277"/>
        <v>0</v>
      </c>
      <c r="N274" s="544">
        <f t="shared" si="284"/>
        <v>1</v>
      </c>
      <c r="O274" s="545">
        <f t="shared" si="284"/>
        <v>0</v>
      </c>
      <c r="P274" s="540">
        <f t="shared" si="278"/>
        <v>1</v>
      </c>
      <c r="R274" s="142" t="s">
        <v>177</v>
      </c>
      <c r="S274" s="541">
        <v>0</v>
      </c>
      <c r="T274" s="247">
        <v>0</v>
      </c>
      <c r="U274" s="540">
        <f t="shared" si="279"/>
        <v>0</v>
      </c>
      <c r="V274" s="97">
        <v>0</v>
      </c>
      <c r="W274" s="247">
        <v>0</v>
      </c>
      <c r="X274" s="540">
        <f t="shared" si="280"/>
        <v>0</v>
      </c>
      <c r="Y274" s="97">
        <v>0</v>
      </c>
      <c r="Z274" s="97">
        <v>0</v>
      </c>
      <c r="AA274" s="540">
        <f t="shared" si="281"/>
        <v>0</v>
      </c>
      <c r="AB274" s="97">
        <v>0</v>
      </c>
      <c r="AC274" s="97">
        <v>0</v>
      </c>
      <c r="AD274" s="540">
        <f t="shared" si="282"/>
        <v>0</v>
      </c>
      <c r="AE274" s="544">
        <f t="shared" si="285"/>
        <v>0</v>
      </c>
      <c r="AF274" s="545">
        <f t="shared" si="285"/>
        <v>0</v>
      </c>
      <c r="AG274" s="540">
        <f t="shared" si="283"/>
        <v>0</v>
      </c>
    </row>
    <row r="275" spans="1:33">
      <c r="A275" s="542" t="s">
        <v>178</v>
      </c>
      <c r="B275" s="575">
        <f>SUM(B272:B274)</f>
        <v>3</v>
      </c>
      <c r="C275" s="576">
        <f>SUM(C272:C274)</f>
        <v>2</v>
      </c>
      <c r="D275" s="577">
        <f t="shared" si="274"/>
        <v>1</v>
      </c>
      <c r="E275" s="575">
        <f>SUM(E272:E274)</f>
        <v>0</v>
      </c>
      <c r="F275" s="576">
        <f>SUM(F272:F274)</f>
        <v>0</v>
      </c>
      <c r="G275" s="577">
        <f t="shared" si="275"/>
        <v>0</v>
      </c>
      <c r="H275" s="575">
        <f>SUM(H272:H274)</f>
        <v>10</v>
      </c>
      <c r="I275" s="576">
        <f>SUM(I272:I274)</f>
        <v>4</v>
      </c>
      <c r="J275" s="577">
        <f t="shared" si="276"/>
        <v>6</v>
      </c>
      <c r="K275" s="575">
        <f>SUM(K272:K274)</f>
        <v>1</v>
      </c>
      <c r="L275" s="576">
        <f>SUM(L272:L274)</f>
        <v>0</v>
      </c>
      <c r="M275" s="577">
        <f t="shared" si="277"/>
        <v>1</v>
      </c>
      <c r="N275" s="578">
        <f t="shared" si="284"/>
        <v>14</v>
      </c>
      <c r="O275" s="579">
        <f t="shared" si="284"/>
        <v>6</v>
      </c>
      <c r="P275" s="577">
        <f t="shared" si="278"/>
        <v>8</v>
      </c>
      <c r="R275" s="574" t="s">
        <v>178</v>
      </c>
      <c r="S275" s="575">
        <f>SUM(S272:S274)</f>
        <v>0</v>
      </c>
      <c r="T275" s="576">
        <f>SUM(T272:T274)</f>
        <v>3</v>
      </c>
      <c r="U275" s="577">
        <f t="shared" si="279"/>
        <v>-3</v>
      </c>
      <c r="V275" s="575">
        <f>SUM(V272:V274)</f>
        <v>2</v>
      </c>
      <c r="W275" s="576">
        <f>SUM(W272:W274)</f>
        <v>3</v>
      </c>
      <c r="X275" s="577">
        <f t="shared" si="280"/>
        <v>-1</v>
      </c>
      <c r="Y275" s="575">
        <f>SUM(Y272:Y274)</f>
        <v>6</v>
      </c>
      <c r="Z275" s="576">
        <f>SUM(Z272:Z274)</f>
        <v>10</v>
      </c>
      <c r="AA275" s="577">
        <f t="shared" si="281"/>
        <v>-4</v>
      </c>
      <c r="AB275" s="575">
        <f>SUM(AB272:AB274)</f>
        <v>0</v>
      </c>
      <c r="AC275" s="576">
        <f>SUM(AC272:AC274)</f>
        <v>0</v>
      </c>
      <c r="AD275" s="577">
        <f t="shared" si="282"/>
        <v>0</v>
      </c>
      <c r="AE275" s="578">
        <f t="shared" si="285"/>
        <v>8</v>
      </c>
      <c r="AF275" s="579">
        <f t="shared" si="285"/>
        <v>16</v>
      </c>
      <c r="AG275" s="577">
        <f t="shared" si="283"/>
        <v>-8</v>
      </c>
    </row>
    <row r="276" spans="1:33">
      <c r="A276" s="542" t="s">
        <v>179</v>
      </c>
      <c r="B276" s="575">
        <v>4</v>
      </c>
      <c r="C276" s="576">
        <v>2</v>
      </c>
      <c r="D276" s="577">
        <f t="shared" si="274"/>
        <v>2</v>
      </c>
      <c r="E276" s="580">
        <v>3</v>
      </c>
      <c r="F276" s="576">
        <v>2</v>
      </c>
      <c r="G276" s="577">
        <f t="shared" si="275"/>
        <v>1</v>
      </c>
      <c r="H276" s="575">
        <v>29</v>
      </c>
      <c r="I276" s="576">
        <v>28</v>
      </c>
      <c r="J276" s="577">
        <f t="shared" si="276"/>
        <v>1</v>
      </c>
      <c r="K276" s="580">
        <v>0</v>
      </c>
      <c r="L276" s="580">
        <v>1</v>
      </c>
      <c r="M276" s="577">
        <f t="shared" si="277"/>
        <v>-1</v>
      </c>
      <c r="N276" s="578">
        <f t="shared" si="284"/>
        <v>36</v>
      </c>
      <c r="O276" s="579">
        <f t="shared" si="284"/>
        <v>33</v>
      </c>
      <c r="P276" s="577">
        <f t="shared" si="278"/>
        <v>3</v>
      </c>
      <c r="R276" s="574" t="s">
        <v>179</v>
      </c>
      <c r="S276" s="575">
        <v>4</v>
      </c>
      <c r="T276" s="576">
        <v>1</v>
      </c>
      <c r="U276" s="577">
        <f t="shared" si="279"/>
        <v>3</v>
      </c>
      <c r="V276" s="580">
        <v>0</v>
      </c>
      <c r="W276" s="576">
        <v>4</v>
      </c>
      <c r="X276" s="577">
        <f t="shared" si="280"/>
        <v>-4</v>
      </c>
      <c r="Y276" s="575">
        <v>17</v>
      </c>
      <c r="Z276" s="576">
        <v>28</v>
      </c>
      <c r="AA276" s="577">
        <f t="shared" si="281"/>
        <v>-11</v>
      </c>
      <c r="AB276" s="580">
        <v>0</v>
      </c>
      <c r="AC276" s="580">
        <v>1</v>
      </c>
      <c r="AD276" s="577">
        <f t="shared" si="282"/>
        <v>-1</v>
      </c>
      <c r="AE276" s="578">
        <f t="shared" si="285"/>
        <v>21</v>
      </c>
      <c r="AF276" s="579">
        <f t="shared" si="285"/>
        <v>34</v>
      </c>
      <c r="AG276" s="577">
        <f t="shared" si="283"/>
        <v>-13</v>
      </c>
    </row>
    <row r="277" spans="1:33">
      <c r="A277" s="542" t="s">
        <v>180</v>
      </c>
      <c r="B277" s="575">
        <v>2</v>
      </c>
      <c r="C277" s="576">
        <v>3</v>
      </c>
      <c r="D277" s="577">
        <f t="shared" si="274"/>
        <v>-1</v>
      </c>
      <c r="E277" s="580">
        <v>0</v>
      </c>
      <c r="F277" s="580">
        <v>1</v>
      </c>
      <c r="G277" s="577">
        <f t="shared" si="275"/>
        <v>-1</v>
      </c>
      <c r="H277" s="580">
        <v>23</v>
      </c>
      <c r="I277" s="580">
        <v>29</v>
      </c>
      <c r="J277" s="577">
        <f t="shared" si="276"/>
        <v>-6</v>
      </c>
      <c r="K277" s="580">
        <v>0</v>
      </c>
      <c r="L277" s="580">
        <v>0</v>
      </c>
      <c r="M277" s="577">
        <f t="shared" si="277"/>
        <v>0</v>
      </c>
      <c r="N277" s="578">
        <f t="shared" si="284"/>
        <v>25</v>
      </c>
      <c r="O277" s="579">
        <f t="shared" si="284"/>
        <v>33</v>
      </c>
      <c r="P277" s="577">
        <f t="shared" si="278"/>
        <v>-8</v>
      </c>
      <c r="R277" s="574" t="s">
        <v>180</v>
      </c>
      <c r="S277" s="575">
        <v>2</v>
      </c>
      <c r="T277" s="576">
        <v>5</v>
      </c>
      <c r="U277" s="577">
        <f t="shared" si="279"/>
        <v>-3</v>
      </c>
      <c r="V277" s="580">
        <v>3</v>
      </c>
      <c r="W277" s="580">
        <v>9</v>
      </c>
      <c r="X277" s="577">
        <f t="shared" si="280"/>
        <v>-6</v>
      </c>
      <c r="Y277" s="580">
        <v>36</v>
      </c>
      <c r="Z277" s="580">
        <v>29</v>
      </c>
      <c r="AA277" s="577">
        <f t="shared" si="281"/>
        <v>7</v>
      </c>
      <c r="AB277" s="580">
        <v>0</v>
      </c>
      <c r="AC277" s="580">
        <v>0</v>
      </c>
      <c r="AD277" s="577">
        <f t="shared" si="282"/>
        <v>0</v>
      </c>
      <c r="AE277" s="578">
        <f t="shared" si="285"/>
        <v>41</v>
      </c>
      <c r="AF277" s="579">
        <f t="shared" si="285"/>
        <v>43</v>
      </c>
      <c r="AG277" s="577">
        <f t="shared" si="283"/>
        <v>-2</v>
      </c>
    </row>
    <row r="278" spans="1:33">
      <c r="A278" s="542" t="s">
        <v>181</v>
      </c>
      <c r="B278" s="575">
        <v>2</v>
      </c>
      <c r="C278" s="576">
        <v>1</v>
      </c>
      <c r="D278" s="577">
        <f t="shared" si="274"/>
        <v>1</v>
      </c>
      <c r="E278" s="580">
        <v>2</v>
      </c>
      <c r="F278" s="580">
        <v>4</v>
      </c>
      <c r="G278" s="577">
        <f t="shared" si="275"/>
        <v>-2</v>
      </c>
      <c r="H278" s="580">
        <v>13</v>
      </c>
      <c r="I278" s="580">
        <v>7</v>
      </c>
      <c r="J278" s="577">
        <f t="shared" si="276"/>
        <v>6</v>
      </c>
      <c r="K278" s="580">
        <v>0</v>
      </c>
      <c r="L278" s="580">
        <v>0</v>
      </c>
      <c r="M278" s="577">
        <f t="shared" si="277"/>
        <v>0</v>
      </c>
      <c r="N278" s="578">
        <f t="shared" si="284"/>
        <v>17</v>
      </c>
      <c r="O278" s="579">
        <f t="shared" si="284"/>
        <v>12</v>
      </c>
      <c r="P278" s="577">
        <f t="shared" si="278"/>
        <v>5</v>
      </c>
      <c r="R278" s="574" t="s">
        <v>181</v>
      </c>
      <c r="S278" s="575">
        <v>0</v>
      </c>
      <c r="T278" s="576">
        <v>1</v>
      </c>
      <c r="U278" s="577">
        <f t="shared" si="279"/>
        <v>-1</v>
      </c>
      <c r="V278" s="580">
        <v>2</v>
      </c>
      <c r="W278" s="580">
        <v>16</v>
      </c>
      <c r="X278" s="577">
        <f t="shared" si="280"/>
        <v>-14</v>
      </c>
      <c r="Y278" s="580">
        <v>15</v>
      </c>
      <c r="Z278" s="580">
        <v>17</v>
      </c>
      <c r="AA278" s="577">
        <f t="shared" si="281"/>
        <v>-2</v>
      </c>
      <c r="AB278" s="580">
        <v>0</v>
      </c>
      <c r="AC278" s="580">
        <v>0</v>
      </c>
      <c r="AD278" s="577">
        <f t="shared" si="282"/>
        <v>0</v>
      </c>
      <c r="AE278" s="578">
        <f t="shared" si="285"/>
        <v>17</v>
      </c>
      <c r="AF278" s="579">
        <f t="shared" si="285"/>
        <v>34</v>
      </c>
      <c r="AG278" s="577">
        <f t="shared" si="283"/>
        <v>-17</v>
      </c>
    </row>
    <row r="279" spans="1:33">
      <c r="A279" s="544" t="s">
        <v>182</v>
      </c>
      <c r="B279" s="541">
        <v>0</v>
      </c>
      <c r="C279" s="247">
        <v>0</v>
      </c>
      <c r="D279" s="540">
        <f t="shared" si="274"/>
        <v>0</v>
      </c>
      <c r="E279" s="97">
        <v>0</v>
      </c>
      <c r="F279" s="97">
        <v>1</v>
      </c>
      <c r="G279" s="540">
        <f t="shared" si="275"/>
        <v>-1</v>
      </c>
      <c r="H279" s="97">
        <v>3</v>
      </c>
      <c r="I279" s="97">
        <v>2</v>
      </c>
      <c r="J279" s="540">
        <f t="shared" si="276"/>
        <v>1</v>
      </c>
      <c r="K279" s="97">
        <v>0</v>
      </c>
      <c r="L279" s="97">
        <v>0</v>
      </c>
      <c r="M279" s="540">
        <f t="shared" si="277"/>
        <v>0</v>
      </c>
      <c r="N279" s="544">
        <f t="shared" si="284"/>
        <v>3</v>
      </c>
      <c r="O279" s="545">
        <f t="shared" si="284"/>
        <v>3</v>
      </c>
      <c r="P279" s="540">
        <f t="shared" si="278"/>
        <v>0</v>
      </c>
      <c r="R279" s="142" t="s">
        <v>182</v>
      </c>
      <c r="S279" s="541">
        <v>0</v>
      </c>
      <c r="T279" s="247">
        <v>1</v>
      </c>
      <c r="U279" s="540">
        <f t="shared" si="279"/>
        <v>-1</v>
      </c>
      <c r="V279" s="97">
        <v>0</v>
      </c>
      <c r="W279" s="97">
        <v>1</v>
      </c>
      <c r="X279" s="540">
        <f t="shared" si="280"/>
        <v>-1</v>
      </c>
      <c r="Y279" s="97">
        <v>1</v>
      </c>
      <c r="Z279" s="97">
        <v>5</v>
      </c>
      <c r="AA279" s="540">
        <f t="shared" si="281"/>
        <v>-4</v>
      </c>
      <c r="AB279" s="97">
        <v>0</v>
      </c>
      <c r="AC279" s="97">
        <v>0</v>
      </c>
      <c r="AD279" s="540">
        <f t="shared" si="282"/>
        <v>0</v>
      </c>
      <c r="AE279" s="544">
        <f t="shared" si="285"/>
        <v>1</v>
      </c>
      <c r="AF279" s="545">
        <f t="shared" si="285"/>
        <v>7</v>
      </c>
      <c r="AG279" s="540">
        <f t="shared" si="283"/>
        <v>-6</v>
      </c>
    </row>
    <row r="280" spans="1:33">
      <c r="A280" s="544" t="s">
        <v>183</v>
      </c>
      <c r="B280" s="541">
        <v>1</v>
      </c>
      <c r="C280" s="247">
        <v>0</v>
      </c>
      <c r="D280" s="540">
        <f t="shared" si="274"/>
        <v>1</v>
      </c>
      <c r="E280" s="97">
        <v>0</v>
      </c>
      <c r="F280" s="97">
        <v>0</v>
      </c>
      <c r="G280" s="540">
        <f t="shared" si="275"/>
        <v>0</v>
      </c>
      <c r="H280" s="97">
        <v>10</v>
      </c>
      <c r="I280" s="97">
        <v>8</v>
      </c>
      <c r="J280" s="540">
        <f t="shared" si="276"/>
        <v>2</v>
      </c>
      <c r="K280" s="97">
        <v>0</v>
      </c>
      <c r="L280" s="97">
        <v>0</v>
      </c>
      <c r="M280" s="540">
        <f t="shared" si="277"/>
        <v>0</v>
      </c>
      <c r="N280" s="544">
        <f t="shared" si="284"/>
        <v>11</v>
      </c>
      <c r="O280" s="545">
        <f t="shared" si="284"/>
        <v>8</v>
      </c>
      <c r="P280" s="540">
        <f t="shared" si="278"/>
        <v>3</v>
      </c>
      <c r="R280" s="142" t="s">
        <v>183</v>
      </c>
      <c r="S280" s="541">
        <v>0</v>
      </c>
      <c r="T280" s="247">
        <v>0</v>
      </c>
      <c r="U280" s="540">
        <f t="shared" si="279"/>
        <v>0</v>
      </c>
      <c r="V280" s="97">
        <v>0</v>
      </c>
      <c r="W280" s="97">
        <v>1</v>
      </c>
      <c r="X280" s="540">
        <f t="shared" si="280"/>
        <v>-1</v>
      </c>
      <c r="Y280" s="97">
        <v>15</v>
      </c>
      <c r="Z280" s="97">
        <v>13</v>
      </c>
      <c r="AA280" s="540">
        <f t="shared" si="281"/>
        <v>2</v>
      </c>
      <c r="AB280" s="97">
        <v>0</v>
      </c>
      <c r="AC280" s="97">
        <v>0</v>
      </c>
      <c r="AD280" s="540">
        <f t="shared" si="282"/>
        <v>0</v>
      </c>
      <c r="AE280" s="544">
        <f t="shared" si="285"/>
        <v>15</v>
      </c>
      <c r="AF280" s="545">
        <f t="shared" si="285"/>
        <v>14</v>
      </c>
      <c r="AG280" s="540">
        <f t="shared" si="283"/>
        <v>1</v>
      </c>
    </row>
    <row r="281" spans="1:33">
      <c r="A281" s="544" t="s">
        <v>184</v>
      </c>
      <c r="B281" s="541">
        <v>0</v>
      </c>
      <c r="C281" s="247">
        <v>6</v>
      </c>
      <c r="D281" s="540">
        <f t="shared" si="274"/>
        <v>-6</v>
      </c>
      <c r="E281" s="97">
        <v>4</v>
      </c>
      <c r="F281" s="97">
        <v>3</v>
      </c>
      <c r="G281" s="540">
        <f t="shared" si="275"/>
        <v>1</v>
      </c>
      <c r="H281" s="97">
        <v>7</v>
      </c>
      <c r="I281" s="97">
        <v>4</v>
      </c>
      <c r="J281" s="540">
        <f t="shared" si="276"/>
        <v>3</v>
      </c>
      <c r="K281" s="97">
        <v>3</v>
      </c>
      <c r="L281" s="97">
        <v>0</v>
      </c>
      <c r="M281" s="540">
        <f t="shared" si="277"/>
        <v>3</v>
      </c>
      <c r="N281" s="544">
        <f t="shared" si="284"/>
        <v>14</v>
      </c>
      <c r="O281" s="545">
        <f t="shared" si="284"/>
        <v>13</v>
      </c>
      <c r="P281" s="540">
        <f t="shared" si="278"/>
        <v>1</v>
      </c>
      <c r="R281" s="142" t="s">
        <v>184</v>
      </c>
      <c r="S281" s="541">
        <v>2</v>
      </c>
      <c r="T281" s="247">
        <v>7</v>
      </c>
      <c r="U281" s="540">
        <f t="shared" si="279"/>
        <v>-5</v>
      </c>
      <c r="V281" s="97">
        <v>0</v>
      </c>
      <c r="W281" s="97">
        <v>6</v>
      </c>
      <c r="X281" s="540">
        <f t="shared" si="280"/>
        <v>-6</v>
      </c>
      <c r="Y281" s="97">
        <v>7</v>
      </c>
      <c r="Z281" s="97">
        <v>8</v>
      </c>
      <c r="AA281" s="540">
        <f t="shared" si="281"/>
        <v>-1</v>
      </c>
      <c r="AB281" s="97">
        <v>0</v>
      </c>
      <c r="AC281" s="97">
        <v>1</v>
      </c>
      <c r="AD281" s="540">
        <f t="shared" si="282"/>
        <v>-1</v>
      </c>
      <c r="AE281" s="544">
        <f t="shared" si="285"/>
        <v>9</v>
      </c>
      <c r="AF281" s="545">
        <f t="shared" si="285"/>
        <v>22</v>
      </c>
      <c r="AG281" s="540">
        <f t="shared" si="283"/>
        <v>-13</v>
      </c>
    </row>
    <row r="282" spans="1:33">
      <c r="A282" s="544" t="s">
        <v>185</v>
      </c>
      <c r="B282" s="541">
        <v>0</v>
      </c>
      <c r="C282" s="247">
        <v>0</v>
      </c>
      <c r="D282" s="540">
        <f t="shared" si="274"/>
        <v>0</v>
      </c>
      <c r="E282" s="97">
        <v>0</v>
      </c>
      <c r="F282" s="97">
        <v>0</v>
      </c>
      <c r="G282" s="540">
        <f t="shared" si="275"/>
        <v>0</v>
      </c>
      <c r="H282" s="97">
        <v>0</v>
      </c>
      <c r="I282" s="97">
        <v>0</v>
      </c>
      <c r="J282" s="540">
        <f t="shared" si="276"/>
        <v>0</v>
      </c>
      <c r="K282" s="97">
        <v>0</v>
      </c>
      <c r="L282" s="97">
        <v>0</v>
      </c>
      <c r="M282" s="540">
        <f t="shared" si="277"/>
        <v>0</v>
      </c>
      <c r="N282" s="544">
        <f t="shared" si="284"/>
        <v>0</v>
      </c>
      <c r="O282" s="545">
        <f t="shared" si="284"/>
        <v>0</v>
      </c>
      <c r="P282" s="540">
        <f t="shared" si="278"/>
        <v>0</v>
      </c>
      <c r="R282" s="142" t="s">
        <v>185</v>
      </c>
      <c r="S282" s="541">
        <v>0</v>
      </c>
      <c r="T282" s="247">
        <v>0</v>
      </c>
      <c r="U282" s="540">
        <f t="shared" si="279"/>
        <v>0</v>
      </c>
      <c r="V282" s="97">
        <v>0</v>
      </c>
      <c r="W282" s="97">
        <v>1</v>
      </c>
      <c r="X282" s="540">
        <f t="shared" si="280"/>
        <v>-1</v>
      </c>
      <c r="Y282" s="97">
        <v>0</v>
      </c>
      <c r="Z282" s="97">
        <v>0</v>
      </c>
      <c r="AA282" s="540">
        <f t="shared" si="281"/>
        <v>0</v>
      </c>
      <c r="AB282" s="97">
        <v>0</v>
      </c>
      <c r="AC282" s="97">
        <v>0</v>
      </c>
      <c r="AD282" s="540">
        <f t="shared" si="282"/>
        <v>0</v>
      </c>
      <c r="AE282" s="544">
        <f t="shared" si="285"/>
        <v>0</v>
      </c>
      <c r="AF282" s="545">
        <f t="shared" si="285"/>
        <v>1</v>
      </c>
      <c r="AG282" s="540">
        <f t="shared" si="283"/>
        <v>-1</v>
      </c>
    </row>
    <row r="283" spans="1:33">
      <c r="A283" s="544" t="s">
        <v>186</v>
      </c>
      <c r="B283" s="541">
        <v>0</v>
      </c>
      <c r="C283" s="247">
        <v>0</v>
      </c>
      <c r="D283" s="540">
        <f t="shared" si="274"/>
        <v>0</v>
      </c>
      <c r="E283" s="97">
        <v>0</v>
      </c>
      <c r="F283" s="97">
        <v>0</v>
      </c>
      <c r="G283" s="540">
        <f t="shared" si="275"/>
        <v>0</v>
      </c>
      <c r="H283" s="97">
        <v>0</v>
      </c>
      <c r="I283" s="97">
        <v>1</v>
      </c>
      <c r="J283" s="540">
        <f t="shared" si="276"/>
        <v>-1</v>
      </c>
      <c r="K283" s="97">
        <v>0</v>
      </c>
      <c r="L283" s="97">
        <v>1</v>
      </c>
      <c r="M283" s="540">
        <f t="shared" si="277"/>
        <v>-1</v>
      </c>
      <c r="N283" s="544">
        <f t="shared" si="284"/>
        <v>0</v>
      </c>
      <c r="O283" s="545">
        <f t="shared" si="284"/>
        <v>2</v>
      </c>
      <c r="P283" s="540">
        <f t="shared" si="278"/>
        <v>-2</v>
      </c>
      <c r="R283" s="142" t="s">
        <v>186</v>
      </c>
      <c r="S283" s="541">
        <v>0</v>
      </c>
      <c r="T283" s="247">
        <v>0</v>
      </c>
      <c r="U283" s="540">
        <f t="shared" si="279"/>
        <v>0</v>
      </c>
      <c r="V283" s="97">
        <v>1</v>
      </c>
      <c r="W283" s="97">
        <v>0</v>
      </c>
      <c r="X283" s="540">
        <f t="shared" si="280"/>
        <v>1</v>
      </c>
      <c r="Y283" s="97">
        <v>0</v>
      </c>
      <c r="Z283" s="97">
        <v>0</v>
      </c>
      <c r="AA283" s="540">
        <f t="shared" si="281"/>
        <v>0</v>
      </c>
      <c r="AB283" s="97">
        <v>0</v>
      </c>
      <c r="AC283" s="97">
        <v>0</v>
      </c>
      <c r="AD283" s="540">
        <f t="shared" si="282"/>
        <v>0</v>
      </c>
      <c r="AE283" s="544">
        <f t="shared" si="285"/>
        <v>1</v>
      </c>
      <c r="AF283" s="545">
        <f t="shared" si="285"/>
        <v>0</v>
      </c>
      <c r="AG283" s="540">
        <f t="shared" si="283"/>
        <v>1</v>
      </c>
    </row>
    <row r="284" spans="1:33">
      <c r="A284" s="544" t="s">
        <v>187</v>
      </c>
      <c r="B284" s="541">
        <v>0</v>
      </c>
      <c r="C284" s="247">
        <v>0</v>
      </c>
      <c r="D284" s="540">
        <f t="shared" si="274"/>
        <v>0</v>
      </c>
      <c r="E284" s="97">
        <v>1</v>
      </c>
      <c r="F284" s="97">
        <v>1</v>
      </c>
      <c r="G284" s="540">
        <f t="shared" si="275"/>
        <v>0</v>
      </c>
      <c r="H284" s="97">
        <v>7</v>
      </c>
      <c r="I284" s="97">
        <v>6</v>
      </c>
      <c r="J284" s="540">
        <f t="shared" si="276"/>
        <v>1</v>
      </c>
      <c r="K284" s="97">
        <v>0</v>
      </c>
      <c r="L284" s="97">
        <v>0</v>
      </c>
      <c r="M284" s="540">
        <f t="shared" si="277"/>
        <v>0</v>
      </c>
      <c r="N284" s="544">
        <f t="shared" si="284"/>
        <v>8</v>
      </c>
      <c r="O284" s="545">
        <f t="shared" si="284"/>
        <v>7</v>
      </c>
      <c r="P284" s="540">
        <f t="shared" si="278"/>
        <v>1</v>
      </c>
      <c r="R284" s="142" t="s">
        <v>187</v>
      </c>
      <c r="S284" s="541">
        <v>0</v>
      </c>
      <c r="T284" s="247">
        <v>0</v>
      </c>
      <c r="U284" s="540">
        <f t="shared" si="279"/>
        <v>0</v>
      </c>
      <c r="V284" s="97">
        <v>2</v>
      </c>
      <c r="W284" s="97">
        <v>3</v>
      </c>
      <c r="X284" s="540">
        <f t="shared" si="280"/>
        <v>-1</v>
      </c>
      <c r="Y284" s="97">
        <v>7</v>
      </c>
      <c r="Z284" s="97">
        <v>9</v>
      </c>
      <c r="AA284" s="540">
        <f t="shared" si="281"/>
        <v>-2</v>
      </c>
      <c r="AB284" s="97">
        <v>1</v>
      </c>
      <c r="AC284" s="97">
        <v>0</v>
      </c>
      <c r="AD284" s="540">
        <f t="shared" si="282"/>
        <v>1</v>
      </c>
      <c r="AE284" s="544">
        <f t="shared" si="285"/>
        <v>10</v>
      </c>
      <c r="AF284" s="545">
        <f t="shared" si="285"/>
        <v>12</v>
      </c>
      <c r="AG284" s="540">
        <f t="shared" si="283"/>
        <v>-2</v>
      </c>
    </row>
    <row r="285" spans="1:33">
      <c r="A285" s="542" t="s">
        <v>188</v>
      </c>
      <c r="B285" s="575">
        <f>SUM(B279:B284)</f>
        <v>1</v>
      </c>
      <c r="C285" s="576">
        <f>SUM(C279:C284)</f>
        <v>6</v>
      </c>
      <c r="D285" s="577">
        <f t="shared" si="274"/>
        <v>-5</v>
      </c>
      <c r="E285" s="575">
        <f>SUM(E279:E284)</f>
        <v>5</v>
      </c>
      <c r="F285" s="576">
        <f>SUM(F279:F284)</f>
        <v>5</v>
      </c>
      <c r="G285" s="577">
        <f t="shared" si="275"/>
        <v>0</v>
      </c>
      <c r="H285" s="575">
        <f>SUM(H279:H284)</f>
        <v>27</v>
      </c>
      <c r="I285" s="576">
        <f>SUM(I279:I284)</f>
        <v>21</v>
      </c>
      <c r="J285" s="577">
        <f t="shared" si="276"/>
        <v>6</v>
      </c>
      <c r="K285" s="575">
        <f>SUM(K279:K284)</f>
        <v>3</v>
      </c>
      <c r="L285" s="576">
        <f>SUM(L279:L284)</f>
        <v>1</v>
      </c>
      <c r="M285" s="577">
        <f t="shared" si="277"/>
        <v>2</v>
      </c>
      <c r="N285" s="578">
        <f t="shared" si="284"/>
        <v>36</v>
      </c>
      <c r="O285" s="579">
        <f t="shared" si="284"/>
        <v>33</v>
      </c>
      <c r="P285" s="577">
        <f t="shared" si="278"/>
        <v>3</v>
      </c>
      <c r="R285" s="574" t="s">
        <v>188</v>
      </c>
      <c r="S285" s="575">
        <f>SUM(S279:S284)</f>
        <v>2</v>
      </c>
      <c r="T285" s="576">
        <f>SUM(T279:T284)</f>
        <v>8</v>
      </c>
      <c r="U285" s="577">
        <f t="shared" si="279"/>
        <v>-6</v>
      </c>
      <c r="V285" s="575">
        <f>SUM(V279:V284)</f>
        <v>3</v>
      </c>
      <c r="W285" s="576">
        <f>SUM(W279:W284)</f>
        <v>12</v>
      </c>
      <c r="X285" s="577">
        <f t="shared" si="280"/>
        <v>-9</v>
      </c>
      <c r="Y285" s="575">
        <f>SUM(Y279:Y284)</f>
        <v>30</v>
      </c>
      <c r="Z285" s="576">
        <f>SUM(Z279:Z284)</f>
        <v>35</v>
      </c>
      <c r="AA285" s="577">
        <f t="shared" si="281"/>
        <v>-5</v>
      </c>
      <c r="AB285" s="575">
        <f>SUM(AB279:AB284)</f>
        <v>1</v>
      </c>
      <c r="AC285" s="576">
        <f>SUM(AC279:AC284)</f>
        <v>1</v>
      </c>
      <c r="AD285" s="577">
        <f t="shared" si="282"/>
        <v>0</v>
      </c>
      <c r="AE285" s="578">
        <f t="shared" si="285"/>
        <v>36</v>
      </c>
      <c r="AF285" s="579">
        <f t="shared" si="285"/>
        <v>56</v>
      </c>
      <c r="AG285" s="577">
        <f t="shared" si="283"/>
        <v>-20</v>
      </c>
    </row>
    <row r="286" spans="1:33">
      <c r="A286" s="550" t="s">
        <v>189</v>
      </c>
      <c r="B286" s="550">
        <v>15</v>
      </c>
      <c r="C286" s="2808">
        <v>6</v>
      </c>
      <c r="D286" s="2809">
        <f t="shared" si="274"/>
        <v>9</v>
      </c>
      <c r="E286" s="550">
        <v>8</v>
      </c>
      <c r="F286" s="2808">
        <v>4</v>
      </c>
      <c r="G286" s="2809">
        <f t="shared" si="275"/>
        <v>4</v>
      </c>
      <c r="H286" s="550">
        <v>4</v>
      </c>
      <c r="I286" s="2808">
        <v>0</v>
      </c>
      <c r="J286" s="2809">
        <f t="shared" si="276"/>
        <v>4</v>
      </c>
      <c r="K286" s="551">
        <v>0</v>
      </c>
      <c r="L286" s="2810">
        <v>1</v>
      </c>
      <c r="M286" s="2809">
        <f t="shared" si="277"/>
        <v>-1</v>
      </c>
      <c r="N286" s="552">
        <f t="shared" si="284"/>
        <v>27</v>
      </c>
      <c r="O286" s="2811">
        <f t="shared" si="284"/>
        <v>11</v>
      </c>
      <c r="P286" s="2809">
        <f t="shared" si="278"/>
        <v>16</v>
      </c>
      <c r="R286" s="549" t="s">
        <v>189</v>
      </c>
      <c r="S286" s="550">
        <v>24</v>
      </c>
      <c r="T286" s="2808">
        <v>3</v>
      </c>
      <c r="U286" s="2809">
        <f t="shared" si="279"/>
        <v>21</v>
      </c>
      <c r="V286" s="550">
        <v>19</v>
      </c>
      <c r="W286" s="2808">
        <v>8</v>
      </c>
      <c r="X286" s="2809">
        <f t="shared" si="280"/>
        <v>11</v>
      </c>
      <c r="Y286" s="550">
        <v>5</v>
      </c>
      <c r="Z286" s="2808">
        <v>2</v>
      </c>
      <c r="AA286" s="2809">
        <f t="shared" si="281"/>
        <v>3</v>
      </c>
      <c r="AB286" s="551">
        <v>2</v>
      </c>
      <c r="AC286" s="2810">
        <v>0</v>
      </c>
      <c r="AD286" s="2809">
        <f t="shared" si="282"/>
        <v>2</v>
      </c>
      <c r="AE286" s="552">
        <f t="shared" si="285"/>
        <v>50</v>
      </c>
      <c r="AF286" s="2811">
        <f t="shared" si="285"/>
        <v>13</v>
      </c>
      <c r="AG286" s="2809">
        <f t="shared" si="283"/>
        <v>37</v>
      </c>
    </row>
    <row r="287" spans="1:33" ht="13.5" thickBot="1">
      <c r="A287" s="857" t="s">
        <v>156</v>
      </c>
      <c r="B287" s="546">
        <f>SUM(B271+B275+B276+B277+B278+B285+B286)</f>
        <v>27</v>
      </c>
      <c r="C287" s="547">
        <f>SUM(C271+C275+C276+C277+C278+C285+C286)</f>
        <v>20</v>
      </c>
      <c r="D287" s="548">
        <f t="shared" si="274"/>
        <v>7</v>
      </c>
      <c r="E287" s="546">
        <f>SUM(E271+E275+E276+E277+E278+E285+E286)</f>
        <v>19</v>
      </c>
      <c r="F287" s="547">
        <f>SUM(F271+F275+F276+F277+F278+F285+F286)</f>
        <v>16</v>
      </c>
      <c r="G287" s="548">
        <f t="shared" si="275"/>
        <v>3</v>
      </c>
      <c r="H287" s="546">
        <f>SUM(H271+H275+H276+H277+H278+H285+H286)</f>
        <v>121</v>
      </c>
      <c r="I287" s="547">
        <f>SUM(I271+I275+I276+I277+I278+I285+I286)</f>
        <v>115</v>
      </c>
      <c r="J287" s="548">
        <f t="shared" si="276"/>
        <v>6</v>
      </c>
      <c r="K287" s="546">
        <f>SUM(K271+K275+K276+K277+K278+K285+K286)</f>
        <v>4</v>
      </c>
      <c r="L287" s="547">
        <f>SUM(L271+L275+L276+L277+L278+L285+L286)</f>
        <v>3</v>
      </c>
      <c r="M287" s="548">
        <f t="shared" si="277"/>
        <v>1</v>
      </c>
      <c r="N287" s="546">
        <f>SUM(N271+N275+N276+N277+N278+N285+N286)</f>
        <v>171</v>
      </c>
      <c r="O287" s="547">
        <f>SUM(O271+O275+O276+O277+O278+O285+O286)</f>
        <v>154</v>
      </c>
      <c r="P287" s="548">
        <f t="shared" si="278"/>
        <v>17</v>
      </c>
      <c r="R287" s="470" t="s">
        <v>156</v>
      </c>
      <c r="S287" s="546">
        <f>SUM(S271+S275+S276+S277+S278+S285+S286)</f>
        <v>32</v>
      </c>
      <c r="T287" s="547">
        <f>SUM(T271+T275+T276+T277+T278+T285+T286)</f>
        <v>22</v>
      </c>
      <c r="U287" s="548">
        <f t="shared" si="279"/>
        <v>10</v>
      </c>
      <c r="V287" s="546">
        <f>SUM(V271+V275+V276+V277+V278+V285+V286)</f>
        <v>30</v>
      </c>
      <c r="W287" s="547">
        <f>SUM(W271+W275+W276+W277+W278+W285+W286)</f>
        <v>53</v>
      </c>
      <c r="X287" s="548">
        <f t="shared" si="280"/>
        <v>-23</v>
      </c>
      <c r="Y287" s="546">
        <f>SUM(Y271+Y275+Y276+Y277+Y278+Y285+Y286)</f>
        <v>121</v>
      </c>
      <c r="Z287" s="547">
        <f>SUM(Z271+Z275+Z276+Z277+Z278+Z285+Z286)</f>
        <v>167</v>
      </c>
      <c r="AA287" s="548">
        <f t="shared" si="281"/>
        <v>-46</v>
      </c>
      <c r="AB287" s="546">
        <f>SUM(AB271+AB275+AB276+AB277+AB278+AB285+AB286)</f>
        <v>4</v>
      </c>
      <c r="AC287" s="547">
        <f>SUM(AC271+AC275+AC276+AC277+AC278+AC285+AC286)</f>
        <v>2</v>
      </c>
      <c r="AD287" s="548">
        <f t="shared" si="282"/>
        <v>2</v>
      </c>
      <c r="AE287" s="546">
        <f>SUM(AE271+AE275+AE276+AE277+AE278+AE285+AE286)</f>
        <v>187</v>
      </c>
      <c r="AF287" s="547">
        <f>SUM(AF271+AF275+AF276+AF277+AF278+AF285+AF286)</f>
        <v>244</v>
      </c>
      <c r="AG287" s="548">
        <f t="shared" si="283"/>
        <v>-57</v>
      </c>
    </row>
    <row r="288" spans="1:33">
      <c r="A288" s="762" t="s">
        <v>190</v>
      </c>
      <c r="O288" s="296"/>
      <c r="P288" s="554"/>
      <c r="R288" s="56"/>
      <c r="U288" s="5"/>
      <c r="X288" s="5"/>
      <c r="AA288" s="5"/>
      <c r="AD288" s="5"/>
      <c r="AG288" s="5"/>
    </row>
    <row r="289" spans="1:33">
      <c r="A289" s="762" t="s">
        <v>531</v>
      </c>
      <c r="R289" s="56"/>
      <c r="U289" s="5"/>
      <c r="X289" s="5"/>
      <c r="AA289" s="5"/>
      <c r="AD289" s="5"/>
      <c r="AG289" s="5"/>
    </row>
  </sheetData>
  <mergeCells count="89">
    <mergeCell ref="B2:D2"/>
    <mergeCell ref="E2:G2"/>
    <mergeCell ref="H2:J2"/>
    <mergeCell ref="K2:M2"/>
    <mergeCell ref="N2:P2"/>
    <mergeCell ref="S28:U28"/>
    <mergeCell ref="V28:X28"/>
    <mergeCell ref="Y28:AA28"/>
    <mergeCell ref="AB28:AD28"/>
    <mergeCell ref="AE28:AG28"/>
    <mergeCell ref="N28:P28"/>
    <mergeCell ref="B28:D28"/>
    <mergeCell ref="E28:G28"/>
    <mergeCell ref="H28:J28"/>
    <mergeCell ref="K28:M28"/>
    <mergeCell ref="BM53:BO53"/>
    <mergeCell ref="BJ53:BL53"/>
    <mergeCell ref="BG53:BI53"/>
    <mergeCell ref="BD53:BF53"/>
    <mergeCell ref="BA53:BC53"/>
    <mergeCell ref="AI52"/>
    <mergeCell ref="AI53"/>
    <mergeCell ref="AV53:AX53"/>
    <mergeCell ref="AS53:AU53"/>
    <mergeCell ref="AP53:AR53"/>
    <mergeCell ref="AM53:AO53"/>
    <mergeCell ref="AJ53:AL53"/>
    <mergeCell ref="B242:P242"/>
    <mergeCell ref="B53:D53"/>
    <mergeCell ref="E53:G53"/>
    <mergeCell ref="H53:J53"/>
    <mergeCell ref="K53:M53"/>
    <mergeCell ref="N53:P53"/>
    <mergeCell ref="B107:D107"/>
    <mergeCell ref="E107:G107"/>
    <mergeCell ref="H107:J107"/>
    <mergeCell ref="K107:M107"/>
    <mergeCell ref="N107:P107"/>
    <mergeCell ref="B80:D80"/>
    <mergeCell ref="E80:G80"/>
    <mergeCell ref="H80:J80"/>
    <mergeCell ref="K80:M80"/>
    <mergeCell ref="N80:P80"/>
    <mergeCell ref="BA107:BC107"/>
    <mergeCell ref="BD107:BF107"/>
    <mergeCell ref="BG107:BI107"/>
    <mergeCell ref="BJ107:BL107"/>
    <mergeCell ref="BM107:BO107"/>
    <mergeCell ref="AJ107:AL107"/>
    <mergeCell ref="AM107:AO107"/>
    <mergeCell ref="AP107:AR107"/>
    <mergeCell ref="AS107:AU107"/>
    <mergeCell ref="AV107:AX107"/>
    <mergeCell ref="S107:U107"/>
    <mergeCell ref="V107:X107"/>
    <mergeCell ref="Y107:AA107"/>
    <mergeCell ref="AB107:AD107"/>
    <mergeCell ref="AE107:AG107"/>
    <mergeCell ref="BA80:BC80"/>
    <mergeCell ref="BD80:BF80"/>
    <mergeCell ref="BG80:BI80"/>
    <mergeCell ref="BJ80:BL80"/>
    <mergeCell ref="BM80:BO80"/>
    <mergeCell ref="AJ80:AL80"/>
    <mergeCell ref="AM80:AO80"/>
    <mergeCell ref="AP80:AR80"/>
    <mergeCell ref="AS80:AU80"/>
    <mergeCell ref="AV80:AX80"/>
    <mergeCell ref="S80:U80"/>
    <mergeCell ref="V80:X80"/>
    <mergeCell ref="Y80:AA80"/>
    <mergeCell ref="AB80:AD80"/>
    <mergeCell ref="AE80:AG80"/>
    <mergeCell ref="S52:AG52"/>
    <mergeCell ref="S53:U53"/>
    <mergeCell ref="AE53:AG53"/>
    <mergeCell ref="AB53:AD53"/>
    <mergeCell ref="Y53:AA53"/>
    <mergeCell ref="V53:X53"/>
    <mergeCell ref="AJ28:AL28"/>
    <mergeCell ref="AM28:AO28"/>
    <mergeCell ref="AP28:AR28"/>
    <mergeCell ref="AS28:AU28"/>
    <mergeCell ref="AV28:AX28"/>
    <mergeCell ref="BA28:BC28"/>
    <mergeCell ref="BD28:BF28"/>
    <mergeCell ref="BG28:BI28"/>
    <mergeCell ref="BJ28:BL28"/>
    <mergeCell ref="BM28:BO28"/>
  </mergeCells>
  <phoneticPr fontId="0" type="noConversion"/>
  <hyperlinks>
    <hyperlink ref="A243" location="' Indice'!A1" display="Indice"/>
    <hyperlink ref="AZ217" r:id="rId1" display="javascript: void 0;"/>
    <hyperlink ref="AZ218" r:id="rId2" display="javascript: void 0;"/>
    <hyperlink ref="AZ219" r:id="rId3" display="javascript: void 0;"/>
    <hyperlink ref="AZ220" r:id="rId4" display="javascript: void 0;"/>
    <hyperlink ref="AZ221" r:id="rId5" display="javascript: void 0;"/>
    <hyperlink ref="AZ222" r:id="rId6" display="javascript: void 0;"/>
    <hyperlink ref="AZ223" r:id="rId7" display="javascript: void 0;"/>
    <hyperlink ref="AZ224" r:id="rId8" display="javascript: void 0;"/>
    <hyperlink ref="AZ225" r:id="rId9" display="javascript: void 0;"/>
    <hyperlink ref="AZ226" r:id="rId10" display="javascript: void 0;"/>
    <hyperlink ref="AZ227" r:id="rId11" display="javascript: void 0;"/>
    <hyperlink ref="AZ228" r:id="rId12" display="javascript: void 0;"/>
    <hyperlink ref="AZ229" r:id="rId13" display="javascript: void 0;"/>
    <hyperlink ref="AZ230" r:id="rId14" display="javascript: void 0;"/>
    <hyperlink ref="AZ232" r:id="rId15" display="javascript: void 0;"/>
    <hyperlink ref="AZ233" r:id="rId16" display="javascript: void 0;"/>
    <hyperlink ref="AZ234" r:id="rId17" display="javascript: void 0;"/>
    <hyperlink ref="AZ235" r:id="rId18" display="javascript: void 0;"/>
    <hyperlink ref="AZ238" r:id="rId19" display="javascript: void 0;"/>
    <hyperlink ref="AZ239" r:id="rId20" display="javascript: void 0;"/>
    <hyperlink ref="AZ231" r:id="rId21" display="javascript: void 0;"/>
    <hyperlink ref="AZ236" r:id="rId22" display="javascript: void 0;"/>
    <hyperlink ref="AZ237" r:id="rId23" display="javascript: void 0;"/>
  </hyperlinks>
  <printOptions horizontalCentered="1"/>
  <pageMargins left="0.19685039370078741" right="0.19685039370078741" top="0.70866141732283472" bottom="0.39370078740157483" header="0.51181102362204722" footer="0.51181102362204722"/>
  <pageSetup paperSize="9" scale="83" orientation="portrait" r:id="rId24"/>
  <headerFooter alignWithMargins="0"/>
</worksheet>
</file>

<file path=xl/worksheets/sheet7.xml><?xml version="1.0" encoding="utf-8"?>
<worksheet xmlns="http://schemas.openxmlformats.org/spreadsheetml/2006/main" xmlns:r="http://schemas.openxmlformats.org/officeDocument/2006/relationships">
  <sheetPr>
    <tabColor rgb="FFFF0000"/>
  </sheetPr>
  <dimension ref="A1:IO115"/>
  <sheetViews>
    <sheetView topLeftCell="A86" zoomScaleNormal="100" workbookViewId="0">
      <selection activeCell="W58" sqref="W58"/>
    </sheetView>
  </sheetViews>
  <sheetFormatPr defaultColWidth="8.85546875" defaultRowHeight="12.75"/>
  <cols>
    <col min="1" max="1" width="6.7109375" style="3" customWidth="1"/>
    <col min="2" max="2" width="7.85546875" style="3" customWidth="1"/>
    <col min="3" max="3" width="6.42578125" style="3" customWidth="1"/>
    <col min="4" max="4" width="7.28515625" style="3" customWidth="1"/>
    <col min="5" max="5" width="6.140625" style="3" customWidth="1"/>
    <col min="6" max="6" width="5.85546875" style="3" customWidth="1"/>
    <col min="7" max="7" width="6.42578125" style="3" customWidth="1"/>
    <col min="8" max="8" width="7" style="3" customWidth="1"/>
    <col min="9" max="9" width="5.85546875" style="3" customWidth="1"/>
    <col min="10" max="10" width="5.42578125" style="3" customWidth="1"/>
    <col min="11" max="11" width="5.85546875" customWidth="1"/>
    <col min="12" max="12" width="6.42578125" customWidth="1"/>
    <col min="13" max="13" width="6.5703125" customWidth="1"/>
    <col min="14" max="14" width="6" customWidth="1"/>
    <col min="15" max="15" width="5.42578125" customWidth="1"/>
    <col min="16" max="16" width="5.85546875" customWidth="1"/>
    <col min="17" max="17" width="6.7109375" style="3" customWidth="1"/>
    <col min="18" max="18" width="5.7109375" customWidth="1"/>
  </cols>
  <sheetData>
    <row r="1" spans="1:18" ht="17.45" customHeight="1">
      <c r="A1" s="14" t="s">
        <v>23</v>
      </c>
      <c r="B1" s="14"/>
      <c r="D1" s="15" t="s">
        <v>191</v>
      </c>
      <c r="E1" s="16"/>
      <c r="F1" s="17"/>
      <c r="G1" s="17"/>
      <c r="H1" s="17"/>
      <c r="I1" s="18"/>
      <c r="J1" s="18"/>
      <c r="K1" s="18"/>
      <c r="L1" s="18"/>
      <c r="M1" s="18"/>
      <c r="N1" s="18"/>
      <c r="O1" s="18"/>
      <c r="P1" s="17"/>
      <c r="Q1" s="147"/>
      <c r="R1" s="20"/>
    </row>
    <row r="2" spans="1:18" ht="12.75" customHeight="1" thickBot="1">
      <c r="A2" s="458"/>
      <c r="B2" s="21"/>
      <c r="D2" s="4657" t="s">
        <v>707</v>
      </c>
      <c r="E2" s="4492"/>
      <c r="F2" s="4492"/>
      <c r="G2" s="4492"/>
      <c r="H2" s="4492"/>
      <c r="I2" s="4492"/>
      <c r="J2" s="4492"/>
      <c r="K2" s="4492"/>
      <c r="L2" s="4492"/>
      <c r="M2" s="4492"/>
      <c r="N2" s="4492"/>
      <c r="O2" s="4492"/>
      <c r="P2" s="4492"/>
      <c r="Q2" s="4493"/>
      <c r="R2" s="20"/>
    </row>
    <row r="3" spans="1:18" s="149" customFormat="1" ht="29.25" customHeight="1" thickBot="1">
      <c r="A3" s="4658" t="s">
        <v>194</v>
      </c>
      <c r="B3" s="4659"/>
      <c r="C3" s="2248" t="s">
        <v>195</v>
      </c>
      <c r="D3" s="1061"/>
      <c r="E3" s="1946"/>
      <c r="F3" s="1053"/>
      <c r="G3" s="1055"/>
      <c r="H3" s="1056"/>
      <c r="I3" s="1061" t="s">
        <v>196</v>
      </c>
      <c r="J3" s="1946"/>
      <c r="K3" s="1057"/>
      <c r="L3" s="1055"/>
      <c r="M3" s="1054" t="s">
        <v>197</v>
      </c>
      <c r="N3" s="1054"/>
      <c r="O3" s="1054"/>
      <c r="P3" s="1057"/>
      <c r="Q3" s="2249"/>
      <c r="R3" s="148"/>
    </row>
    <row r="4" spans="1:18" ht="35.25" customHeight="1" thickBot="1">
      <c r="A4" s="249" t="s">
        <v>104</v>
      </c>
      <c r="B4" s="1739" t="s">
        <v>57</v>
      </c>
      <c r="C4" s="232" t="s">
        <v>382</v>
      </c>
      <c r="D4" s="2288" t="s">
        <v>198</v>
      </c>
      <c r="E4" s="2288" t="s">
        <v>199</v>
      </c>
      <c r="F4" s="2289" t="s">
        <v>200</v>
      </c>
      <c r="G4" s="212" t="s">
        <v>107</v>
      </c>
      <c r="H4" s="232" t="s">
        <v>383</v>
      </c>
      <c r="I4" s="2288" t="s">
        <v>201</v>
      </c>
      <c r="J4" s="2288" t="s">
        <v>199</v>
      </c>
      <c r="K4" s="2289" t="s">
        <v>200</v>
      </c>
      <c r="L4" s="212" t="s">
        <v>107</v>
      </c>
      <c r="M4" s="1076" t="s">
        <v>384</v>
      </c>
      <c r="N4" s="2285" t="s">
        <v>201</v>
      </c>
      <c r="O4" s="2288" t="s">
        <v>199</v>
      </c>
      <c r="P4" s="2289" t="s">
        <v>200</v>
      </c>
      <c r="Q4" s="212" t="s">
        <v>107</v>
      </c>
      <c r="R4" s="154"/>
    </row>
    <row r="5" spans="1:18" ht="12.75" customHeight="1">
      <c r="A5" s="28" t="s">
        <v>128</v>
      </c>
      <c r="B5" s="1740">
        <v>5261</v>
      </c>
      <c r="C5" s="126">
        <v>15701</v>
      </c>
      <c r="D5" s="30">
        <v>5255</v>
      </c>
      <c r="E5" s="2277">
        <v>33.469205783071146</v>
      </c>
      <c r="F5" s="31">
        <v>3735</v>
      </c>
      <c r="G5" s="2295">
        <v>1520</v>
      </c>
      <c r="H5" s="126">
        <v>354</v>
      </c>
      <c r="I5" s="162">
        <v>145</v>
      </c>
      <c r="J5" s="2296">
        <v>40.960451977401128</v>
      </c>
      <c r="K5" s="2294">
        <v>120</v>
      </c>
      <c r="L5" s="128">
        <v>25</v>
      </c>
      <c r="M5" s="2294">
        <v>438</v>
      </c>
      <c r="N5" s="156">
        <v>164</v>
      </c>
      <c r="O5" s="2277">
        <v>37.442922374429223</v>
      </c>
      <c r="P5" s="31">
        <v>131</v>
      </c>
      <c r="Q5" s="2295">
        <v>33</v>
      </c>
      <c r="R5" s="50"/>
    </row>
    <row r="6" spans="1:18" ht="12.75" customHeight="1">
      <c r="A6" s="28" t="s">
        <v>129</v>
      </c>
      <c r="B6" s="29">
        <v>5336</v>
      </c>
      <c r="C6" s="126">
        <v>15840</v>
      </c>
      <c r="D6" s="30">
        <v>5331</v>
      </c>
      <c r="E6" s="2277">
        <v>33.655303030303031</v>
      </c>
      <c r="F6" s="31">
        <v>3796</v>
      </c>
      <c r="G6" s="2295">
        <v>1535</v>
      </c>
      <c r="H6" s="126">
        <v>292</v>
      </c>
      <c r="I6" s="156">
        <v>117</v>
      </c>
      <c r="J6" s="2279">
        <v>40.06849315068493</v>
      </c>
      <c r="K6" s="2294">
        <v>94</v>
      </c>
      <c r="L6" s="128">
        <v>23</v>
      </c>
      <c r="M6" s="2294">
        <v>135</v>
      </c>
      <c r="N6" s="156">
        <v>42</v>
      </c>
      <c r="O6" s="2277">
        <v>31.111111111111111</v>
      </c>
      <c r="P6" s="31">
        <v>33</v>
      </c>
      <c r="Q6" s="2295">
        <v>9</v>
      </c>
      <c r="R6" s="50"/>
    </row>
    <row r="7" spans="1:18" ht="12.75" customHeight="1">
      <c r="A7" s="28" t="s">
        <v>130</v>
      </c>
      <c r="B7" s="29">
        <v>5346</v>
      </c>
      <c r="C7" s="126">
        <v>15864</v>
      </c>
      <c r="D7" s="30">
        <v>5340</v>
      </c>
      <c r="E7" s="2277">
        <v>33.661119515885026</v>
      </c>
      <c r="F7" s="31">
        <v>3807</v>
      </c>
      <c r="G7" s="2295">
        <v>1533</v>
      </c>
      <c r="H7" s="126">
        <v>196</v>
      </c>
      <c r="I7" s="30">
        <v>66</v>
      </c>
      <c r="J7" s="2279">
        <v>33.673469387755098</v>
      </c>
      <c r="K7" s="2294">
        <v>53</v>
      </c>
      <c r="L7" s="128">
        <v>13</v>
      </c>
      <c r="M7" s="2294">
        <v>204</v>
      </c>
      <c r="N7" s="156">
        <v>56</v>
      </c>
      <c r="O7" s="2277">
        <v>27.450980392156865</v>
      </c>
      <c r="P7" s="31">
        <v>42</v>
      </c>
      <c r="Q7" s="2295">
        <v>14</v>
      </c>
      <c r="R7" s="50"/>
    </row>
    <row r="8" spans="1:18" ht="12.75" customHeight="1">
      <c r="A8" s="38" t="s">
        <v>405</v>
      </c>
      <c r="B8" s="39">
        <v>5341</v>
      </c>
      <c r="C8" s="132">
        <v>15871</v>
      </c>
      <c r="D8" s="40">
        <v>5335</v>
      </c>
      <c r="E8" s="2275">
        <v>33.614769075672612</v>
      </c>
      <c r="F8" s="41">
        <v>3803</v>
      </c>
      <c r="G8" s="2292">
        <v>1532</v>
      </c>
      <c r="H8" s="132">
        <v>235</v>
      </c>
      <c r="I8" s="40">
        <v>59</v>
      </c>
      <c r="J8" s="2278">
        <v>25.106382978723403</v>
      </c>
      <c r="K8" s="2291">
        <v>46</v>
      </c>
      <c r="L8" s="134">
        <v>13</v>
      </c>
      <c r="M8" s="2291">
        <v>207</v>
      </c>
      <c r="N8" s="163">
        <v>64</v>
      </c>
      <c r="O8" s="2275">
        <v>30.917874396135264</v>
      </c>
      <c r="P8" s="41">
        <v>49</v>
      </c>
      <c r="Q8" s="2292">
        <v>15</v>
      </c>
      <c r="R8" s="50"/>
    </row>
    <row r="9" spans="1:18" ht="12.75" customHeight="1">
      <c r="A9" s="28" t="s">
        <v>425</v>
      </c>
      <c r="B9" s="29">
        <v>5312</v>
      </c>
      <c r="C9" s="126">
        <v>15798</v>
      </c>
      <c r="D9" s="30">
        <v>5307</v>
      </c>
      <c r="E9" s="2277">
        <f>SUM(D9/C9)*100</f>
        <v>33.592859855677929</v>
      </c>
      <c r="F9" s="31">
        <v>3780</v>
      </c>
      <c r="G9" s="2295">
        <f>D9-F9</f>
        <v>1527</v>
      </c>
      <c r="H9" s="126">
        <v>367</v>
      </c>
      <c r="I9" s="30">
        <v>145</v>
      </c>
      <c r="J9" s="2279">
        <f>SUM(I9/H9)*100</f>
        <v>39.509536784741144</v>
      </c>
      <c r="K9" s="2294">
        <v>123</v>
      </c>
      <c r="L9" s="128">
        <f>I9-K9</f>
        <v>22</v>
      </c>
      <c r="M9" s="2294">
        <v>456</v>
      </c>
      <c r="N9" s="156">
        <v>174</v>
      </c>
      <c r="O9" s="2277">
        <f>SUM(N9/M9)*100</f>
        <v>38.15789473684211</v>
      </c>
      <c r="P9" s="31">
        <v>147</v>
      </c>
      <c r="Q9" s="2295">
        <f>N9-P9</f>
        <v>27</v>
      </c>
      <c r="R9" s="50"/>
    </row>
    <row r="10" spans="1:18" ht="12.75" customHeight="1">
      <c r="A10" s="28" t="s">
        <v>575</v>
      </c>
      <c r="B10" s="29">
        <v>5336</v>
      </c>
      <c r="C10" s="126">
        <v>15858</v>
      </c>
      <c r="D10" s="30">
        <v>5361</v>
      </c>
      <c r="E10" s="2277">
        <f t="shared" ref="E10:E23" si="0">SUM(D10/C10)*100</f>
        <v>33.806280741581531</v>
      </c>
      <c r="F10" s="31"/>
      <c r="G10" s="2295">
        <f>D10-F10</f>
        <v>5361</v>
      </c>
      <c r="H10" s="126">
        <v>262</v>
      </c>
      <c r="I10" s="30">
        <v>112</v>
      </c>
      <c r="J10" s="2279">
        <f t="shared" ref="J10:J23" si="1">SUM(I10/H10)*100</f>
        <v>42.748091603053432</v>
      </c>
      <c r="K10" s="2294">
        <v>94</v>
      </c>
      <c r="L10" s="128">
        <f>I10-K10</f>
        <v>18</v>
      </c>
      <c r="M10" s="2294">
        <v>201</v>
      </c>
      <c r="N10" s="156">
        <v>58</v>
      </c>
      <c r="O10" s="2277">
        <f t="shared" ref="O10:O23" si="2">SUM(N10/M10)*100</f>
        <v>28.855721393034827</v>
      </c>
      <c r="P10" s="31">
        <v>47</v>
      </c>
      <c r="Q10" s="2295">
        <f>N10-P10</f>
        <v>11</v>
      </c>
      <c r="R10" s="50"/>
    </row>
    <row r="11" spans="1:18" ht="12.75" customHeight="1">
      <c r="A11" s="28" t="s">
        <v>426</v>
      </c>
      <c r="B11" s="29">
        <v>5365</v>
      </c>
      <c r="C11" s="123">
        <v>15862</v>
      </c>
      <c r="D11" s="30">
        <v>5361</v>
      </c>
      <c r="E11" s="2277">
        <f t="shared" si="0"/>
        <v>33.797755642415837</v>
      </c>
      <c r="F11" s="31">
        <v>3825</v>
      </c>
      <c r="G11" s="2295">
        <v>1536</v>
      </c>
      <c r="H11" s="123">
        <v>172</v>
      </c>
      <c r="I11" s="30">
        <v>52</v>
      </c>
      <c r="J11" s="2279">
        <f t="shared" si="1"/>
        <v>30.232558139534881</v>
      </c>
      <c r="K11" s="2294">
        <v>41</v>
      </c>
      <c r="L11" s="128">
        <v>11</v>
      </c>
      <c r="M11" s="586">
        <v>172</v>
      </c>
      <c r="N11" s="156">
        <v>53</v>
      </c>
      <c r="O11" s="2277">
        <f t="shared" si="2"/>
        <v>30.813953488372093</v>
      </c>
      <c r="P11" s="31">
        <v>43</v>
      </c>
      <c r="Q11" s="2295">
        <v>10</v>
      </c>
      <c r="R11" s="50"/>
    </row>
    <row r="12" spans="1:18" ht="12.75" customHeight="1">
      <c r="A12" s="38" t="s">
        <v>479</v>
      </c>
      <c r="B12" s="39">
        <v>5309</v>
      </c>
      <c r="C12" s="129">
        <v>15658</v>
      </c>
      <c r="D12" s="40">
        <v>5304</v>
      </c>
      <c r="E12" s="2275">
        <f t="shared" si="0"/>
        <v>33.874057989526122</v>
      </c>
      <c r="F12" s="41">
        <v>3768</v>
      </c>
      <c r="G12" s="2292">
        <v>1536</v>
      </c>
      <c r="H12" s="129">
        <v>188</v>
      </c>
      <c r="I12" s="40">
        <v>50</v>
      </c>
      <c r="J12" s="2278">
        <f t="shared" si="1"/>
        <v>26.595744680851062</v>
      </c>
      <c r="K12" s="2291">
        <v>40</v>
      </c>
      <c r="L12" s="134">
        <v>10</v>
      </c>
      <c r="M12" s="590">
        <v>243</v>
      </c>
      <c r="N12" s="163">
        <v>64</v>
      </c>
      <c r="O12" s="2275">
        <f t="shared" si="2"/>
        <v>26.337448559670783</v>
      </c>
      <c r="P12" s="41">
        <v>55</v>
      </c>
      <c r="Q12" s="2292">
        <v>9</v>
      </c>
      <c r="R12" s="50"/>
    </row>
    <row r="13" spans="1:18" ht="12.75" customHeight="1">
      <c r="A13" s="28" t="s">
        <v>526</v>
      </c>
      <c r="B13" s="29">
        <v>5249</v>
      </c>
      <c r="C13" s="123">
        <v>15594</v>
      </c>
      <c r="D13" s="30">
        <v>5247</v>
      </c>
      <c r="E13" s="2277">
        <f t="shared" si="0"/>
        <v>33.647556752597154</v>
      </c>
      <c r="F13" s="31">
        <v>3710</v>
      </c>
      <c r="G13" s="2295">
        <f t="shared" ref="G13:G23" si="3">SUM(D13-F13)</f>
        <v>1537</v>
      </c>
      <c r="H13" s="123">
        <v>339</v>
      </c>
      <c r="I13" s="30">
        <v>138</v>
      </c>
      <c r="J13" s="2279">
        <f t="shared" si="1"/>
        <v>40.707964601769916</v>
      </c>
      <c r="K13" s="2294">
        <v>112</v>
      </c>
      <c r="L13" s="128">
        <f t="shared" ref="L13:L23" si="4">SUM(I13-K13)</f>
        <v>26</v>
      </c>
      <c r="M13" s="586">
        <v>517</v>
      </c>
      <c r="N13" s="156">
        <v>192</v>
      </c>
      <c r="O13" s="2277">
        <f t="shared" si="2"/>
        <v>37.137330754352035</v>
      </c>
      <c r="P13" s="31">
        <v>166</v>
      </c>
      <c r="Q13" s="2295">
        <v>26</v>
      </c>
      <c r="R13" s="50"/>
    </row>
    <row r="14" spans="1:18" ht="12.75" customHeight="1">
      <c r="A14" s="28" t="s">
        <v>484</v>
      </c>
      <c r="B14" s="29">
        <v>5269</v>
      </c>
      <c r="C14" s="123">
        <v>15494</v>
      </c>
      <c r="D14" s="30">
        <v>5265</v>
      </c>
      <c r="E14" s="2277">
        <f t="shared" si="0"/>
        <v>33.980895830644123</v>
      </c>
      <c r="F14" s="31">
        <v>3729</v>
      </c>
      <c r="G14" s="2295">
        <f t="shared" si="3"/>
        <v>1536</v>
      </c>
      <c r="H14" s="123">
        <v>263</v>
      </c>
      <c r="I14" s="30">
        <v>79</v>
      </c>
      <c r="J14" s="2279">
        <f t="shared" si="1"/>
        <v>30.038022813688215</v>
      </c>
      <c r="K14" s="2294">
        <v>64</v>
      </c>
      <c r="L14" s="128">
        <f t="shared" si="4"/>
        <v>15</v>
      </c>
      <c r="M14" s="586">
        <v>193</v>
      </c>
      <c r="N14" s="156">
        <v>59</v>
      </c>
      <c r="O14" s="2277">
        <f t="shared" si="2"/>
        <v>30.569948186528496</v>
      </c>
      <c r="P14" s="31">
        <v>45</v>
      </c>
      <c r="Q14" s="2295">
        <f>SUM(N14-P14)</f>
        <v>14</v>
      </c>
      <c r="R14" s="50"/>
    </row>
    <row r="15" spans="1:18" ht="12.75" customHeight="1">
      <c r="A15" s="28" t="s">
        <v>498</v>
      </c>
      <c r="B15" s="29">
        <v>5282</v>
      </c>
      <c r="C15" s="123">
        <v>15667</v>
      </c>
      <c r="D15" s="30">
        <v>5280</v>
      </c>
      <c r="E15" s="2277">
        <f t="shared" si="0"/>
        <v>33.701410608284931</v>
      </c>
      <c r="F15" s="31">
        <v>3743</v>
      </c>
      <c r="G15" s="2295">
        <f t="shared" si="3"/>
        <v>1537</v>
      </c>
      <c r="H15" s="123">
        <v>171</v>
      </c>
      <c r="I15" s="30">
        <v>70</v>
      </c>
      <c r="J15" s="2279">
        <f t="shared" si="1"/>
        <v>40.935672514619881</v>
      </c>
      <c r="K15" s="2294">
        <v>56</v>
      </c>
      <c r="L15" s="128">
        <f t="shared" si="4"/>
        <v>14</v>
      </c>
      <c r="M15" s="586">
        <v>154</v>
      </c>
      <c r="N15" s="156">
        <v>57</v>
      </c>
      <c r="O15" s="2277">
        <f t="shared" si="2"/>
        <v>37.012987012987011</v>
      </c>
      <c r="P15" s="31">
        <v>42</v>
      </c>
      <c r="Q15" s="2295">
        <f>SUM(N15-P15)</f>
        <v>15</v>
      </c>
      <c r="R15" s="50"/>
    </row>
    <row r="16" spans="1:18" ht="12.75" customHeight="1">
      <c r="A16" s="38" t="s">
        <v>428</v>
      </c>
      <c r="B16" s="39">
        <v>5254</v>
      </c>
      <c r="C16" s="129">
        <v>15600</v>
      </c>
      <c r="D16" s="40">
        <v>5251</v>
      </c>
      <c r="E16" s="2275">
        <f t="shared" si="0"/>
        <v>33.660256410256409</v>
      </c>
      <c r="F16" s="41">
        <v>3721</v>
      </c>
      <c r="G16" s="2292">
        <f t="shared" si="3"/>
        <v>1530</v>
      </c>
      <c r="H16" s="129">
        <v>187</v>
      </c>
      <c r="I16" s="40">
        <v>42</v>
      </c>
      <c r="J16" s="2278">
        <f t="shared" si="1"/>
        <v>22.459893048128343</v>
      </c>
      <c r="K16" s="2291">
        <v>31</v>
      </c>
      <c r="L16" s="134">
        <f t="shared" si="4"/>
        <v>11</v>
      </c>
      <c r="M16" s="590">
        <v>244</v>
      </c>
      <c r="N16" s="163">
        <v>70</v>
      </c>
      <c r="O16" s="2275">
        <f t="shared" si="2"/>
        <v>28.688524590163933</v>
      </c>
      <c r="P16" s="41">
        <v>53</v>
      </c>
      <c r="Q16" s="2292">
        <f>SUM(N16-P16)</f>
        <v>17</v>
      </c>
      <c r="R16" s="50"/>
    </row>
    <row r="17" spans="1:18" ht="12.75" customHeight="1">
      <c r="A17" s="28" t="s">
        <v>416</v>
      </c>
      <c r="B17" s="29">
        <v>5177</v>
      </c>
      <c r="C17" s="426">
        <v>15446</v>
      </c>
      <c r="D17" s="2297">
        <v>5175</v>
      </c>
      <c r="E17" s="2277">
        <f t="shared" si="0"/>
        <v>33.503819759160947</v>
      </c>
      <c r="F17" s="31">
        <v>3653</v>
      </c>
      <c r="G17" s="2295">
        <f t="shared" si="3"/>
        <v>1522</v>
      </c>
      <c r="H17" s="426">
        <v>319</v>
      </c>
      <c r="I17" s="2297">
        <v>119</v>
      </c>
      <c r="J17" s="2279">
        <f t="shared" si="1"/>
        <v>37.304075235109721</v>
      </c>
      <c r="K17" s="2294">
        <v>94</v>
      </c>
      <c r="L17" s="128">
        <f t="shared" si="4"/>
        <v>25</v>
      </c>
      <c r="M17" s="586">
        <v>527</v>
      </c>
      <c r="N17" s="156">
        <v>196</v>
      </c>
      <c r="O17" s="2277">
        <f t="shared" si="2"/>
        <v>37.191650853889939</v>
      </c>
      <c r="P17" s="31">
        <v>162</v>
      </c>
      <c r="Q17" s="2295">
        <v>34</v>
      </c>
      <c r="R17" s="50"/>
    </row>
    <row r="18" spans="1:18" ht="12.75" customHeight="1">
      <c r="A18" s="28" t="s">
        <v>211</v>
      </c>
      <c r="B18" s="29">
        <v>5179</v>
      </c>
      <c r="C18" s="426">
        <v>15517</v>
      </c>
      <c r="D18" s="156">
        <v>5175</v>
      </c>
      <c r="E18" s="2277">
        <f t="shared" si="0"/>
        <v>33.350518785847783</v>
      </c>
      <c r="F18" s="31">
        <v>3658</v>
      </c>
      <c r="G18" s="2295">
        <f t="shared" si="3"/>
        <v>1517</v>
      </c>
      <c r="H18" s="426">
        <v>226</v>
      </c>
      <c r="I18" s="156">
        <v>76</v>
      </c>
      <c r="J18" s="2279">
        <f t="shared" si="1"/>
        <v>33.628318584070797</v>
      </c>
      <c r="K18" s="2294">
        <v>65</v>
      </c>
      <c r="L18" s="128">
        <f t="shared" si="4"/>
        <v>11</v>
      </c>
      <c r="M18" s="402">
        <v>168</v>
      </c>
      <c r="N18" s="156">
        <v>74</v>
      </c>
      <c r="O18" s="2277">
        <f t="shared" si="2"/>
        <v>44.047619047619044</v>
      </c>
      <c r="P18" s="31">
        <v>60</v>
      </c>
      <c r="Q18" s="2295">
        <f t="shared" ref="Q18:Q23" si="5">SUM(N18-P18)</f>
        <v>14</v>
      </c>
      <c r="R18" s="50"/>
    </row>
    <row r="19" spans="1:18" ht="12.75" customHeight="1">
      <c r="A19" s="51" t="s">
        <v>61</v>
      </c>
      <c r="B19" s="29">
        <v>5178</v>
      </c>
      <c r="C19" s="426">
        <v>15527</v>
      </c>
      <c r="D19" s="156">
        <v>5172</v>
      </c>
      <c r="E19" s="2277">
        <f t="shared" si="0"/>
        <v>33.30971855477555</v>
      </c>
      <c r="F19" s="31">
        <v>3659</v>
      </c>
      <c r="G19" s="2295">
        <f>SUM(D19-F19)</f>
        <v>1513</v>
      </c>
      <c r="H19" s="426">
        <v>178</v>
      </c>
      <c r="I19" s="156">
        <v>50</v>
      </c>
      <c r="J19" s="2279">
        <f t="shared" si="1"/>
        <v>28.08988764044944</v>
      </c>
      <c r="K19" s="2294">
        <v>41</v>
      </c>
      <c r="L19" s="128">
        <f t="shared" si="4"/>
        <v>9</v>
      </c>
      <c r="M19" s="402">
        <v>145</v>
      </c>
      <c r="N19" s="156">
        <v>51</v>
      </c>
      <c r="O19" s="2277">
        <f t="shared" si="2"/>
        <v>35.172413793103445</v>
      </c>
      <c r="P19" s="31">
        <v>39</v>
      </c>
      <c r="Q19" s="2295">
        <f t="shared" si="5"/>
        <v>12</v>
      </c>
      <c r="R19" s="50"/>
    </row>
    <row r="20" spans="1:18" ht="12.75" customHeight="1">
      <c r="A20" s="52" t="s">
        <v>551</v>
      </c>
      <c r="B20" s="39">
        <v>5151</v>
      </c>
      <c r="C20" s="430">
        <v>15487</v>
      </c>
      <c r="D20" s="163">
        <v>5148</v>
      </c>
      <c r="E20" s="2275">
        <f t="shared" si="0"/>
        <v>33.240782591851229</v>
      </c>
      <c r="F20" s="41">
        <v>3649</v>
      </c>
      <c r="G20" s="2292">
        <f t="shared" si="3"/>
        <v>1499</v>
      </c>
      <c r="H20" s="430">
        <v>199</v>
      </c>
      <c r="I20" s="163">
        <v>57</v>
      </c>
      <c r="J20" s="2278">
        <f t="shared" si="1"/>
        <v>28.643216080402013</v>
      </c>
      <c r="K20" s="2291">
        <v>48</v>
      </c>
      <c r="L20" s="134">
        <f t="shared" si="4"/>
        <v>9</v>
      </c>
      <c r="M20" s="881">
        <v>224</v>
      </c>
      <c r="N20" s="163">
        <v>84</v>
      </c>
      <c r="O20" s="2275">
        <f t="shared" si="2"/>
        <v>37.5</v>
      </c>
      <c r="P20" s="41">
        <v>59</v>
      </c>
      <c r="Q20" s="2292">
        <f t="shared" si="5"/>
        <v>25</v>
      </c>
      <c r="R20" s="50"/>
    </row>
    <row r="21" spans="1:18" ht="12.75" customHeight="1">
      <c r="A21" s="2298" t="s">
        <v>603</v>
      </c>
      <c r="B21" s="2299">
        <v>5102</v>
      </c>
      <c r="C21" s="2300">
        <v>15360</v>
      </c>
      <c r="D21" s="2301">
        <v>5097</v>
      </c>
      <c r="E21" s="2302">
        <f t="shared" si="0"/>
        <v>33.18359375</v>
      </c>
      <c r="F21" s="2303">
        <v>3593</v>
      </c>
      <c r="G21" s="2304">
        <f t="shared" si="3"/>
        <v>1504</v>
      </c>
      <c r="H21" s="2300">
        <v>288</v>
      </c>
      <c r="I21" s="2297">
        <v>89</v>
      </c>
      <c r="J21" s="2305">
        <f t="shared" si="1"/>
        <v>30.902777777777779</v>
      </c>
      <c r="K21" s="2306">
        <v>67</v>
      </c>
      <c r="L21" s="2304">
        <f t="shared" si="4"/>
        <v>22</v>
      </c>
      <c r="M21" s="2307">
        <v>426</v>
      </c>
      <c r="N21" s="2297">
        <v>138</v>
      </c>
      <c r="O21" s="2302">
        <f t="shared" si="2"/>
        <v>32.394366197183103</v>
      </c>
      <c r="P21" s="2303">
        <v>123</v>
      </c>
      <c r="Q21" s="2304">
        <f t="shared" si="5"/>
        <v>15</v>
      </c>
      <c r="R21" s="50"/>
    </row>
    <row r="22" spans="1:18" ht="12.75" customHeight="1">
      <c r="A22" s="51" t="s">
        <v>641</v>
      </c>
      <c r="B22" s="29">
        <v>5112</v>
      </c>
      <c r="C22" s="426">
        <v>15395</v>
      </c>
      <c r="D22" s="158">
        <v>5109</v>
      </c>
      <c r="E22" s="2276">
        <f t="shared" si="0"/>
        <v>33.186099382916531</v>
      </c>
      <c r="F22" s="2281">
        <v>3609</v>
      </c>
      <c r="G22" s="128">
        <f t="shared" si="3"/>
        <v>1500</v>
      </c>
      <c r="H22" s="426">
        <v>232</v>
      </c>
      <c r="I22" s="158">
        <v>76</v>
      </c>
      <c r="J22" s="32">
        <f t="shared" si="1"/>
        <v>32.758620689655174</v>
      </c>
      <c r="K22" s="2281">
        <v>62</v>
      </c>
      <c r="L22" s="128">
        <f t="shared" si="4"/>
        <v>14</v>
      </c>
      <c r="M22" s="402">
        <v>158</v>
      </c>
      <c r="N22" s="156">
        <v>66</v>
      </c>
      <c r="O22" s="2276">
        <f t="shared" si="2"/>
        <v>41.77215189873418</v>
      </c>
      <c r="P22" s="31">
        <v>46</v>
      </c>
      <c r="Q22" s="128">
        <f t="shared" si="5"/>
        <v>20</v>
      </c>
      <c r="R22" s="50"/>
    </row>
    <row r="23" spans="1:18" ht="12.75" customHeight="1">
      <c r="A23" s="51" t="s">
        <v>654</v>
      </c>
      <c r="B23" s="29">
        <v>5085</v>
      </c>
      <c r="C23" s="426">
        <v>15430</v>
      </c>
      <c r="D23" s="158">
        <v>5082</v>
      </c>
      <c r="E23" s="32">
        <f t="shared" si="0"/>
        <v>32.93583927414128</v>
      </c>
      <c r="F23" s="2281">
        <v>3585</v>
      </c>
      <c r="G23" s="128">
        <f t="shared" si="3"/>
        <v>1497</v>
      </c>
      <c r="H23" s="426">
        <v>172</v>
      </c>
      <c r="I23" s="158">
        <v>33</v>
      </c>
      <c r="J23" s="32">
        <f t="shared" si="1"/>
        <v>19.186046511627907</v>
      </c>
      <c r="K23" s="2282">
        <v>26</v>
      </c>
      <c r="L23" s="128">
        <f t="shared" si="4"/>
        <v>7</v>
      </c>
      <c r="M23" s="402">
        <v>141</v>
      </c>
      <c r="N23" s="156">
        <v>60</v>
      </c>
      <c r="O23" s="2277">
        <f t="shared" si="2"/>
        <v>42.553191489361701</v>
      </c>
      <c r="P23" s="2281">
        <v>50</v>
      </c>
      <c r="Q23" s="128">
        <f t="shared" si="5"/>
        <v>10</v>
      </c>
      <c r="R23" s="50"/>
    </row>
    <row r="24" spans="1:18" ht="12.75" customHeight="1">
      <c r="A24" s="52" t="s">
        <v>655</v>
      </c>
      <c r="B24" s="1553">
        <v>5079</v>
      </c>
      <c r="C24" s="129">
        <v>15376</v>
      </c>
      <c r="D24" s="40">
        <v>5074</v>
      </c>
      <c r="E24" s="2278">
        <f t="shared" ref="E24:E29" si="6">SUM(D24/C24)*100</f>
        <v>32.999479708636834</v>
      </c>
      <c r="F24" s="41">
        <v>3585</v>
      </c>
      <c r="G24" s="2292">
        <f t="shared" ref="G24:G40" si="7">SUM(D24-F24)</f>
        <v>1489</v>
      </c>
      <c r="H24" s="132">
        <v>183</v>
      </c>
      <c r="I24" s="40">
        <v>55</v>
      </c>
      <c r="J24" s="2278">
        <f t="shared" ref="J24:J40" si="8">SUM(I24/H24)*100</f>
        <v>30.05464480874317</v>
      </c>
      <c r="K24" s="2291">
        <v>48</v>
      </c>
      <c r="L24" s="134">
        <f t="shared" ref="L24:L40" si="9">SUM(I24-K24)</f>
        <v>7</v>
      </c>
      <c r="M24" s="2291">
        <v>228</v>
      </c>
      <c r="N24" s="163">
        <v>61</v>
      </c>
      <c r="O24" s="2275">
        <f t="shared" ref="O24:O30" si="10">SUM(N24/M24)*100</f>
        <v>26.754385964912281</v>
      </c>
      <c r="P24" s="2283">
        <v>47</v>
      </c>
      <c r="Q24" s="134">
        <f t="shared" ref="Q24:Q40" si="11">SUM(N24-P24)</f>
        <v>14</v>
      </c>
      <c r="R24" s="50"/>
    </row>
    <row r="25" spans="1:18" ht="12.75" customHeight="1">
      <c r="A25" s="2298" t="s">
        <v>705</v>
      </c>
      <c r="B25" s="1552">
        <v>5011</v>
      </c>
      <c r="C25" s="2308">
        <v>15213</v>
      </c>
      <c r="D25" s="2297">
        <v>5005</v>
      </c>
      <c r="E25" s="2296">
        <f t="shared" si="6"/>
        <v>32.899493853940712</v>
      </c>
      <c r="F25" s="2309">
        <v>3524</v>
      </c>
      <c r="G25" s="2304">
        <f t="shared" si="7"/>
        <v>1481</v>
      </c>
      <c r="H25" s="2310">
        <v>262</v>
      </c>
      <c r="I25" s="30">
        <v>74</v>
      </c>
      <c r="J25" s="2279">
        <f t="shared" si="8"/>
        <v>28.244274809160309</v>
      </c>
      <c r="K25" s="2294">
        <v>60</v>
      </c>
      <c r="L25" s="128">
        <f t="shared" si="9"/>
        <v>14</v>
      </c>
      <c r="M25" s="2294">
        <v>432</v>
      </c>
      <c r="N25" s="156">
        <v>142</v>
      </c>
      <c r="O25" s="2277">
        <f t="shared" si="10"/>
        <v>32.870370370370374</v>
      </c>
      <c r="P25" s="2281">
        <v>122</v>
      </c>
      <c r="Q25" s="2304">
        <f t="shared" si="11"/>
        <v>20</v>
      </c>
      <c r="R25" s="50"/>
    </row>
    <row r="26" spans="1:18" ht="12.75" customHeight="1">
      <c r="A26" s="51" t="s">
        <v>723</v>
      </c>
      <c r="B26" s="1552">
        <v>5014</v>
      </c>
      <c r="C26" s="126">
        <v>15268</v>
      </c>
      <c r="D26" s="156">
        <v>5009</v>
      </c>
      <c r="E26" s="2279">
        <f t="shared" si="6"/>
        <v>32.807178412365737</v>
      </c>
      <c r="F26" s="31">
        <v>3533</v>
      </c>
      <c r="G26" s="128">
        <f t="shared" si="7"/>
        <v>1476</v>
      </c>
      <c r="H26" s="126">
        <v>231</v>
      </c>
      <c r="I26" s="156">
        <v>70</v>
      </c>
      <c r="J26" s="32">
        <f t="shared" si="8"/>
        <v>30.303030303030305</v>
      </c>
      <c r="K26" s="31">
        <v>61</v>
      </c>
      <c r="L26" s="128">
        <f t="shared" si="9"/>
        <v>9</v>
      </c>
      <c r="M26" s="2294">
        <v>150</v>
      </c>
      <c r="N26" s="156">
        <v>67</v>
      </c>
      <c r="O26" s="32">
        <f t="shared" si="10"/>
        <v>44.666666666666664</v>
      </c>
      <c r="P26" s="31">
        <v>52</v>
      </c>
      <c r="Q26" s="128">
        <f t="shared" si="11"/>
        <v>15</v>
      </c>
      <c r="R26" s="50"/>
    </row>
    <row r="27" spans="1:18" ht="12.75" customHeight="1">
      <c r="A27" s="51" t="s">
        <v>724</v>
      </c>
      <c r="B27" s="1552">
        <v>5016</v>
      </c>
      <c r="C27" s="2293">
        <v>15305</v>
      </c>
      <c r="D27" s="156">
        <v>5012</v>
      </c>
      <c r="E27" s="2277">
        <f t="shared" si="6"/>
        <v>32.747468147664158</v>
      </c>
      <c r="F27" s="2281">
        <v>3538</v>
      </c>
      <c r="G27" s="128">
        <f t="shared" si="7"/>
        <v>1474</v>
      </c>
      <c r="H27" s="2293">
        <v>145</v>
      </c>
      <c r="I27" s="156">
        <v>57</v>
      </c>
      <c r="J27" s="2277">
        <f t="shared" si="8"/>
        <v>39.310344827586206</v>
      </c>
      <c r="K27" s="2281">
        <v>45</v>
      </c>
      <c r="L27" s="128">
        <f t="shared" si="9"/>
        <v>12</v>
      </c>
      <c r="M27" s="2282">
        <v>134</v>
      </c>
      <c r="N27" s="156">
        <v>55</v>
      </c>
      <c r="O27" s="2277">
        <f t="shared" si="10"/>
        <v>41.044776119402989</v>
      </c>
      <c r="P27" s="2281">
        <v>40</v>
      </c>
      <c r="Q27" s="128">
        <f t="shared" si="11"/>
        <v>15</v>
      </c>
      <c r="R27" s="50"/>
    </row>
    <row r="28" spans="1:18" ht="12.75" customHeight="1">
      <c r="A28" s="52" t="s">
        <v>725</v>
      </c>
      <c r="B28" s="1553">
        <v>4999</v>
      </c>
      <c r="C28" s="2290">
        <v>15186</v>
      </c>
      <c r="D28" s="163">
        <v>4992</v>
      </c>
      <c r="E28" s="2275">
        <f t="shared" si="6"/>
        <v>32.872382457526669</v>
      </c>
      <c r="F28" s="2283">
        <v>3522</v>
      </c>
      <c r="G28" s="134">
        <f t="shared" si="7"/>
        <v>1470</v>
      </c>
      <c r="H28" s="2290">
        <v>173</v>
      </c>
      <c r="I28" s="163">
        <v>47</v>
      </c>
      <c r="J28" s="2275">
        <f t="shared" si="8"/>
        <v>27.167630057803464</v>
      </c>
      <c r="K28" s="2283">
        <v>38</v>
      </c>
      <c r="L28" s="134">
        <f t="shared" si="9"/>
        <v>9</v>
      </c>
      <c r="M28" s="2284">
        <v>236</v>
      </c>
      <c r="N28" s="163">
        <v>64</v>
      </c>
      <c r="O28" s="2275">
        <f t="shared" si="10"/>
        <v>27.118644067796609</v>
      </c>
      <c r="P28" s="2283">
        <v>54</v>
      </c>
      <c r="Q28" s="134">
        <f t="shared" si="11"/>
        <v>10</v>
      </c>
      <c r="R28" s="50"/>
    </row>
    <row r="29" spans="1:18" ht="12.75" customHeight="1">
      <c r="A29" s="2298" t="s">
        <v>746</v>
      </c>
      <c r="B29" s="2311">
        <v>4950</v>
      </c>
      <c r="C29" s="2308">
        <v>15018</v>
      </c>
      <c r="D29" s="2297">
        <v>4945</v>
      </c>
      <c r="E29" s="2296">
        <f t="shared" si="6"/>
        <v>32.927154081768542</v>
      </c>
      <c r="F29" s="2309">
        <v>3475</v>
      </c>
      <c r="G29" s="2304">
        <f t="shared" si="7"/>
        <v>1470</v>
      </c>
      <c r="H29" s="2310">
        <v>271</v>
      </c>
      <c r="I29" s="2312">
        <v>112</v>
      </c>
      <c r="J29" s="2305">
        <f t="shared" si="8"/>
        <v>41.328413284132843</v>
      </c>
      <c r="K29" s="2313">
        <v>89</v>
      </c>
      <c r="L29" s="2304">
        <f t="shared" si="9"/>
        <v>23</v>
      </c>
      <c r="M29" s="2313">
        <v>427</v>
      </c>
      <c r="N29" s="2297">
        <v>161</v>
      </c>
      <c r="O29" s="2314">
        <f t="shared" si="10"/>
        <v>37.704918032786885</v>
      </c>
      <c r="P29" s="2303">
        <v>136</v>
      </c>
      <c r="Q29" s="2304">
        <f t="shared" si="11"/>
        <v>25</v>
      </c>
      <c r="R29" s="50"/>
    </row>
    <row r="30" spans="1:18" ht="12.75" customHeight="1">
      <c r="A30" s="51" t="s">
        <v>747</v>
      </c>
      <c r="B30" s="1552">
        <v>4937</v>
      </c>
      <c r="C30" s="126">
        <v>15057</v>
      </c>
      <c r="D30" s="156">
        <v>4930</v>
      </c>
      <c r="E30" s="2279">
        <f t="shared" ref="E30:E40" si="12">SUM(D30/C30)*100</f>
        <v>32.742246131367466</v>
      </c>
      <c r="F30" s="31">
        <v>3463</v>
      </c>
      <c r="G30" s="128">
        <f t="shared" si="7"/>
        <v>1467</v>
      </c>
      <c r="H30" s="126">
        <v>220</v>
      </c>
      <c r="I30" s="156">
        <v>62</v>
      </c>
      <c r="J30" s="32">
        <f t="shared" si="8"/>
        <v>28.18181818181818</v>
      </c>
      <c r="K30" s="31">
        <v>56</v>
      </c>
      <c r="L30" s="128">
        <f t="shared" si="9"/>
        <v>6</v>
      </c>
      <c r="M30" s="2294">
        <v>155</v>
      </c>
      <c r="N30" s="156">
        <v>75</v>
      </c>
      <c r="O30" s="32">
        <f t="shared" si="10"/>
        <v>48.387096774193552</v>
      </c>
      <c r="P30" s="31">
        <v>66</v>
      </c>
      <c r="Q30" s="128">
        <f t="shared" si="11"/>
        <v>9</v>
      </c>
      <c r="R30" s="50"/>
    </row>
    <row r="31" spans="1:18" ht="12.75" customHeight="1">
      <c r="A31" s="51" t="s">
        <v>748</v>
      </c>
      <c r="B31" s="1552">
        <v>4913</v>
      </c>
      <c r="C31" s="2293">
        <v>15028</v>
      </c>
      <c r="D31" s="156">
        <v>4906</v>
      </c>
      <c r="E31" s="2277">
        <f t="shared" si="12"/>
        <v>32.645727974447695</v>
      </c>
      <c r="F31" s="2281">
        <v>3451</v>
      </c>
      <c r="G31" s="128">
        <f t="shared" si="7"/>
        <v>1455</v>
      </c>
      <c r="H31" s="2293">
        <v>139</v>
      </c>
      <c r="I31" s="156">
        <v>37</v>
      </c>
      <c r="J31" s="2277">
        <f t="shared" si="8"/>
        <v>26.618705035971225</v>
      </c>
      <c r="K31" s="2281">
        <v>31</v>
      </c>
      <c r="L31" s="128">
        <f t="shared" si="9"/>
        <v>6</v>
      </c>
      <c r="M31" s="2282">
        <v>145</v>
      </c>
      <c r="N31" s="156">
        <v>59</v>
      </c>
      <c r="O31" s="2277">
        <f t="shared" ref="O31:O40" si="13">SUM(N31/M31)*100</f>
        <v>40.689655172413794</v>
      </c>
      <c r="P31" s="2281">
        <v>41</v>
      </c>
      <c r="Q31" s="128">
        <f t="shared" si="11"/>
        <v>18</v>
      </c>
      <c r="R31" s="50"/>
    </row>
    <row r="32" spans="1:18" ht="12.75" customHeight="1">
      <c r="A32" s="52" t="s">
        <v>749</v>
      </c>
      <c r="B32" s="1553">
        <v>4864</v>
      </c>
      <c r="C32" s="2290">
        <v>14803</v>
      </c>
      <c r="D32" s="163">
        <v>4858</v>
      </c>
      <c r="E32" s="2275">
        <f t="shared" si="12"/>
        <v>32.817672093494558</v>
      </c>
      <c r="F32" s="2283">
        <v>3414</v>
      </c>
      <c r="G32" s="134">
        <f t="shared" si="7"/>
        <v>1444</v>
      </c>
      <c r="H32" s="2290">
        <v>142</v>
      </c>
      <c r="I32" s="163">
        <v>34</v>
      </c>
      <c r="J32" s="2275">
        <f t="shared" si="8"/>
        <v>23.943661971830984</v>
      </c>
      <c r="K32" s="2283">
        <v>24</v>
      </c>
      <c r="L32" s="134">
        <f t="shared" si="9"/>
        <v>10</v>
      </c>
      <c r="M32" s="2284">
        <v>239</v>
      </c>
      <c r="N32" s="163">
        <v>78</v>
      </c>
      <c r="O32" s="2275">
        <f t="shared" si="13"/>
        <v>32.635983263598327</v>
      </c>
      <c r="P32" s="2283">
        <v>58</v>
      </c>
      <c r="Q32" s="134">
        <f t="shared" si="11"/>
        <v>20</v>
      </c>
      <c r="R32" s="50"/>
    </row>
    <row r="33" spans="1:22" ht="13.5" customHeight="1">
      <c r="A33" s="2298" t="s">
        <v>810</v>
      </c>
      <c r="B33" s="1552">
        <v>4791</v>
      </c>
      <c r="C33" s="2293">
        <v>14599</v>
      </c>
      <c r="D33" s="156">
        <v>4787</v>
      </c>
      <c r="E33" s="2277">
        <f t="shared" si="12"/>
        <v>32.789917117610798</v>
      </c>
      <c r="F33" s="2281">
        <v>3353</v>
      </c>
      <c r="G33" s="128">
        <f t="shared" si="7"/>
        <v>1434</v>
      </c>
      <c r="H33" s="2293">
        <v>239</v>
      </c>
      <c r="I33" s="156">
        <v>80</v>
      </c>
      <c r="J33" s="2277">
        <f t="shared" si="8"/>
        <v>33.472803347280333</v>
      </c>
      <c r="K33" s="2281">
        <v>62</v>
      </c>
      <c r="L33" s="128">
        <f t="shared" si="9"/>
        <v>18</v>
      </c>
      <c r="M33" s="2282">
        <v>425</v>
      </c>
      <c r="N33" s="156">
        <v>150</v>
      </c>
      <c r="O33" s="2277">
        <f t="shared" si="13"/>
        <v>35.294117647058826</v>
      </c>
      <c r="P33" s="2281">
        <v>123</v>
      </c>
      <c r="Q33" s="128">
        <f t="shared" si="11"/>
        <v>27</v>
      </c>
      <c r="R33" s="50"/>
    </row>
    <row r="34" spans="1:22" ht="13.5" customHeight="1">
      <c r="A34" s="51" t="s">
        <v>818</v>
      </c>
      <c r="B34" s="1552">
        <v>4782</v>
      </c>
      <c r="C34" s="2293">
        <v>14575</v>
      </c>
      <c r="D34" s="156">
        <v>4776</v>
      </c>
      <c r="E34" s="2277">
        <f t="shared" si="12"/>
        <v>32.768439108061749</v>
      </c>
      <c r="F34" s="2281">
        <v>3346</v>
      </c>
      <c r="G34" s="128">
        <f t="shared" si="7"/>
        <v>1430</v>
      </c>
      <c r="H34" s="2293">
        <v>195</v>
      </c>
      <c r="I34" s="156">
        <v>52</v>
      </c>
      <c r="J34" s="2277">
        <f t="shared" si="8"/>
        <v>26.666666666666668</v>
      </c>
      <c r="K34" s="2281">
        <v>43</v>
      </c>
      <c r="L34" s="128">
        <f t="shared" si="9"/>
        <v>9</v>
      </c>
      <c r="M34" s="2282">
        <v>202</v>
      </c>
      <c r="N34" s="156">
        <v>61</v>
      </c>
      <c r="O34" s="2277">
        <f t="shared" si="13"/>
        <v>30.198019801980198</v>
      </c>
      <c r="P34" s="2281">
        <v>50</v>
      </c>
      <c r="Q34" s="128">
        <f t="shared" si="11"/>
        <v>11</v>
      </c>
      <c r="R34" s="50"/>
    </row>
    <row r="35" spans="1:22" ht="13.5" customHeight="1">
      <c r="A35" s="51" t="s">
        <v>797</v>
      </c>
      <c r="B35" s="1552">
        <v>4774</v>
      </c>
      <c r="C35" s="2293">
        <v>14578</v>
      </c>
      <c r="D35" s="156">
        <v>4769</v>
      </c>
      <c r="E35" s="2277">
        <f t="shared" si="12"/>
        <v>32.713678145150226</v>
      </c>
      <c r="F35" s="2281">
        <v>3337</v>
      </c>
      <c r="G35" s="128">
        <f t="shared" si="7"/>
        <v>1432</v>
      </c>
      <c r="H35" s="2293">
        <v>168</v>
      </c>
      <c r="I35" s="156">
        <v>33</v>
      </c>
      <c r="J35" s="2277">
        <f t="shared" si="8"/>
        <v>19.642857142857142</v>
      </c>
      <c r="K35" s="2281">
        <v>28</v>
      </c>
      <c r="L35" s="128">
        <f t="shared" si="9"/>
        <v>5</v>
      </c>
      <c r="M35" s="2282">
        <v>144</v>
      </c>
      <c r="N35" s="156">
        <v>41</v>
      </c>
      <c r="O35" s="2277">
        <f t="shared" si="13"/>
        <v>28.472222222222221</v>
      </c>
      <c r="P35" s="2281">
        <v>37</v>
      </c>
      <c r="Q35" s="128">
        <f t="shared" si="11"/>
        <v>4</v>
      </c>
      <c r="R35" s="50"/>
    </row>
    <row r="36" spans="1:22" ht="13.5" customHeight="1">
      <c r="A36" s="52" t="s">
        <v>819</v>
      </c>
      <c r="B36" s="1553">
        <v>4744</v>
      </c>
      <c r="C36" s="2371">
        <v>14493</v>
      </c>
      <c r="D36" s="163">
        <v>4740</v>
      </c>
      <c r="E36" s="2356">
        <f t="shared" si="12"/>
        <v>32.705444007451874</v>
      </c>
      <c r="F36" s="2365">
        <v>3320</v>
      </c>
      <c r="G36" s="134">
        <f t="shared" si="7"/>
        <v>1420</v>
      </c>
      <c r="H36" s="2371">
        <v>161</v>
      </c>
      <c r="I36" s="163">
        <v>42</v>
      </c>
      <c r="J36" s="2356">
        <f t="shared" si="8"/>
        <v>26.086956521739129</v>
      </c>
      <c r="K36" s="2365">
        <v>35</v>
      </c>
      <c r="L36" s="134">
        <f t="shared" si="9"/>
        <v>7</v>
      </c>
      <c r="M36" s="2366">
        <v>237</v>
      </c>
      <c r="N36" s="163">
        <v>72</v>
      </c>
      <c r="O36" s="2356">
        <f t="shared" si="13"/>
        <v>30.37974683544304</v>
      </c>
      <c r="P36" s="2365">
        <v>52</v>
      </c>
      <c r="Q36" s="134">
        <f t="shared" si="11"/>
        <v>20</v>
      </c>
      <c r="R36" s="50"/>
    </row>
    <row r="37" spans="1:22" ht="13.5" customHeight="1">
      <c r="A37" s="645" t="s">
        <v>867</v>
      </c>
      <c r="B37" s="1552">
        <v>4679</v>
      </c>
      <c r="C37" s="2374">
        <v>14337</v>
      </c>
      <c r="D37" s="156">
        <v>4674</v>
      </c>
      <c r="E37" s="2355">
        <f t="shared" si="12"/>
        <v>32.600962544465368</v>
      </c>
      <c r="F37" s="2363">
        <v>3269</v>
      </c>
      <c r="G37" s="128">
        <f t="shared" si="7"/>
        <v>1405</v>
      </c>
      <c r="H37" s="2374">
        <v>217</v>
      </c>
      <c r="I37" s="156">
        <v>79</v>
      </c>
      <c r="J37" s="2355">
        <f t="shared" si="8"/>
        <v>36.405529953917046</v>
      </c>
      <c r="K37" s="2363">
        <v>63</v>
      </c>
      <c r="L37" s="128">
        <f t="shared" si="9"/>
        <v>16</v>
      </c>
      <c r="M37" s="2364">
        <v>391</v>
      </c>
      <c r="N37" s="156">
        <v>137</v>
      </c>
      <c r="O37" s="2355">
        <f t="shared" si="13"/>
        <v>35.038363171355499</v>
      </c>
      <c r="P37" s="2363">
        <v>107</v>
      </c>
      <c r="Q37" s="128">
        <f t="shared" si="11"/>
        <v>30</v>
      </c>
      <c r="R37" s="50"/>
    </row>
    <row r="38" spans="1:22" ht="13.5" customHeight="1">
      <c r="A38" s="51" t="s">
        <v>874</v>
      </c>
      <c r="B38" s="1552">
        <v>4680</v>
      </c>
      <c r="C38" s="2402">
        <v>14355</v>
      </c>
      <c r="D38" s="156">
        <v>4674</v>
      </c>
      <c r="E38" s="2396">
        <f t="shared" si="12"/>
        <v>32.56008359456635</v>
      </c>
      <c r="F38" s="2399">
        <v>3273</v>
      </c>
      <c r="G38" s="128">
        <f t="shared" si="7"/>
        <v>1401</v>
      </c>
      <c r="H38" s="2402">
        <v>177</v>
      </c>
      <c r="I38" s="156">
        <v>53</v>
      </c>
      <c r="J38" s="2396">
        <f t="shared" si="8"/>
        <v>29.943502824858758</v>
      </c>
      <c r="K38" s="2399">
        <v>45</v>
      </c>
      <c r="L38" s="128">
        <f t="shared" si="9"/>
        <v>8</v>
      </c>
      <c r="M38" s="2400">
        <v>121</v>
      </c>
      <c r="N38" s="156">
        <v>52</v>
      </c>
      <c r="O38" s="2396">
        <f t="shared" si="13"/>
        <v>42.97520661157025</v>
      </c>
      <c r="P38" s="2399">
        <v>41</v>
      </c>
      <c r="Q38" s="128">
        <f t="shared" si="11"/>
        <v>11</v>
      </c>
      <c r="R38" s="50"/>
      <c r="S38" s="242"/>
      <c r="T38" s="242"/>
    </row>
    <row r="39" spans="1:22" ht="13.5" customHeight="1">
      <c r="A39" s="51" t="s">
        <v>861</v>
      </c>
      <c r="B39" s="1552">
        <v>4678</v>
      </c>
      <c r="C39" s="2460">
        <v>14316</v>
      </c>
      <c r="D39" s="156">
        <v>4673</v>
      </c>
      <c r="E39" s="32">
        <f t="shared" si="12"/>
        <v>32.641799385303152</v>
      </c>
      <c r="F39" s="31">
        <v>3269</v>
      </c>
      <c r="G39" s="128">
        <f t="shared" si="7"/>
        <v>1404</v>
      </c>
      <c r="H39" s="2460">
        <v>127</v>
      </c>
      <c r="I39" s="156">
        <v>40</v>
      </c>
      <c r="J39" s="2456">
        <f t="shared" si="8"/>
        <v>31.496062992125985</v>
      </c>
      <c r="K39" s="2457">
        <v>32</v>
      </c>
      <c r="L39" s="128">
        <f t="shared" si="9"/>
        <v>8</v>
      </c>
      <c r="M39" s="2458">
        <v>144</v>
      </c>
      <c r="N39" s="156">
        <v>38</v>
      </c>
      <c r="O39" s="2456">
        <f t="shared" si="13"/>
        <v>26.388888888888889</v>
      </c>
      <c r="P39" s="2457">
        <v>32</v>
      </c>
      <c r="Q39" s="128">
        <f t="shared" si="11"/>
        <v>6</v>
      </c>
      <c r="R39" s="50"/>
      <c r="S39" s="242"/>
      <c r="T39" s="242"/>
    </row>
    <row r="40" spans="1:22" ht="13.5" customHeight="1">
      <c r="A40" s="52" t="s">
        <v>875</v>
      </c>
      <c r="B40" s="1553">
        <v>4651</v>
      </c>
      <c r="C40" s="2659">
        <v>14193</v>
      </c>
      <c r="D40" s="163">
        <v>4643</v>
      </c>
      <c r="E40" s="2653">
        <f t="shared" si="12"/>
        <v>32.713309377862323</v>
      </c>
      <c r="F40" s="2656">
        <v>3246</v>
      </c>
      <c r="G40" s="134">
        <f t="shared" si="7"/>
        <v>1397</v>
      </c>
      <c r="H40" s="2659">
        <v>159</v>
      </c>
      <c r="I40" s="163">
        <v>44</v>
      </c>
      <c r="J40" s="2653">
        <f t="shared" si="8"/>
        <v>27.672955974842768</v>
      </c>
      <c r="K40" s="2656">
        <v>32</v>
      </c>
      <c r="L40" s="134">
        <f t="shared" si="9"/>
        <v>12</v>
      </c>
      <c r="M40" s="2658">
        <v>316</v>
      </c>
      <c r="N40" s="163">
        <v>66</v>
      </c>
      <c r="O40" s="2653">
        <f t="shared" si="13"/>
        <v>20.88607594936709</v>
      </c>
      <c r="P40" s="2656">
        <v>51</v>
      </c>
      <c r="Q40" s="134">
        <f t="shared" si="11"/>
        <v>15</v>
      </c>
      <c r="R40" s="50"/>
    </row>
    <row r="41" spans="1:22" ht="13.5" customHeight="1">
      <c r="A41" s="645" t="s">
        <v>914</v>
      </c>
      <c r="B41" s="1552">
        <v>4605</v>
      </c>
      <c r="C41" s="2789">
        <v>14066</v>
      </c>
      <c r="D41" s="156">
        <v>4598</v>
      </c>
      <c r="E41" s="2776">
        <f t="shared" ref="E41" si="14">SUM(D41/C41)*100</f>
        <v>32.688753021470212</v>
      </c>
      <c r="F41" s="2781">
        <v>3206</v>
      </c>
      <c r="G41" s="128">
        <f t="shared" ref="G41:G46" si="15">SUM(D41-F41)</f>
        <v>1392</v>
      </c>
      <c r="H41" s="2789">
        <f>'1.2 Movimprese'!H42</f>
        <v>228</v>
      </c>
      <c r="I41" s="156">
        <v>69</v>
      </c>
      <c r="J41" s="2776">
        <f t="shared" ref="J41:J46" si="16">SUM(I41/H41)*100</f>
        <v>30.263157894736842</v>
      </c>
      <c r="K41" s="2781">
        <v>53</v>
      </c>
      <c r="L41" s="128">
        <f t="shared" ref="L41:L46" si="17">SUM(I41-K41)</f>
        <v>16</v>
      </c>
      <c r="M41" s="2782">
        <v>335</v>
      </c>
      <c r="N41" s="156">
        <v>114</v>
      </c>
      <c r="O41" s="2776">
        <f t="shared" ref="O41:O46" si="18">SUM(N41/M41)*100</f>
        <v>34.029850746268657</v>
      </c>
      <c r="P41" s="2781">
        <v>92</v>
      </c>
      <c r="Q41" s="128">
        <f t="shared" ref="Q41:Q46" si="19">SUM(N41-P41)</f>
        <v>22</v>
      </c>
      <c r="R41" s="50"/>
    </row>
    <row r="42" spans="1:22" ht="13.5" customHeight="1">
      <c r="A42" s="51" t="s">
        <v>918</v>
      </c>
      <c r="B42" s="1552">
        <v>4605</v>
      </c>
      <c r="C42" s="2893">
        <v>14107</v>
      </c>
      <c r="D42" s="156">
        <v>4597</v>
      </c>
      <c r="E42" s="2887">
        <f>SUM(D42/C42)*100</f>
        <v>32.586659105408664</v>
      </c>
      <c r="F42" s="2890">
        <v>3205</v>
      </c>
      <c r="G42" s="128">
        <f t="shared" si="15"/>
        <v>1392</v>
      </c>
      <c r="H42" s="2893">
        <v>181</v>
      </c>
      <c r="I42" s="156">
        <v>59</v>
      </c>
      <c r="J42" s="2887">
        <f t="shared" si="16"/>
        <v>32.596685082872931</v>
      </c>
      <c r="K42" s="2890">
        <v>47</v>
      </c>
      <c r="L42" s="128">
        <f t="shared" si="17"/>
        <v>12</v>
      </c>
      <c r="M42" s="2891">
        <v>122</v>
      </c>
      <c r="N42" s="156">
        <v>58</v>
      </c>
      <c r="O42" s="2887">
        <f t="shared" si="18"/>
        <v>47.540983606557376</v>
      </c>
      <c r="P42" s="2890">
        <v>47</v>
      </c>
      <c r="Q42" s="128">
        <f t="shared" si="19"/>
        <v>11</v>
      </c>
      <c r="R42" s="50"/>
    </row>
    <row r="43" spans="1:22" ht="13.5" customHeight="1">
      <c r="A43" s="51" t="s">
        <v>936</v>
      </c>
      <c r="B43" s="1552">
        <v>4601</v>
      </c>
      <c r="C43" s="402">
        <v>14115</v>
      </c>
      <c r="D43" s="156">
        <v>4592</v>
      </c>
      <c r="E43" s="32">
        <f t="shared" ref="E43:E46" si="20">SUM(D43/C43)*100</f>
        <v>32.532766560396745</v>
      </c>
      <c r="F43" s="31">
        <v>3199</v>
      </c>
      <c r="G43" s="2891">
        <f t="shared" si="15"/>
        <v>1393</v>
      </c>
      <c r="H43" s="426">
        <v>114</v>
      </c>
      <c r="I43" s="156">
        <v>36</v>
      </c>
      <c r="J43" s="32">
        <f t="shared" si="16"/>
        <v>31.578947368421051</v>
      </c>
      <c r="K43" s="31">
        <v>29</v>
      </c>
      <c r="L43" s="2891">
        <f t="shared" si="17"/>
        <v>7</v>
      </c>
      <c r="M43" s="426">
        <v>102</v>
      </c>
      <c r="N43" s="156">
        <v>40</v>
      </c>
      <c r="O43" s="32">
        <f t="shared" si="18"/>
        <v>39.215686274509807</v>
      </c>
      <c r="P43" s="31">
        <v>35</v>
      </c>
      <c r="Q43" s="2894">
        <f t="shared" si="19"/>
        <v>5</v>
      </c>
      <c r="R43" s="50"/>
    </row>
    <row r="44" spans="1:22" ht="13.5" customHeight="1">
      <c r="A44" s="52" t="s">
        <v>937</v>
      </c>
      <c r="B44" s="1553">
        <v>4562</v>
      </c>
      <c r="C44" s="3599">
        <v>14077</v>
      </c>
      <c r="D44" s="163">
        <v>4554</v>
      </c>
      <c r="E44" s="3582">
        <f t="shared" si="20"/>
        <v>32.350642892661789</v>
      </c>
      <c r="F44" s="3593">
        <v>3172</v>
      </c>
      <c r="G44" s="134">
        <f t="shared" si="15"/>
        <v>1382</v>
      </c>
      <c r="H44" s="3599">
        <v>162</v>
      </c>
      <c r="I44" s="163">
        <v>31</v>
      </c>
      <c r="J44" s="3582">
        <f t="shared" si="16"/>
        <v>19.1358024691358</v>
      </c>
      <c r="K44" s="3593">
        <v>25</v>
      </c>
      <c r="L44" s="134">
        <f t="shared" si="17"/>
        <v>6</v>
      </c>
      <c r="M44" s="3598">
        <v>188</v>
      </c>
      <c r="N44" s="163">
        <v>70</v>
      </c>
      <c r="O44" s="3582">
        <f t="shared" si="18"/>
        <v>37.234042553191486</v>
      </c>
      <c r="P44" s="3593">
        <v>52</v>
      </c>
      <c r="Q44" s="134">
        <f t="shared" si="19"/>
        <v>18</v>
      </c>
      <c r="R44" s="50"/>
    </row>
    <row r="45" spans="1:22" ht="13.5" customHeight="1">
      <c r="A45" s="645" t="s">
        <v>938</v>
      </c>
      <c r="B45" s="1552">
        <v>4509</v>
      </c>
      <c r="C45" s="3600">
        <v>14049</v>
      </c>
      <c r="D45" s="156">
        <v>4500</v>
      </c>
      <c r="E45" s="3580">
        <f t="shared" si="20"/>
        <v>32.030749519538759</v>
      </c>
      <c r="F45" s="3590">
        <v>3120</v>
      </c>
      <c r="G45" s="128">
        <f t="shared" si="15"/>
        <v>1380</v>
      </c>
      <c r="H45" s="3600">
        <v>305</v>
      </c>
      <c r="I45" s="156">
        <v>78</v>
      </c>
      <c r="J45" s="3580">
        <f t="shared" si="16"/>
        <v>25.573770491803277</v>
      </c>
      <c r="K45" s="3590">
        <v>58</v>
      </c>
      <c r="L45" s="128">
        <f t="shared" si="17"/>
        <v>20</v>
      </c>
      <c r="M45" s="3591">
        <v>339</v>
      </c>
      <c r="N45" s="156">
        <v>131</v>
      </c>
      <c r="O45" s="3580">
        <f t="shared" si="18"/>
        <v>38.643067846607671</v>
      </c>
      <c r="P45" s="3590">
        <v>110</v>
      </c>
      <c r="Q45" s="128">
        <f t="shared" si="19"/>
        <v>21</v>
      </c>
      <c r="R45" s="50"/>
    </row>
    <row r="46" spans="1:22" ht="13.5" customHeight="1">
      <c r="A46" s="645" t="s">
        <v>964</v>
      </c>
      <c r="B46" s="1552">
        <v>4512</v>
      </c>
      <c r="C46" s="3411">
        <v>14102</v>
      </c>
      <c r="D46" s="156">
        <v>4505</v>
      </c>
      <c r="E46" s="3416">
        <f t="shared" si="20"/>
        <v>31.945823287476955</v>
      </c>
      <c r="F46" s="31">
        <v>3126</v>
      </c>
      <c r="G46" s="3410">
        <f t="shared" si="15"/>
        <v>1379</v>
      </c>
      <c r="H46" s="126">
        <v>221</v>
      </c>
      <c r="I46" s="156">
        <v>73</v>
      </c>
      <c r="J46" s="3416">
        <f t="shared" si="16"/>
        <v>33.031674208144793</v>
      </c>
      <c r="K46" s="31">
        <v>62</v>
      </c>
      <c r="L46" s="3421">
        <f t="shared" si="17"/>
        <v>11</v>
      </c>
      <c r="M46" s="126">
        <v>140</v>
      </c>
      <c r="N46" s="156">
        <v>70</v>
      </c>
      <c r="O46" s="3416">
        <f t="shared" si="18"/>
        <v>50</v>
      </c>
      <c r="P46" s="31">
        <v>56</v>
      </c>
      <c r="Q46" s="3421">
        <f t="shared" si="19"/>
        <v>14</v>
      </c>
      <c r="R46" s="50"/>
      <c r="S46" s="3280"/>
    </row>
    <row r="47" spans="1:22" ht="13.5" customHeight="1">
      <c r="A47" s="645" t="s">
        <v>983</v>
      </c>
      <c r="B47" s="1552">
        <v>4511</v>
      </c>
      <c r="C47" s="402">
        <v>14134</v>
      </c>
      <c r="D47" s="156">
        <v>4505</v>
      </c>
      <c r="E47" s="3416">
        <f t="shared" ref="E47:E48" si="21">SUM(D47/C47)*100</f>
        <v>31.873496533182401</v>
      </c>
      <c r="F47" s="31">
        <v>3134</v>
      </c>
      <c r="G47" s="3410">
        <f t="shared" ref="G47:G49" si="22">SUM(D47-F47)</f>
        <v>1371</v>
      </c>
      <c r="H47" s="123">
        <v>158</v>
      </c>
      <c r="I47" s="156">
        <v>41</v>
      </c>
      <c r="J47" s="3416">
        <f t="shared" ref="J47:J48" si="23">SUM(I47/H47)*100</f>
        <v>25.949367088607595</v>
      </c>
      <c r="K47" s="31">
        <v>38</v>
      </c>
      <c r="L47" s="3421">
        <f t="shared" ref="L47:L48" si="24">SUM(I47-K47)</f>
        <v>3</v>
      </c>
      <c r="M47" s="123">
        <v>140</v>
      </c>
      <c r="N47" s="156">
        <v>42</v>
      </c>
      <c r="O47" s="3416">
        <f>SUM(N47/M47)*100</f>
        <v>30</v>
      </c>
      <c r="P47" s="31">
        <v>30</v>
      </c>
      <c r="Q47" s="3421">
        <f t="shared" ref="Q47:Q48" si="25">SUM(N47-P47)</f>
        <v>12</v>
      </c>
      <c r="R47" s="50"/>
      <c r="S47" s="3280"/>
      <c r="T47" s="3561"/>
      <c r="U47" s="532"/>
      <c r="V47" s="532"/>
    </row>
    <row r="48" spans="1:22" ht="13.5" customHeight="1">
      <c r="A48" s="644" t="s">
        <v>1005</v>
      </c>
      <c r="B48" s="1553">
        <v>4491</v>
      </c>
      <c r="C48" s="881">
        <v>14098</v>
      </c>
      <c r="D48" s="163">
        <v>4483</v>
      </c>
      <c r="E48" s="3415">
        <f t="shared" si="21"/>
        <v>31.79883671442758</v>
      </c>
      <c r="F48" s="41">
        <v>3120</v>
      </c>
      <c r="G48" s="3412">
        <f t="shared" si="22"/>
        <v>1363</v>
      </c>
      <c r="H48" s="129">
        <v>175</v>
      </c>
      <c r="I48" s="163">
        <v>35</v>
      </c>
      <c r="J48" s="3415">
        <f t="shared" si="23"/>
        <v>20</v>
      </c>
      <c r="K48" s="41">
        <v>25</v>
      </c>
      <c r="L48" s="3422">
        <f t="shared" si="24"/>
        <v>10</v>
      </c>
      <c r="M48" s="129">
        <v>204</v>
      </c>
      <c r="N48" s="163">
        <v>54</v>
      </c>
      <c r="O48" s="3415">
        <f>SUM(N48/M48)*100</f>
        <v>26.47058823529412</v>
      </c>
      <c r="P48" s="41">
        <v>38</v>
      </c>
      <c r="Q48" s="3422">
        <f t="shared" si="25"/>
        <v>16</v>
      </c>
      <c r="R48" s="50"/>
      <c r="S48" s="3280"/>
      <c r="T48" s="3439"/>
      <c r="U48" s="532"/>
      <c r="V48" s="532"/>
    </row>
    <row r="49" spans="1:249" s="1874" customFormat="1" ht="13.5" customHeight="1" thickBot="1">
      <c r="A49" s="4373" t="s">
        <v>1014</v>
      </c>
      <c r="B49" s="1883">
        <v>4463</v>
      </c>
      <c r="C49" s="4374">
        <v>14050</v>
      </c>
      <c r="D49" s="4363">
        <v>4455</v>
      </c>
      <c r="E49" s="1736">
        <f t="shared" ref="E49" si="26">SUM(D49/C49)*100</f>
        <v>31.708185053380785</v>
      </c>
      <c r="F49" s="1737">
        <v>3095</v>
      </c>
      <c r="G49" s="1645">
        <f t="shared" si="22"/>
        <v>1360</v>
      </c>
      <c r="H49" s="4365">
        <v>278</v>
      </c>
      <c r="I49" s="4363">
        <v>73</v>
      </c>
      <c r="J49" s="1736">
        <f t="shared" ref="J49" si="27">SUM(I49/H49)*100</f>
        <v>26.258992805755394</v>
      </c>
      <c r="K49" s="1737">
        <v>59</v>
      </c>
      <c r="L49" s="1845">
        <f t="shared" ref="L49" si="28">SUM(I49-K49)</f>
        <v>14</v>
      </c>
      <c r="M49" s="4365">
        <v>356</v>
      </c>
      <c r="N49" s="4363">
        <v>101</v>
      </c>
      <c r="O49" s="1736">
        <f>SUM(N49/M49)*100</f>
        <v>28.370786516853936</v>
      </c>
      <c r="P49" s="1737">
        <v>84</v>
      </c>
      <c r="Q49" s="1845">
        <f t="shared" ref="Q49" si="29">SUM(N49-P49)</f>
        <v>17</v>
      </c>
      <c r="R49" s="50"/>
      <c r="S49" s="4372"/>
      <c r="T49" s="4274"/>
      <c r="U49" s="3803"/>
      <c r="V49" s="3803"/>
    </row>
    <row r="50" spans="1:249">
      <c r="A50" s="50" t="s">
        <v>131</v>
      </c>
      <c r="B50" s="56"/>
      <c r="C50" s="23"/>
      <c r="D50" s="23"/>
      <c r="E50" s="23"/>
      <c r="F50" s="23"/>
      <c r="G50" s="23"/>
      <c r="H50" s="23"/>
      <c r="I50" s="467"/>
      <c r="M50" s="20"/>
      <c r="N50" s="526"/>
      <c r="O50" s="20"/>
      <c r="P50" s="402"/>
    </row>
    <row r="51" spans="1:249" ht="12.75" customHeight="1">
      <c r="A51" s="56" t="s">
        <v>876</v>
      </c>
      <c r="K51" s="3"/>
      <c r="L51" s="3"/>
      <c r="M51" s="3"/>
      <c r="N51" s="3"/>
      <c r="O51" s="3"/>
      <c r="P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row>
    <row r="52" spans="1:249" ht="15.75" customHeight="1">
      <c r="A52" s="4501" t="s">
        <v>58</v>
      </c>
      <c r="B52" s="4502"/>
      <c r="C52" s="4502"/>
      <c r="D52" s="4502"/>
      <c r="E52" s="4502"/>
      <c r="F52" s="4502"/>
      <c r="G52" s="4502"/>
      <c r="H52" s="4502"/>
      <c r="I52" s="4502"/>
      <c r="J52" s="4502"/>
      <c r="K52" s="4502"/>
      <c r="L52" s="4502"/>
      <c r="M52" s="4502"/>
      <c r="N52" s="4502"/>
      <c r="O52" s="4572"/>
      <c r="P52" s="4572"/>
      <c r="Q52" s="4572"/>
      <c r="R52" s="4572"/>
    </row>
    <row r="53" spans="1:249" ht="12.75" customHeight="1">
      <c r="A53" s="56"/>
      <c r="K53" s="3"/>
      <c r="L53" s="3"/>
      <c r="M53" s="3"/>
      <c r="N53" s="3"/>
      <c r="O53" s="3"/>
      <c r="P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row>
    <row r="54" spans="1:249" ht="15.75" customHeight="1">
      <c r="A54" s="4396"/>
      <c r="B54" s="4397"/>
      <c r="C54" s="4397"/>
      <c r="D54" s="4439"/>
      <c r="E54" s="4397"/>
      <c r="F54" s="4397"/>
      <c r="G54" s="4397"/>
      <c r="H54" s="4397"/>
      <c r="I54" s="4397"/>
      <c r="J54" s="4397"/>
      <c r="K54" s="4397"/>
      <c r="L54" s="4397"/>
      <c r="M54" s="4397"/>
      <c r="N54" s="4397"/>
      <c r="O54" s="4398"/>
      <c r="P54" s="4398"/>
      <c r="Q54" s="4398"/>
      <c r="R54" s="4398"/>
    </row>
    <row r="55" spans="1:249" ht="16.5" customHeight="1">
      <c r="A55" s="824"/>
      <c r="B55" s="825"/>
      <c r="C55" s="825"/>
      <c r="D55" s="825"/>
      <c r="E55" s="825"/>
      <c r="F55" s="825"/>
      <c r="G55" s="825"/>
      <c r="H55" s="825"/>
      <c r="I55" s="825"/>
      <c r="J55" s="825"/>
      <c r="K55" s="825"/>
      <c r="L55" s="825"/>
      <c r="M55" s="825"/>
      <c r="N55" s="825"/>
      <c r="O55" s="823"/>
      <c r="P55" s="823"/>
      <c r="Q55" s="823"/>
      <c r="R55" s="823"/>
    </row>
    <row r="56" spans="1:249" ht="19.5" customHeight="1">
      <c r="A56" s="14" t="s">
        <v>24</v>
      </c>
      <c r="B56" s="14"/>
      <c r="D56" s="15" t="s">
        <v>202</v>
      </c>
      <c r="E56" s="16"/>
      <c r="F56" s="17"/>
      <c r="G56" s="17"/>
      <c r="H56" s="17"/>
      <c r="I56" s="18"/>
      <c r="J56" s="18"/>
      <c r="K56" s="18"/>
      <c r="L56" s="18"/>
      <c r="M56" s="18"/>
      <c r="N56" s="18"/>
      <c r="O56" s="18"/>
      <c r="P56" s="17"/>
      <c r="Q56" s="166"/>
    </row>
    <row r="57" spans="1:249" ht="13.5" thickBot="1">
      <c r="A57" s="458"/>
      <c r="B57" s="21"/>
      <c r="D57" s="4657" t="s">
        <v>708</v>
      </c>
      <c r="E57" s="4492"/>
      <c r="F57" s="4492"/>
      <c r="G57" s="4492"/>
      <c r="H57" s="4492"/>
      <c r="I57" s="4492"/>
      <c r="J57" s="4492"/>
      <c r="K57" s="4492"/>
      <c r="L57" s="4492"/>
      <c r="M57" s="4492"/>
      <c r="N57" s="4492"/>
      <c r="O57" s="4492"/>
      <c r="P57" s="4492"/>
      <c r="Q57" s="4493"/>
    </row>
    <row r="58" spans="1:249" s="149" customFormat="1" ht="19.5" customHeight="1">
      <c r="A58" s="4649" t="s">
        <v>203</v>
      </c>
      <c r="B58" s="4650"/>
      <c r="C58" s="4651"/>
      <c r="D58" s="4649" t="s">
        <v>204</v>
      </c>
      <c r="E58" s="4650"/>
      <c r="F58" s="4650"/>
      <c r="G58" s="4650"/>
      <c r="H58" s="4651"/>
      <c r="I58" s="4649" t="s">
        <v>196</v>
      </c>
      <c r="J58" s="4650"/>
      <c r="K58" s="4650"/>
      <c r="L58" s="4650"/>
      <c r="M58" s="4651"/>
      <c r="N58" s="4649" t="s">
        <v>103</v>
      </c>
      <c r="O58" s="4650"/>
      <c r="P58" s="4650"/>
      <c r="Q58" s="4651"/>
    </row>
    <row r="59" spans="1:249" s="149" customFormat="1" ht="19.5" customHeight="1" thickBot="1">
      <c r="A59" s="4652"/>
      <c r="B59" s="4653"/>
      <c r="C59" s="4654"/>
      <c r="D59" s="4652"/>
      <c r="E59" s="4653"/>
      <c r="F59" s="4653"/>
      <c r="G59" s="4653"/>
      <c r="H59" s="4654"/>
      <c r="I59" s="4652"/>
      <c r="J59" s="4653"/>
      <c r="K59" s="4653"/>
      <c r="L59" s="4653"/>
      <c r="M59" s="4654"/>
      <c r="N59" s="4652"/>
      <c r="O59" s="4653"/>
      <c r="P59" s="4653"/>
      <c r="Q59" s="4654"/>
    </row>
    <row r="60" spans="1:249" ht="28.5" customHeight="1">
      <c r="A60" s="2250" t="s">
        <v>104</v>
      </c>
      <c r="B60" s="2251" t="s">
        <v>105</v>
      </c>
      <c r="C60" s="2252"/>
      <c r="D60" s="232" t="s">
        <v>105</v>
      </c>
      <c r="E60" s="4589" t="s">
        <v>205</v>
      </c>
      <c r="F60" s="4655"/>
      <c r="G60" s="4589" t="s">
        <v>206</v>
      </c>
      <c r="H60" s="4656"/>
      <c r="I60" s="232" t="s">
        <v>105</v>
      </c>
      <c r="J60" s="4589" t="s">
        <v>207</v>
      </c>
      <c r="K60" s="4655"/>
      <c r="L60" s="4589" t="s">
        <v>208</v>
      </c>
      <c r="M60" s="4656"/>
      <c r="N60" s="232" t="s">
        <v>105</v>
      </c>
      <c r="O60" s="4589" t="s">
        <v>209</v>
      </c>
      <c r="P60" s="4655"/>
      <c r="Q60" s="804" t="s">
        <v>210</v>
      </c>
    </row>
    <row r="61" spans="1:249" ht="12.75" customHeight="1">
      <c r="A61" s="28" t="s">
        <v>128</v>
      </c>
      <c r="B61" s="170">
        <v>2.0958664855424018</v>
      </c>
      <c r="C61" s="1741"/>
      <c r="D61" s="664">
        <v>2.1578538102643847</v>
      </c>
      <c r="E61" s="4622">
        <v>3.091360750759037</v>
      </c>
      <c r="F61" s="4632"/>
      <c r="G61" s="4643">
        <v>-6.5746219592384136E-2</v>
      </c>
      <c r="H61" s="4644"/>
      <c r="I61" s="60">
        <v>52.631578947368439</v>
      </c>
      <c r="J61" s="4485">
        <v>64.383561643835606</v>
      </c>
      <c r="K61" s="4642"/>
      <c r="L61" s="4483">
        <v>13.63636363636364</v>
      </c>
      <c r="M61" s="4635"/>
      <c r="N61" s="60">
        <v>-1.7964071856287518</v>
      </c>
      <c r="O61" s="4485">
        <v>-2.2388059701492438</v>
      </c>
      <c r="P61" s="4642"/>
      <c r="Q61" s="2515">
        <v>0</v>
      </c>
    </row>
    <row r="62" spans="1:249" ht="12.75" customHeight="1">
      <c r="A62" s="28" t="s">
        <v>129</v>
      </c>
      <c r="B62" s="170">
        <v>2.0462803595333838</v>
      </c>
      <c r="C62" s="1741"/>
      <c r="D62" s="168">
        <v>2.0873228648027577</v>
      </c>
      <c r="E62" s="4622">
        <v>2.9005150447275696</v>
      </c>
      <c r="F62" s="4632"/>
      <c r="G62" s="4637">
        <v>0.13046314416178006</v>
      </c>
      <c r="H62" s="4633"/>
      <c r="I62" s="60">
        <v>-13.970588235294116</v>
      </c>
      <c r="J62" s="4461">
        <v>-12.962962962962962</v>
      </c>
      <c r="K62" s="4632"/>
      <c r="L62" s="4459">
        <v>-17.857142857142861</v>
      </c>
      <c r="M62" s="4634"/>
      <c r="N62" s="60">
        <v>-30</v>
      </c>
      <c r="O62" s="4461">
        <v>-21.428571428571431</v>
      </c>
      <c r="P62" s="4632"/>
      <c r="Q62" s="2515">
        <v>-50</v>
      </c>
    </row>
    <row r="63" spans="1:249" ht="12.75" customHeight="1">
      <c r="A63" s="28" t="s">
        <v>130</v>
      </c>
      <c r="B63" s="170">
        <v>1.6543069024529444</v>
      </c>
      <c r="C63" s="1741"/>
      <c r="D63" s="168">
        <v>1.6949152542372872</v>
      </c>
      <c r="E63" s="4622">
        <v>2.2837184309510974</v>
      </c>
      <c r="F63" s="4632"/>
      <c r="G63" s="4637">
        <v>0.26160889470241955</v>
      </c>
      <c r="H63" s="4633"/>
      <c r="I63" s="60">
        <v>-19.512195121951208</v>
      </c>
      <c r="J63" s="4461">
        <v>-23.188405797101453</v>
      </c>
      <c r="K63" s="4632"/>
      <c r="L63" s="4459">
        <v>0</v>
      </c>
      <c r="M63" s="4634"/>
      <c r="N63" s="60">
        <v>7.6923076923076934</v>
      </c>
      <c r="O63" s="4461">
        <v>16.666666666666671</v>
      </c>
      <c r="P63" s="4632"/>
      <c r="Q63" s="2515">
        <v>-12.5</v>
      </c>
    </row>
    <row r="64" spans="1:249" ht="12.75" customHeight="1">
      <c r="A64" s="38" t="s">
        <v>405</v>
      </c>
      <c r="B64" s="171">
        <v>1.155303030303017</v>
      </c>
      <c r="C64" s="1339"/>
      <c r="D64" s="172">
        <v>1.2141908556251053</v>
      </c>
      <c r="E64" s="4618">
        <v>1.5216230646022382</v>
      </c>
      <c r="F64" s="4638"/>
      <c r="G64" s="4645">
        <v>0.45901639344261014</v>
      </c>
      <c r="H64" s="4639"/>
      <c r="I64" s="63">
        <v>-23.376623376623371</v>
      </c>
      <c r="J64" s="4472">
        <v>-25.806451612903231</v>
      </c>
      <c r="K64" s="4638"/>
      <c r="L64" s="4512">
        <v>-13.333333333333329</v>
      </c>
      <c r="M64" s="4640"/>
      <c r="N64" s="63">
        <v>14.285714285714278</v>
      </c>
      <c r="O64" s="4472">
        <v>28.94736842105263</v>
      </c>
      <c r="P64" s="4638"/>
      <c r="Q64" s="2513">
        <v>-16.666666666666657</v>
      </c>
    </row>
    <row r="65" spans="1:17" ht="12.75" customHeight="1">
      <c r="A65" s="28" t="s">
        <v>425</v>
      </c>
      <c r="B65" s="169">
        <f t="shared" ref="B65:B79" si="30">SUM(B9/B5)*100-100</f>
        <v>0.96939745295571811</v>
      </c>
      <c r="C65" s="1741"/>
      <c r="D65" s="168">
        <f t="shared" ref="D65:D79" si="31">SUM(D9/D5)*100-100</f>
        <v>0.98953377735489312</v>
      </c>
      <c r="E65" s="4646">
        <f t="shared" ref="E65:E76" si="32">SUM(F9/F5)*100-100</f>
        <v>1.2048192771084274</v>
      </c>
      <c r="F65" s="4642"/>
      <c r="G65" s="4637">
        <f t="shared" ref="G65:G85" si="33">SUM(G9/G5)*100-100</f>
        <v>0.46052631578947967</v>
      </c>
      <c r="H65" s="4633"/>
      <c r="I65" s="60">
        <f t="shared" ref="I65:I79" si="34">SUM(I9/I5)*100-100</f>
        <v>0</v>
      </c>
      <c r="J65" s="4485">
        <f t="shared" ref="J65:J76" si="35">SUM(K9/K5)*100-100</f>
        <v>2.4999999999999858</v>
      </c>
      <c r="K65" s="4642"/>
      <c r="L65" s="4483">
        <f t="shared" ref="L65:L88" si="36">SUM(L9/L5)*100-100</f>
        <v>-12</v>
      </c>
      <c r="M65" s="4635"/>
      <c r="N65" s="60">
        <f t="shared" ref="N65:N79" si="37">SUM(N9/N5)*100-100</f>
        <v>6.0975609756097668</v>
      </c>
      <c r="O65" s="4485">
        <f t="shared" ref="O65:O76" si="38">SUM(P9/P5)*100-100</f>
        <v>12.213740458015266</v>
      </c>
      <c r="P65" s="4642"/>
      <c r="Q65" s="2521">
        <f t="shared" ref="Q65:Q96" si="39">SUM(Q9/Q5)*100-100</f>
        <v>-18.181818181818173</v>
      </c>
    </row>
    <row r="66" spans="1:17" ht="12.75" customHeight="1">
      <c r="A66" s="28" t="s">
        <v>575</v>
      </c>
      <c r="B66" s="170">
        <f t="shared" si="30"/>
        <v>0</v>
      </c>
      <c r="C66" s="1741"/>
      <c r="D66" s="168">
        <f t="shared" si="31"/>
        <v>0.56274620146314192</v>
      </c>
      <c r="E66" s="4622">
        <f t="shared" si="32"/>
        <v>-100</v>
      </c>
      <c r="F66" s="4632"/>
      <c r="G66" s="4637">
        <f t="shared" si="33"/>
        <v>249.25081433224756</v>
      </c>
      <c r="H66" s="4633"/>
      <c r="I66" s="60">
        <f t="shared" si="34"/>
        <v>-4.2735042735042725</v>
      </c>
      <c r="J66" s="4461">
        <f t="shared" si="35"/>
        <v>0</v>
      </c>
      <c r="K66" s="4632"/>
      <c r="L66" s="4459">
        <f t="shared" si="36"/>
        <v>-21.739130434782609</v>
      </c>
      <c r="M66" s="4634"/>
      <c r="N66" s="60">
        <f t="shared" si="37"/>
        <v>38.095238095238102</v>
      </c>
      <c r="O66" s="4461">
        <f t="shared" si="38"/>
        <v>42.424242424242436</v>
      </c>
      <c r="P66" s="4632"/>
      <c r="Q66" s="2515">
        <f t="shared" si="39"/>
        <v>22.222222222222229</v>
      </c>
    </row>
    <row r="67" spans="1:17" ht="12.75" customHeight="1">
      <c r="A67" s="28" t="s">
        <v>426</v>
      </c>
      <c r="B67" s="170">
        <f t="shared" si="30"/>
        <v>0.35540591096146557</v>
      </c>
      <c r="C67" s="1741"/>
      <c r="D67" s="168">
        <f t="shared" si="31"/>
        <v>0.3932584269662982</v>
      </c>
      <c r="E67" s="4622">
        <f t="shared" si="32"/>
        <v>0.4728132387706836</v>
      </c>
      <c r="F67" s="4632"/>
      <c r="G67" s="4637">
        <f t="shared" si="33"/>
        <v>0.19569471624265589</v>
      </c>
      <c r="H67" s="4633"/>
      <c r="I67" s="60">
        <f t="shared" si="34"/>
        <v>-21.212121212121218</v>
      </c>
      <c r="J67" s="4461">
        <f t="shared" si="35"/>
        <v>-22.641509433962256</v>
      </c>
      <c r="K67" s="4632"/>
      <c r="L67" s="4459">
        <f t="shared" si="36"/>
        <v>-15.384615384615387</v>
      </c>
      <c r="M67" s="4634"/>
      <c r="N67" s="60">
        <f t="shared" si="37"/>
        <v>-5.3571428571428612</v>
      </c>
      <c r="O67" s="4461">
        <f t="shared" si="38"/>
        <v>2.3809523809523796</v>
      </c>
      <c r="P67" s="4632"/>
      <c r="Q67" s="2515">
        <f t="shared" si="39"/>
        <v>-28.571428571428569</v>
      </c>
    </row>
    <row r="68" spans="1:17" ht="12.75" customHeight="1">
      <c r="A68" s="38" t="s">
        <v>479</v>
      </c>
      <c r="B68" s="665">
        <f t="shared" si="30"/>
        <v>-0.59913873806402762</v>
      </c>
      <c r="C68" s="1742"/>
      <c r="D68" s="666">
        <f t="shared" si="31"/>
        <v>-0.58106841611996174</v>
      </c>
      <c r="E68" s="4618">
        <f t="shared" si="32"/>
        <v>-0.92032605837496817</v>
      </c>
      <c r="F68" s="4638"/>
      <c r="G68" s="4645">
        <f t="shared" si="33"/>
        <v>0.26109660574411464</v>
      </c>
      <c r="H68" s="4639"/>
      <c r="I68" s="63">
        <f t="shared" si="34"/>
        <v>-15.254237288135599</v>
      </c>
      <c r="J68" s="4472">
        <f t="shared" si="35"/>
        <v>-13.043478260869563</v>
      </c>
      <c r="K68" s="4638"/>
      <c r="L68" s="4512">
        <f t="shared" si="36"/>
        <v>-23.076923076923066</v>
      </c>
      <c r="M68" s="4640"/>
      <c r="N68" s="63">
        <f t="shared" si="37"/>
        <v>0</v>
      </c>
      <c r="O68" s="4472">
        <f t="shared" si="38"/>
        <v>12.24489795918366</v>
      </c>
      <c r="P68" s="4638"/>
      <c r="Q68" s="46">
        <f t="shared" si="39"/>
        <v>-40</v>
      </c>
    </row>
    <row r="69" spans="1:17" ht="12.75" customHeight="1">
      <c r="A69" s="1078" t="s">
        <v>526</v>
      </c>
      <c r="B69" s="661">
        <f t="shared" si="30"/>
        <v>-1.1859939759036138</v>
      </c>
      <c r="C69" s="1741"/>
      <c r="D69" s="662">
        <f t="shared" si="31"/>
        <v>-1.1305822498586764</v>
      </c>
      <c r="E69" s="4622">
        <f t="shared" si="32"/>
        <v>-1.8518518518518476</v>
      </c>
      <c r="F69" s="4632"/>
      <c r="G69" s="4637">
        <f t="shared" si="33"/>
        <v>0.65487884741321523</v>
      </c>
      <c r="H69" s="4633"/>
      <c r="I69" s="60">
        <f t="shared" si="34"/>
        <v>-4.8275862068965552</v>
      </c>
      <c r="J69" s="4461">
        <f t="shared" si="35"/>
        <v>-8.9430894308943181</v>
      </c>
      <c r="K69" s="4632"/>
      <c r="L69" s="4459">
        <f t="shared" si="36"/>
        <v>18.181818181818187</v>
      </c>
      <c r="M69" s="4634"/>
      <c r="N69" s="60">
        <f t="shared" si="37"/>
        <v>10.34482758620689</v>
      </c>
      <c r="O69" s="4461">
        <f t="shared" si="38"/>
        <v>12.925170068027199</v>
      </c>
      <c r="P69" s="4636"/>
      <c r="Q69" s="200">
        <f t="shared" si="39"/>
        <v>-3.7037037037037095</v>
      </c>
    </row>
    <row r="70" spans="1:17" ht="12.75" customHeight="1">
      <c r="A70" s="28" t="s">
        <v>484</v>
      </c>
      <c r="B70" s="661">
        <f t="shared" si="30"/>
        <v>-1.2556221889055479</v>
      </c>
      <c r="C70" s="1741"/>
      <c r="D70" s="662">
        <f t="shared" si="31"/>
        <v>-1.790710688304415</v>
      </c>
      <c r="E70" s="4622" t="s">
        <v>601</v>
      </c>
      <c r="F70" s="4632"/>
      <c r="G70" s="4637">
        <f t="shared" si="33"/>
        <v>-71.34862898712926</v>
      </c>
      <c r="H70" s="4633"/>
      <c r="I70" s="60">
        <f t="shared" si="34"/>
        <v>-29.464285714285708</v>
      </c>
      <c r="J70" s="4461">
        <f t="shared" si="35"/>
        <v>-31.914893617021278</v>
      </c>
      <c r="K70" s="4632"/>
      <c r="L70" s="4459">
        <f t="shared" si="36"/>
        <v>-16.666666666666657</v>
      </c>
      <c r="M70" s="4634"/>
      <c r="N70" s="60">
        <f t="shared" si="37"/>
        <v>1.7241379310344769</v>
      </c>
      <c r="O70" s="4461">
        <f t="shared" si="38"/>
        <v>-4.2553191489361666</v>
      </c>
      <c r="P70" s="4636"/>
      <c r="Q70" s="49">
        <f t="shared" si="39"/>
        <v>27.272727272727266</v>
      </c>
    </row>
    <row r="71" spans="1:17" ht="12.75" customHeight="1">
      <c r="A71" s="28" t="s">
        <v>498</v>
      </c>
      <c r="B71" s="661">
        <f t="shared" si="30"/>
        <v>-1.547064305684998</v>
      </c>
      <c r="C71" s="1741"/>
      <c r="D71" s="662">
        <f t="shared" si="31"/>
        <v>-1.51091214325686</v>
      </c>
      <c r="E71" s="4622">
        <f t="shared" si="32"/>
        <v>-2.143790849673195</v>
      </c>
      <c r="F71" s="4632"/>
      <c r="G71" s="4637">
        <f t="shared" si="33"/>
        <v>6.5104166666671404E-2</v>
      </c>
      <c r="H71" s="4633"/>
      <c r="I71" s="60">
        <f t="shared" si="34"/>
        <v>34.615384615384613</v>
      </c>
      <c r="J71" s="4461">
        <f t="shared" si="35"/>
        <v>36.585365853658544</v>
      </c>
      <c r="K71" s="4632"/>
      <c r="L71" s="4459">
        <f t="shared" si="36"/>
        <v>27.272727272727266</v>
      </c>
      <c r="M71" s="4634"/>
      <c r="N71" s="60">
        <f t="shared" si="37"/>
        <v>7.5471698113207566</v>
      </c>
      <c r="O71" s="4461">
        <f t="shared" si="38"/>
        <v>-2.3255813953488484</v>
      </c>
      <c r="P71" s="4636"/>
      <c r="Q71" s="49">
        <f t="shared" si="39"/>
        <v>50</v>
      </c>
    </row>
    <row r="72" spans="1:17" ht="12.75" customHeight="1">
      <c r="A72" s="38" t="s">
        <v>428</v>
      </c>
      <c r="B72" s="665">
        <f t="shared" si="30"/>
        <v>-1.0359766434356743</v>
      </c>
      <c r="C72" s="1742"/>
      <c r="D72" s="666">
        <f t="shared" si="31"/>
        <v>-0.99924585218703044</v>
      </c>
      <c r="E72" s="4618">
        <f t="shared" si="32"/>
        <v>-1.2473460721868435</v>
      </c>
      <c r="F72" s="4638"/>
      <c r="G72" s="4645">
        <f t="shared" si="33"/>
        <v>-0.390625</v>
      </c>
      <c r="H72" s="4639"/>
      <c r="I72" s="63">
        <f t="shared" si="34"/>
        <v>-16</v>
      </c>
      <c r="J72" s="4472">
        <f t="shared" si="35"/>
        <v>-22.5</v>
      </c>
      <c r="K72" s="4638"/>
      <c r="L72" s="4512">
        <f t="shared" si="36"/>
        <v>10.000000000000014</v>
      </c>
      <c r="M72" s="4640"/>
      <c r="N72" s="63">
        <f t="shared" si="37"/>
        <v>9.375</v>
      </c>
      <c r="O72" s="4472">
        <f t="shared" si="38"/>
        <v>-3.6363636363636402</v>
      </c>
      <c r="P72" s="4641"/>
      <c r="Q72" s="46">
        <f t="shared" si="39"/>
        <v>88.888888888888886</v>
      </c>
    </row>
    <row r="73" spans="1:17" ht="12.75" customHeight="1">
      <c r="A73" s="1078" t="s">
        <v>416</v>
      </c>
      <c r="B73" s="661">
        <f t="shared" si="30"/>
        <v>-1.3716898456848838</v>
      </c>
      <c r="C73" s="1741"/>
      <c r="D73" s="662">
        <f t="shared" si="31"/>
        <v>-1.372212692967409</v>
      </c>
      <c r="E73" s="4622">
        <f t="shared" si="32"/>
        <v>-1.5363881401617334</v>
      </c>
      <c r="F73" s="4632"/>
      <c r="G73" s="4637">
        <f t="shared" si="33"/>
        <v>-0.97592713077423809</v>
      </c>
      <c r="H73" s="4633"/>
      <c r="I73" s="60">
        <f t="shared" si="34"/>
        <v>-13.768115942028984</v>
      </c>
      <c r="J73" s="4461">
        <f t="shared" si="35"/>
        <v>-16.071428571428569</v>
      </c>
      <c r="K73" s="4632"/>
      <c r="L73" s="4459">
        <f t="shared" si="36"/>
        <v>-3.8461538461538396</v>
      </c>
      <c r="M73" s="4634"/>
      <c r="N73" s="60">
        <f t="shared" si="37"/>
        <v>2.0833333333333286</v>
      </c>
      <c r="O73" s="4461">
        <f t="shared" si="38"/>
        <v>-2.409638554216869</v>
      </c>
      <c r="P73" s="4636"/>
      <c r="Q73" s="200">
        <f t="shared" si="39"/>
        <v>30.769230769230774</v>
      </c>
    </row>
    <row r="74" spans="1:17" ht="12.75" customHeight="1">
      <c r="A74" s="28" t="s">
        <v>211</v>
      </c>
      <c r="B74" s="661">
        <f t="shared" si="30"/>
        <v>-1.70810400455494</v>
      </c>
      <c r="C74" s="1741"/>
      <c r="D74" s="662">
        <f t="shared" si="31"/>
        <v>-1.7094017094017175</v>
      </c>
      <c r="E74" s="4622">
        <f t="shared" si="32"/>
        <v>-1.903995709305434</v>
      </c>
      <c r="F74" s="4632"/>
      <c r="G74" s="4637">
        <f t="shared" si="33"/>
        <v>-1.2369791666666572</v>
      </c>
      <c r="H74" s="4633"/>
      <c r="I74" s="60">
        <f t="shared" si="34"/>
        <v>-3.7974683544303787</v>
      </c>
      <c r="J74" s="4461">
        <f t="shared" si="35"/>
        <v>1.5625</v>
      </c>
      <c r="K74" s="4632"/>
      <c r="L74" s="4459">
        <f t="shared" si="36"/>
        <v>-26.666666666666671</v>
      </c>
      <c r="M74" s="4634"/>
      <c r="N74" s="60">
        <f t="shared" si="37"/>
        <v>25.423728813559322</v>
      </c>
      <c r="O74" s="4461">
        <f t="shared" si="38"/>
        <v>33.333333333333314</v>
      </c>
      <c r="P74" s="4636"/>
      <c r="Q74" s="49">
        <f t="shared" si="39"/>
        <v>0</v>
      </c>
    </row>
    <row r="75" spans="1:17" ht="12.75" customHeight="1">
      <c r="A75" s="28" t="s">
        <v>332</v>
      </c>
      <c r="B75" s="661">
        <f t="shared" si="30"/>
        <v>-1.9689511548655787</v>
      </c>
      <c r="C75" s="1741"/>
      <c r="D75" s="662">
        <f t="shared" si="31"/>
        <v>-2.0454545454545467</v>
      </c>
      <c r="E75" s="4622">
        <f t="shared" si="32"/>
        <v>-2.2441891530857561</v>
      </c>
      <c r="F75" s="4632"/>
      <c r="G75" s="4637">
        <f t="shared" si="33"/>
        <v>-1.5614834092387753</v>
      </c>
      <c r="H75" s="4633"/>
      <c r="I75" s="60">
        <f t="shared" si="34"/>
        <v>-28.571428571428569</v>
      </c>
      <c r="J75" s="4461">
        <f t="shared" si="35"/>
        <v>-26.785714285714292</v>
      </c>
      <c r="K75" s="4632"/>
      <c r="L75" s="4459">
        <f t="shared" si="36"/>
        <v>-35.714285714285708</v>
      </c>
      <c r="M75" s="4634"/>
      <c r="N75" s="60">
        <f t="shared" si="37"/>
        <v>-10.526315789473685</v>
      </c>
      <c r="O75" s="4461">
        <f t="shared" si="38"/>
        <v>-7.1428571428571388</v>
      </c>
      <c r="P75" s="4636"/>
      <c r="Q75" s="49">
        <f t="shared" si="39"/>
        <v>-20</v>
      </c>
    </row>
    <row r="76" spans="1:17" ht="12.75" customHeight="1">
      <c r="A76" s="38" t="s">
        <v>551</v>
      </c>
      <c r="B76" s="665">
        <f t="shared" si="30"/>
        <v>-1.9604111153406905</v>
      </c>
      <c r="C76" s="1742"/>
      <c r="D76" s="666">
        <f t="shared" si="31"/>
        <v>-1.9615311369262969</v>
      </c>
      <c r="E76" s="4618">
        <f t="shared" si="32"/>
        <v>-1.9349637194302574</v>
      </c>
      <c r="F76" s="4638"/>
      <c r="G76" s="4645">
        <f t="shared" si="33"/>
        <v>-2.0261437908496731</v>
      </c>
      <c r="H76" s="4639"/>
      <c r="I76" s="63">
        <f t="shared" si="34"/>
        <v>35.714285714285722</v>
      </c>
      <c r="J76" s="4472">
        <f t="shared" si="35"/>
        <v>54.838709677419359</v>
      </c>
      <c r="K76" s="4638"/>
      <c r="L76" s="4512">
        <f t="shared" si="36"/>
        <v>-18.181818181818173</v>
      </c>
      <c r="M76" s="4640"/>
      <c r="N76" s="63">
        <f t="shared" si="37"/>
        <v>20</v>
      </c>
      <c r="O76" s="4472">
        <f t="shared" si="38"/>
        <v>11.320754716981128</v>
      </c>
      <c r="P76" s="4641"/>
      <c r="Q76" s="46">
        <f t="shared" si="39"/>
        <v>47.058823529411768</v>
      </c>
    </row>
    <row r="77" spans="1:17" ht="12.75" customHeight="1">
      <c r="A77" s="730" t="s">
        <v>603</v>
      </c>
      <c r="B77" s="1079">
        <f t="shared" si="30"/>
        <v>-1.4487154722812505</v>
      </c>
      <c r="C77" s="1743"/>
      <c r="D77" s="1080">
        <f t="shared" si="31"/>
        <v>-1.5072463768115938</v>
      </c>
      <c r="E77" s="4646">
        <f t="shared" ref="E77:E82" si="40">SUM(F21/F17)*100-100</f>
        <v>-1.6424856282507534</v>
      </c>
      <c r="F77" s="4642"/>
      <c r="G77" s="4643">
        <f t="shared" si="33"/>
        <v>-1.1826544021025001</v>
      </c>
      <c r="H77" s="4644"/>
      <c r="I77" s="528">
        <f t="shared" si="34"/>
        <v>-25.210084033613441</v>
      </c>
      <c r="J77" s="4485">
        <f t="shared" ref="J77:J82" si="41">SUM(K21/K17)*100-100</f>
        <v>-28.723404255319153</v>
      </c>
      <c r="K77" s="4642"/>
      <c r="L77" s="4483">
        <f t="shared" si="36"/>
        <v>-12</v>
      </c>
      <c r="M77" s="4635"/>
      <c r="N77" s="528">
        <f t="shared" si="37"/>
        <v>-29.591836734693871</v>
      </c>
      <c r="O77" s="4485">
        <f t="shared" ref="O77:O82" si="42">SUM(P21/P17)*100-100</f>
        <v>-24.074074074074076</v>
      </c>
      <c r="P77" s="4642"/>
      <c r="Q77" s="200">
        <f t="shared" si="39"/>
        <v>-55.882352941176471</v>
      </c>
    </row>
    <row r="78" spans="1:17" ht="12.75" customHeight="1">
      <c r="A78" s="51" t="s">
        <v>641</v>
      </c>
      <c r="B78" s="661">
        <f t="shared" si="30"/>
        <v>-1.2936860397760199</v>
      </c>
      <c r="C78" s="1081"/>
      <c r="D78" s="662">
        <f t="shared" si="31"/>
        <v>-1.2753623188405783</v>
      </c>
      <c r="E78" s="4622">
        <f t="shared" si="40"/>
        <v>-1.339529797703662</v>
      </c>
      <c r="F78" s="4632"/>
      <c r="G78" s="4624">
        <f t="shared" si="33"/>
        <v>-1.1206328279498905</v>
      </c>
      <c r="H78" s="4633"/>
      <c r="I78" s="60">
        <f t="shared" si="34"/>
        <v>0</v>
      </c>
      <c r="J78" s="4461">
        <f t="shared" si="41"/>
        <v>-4.6153846153846132</v>
      </c>
      <c r="K78" s="4632"/>
      <c r="L78" s="4461">
        <f t="shared" si="36"/>
        <v>27.272727272727266</v>
      </c>
      <c r="M78" s="4634"/>
      <c r="N78" s="60">
        <f t="shared" si="37"/>
        <v>-10.810810810810807</v>
      </c>
      <c r="O78" s="4461">
        <f t="shared" si="42"/>
        <v>-23.333333333333329</v>
      </c>
      <c r="P78" s="4636"/>
      <c r="Q78" s="49">
        <f t="shared" si="39"/>
        <v>42.857142857142861</v>
      </c>
    </row>
    <row r="79" spans="1:17" ht="12.75" customHeight="1">
      <c r="A79" s="51" t="s">
        <v>654</v>
      </c>
      <c r="B79" s="661">
        <f t="shared" si="30"/>
        <v>-1.7960602549246829</v>
      </c>
      <c r="C79" s="1081"/>
      <c r="D79" s="662">
        <f t="shared" si="31"/>
        <v>-1.7401392111368921</v>
      </c>
      <c r="E79" s="4622">
        <f t="shared" si="40"/>
        <v>-2.0224104946706802</v>
      </c>
      <c r="F79" s="4632"/>
      <c r="G79" s="4624">
        <f t="shared" si="33"/>
        <v>-1.0575016523463319</v>
      </c>
      <c r="H79" s="4633"/>
      <c r="I79" s="60">
        <f t="shared" si="34"/>
        <v>-34</v>
      </c>
      <c r="J79" s="4461">
        <f t="shared" si="41"/>
        <v>-36.585365853658537</v>
      </c>
      <c r="K79" s="4632"/>
      <c r="L79" s="4461">
        <f t="shared" si="36"/>
        <v>-22.222222222222214</v>
      </c>
      <c r="M79" s="4634"/>
      <c r="N79" s="60">
        <f t="shared" si="37"/>
        <v>17.64705882352942</v>
      </c>
      <c r="O79" s="4461">
        <f t="shared" si="42"/>
        <v>28.205128205128204</v>
      </c>
      <c r="P79" s="4636"/>
      <c r="Q79" s="49">
        <f t="shared" si="39"/>
        <v>-16.666666666666657</v>
      </c>
    </row>
    <row r="80" spans="1:17" ht="12.75" customHeight="1">
      <c r="A80" s="52" t="s">
        <v>655</v>
      </c>
      <c r="B80" s="665">
        <f t="shared" ref="B80:B85" si="43">SUM(B24/B20)*100-100</f>
        <v>-1.3977868375072688</v>
      </c>
      <c r="C80" s="1339"/>
      <c r="D80" s="666">
        <f t="shared" ref="D80:D85" si="44">SUM(D24/D20)*100-100</f>
        <v>-1.4374514374514433</v>
      </c>
      <c r="E80" s="4618">
        <f t="shared" si="40"/>
        <v>-1.7539051795012313</v>
      </c>
      <c r="F80" s="4638"/>
      <c r="G80" s="4620">
        <f t="shared" si="33"/>
        <v>-0.66711140760506282</v>
      </c>
      <c r="H80" s="4639"/>
      <c r="I80" s="63">
        <f t="shared" ref="I80:I86" si="45">SUM(I24/I20)*100-100</f>
        <v>-3.5087719298245617</v>
      </c>
      <c r="J80" s="4472">
        <f t="shared" si="41"/>
        <v>0</v>
      </c>
      <c r="K80" s="4638"/>
      <c r="L80" s="4472">
        <f t="shared" si="36"/>
        <v>-22.222222222222214</v>
      </c>
      <c r="M80" s="4640"/>
      <c r="N80" s="63">
        <f t="shared" ref="N80:N88" si="46">SUM(N24/N20)*100-100</f>
        <v>-27.38095238095238</v>
      </c>
      <c r="O80" s="4472">
        <f t="shared" si="42"/>
        <v>-20.33898305084746</v>
      </c>
      <c r="P80" s="4641"/>
      <c r="Q80" s="46">
        <f t="shared" si="39"/>
        <v>-43.999999999999993</v>
      </c>
    </row>
    <row r="81" spans="1:17" ht="12.75" customHeight="1">
      <c r="A81" s="731" t="s">
        <v>705</v>
      </c>
      <c r="B81" s="1079">
        <f t="shared" si="43"/>
        <v>-1.7836142689141496</v>
      </c>
      <c r="C81" s="1081"/>
      <c r="D81" s="662">
        <f t="shared" si="44"/>
        <v>-1.8049833235236434</v>
      </c>
      <c r="E81" s="4622">
        <f t="shared" si="40"/>
        <v>-1.9204007792930753</v>
      </c>
      <c r="F81" s="4632"/>
      <c r="G81" s="4624">
        <f t="shared" si="33"/>
        <v>-1.5292553191489304</v>
      </c>
      <c r="H81" s="4633"/>
      <c r="I81" s="1649">
        <f t="shared" si="45"/>
        <v>-16.853932584269657</v>
      </c>
      <c r="J81" s="4461">
        <f t="shared" si="41"/>
        <v>-10.447761194029852</v>
      </c>
      <c r="K81" s="4632"/>
      <c r="L81" s="4485">
        <f t="shared" si="36"/>
        <v>-36.363636363636367</v>
      </c>
      <c r="M81" s="4635"/>
      <c r="N81" s="60">
        <f t="shared" si="46"/>
        <v>2.8985507246376727</v>
      </c>
      <c r="O81" s="4461">
        <f t="shared" si="42"/>
        <v>-0.81300813008130035</v>
      </c>
      <c r="P81" s="4636"/>
      <c r="Q81" s="49">
        <f t="shared" si="39"/>
        <v>33.333333333333314</v>
      </c>
    </row>
    <row r="82" spans="1:17" ht="15.75" customHeight="1">
      <c r="A82" s="28" t="s">
        <v>723</v>
      </c>
      <c r="B82" s="1746">
        <f t="shared" si="43"/>
        <v>-1.9170579029733972</v>
      </c>
      <c r="C82" s="1747"/>
      <c r="D82" s="1745">
        <f t="shared" si="44"/>
        <v>-1.9573302016050178</v>
      </c>
      <c r="E82" s="4622">
        <f t="shared" si="40"/>
        <v>-2.1058464948739299</v>
      </c>
      <c r="F82" s="4632"/>
      <c r="G82" s="4624">
        <f t="shared" si="33"/>
        <v>-1.5999999999999943</v>
      </c>
      <c r="H82" s="4633"/>
      <c r="I82" s="1643">
        <f t="shared" si="45"/>
        <v>-7.8947368421052602</v>
      </c>
      <c r="J82" s="4461">
        <f t="shared" si="41"/>
        <v>-1.6129032258064484</v>
      </c>
      <c r="K82" s="4632"/>
      <c r="L82" s="4461">
        <f t="shared" si="36"/>
        <v>-35.714285714285708</v>
      </c>
      <c r="M82" s="4634"/>
      <c r="N82" s="1643">
        <f t="shared" si="46"/>
        <v>1.5151515151515156</v>
      </c>
      <c r="O82" s="4461">
        <f t="shared" si="42"/>
        <v>13.043478260869563</v>
      </c>
      <c r="P82" s="4632"/>
      <c r="Q82" s="49">
        <f t="shared" si="39"/>
        <v>-25</v>
      </c>
    </row>
    <row r="83" spans="1:17" ht="15.75" customHeight="1">
      <c r="A83" s="28" t="s">
        <v>724</v>
      </c>
      <c r="B83" s="1746">
        <f t="shared" si="43"/>
        <v>-1.3569321533923357</v>
      </c>
      <c r="C83" s="1747"/>
      <c r="D83" s="662">
        <f t="shared" si="44"/>
        <v>-1.3774104683195674</v>
      </c>
      <c r="E83" s="4622">
        <f t="shared" ref="E83:E88" si="47">SUM(F27/F23)*100-100</f>
        <v>-1.3110181311018181</v>
      </c>
      <c r="F83" s="4623"/>
      <c r="G83" s="4624">
        <f t="shared" si="33"/>
        <v>-1.5364061456245821</v>
      </c>
      <c r="H83" s="4625"/>
      <c r="I83" s="1643">
        <f t="shared" si="45"/>
        <v>72.72727272727272</v>
      </c>
      <c r="J83" s="4461">
        <f t="shared" ref="J83:J88" si="48">SUM(K27/K23)*100-100</f>
        <v>73.076923076923094</v>
      </c>
      <c r="K83" s="4505"/>
      <c r="L83" s="4461">
        <f t="shared" si="36"/>
        <v>71.428571428571416</v>
      </c>
      <c r="M83" s="4506"/>
      <c r="N83" s="60">
        <f t="shared" si="46"/>
        <v>-8.3333333333333428</v>
      </c>
      <c r="O83" s="4461">
        <f t="shared" ref="O83:O88" si="49">SUM(P27/P23)*100-100</f>
        <v>-20</v>
      </c>
      <c r="P83" s="4505"/>
      <c r="Q83" s="49">
        <f t="shared" si="39"/>
        <v>50</v>
      </c>
    </row>
    <row r="84" spans="1:17" ht="15.75" customHeight="1">
      <c r="A84" s="38" t="s">
        <v>725</v>
      </c>
      <c r="B84" s="1849">
        <f t="shared" si="43"/>
        <v>-1.5751132112620638</v>
      </c>
      <c r="C84" s="1850"/>
      <c r="D84" s="666">
        <f t="shared" si="44"/>
        <v>-1.6160819865983456</v>
      </c>
      <c r="E84" s="4618">
        <f t="shared" si="47"/>
        <v>-1.7573221757322131</v>
      </c>
      <c r="F84" s="4619"/>
      <c r="G84" s="4620">
        <f t="shared" si="33"/>
        <v>-1.2760241773002008</v>
      </c>
      <c r="H84" s="4621"/>
      <c r="I84" s="1848">
        <f t="shared" si="45"/>
        <v>-14.545454545454547</v>
      </c>
      <c r="J84" s="4472">
        <f t="shared" si="48"/>
        <v>-20.833333333333343</v>
      </c>
      <c r="K84" s="4513"/>
      <c r="L84" s="4472">
        <f t="shared" si="36"/>
        <v>28.571428571428584</v>
      </c>
      <c r="M84" s="4520"/>
      <c r="N84" s="63">
        <f t="shared" si="46"/>
        <v>4.9180327868852487</v>
      </c>
      <c r="O84" s="4472">
        <f t="shared" si="49"/>
        <v>14.893617021276611</v>
      </c>
      <c r="P84" s="4513"/>
      <c r="Q84" s="46">
        <f t="shared" si="39"/>
        <v>-28.571428571428569</v>
      </c>
    </row>
    <row r="85" spans="1:17" ht="15.75" customHeight="1">
      <c r="A85" s="731" t="s">
        <v>746</v>
      </c>
      <c r="B85" s="1079">
        <f t="shared" si="43"/>
        <v>-1.2173218918379547</v>
      </c>
      <c r="C85" s="2199"/>
      <c r="D85" s="1080">
        <f t="shared" si="44"/>
        <v>-1.1988011988012062</v>
      </c>
      <c r="E85" s="4646">
        <f t="shared" si="47"/>
        <v>-1.3904653802497222</v>
      </c>
      <c r="F85" s="4642"/>
      <c r="G85" s="4647">
        <f t="shared" si="33"/>
        <v>-0.74274139095206237</v>
      </c>
      <c r="H85" s="4644"/>
      <c r="I85" s="1649">
        <f t="shared" si="45"/>
        <v>51.351351351351354</v>
      </c>
      <c r="J85" s="4485">
        <f t="shared" si="48"/>
        <v>48.333333333333343</v>
      </c>
      <c r="K85" s="4642"/>
      <c r="L85" s="4485">
        <f t="shared" si="36"/>
        <v>64.285714285714278</v>
      </c>
      <c r="M85" s="4635"/>
      <c r="N85" s="528">
        <f t="shared" si="46"/>
        <v>13.380281690140848</v>
      </c>
      <c r="O85" s="4485">
        <f t="shared" si="49"/>
        <v>11.475409836065566</v>
      </c>
      <c r="P85" s="4648"/>
      <c r="Q85" s="200">
        <f t="shared" si="39"/>
        <v>25</v>
      </c>
    </row>
    <row r="86" spans="1:17" ht="15.75" customHeight="1">
      <c r="A86" s="28" t="s">
        <v>747</v>
      </c>
      <c r="B86" s="1746">
        <f t="shared" ref="B86:B96" si="50">SUM(B30/B26)*100-100</f>
        <v>-1.5357000398883116</v>
      </c>
      <c r="C86" s="1747"/>
      <c r="D86" s="1745">
        <f t="shared" ref="D86:D96" si="51">SUM(D30/D26)*100-100</f>
        <v>-1.5771611100019953</v>
      </c>
      <c r="E86" s="4622">
        <f t="shared" si="47"/>
        <v>-1.981318992357771</v>
      </c>
      <c r="F86" s="4632"/>
      <c r="G86" s="4624">
        <f t="shared" ref="G86:G96" si="52">SUM(G30/G26)*100-100</f>
        <v>-0.60975609756097526</v>
      </c>
      <c r="H86" s="4633"/>
      <c r="I86" s="1643">
        <f t="shared" si="45"/>
        <v>-11.428571428571431</v>
      </c>
      <c r="J86" s="4461">
        <f t="shared" si="48"/>
        <v>-8.1967213114754145</v>
      </c>
      <c r="K86" s="4632"/>
      <c r="L86" s="4461">
        <f t="shared" si="36"/>
        <v>-33.333333333333343</v>
      </c>
      <c r="M86" s="4634"/>
      <c r="N86" s="1643">
        <f t="shared" si="46"/>
        <v>11.940298507462671</v>
      </c>
      <c r="O86" s="4461">
        <f t="shared" si="49"/>
        <v>26.92307692307692</v>
      </c>
      <c r="P86" s="4632"/>
      <c r="Q86" s="49">
        <f t="shared" si="39"/>
        <v>-40</v>
      </c>
    </row>
    <row r="87" spans="1:17" ht="15.75" customHeight="1">
      <c r="A87" s="28" t="s">
        <v>748</v>
      </c>
      <c r="B87" s="1746">
        <f t="shared" si="50"/>
        <v>-2.0534290271132392</v>
      </c>
      <c r="C87" s="1747"/>
      <c r="D87" s="662">
        <f t="shared" si="51"/>
        <v>-2.1149241819632891</v>
      </c>
      <c r="E87" s="4622">
        <f t="shared" si="47"/>
        <v>-2.4590163934426243</v>
      </c>
      <c r="F87" s="4623"/>
      <c r="G87" s="4624">
        <f t="shared" si="52"/>
        <v>-1.2890094979647273</v>
      </c>
      <c r="H87" s="4625"/>
      <c r="I87" s="1643">
        <f t="shared" ref="I87:I94" si="53">SUM(I31/I27)*100-100</f>
        <v>-35.087719298245617</v>
      </c>
      <c r="J87" s="4461">
        <f t="shared" si="48"/>
        <v>-31.111111111111114</v>
      </c>
      <c r="K87" s="4505"/>
      <c r="L87" s="4461">
        <f t="shared" si="36"/>
        <v>-50</v>
      </c>
      <c r="M87" s="4506"/>
      <c r="N87" s="60">
        <f t="shared" si="46"/>
        <v>7.2727272727272805</v>
      </c>
      <c r="O87" s="4461">
        <f t="shared" si="49"/>
        <v>2.4999999999999858</v>
      </c>
      <c r="P87" s="4505"/>
      <c r="Q87" s="49">
        <f t="shared" si="39"/>
        <v>20</v>
      </c>
    </row>
    <row r="88" spans="1:17" ht="15.75" customHeight="1">
      <c r="A88" s="38" t="s">
        <v>749</v>
      </c>
      <c r="B88" s="1849">
        <f t="shared" si="50"/>
        <v>-2.7005401080216132</v>
      </c>
      <c r="C88" s="1850"/>
      <c r="D88" s="666">
        <f t="shared" si="51"/>
        <v>-2.6842948717948616</v>
      </c>
      <c r="E88" s="4618">
        <f t="shared" si="47"/>
        <v>-3.0664395229982944</v>
      </c>
      <c r="F88" s="4619"/>
      <c r="G88" s="4620">
        <f t="shared" si="52"/>
        <v>-1.768707482993193</v>
      </c>
      <c r="H88" s="4621"/>
      <c r="I88" s="1848">
        <f t="shared" si="53"/>
        <v>-27.659574468085097</v>
      </c>
      <c r="J88" s="4472">
        <f t="shared" si="48"/>
        <v>-36.842105263157897</v>
      </c>
      <c r="K88" s="4513"/>
      <c r="L88" s="4472">
        <f t="shared" si="36"/>
        <v>11.111111111111114</v>
      </c>
      <c r="M88" s="4520"/>
      <c r="N88" s="63">
        <f t="shared" si="46"/>
        <v>21.875</v>
      </c>
      <c r="O88" s="4472">
        <f t="shared" si="49"/>
        <v>7.407407407407419</v>
      </c>
      <c r="P88" s="4513"/>
      <c r="Q88" s="46">
        <f t="shared" si="39"/>
        <v>100</v>
      </c>
    </row>
    <row r="89" spans="1:17" ht="15.75" customHeight="1">
      <c r="A89" s="731" t="s">
        <v>810</v>
      </c>
      <c r="B89" s="1746">
        <f t="shared" si="50"/>
        <v>-3.2121212121212039</v>
      </c>
      <c r="C89" s="1747"/>
      <c r="D89" s="662">
        <f t="shared" si="51"/>
        <v>-3.195146612740146</v>
      </c>
      <c r="E89" s="4622">
        <f t="shared" ref="E89:E94" si="54">SUM(F33/F29)*100-100</f>
        <v>-3.5107913669064743</v>
      </c>
      <c r="F89" s="4623"/>
      <c r="G89" s="4624">
        <f t="shared" si="52"/>
        <v>-2.4489795918367321</v>
      </c>
      <c r="H89" s="4625"/>
      <c r="I89" s="1643">
        <f t="shared" si="53"/>
        <v>-28.571428571428569</v>
      </c>
      <c r="J89" s="4461">
        <f t="shared" ref="J89:J94" si="55">SUM(K33/K29)*100-100</f>
        <v>-30.337078651685388</v>
      </c>
      <c r="K89" s="4505"/>
      <c r="L89" s="4461">
        <f t="shared" ref="L89:L96" si="56">SUM(L33/L29)*100-100</f>
        <v>-21.739130434782609</v>
      </c>
      <c r="M89" s="4506"/>
      <c r="N89" s="60">
        <f t="shared" ref="N89:N96" si="57">SUM(N33/N29)*100-100</f>
        <v>-6.8322981366459601</v>
      </c>
      <c r="O89" s="4461">
        <f t="shared" ref="O89" si="58">SUM(P33/P29)*100-100</f>
        <v>-9.558823529411768</v>
      </c>
      <c r="P89" s="4505"/>
      <c r="Q89" s="49">
        <f t="shared" si="39"/>
        <v>8</v>
      </c>
    </row>
    <row r="90" spans="1:17" ht="15.75" customHeight="1">
      <c r="A90" s="28" t="s">
        <v>818</v>
      </c>
      <c r="B90" s="1746">
        <f t="shared" si="50"/>
        <v>-3.1395584362973494</v>
      </c>
      <c r="C90" s="1747"/>
      <c r="D90" s="662">
        <f t="shared" si="51"/>
        <v>-3.1237322515212895</v>
      </c>
      <c r="E90" s="4622">
        <f t="shared" si="54"/>
        <v>-3.3785734911926113</v>
      </c>
      <c r="F90" s="4623"/>
      <c r="G90" s="4624">
        <f t="shared" si="52"/>
        <v>-2.5221540558963795</v>
      </c>
      <c r="H90" s="4625"/>
      <c r="I90" s="1643">
        <f t="shared" si="53"/>
        <v>-16.129032258064512</v>
      </c>
      <c r="J90" s="4461">
        <f t="shared" si="55"/>
        <v>-23.214285714285708</v>
      </c>
      <c r="K90" s="4505"/>
      <c r="L90" s="4461">
        <f t="shared" si="56"/>
        <v>50</v>
      </c>
      <c r="M90" s="4506"/>
      <c r="N90" s="60">
        <f t="shared" si="57"/>
        <v>-18.666666666666671</v>
      </c>
      <c r="O90" s="4461">
        <f t="shared" ref="O90" si="59">SUM(P34/P30)*100-100</f>
        <v>-24.242424242424249</v>
      </c>
      <c r="P90" s="4505"/>
      <c r="Q90" s="49">
        <f t="shared" si="39"/>
        <v>22.222222222222229</v>
      </c>
    </row>
    <row r="91" spans="1:17" ht="15.75" customHeight="1">
      <c r="A91" s="28" t="s">
        <v>797</v>
      </c>
      <c r="B91" s="1746">
        <f t="shared" si="50"/>
        <v>-2.8292285772440522</v>
      </c>
      <c r="C91" s="1747"/>
      <c r="D91" s="662">
        <f t="shared" si="51"/>
        <v>-2.7924989808397811</v>
      </c>
      <c r="E91" s="4622">
        <f t="shared" si="54"/>
        <v>-3.3033903216459066</v>
      </c>
      <c r="F91" s="4623"/>
      <c r="G91" s="4624">
        <f t="shared" si="52"/>
        <v>-1.5807560137457131</v>
      </c>
      <c r="H91" s="4625"/>
      <c r="I91" s="1643">
        <f t="shared" si="53"/>
        <v>-10.810810810810807</v>
      </c>
      <c r="J91" s="4461">
        <f t="shared" si="55"/>
        <v>-9.6774193548387188</v>
      </c>
      <c r="K91" s="4505"/>
      <c r="L91" s="4461">
        <f t="shared" si="56"/>
        <v>-16.666666666666657</v>
      </c>
      <c r="M91" s="4506"/>
      <c r="N91" s="60">
        <f t="shared" si="57"/>
        <v>-30.508474576271183</v>
      </c>
      <c r="O91" s="4461">
        <f t="shared" ref="O91" si="60">SUM(P35/P31)*100-100</f>
        <v>-9.7560975609756042</v>
      </c>
      <c r="P91" s="4505"/>
      <c r="Q91" s="49">
        <f t="shared" si="39"/>
        <v>-77.777777777777771</v>
      </c>
    </row>
    <row r="92" spans="1:17" ht="15.75" customHeight="1">
      <c r="A92" s="38" t="s">
        <v>819</v>
      </c>
      <c r="B92" s="1849">
        <f t="shared" si="50"/>
        <v>-2.4671052631579045</v>
      </c>
      <c r="C92" s="1850"/>
      <c r="D92" s="666">
        <f t="shared" si="51"/>
        <v>-2.428983120625773</v>
      </c>
      <c r="E92" s="4618">
        <f t="shared" si="54"/>
        <v>-2.7533684827182157</v>
      </c>
      <c r="F92" s="4619"/>
      <c r="G92" s="4620">
        <f t="shared" si="52"/>
        <v>-1.662049861495845</v>
      </c>
      <c r="H92" s="4621"/>
      <c r="I92" s="1848">
        <f t="shared" si="53"/>
        <v>23.529411764705884</v>
      </c>
      <c r="J92" s="4472">
        <f t="shared" si="55"/>
        <v>45.833333333333314</v>
      </c>
      <c r="K92" s="4513"/>
      <c r="L92" s="4472">
        <f t="shared" si="56"/>
        <v>-30</v>
      </c>
      <c r="M92" s="4520"/>
      <c r="N92" s="63">
        <f t="shared" si="57"/>
        <v>-7.6923076923076934</v>
      </c>
      <c r="O92" s="4472">
        <f t="shared" ref="O92" si="61">SUM(P36/P32)*100-100</f>
        <v>-10.34482758620689</v>
      </c>
      <c r="P92" s="4513"/>
      <c r="Q92" s="46">
        <f t="shared" si="39"/>
        <v>0</v>
      </c>
    </row>
    <row r="93" spans="1:17" ht="15.75" customHeight="1">
      <c r="A93" s="731" t="s">
        <v>867</v>
      </c>
      <c r="B93" s="2377">
        <f>SUM(B37/B33)*100-100</f>
        <v>-2.337716551868084</v>
      </c>
      <c r="C93" s="1747"/>
      <c r="D93" s="662">
        <f t="shared" si="51"/>
        <v>-2.3605598495926472</v>
      </c>
      <c r="E93" s="4622">
        <f t="shared" si="54"/>
        <v>-2.5052192066805929</v>
      </c>
      <c r="F93" s="4623"/>
      <c r="G93" s="4624">
        <f t="shared" si="52"/>
        <v>-2.0223152022315105</v>
      </c>
      <c r="H93" s="4625"/>
      <c r="I93" s="1643">
        <f>SUM(I37/I33)*100-100</f>
        <v>-1.25</v>
      </c>
      <c r="J93" s="4461">
        <f t="shared" si="55"/>
        <v>1.6129032258064484</v>
      </c>
      <c r="K93" s="4505"/>
      <c r="L93" s="4461">
        <f t="shared" si="56"/>
        <v>-11.111111111111114</v>
      </c>
      <c r="M93" s="4506"/>
      <c r="N93" s="60">
        <f t="shared" si="57"/>
        <v>-8.6666666666666714</v>
      </c>
      <c r="O93" s="4461">
        <f t="shared" ref="O93" si="62">SUM(P37/P33)*100-100</f>
        <v>-13.00813008130082</v>
      </c>
      <c r="P93" s="4505"/>
      <c r="Q93" s="49">
        <f t="shared" si="39"/>
        <v>11.111111111111114</v>
      </c>
    </row>
    <row r="94" spans="1:17" ht="15.75" customHeight="1">
      <c r="A94" s="92" t="s">
        <v>874</v>
      </c>
      <c r="B94" s="661">
        <f t="shared" si="50"/>
        <v>-2.1329987452948558</v>
      </c>
      <c r="C94" s="1747"/>
      <c r="D94" s="662">
        <f t="shared" si="51"/>
        <v>-2.1356783919598001</v>
      </c>
      <c r="E94" s="4622">
        <f t="shared" si="54"/>
        <v>-2.1817095038852301</v>
      </c>
      <c r="F94" s="4623"/>
      <c r="G94" s="4624">
        <f t="shared" si="52"/>
        <v>-2.0279720279720266</v>
      </c>
      <c r="H94" s="4625"/>
      <c r="I94" s="1643">
        <f t="shared" si="53"/>
        <v>1.9230769230769198</v>
      </c>
      <c r="J94" s="4461">
        <f t="shared" si="55"/>
        <v>4.6511627906976827</v>
      </c>
      <c r="K94" s="4505"/>
      <c r="L94" s="4461">
        <f t="shared" si="56"/>
        <v>-11.111111111111114</v>
      </c>
      <c r="M94" s="4506"/>
      <c r="N94" s="60">
        <f t="shared" si="57"/>
        <v>-14.754098360655746</v>
      </c>
      <c r="O94" s="4461">
        <f t="shared" ref="O94:O96" si="63">SUM(P38/P34)*100-100</f>
        <v>-18</v>
      </c>
      <c r="P94" s="4505"/>
      <c r="Q94" s="49">
        <f t="shared" si="39"/>
        <v>0</v>
      </c>
    </row>
    <row r="95" spans="1:17" ht="15.75" customHeight="1">
      <c r="A95" s="92" t="s">
        <v>861</v>
      </c>
      <c r="B95" s="661">
        <f t="shared" si="50"/>
        <v>-2.0108923334729809</v>
      </c>
      <c r="C95" s="1747"/>
      <c r="D95" s="1745">
        <f t="shared" si="51"/>
        <v>-2.0130006290627023</v>
      </c>
      <c r="E95" s="4622">
        <f t="shared" ref="E95:E96" si="64">SUM(F39/F35)*100-100</f>
        <v>-2.0377584656877445</v>
      </c>
      <c r="F95" s="4623"/>
      <c r="G95" s="4624">
        <f t="shared" si="52"/>
        <v>-1.955307262569832</v>
      </c>
      <c r="H95" s="4625"/>
      <c r="I95" s="1643">
        <f>SUM(I39/I35)*100-100</f>
        <v>21.212121212121218</v>
      </c>
      <c r="J95" s="4461">
        <f t="shared" ref="J95:J96" si="65">SUM(K39/K35)*100-100</f>
        <v>14.285714285714278</v>
      </c>
      <c r="K95" s="4505"/>
      <c r="L95" s="4461">
        <f t="shared" si="56"/>
        <v>60</v>
      </c>
      <c r="M95" s="4506"/>
      <c r="N95" s="60">
        <f t="shared" si="57"/>
        <v>-7.3170731707317032</v>
      </c>
      <c r="O95" s="4461">
        <f t="shared" si="63"/>
        <v>-13.513513513513516</v>
      </c>
      <c r="P95" s="4505"/>
      <c r="Q95" s="49">
        <f t="shared" si="39"/>
        <v>50</v>
      </c>
    </row>
    <row r="96" spans="1:17" ht="15.75" customHeight="1">
      <c r="A96" s="38" t="s">
        <v>875</v>
      </c>
      <c r="B96" s="1849">
        <f t="shared" si="50"/>
        <v>-1.9603709949409733</v>
      </c>
      <c r="C96" s="1850"/>
      <c r="D96" s="666">
        <f t="shared" si="51"/>
        <v>-2.0464135021097007</v>
      </c>
      <c r="E96" s="4618">
        <f t="shared" si="64"/>
        <v>-2.2289156626505928</v>
      </c>
      <c r="F96" s="4619"/>
      <c r="G96" s="4620">
        <f t="shared" si="52"/>
        <v>-1.6197183098591523</v>
      </c>
      <c r="H96" s="4621"/>
      <c r="I96" s="1848">
        <f>SUM(I40/I36)*100-100</f>
        <v>4.7619047619047734</v>
      </c>
      <c r="J96" s="4472">
        <f t="shared" si="65"/>
        <v>-8.5714285714285694</v>
      </c>
      <c r="K96" s="4513"/>
      <c r="L96" s="4472">
        <f t="shared" si="56"/>
        <v>71.428571428571416</v>
      </c>
      <c r="M96" s="4520"/>
      <c r="N96" s="63">
        <f t="shared" si="57"/>
        <v>-8.3333333333333428</v>
      </c>
      <c r="O96" s="4472">
        <f t="shared" si="63"/>
        <v>-1.923076923076934</v>
      </c>
      <c r="P96" s="4513"/>
      <c r="Q96" s="46">
        <f t="shared" si="39"/>
        <v>-25</v>
      </c>
    </row>
    <row r="97" spans="1:19" ht="15.75" customHeight="1">
      <c r="A97" s="731" t="s">
        <v>914</v>
      </c>
      <c r="B97" s="2377">
        <f>SUM(B41/B37)*100-100</f>
        <v>-1.5815345159222005</v>
      </c>
      <c r="C97" s="1747"/>
      <c r="D97" s="662">
        <f>SUM(D41/D37)*100-100</f>
        <v>-1.6260162601626007</v>
      </c>
      <c r="E97" s="4622">
        <f>SUM(F41/F37)*100-100</f>
        <v>-1.9271948608137137</v>
      </c>
      <c r="F97" s="4623"/>
      <c r="G97" s="4624">
        <f>SUM(G41/G37)*100-100</f>
        <v>-0.92526690391458999</v>
      </c>
      <c r="H97" s="4625"/>
      <c r="I97" s="1643">
        <f>SUM(I41/I37)*100-100</f>
        <v>-12.658227848101262</v>
      </c>
      <c r="J97" s="4461">
        <f>SUM(K41/K37)*100-100</f>
        <v>-15.873015873015873</v>
      </c>
      <c r="K97" s="4505"/>
      <c r="L97" s="4461">
        <f>SUM(L41/L37)*100-100</f>
        <v>0</v>
      </c>
      <c r="M97" s="4506"/>
      <c r="N97" s="60">
        <f>SUM(N41/N37)*100-100</f>
        <v>-16.788321167883211</v>
      </c>
      <c r="O97" s="4461">
        <f>SUM(P41/P37)*100-100</f>
        <v>-14.018691588785046</v>
      </c>
      <c r="P97" s="4505"/>
      <c r="Q97" s="49">
        <f>SUM(Q41/Q37)*100-100</f>
        <v>-26.666666666666671</v>
      </c>
    </row>
    <row r="98" spans="1:19">
      <c r="A98" s="28" t="s">
        <v>918</v>
      </c>
      <c r="B98" s="661">
        <f>SUM(B42/B38)*100-100</f>
        <v>-1.6025641025641022</v>
      </c>
      <c r="C98" s="1747"/>
      <c r="D98" s="662">
        <f>SUM(D42/D38)*100-100</f>
        <v>-1.6474112109542176</v>
      </c>
      <c r="E98" s="4622">
        <f>SUM(F42/F38)*100-100</f>
        <v>-2.0776046440574447</v>
      </c>
      <c r="F98" s="4623"/>
      <c r="G98" s="4624">
        <f>SUM(G42/G38)*100-100</f>
        <v>-0.64239828693790457</v>
      </c>
      <c r="H98" s="4625"/>
      <c r="I98" s="1643">
        <f>SUM(I42/I38)*100-100</f>
        <v>11.320754716981128</v>
      </c>
      <c r="J98" s="4461">
        <f>SUM(K42/K38)*100-100</f>
        <v>4.4444444444444571</v>
      </c>
      <c r="K98" s="4505"/>
      <c r="L98" s="4461">
        <f>SUM(L42/L38)*100-100</f>
        <v>50</v>
      </c>
      <c r="M98" s="4506"/>
      <c r="N98" s="60">
        <f>SUM(N42/N38)*100-100</f>
        <v>11.538461538461547</v>
      </c>
      <c r="O98" s="4461">
        <f>SUM(P42/P38)*100-100</f>
        <v>14.634146341463406</v>
      </c>
      <c r="P98" s="4505"/>
      <c r="Q98" s="49">
        <f>SUM(Q42/Q38)*100-100</f>
        <v>0</v>
      </c>
    </row>
    <row r="99" spans="1:19">
      <c r="A99" s="28" t="s">
        <v>936</v>
      </c>
      <c r="B99" s="661">
        <f t="shared" ref="B99:B101" si="66">SUM(B43/B39)*100-100</f>
        <v>-1.6460025651987991</v>
      </c>
      <c r="C99" s="1747"/>
      <c r="D99" s="662">
        <f t="shared" ref="D99:D100" si="67">SUM(D43/D39)*100-100</f>
        <v>-1.7333618660389476</v>
      </c>
      <c r="E99" s="4622">
        <f t="shared" ref="E99:E100" si="68">SUM(F43/F39)*100-100</f>
        <v>-2.1413276231263438</v>
      </c>
      <c r="F99" s="4623"/>
      <c r="G99" s="4624">
        <f t="shared" ref="G99:G100" si="69">SUM(G43/G39)*100-100</f>
        <v>-0.78347578347577951</v>
      </c>
      <c r="H99" s="4625"/>
      <c r="I99" s="1643">
        <f t="shared" ref="I99:I102" si="70">SUM(I43/I39)*100-100</f>
        <v>-10</v>
      </c>
      <c r="J99" s="4461">
        <f t="shared" ref="J99:J101" si="71">SUM(K43/K39)*100-100</f>
        <v>-9.375</v>
      </c>
      <c r="K99" s="4505"/>
      <c r="L99" s="4461">
        <f t="shared" ref="L99:L102" si="72">SUM(L43/L39)*100-100</f>
        <v>-12.5</v>
      </c>
      <c r="M99" s="4506"/>
      <c r="N99" s="60">
        <f t="shared" ref="N99:N100" si="73">SUM(N43/N39)*100-100</f>
        <v>5.2631578947368354</v>
      </c>
      <c r="O99" s="4461">
        <f t="shared" ref="O99:O101" si="74">SUM(P43/P39)*100-100</f>
        <v>9.375</v>
      </c>
      <c r="P99" s="4505"/>
      <c r="Q99" s="49">
        <f t="shared" ref="Q99:Q102" si="75">SUM(Q43/Q39)*100-100</f>
        <v>-16.666666666666657</v>
      </c>
    </row>
    <row r="100" spans="1:19">
      <c r="A100" s="28" t="s">
        <v>937</v>
      </c>
      <c r="B100" s="661">
        <f t="shared" si="66"/>
        <v>-1.913566974844116</v>
      </c>
      <c r="C100" s="1747"/>
      <c r="D100" s="662">
        <f t="shared" si="67"/>
        <v>-1.9168640964893342</v>
      </c>
      <c r="E100" s="4622">
        <f t="shared" si="68"/>
        <v>-2.2797288971041212</v>
      </c>
      <c r="F100" s="4623"/>
      <c r="G100" s="4624">
        <f t="shared" si="69"/>
        <v>-1.0737294201861118</v>
      </c>
      <c r="H100" s="4625"/>
      <c r="I100" s="1643">
        <f t="shared" si="70"/>
        <v>-29.545454545454547</v>
      </c>
      <c r="J100" s="4461">
        <f t="shared" si="71"/>
        <v>-21.875</v>
      </c>
      <c r="K100" s="4505"/>
      <c r="L100" s="4461">
        <f t="shared" si="72"/>
        <v>-50</v>
      </c>
      <c r="M100" s="4506"/>
      <c r="N100" s="60">
        <f t="shared" si="73"/>
        <v>6.0606060606060623</v>
      </c>
      <c r="O100" s="4461">
        <f t="shared" si="74"/>
        <v>1.9607843137254832</v>
      </c>
      <c r="P100" s="4505"/>
      <c r="Q100" s="49">
        <f t="shared" si="75"/>
        <v>20</v>
      </c>
    </row>
    <row r="101" spans="1:19">
      <c r="A101" s="2589" t="s">
        <v>938</v>
      </c>
      <c r="B101" s="3123">
        <f t="shared" si="66"/>
        <v>-2.0846905537459293</v>
      </c>
      <c r="C101" s="3124"/>
      <c r="D101" s="3125">
        <f>SUM(D45/D41)*100-100</f>
        <v>-2.1313614615049943</v>
      </c>
      <c r="E101" s="4626">
        <f>SUM(F45/F41)*100-100</f>
        <v>-2.6824703680598816</v>
      </c>
      <c r="F101" s="4627"/>
      <c r="G101" s="4628">
        <f>SUM(G45/G41)*100-100</f>
        <v>-0.86206896551723844</v>
      </c>
      <c r="H101" s="4629"/>
      <c r="I101" s="2590">
        <f t="shared" si="70"/>
        <v>13.043478260869563</v>
      </c>
      <c r="J101" s="4630">
        <f t="shared" si="71"/>
        <v>9.4339622641509351</v>
      </c>
      <c r="K101" s="4517"/>
      <c r="L101" s="4630">
        <f t="shared" si="72"/>
        <v>25</v>
      </c>
      <c r="M101" s="4631"/>
      <c r="N101" s="2585">
        <f>SUM(N45/N41)*100-100</f>
        <v>14.912280701754383</v>
      </c>
      <c r="O101" s="4630">
        <f t="shared" si="74"/>
        <v>19.565217391304344</v>
      </c>
      <c r="P101" s="4517"/>
      <c r="Q101" s="2587">
        <f t="shared" si="75"/>
        <v>-4.5454545454545467</v>
      </c>
    </row>
    <row r="102" spans="1:19">
      <c r="A102" s="28" t="s">
        <v>964</v>
      </c>
      <c r="B102" s="661">
        <f>SUM(B46/B42)*100-100</f>
        <v>-2.0195439739413672</v>
      </c>
      <c r="C102" s="1747"/>
      <c r="D102" s="662">
        <f>SUM(D46/D42)*100-100</f>
        <v>-2.0013051990428607</v>
      </c>
      <c r="E102" s="4622">
        <f>SUM(F46/F42)*100-100</f>
        <v>-2.4648985959438363</v>
      </c>
      <c r="F102" s="4623"/>
      <c r="G102" s="4624">
        <f>SUM(G46/G42)*100-100</f>
        <v>-0.93390804597702015</v>
      </c>
      <c r="H102" s="4625"/>
      <c r="I102" s="1643">
        <f t="shared" si="70"/>
        <v>23.728813559322035</v>
      </c>
      <c r="J102" s="4461">
        <f t="shared" ref="J102" si="76">SUM(K46/K42)*100-100</f>
        <v>31.914893617021278</v>
      </c>
      <c r="K102" s="4505"/>
      <c r="L102" s="4461">
        <f t="shared" si="72"/>
        <v>-8.3333333333333428</v>
      </c>
      <c r="M102" s="4506"/>
      <c r="N102" s="60">
        <f>SUM(N46/N42)*100-100</f>
        <v>20.689655172413794</v>
      </c>
      <c r="O102" s="4461">
        <f t="shared" ref="O102" si="77">SUM(P46/P42)*100-100</f>
        <v>19.148936170212764</v>
      </c>
      <c r="P102" s="4505"/>
      <c r="Q102" s="3265">
        <f t="shared" si="75"/>
        <v>27.272727272727266</v>
      </c>
    </row>
    <row r="103" spans="1:19">
      <c r="A103" s="28" t="s">
        <v>983</v>
      </c>
      <c r="B103" s="661">
        <f>SUM(B47/B43)*100-100</f>
        <v>-1.9560965007607081</v>
      </c>
      <c r="C103" s="1747"/>
      <c r="D103" s="662">
        <f>SUM(D47/D43)*100-100</f>
        <v>-1.894599303135891</v>
      </c>
      <c r="E103" s="4622">
        <f>SUM(F47/F43)*100-100</f>
        <v>-2.0318849640512724</v>
      </c>
      <c r="F103" s="4623"/>
      <c r="G103" s="4624">
        <f>SUM(G47/G43)*100-100</f>
        <v>-1.5793251974156419</v>
      </c>
      <c r="H103" s="4625"/>
      <c r="I103" s="1643">
        <f>SUM(I47/I43)*100-100</f>
        <v>13.888888888888886</v>
      </c>
      <c r="J103" s="4461">
        <f t="shared" ref="J103" si="78">SUM(K47/K43)*100-100</f>
        <v>31.034482758620697</v>
      </c>
      <c r="K103" s="4505"/>
      <c r="L103" s="4461">
        <f>SUM(L47/L43)*100-100</f>
        <v>-57.142857142857146</v>
      </c>
      <c r="M103" s="4506"/>
      <c r="N103" s="60">
        <f>SUM(N47/N43)*100-100</f>
        <v>5</v>
      </c>
      <c r="O103" s="4461">
        <f t="shared" ref="O103" si="79">SUM(P47/P43)*100-100</f>
        <v>-14.285714285714292</v>
      </c>
      <c r="P103" s="4505"/>
      <c r="Q103" s="3418">
        <f>SUM(Q47/Q43)*100-100</f>
        <v>140</v>
      </c>
      <c r="S103" s="20"/>
    </row>
    <row r="104" spans="1:19">
      <c r="A104" s="89" t="s">
        <v>1005</v>
      </c>
      <c r="B104" s="665">
        <f>SUM(B48/B44)*100-100</f>
        <v>-1.5563349408154323</v>
      </c>
      <c r="C104" s="1850"/>
      <c r="D104" s="666">
        <f>SUM(D48/D44)*100-100</f>
        <v>-1.5590689503733017</v>
      </c>
      <c r="E104" s="4618">
        <f>SUM(F48/F44)*100-100</f>
        <v>-1.6393442622950829</v>
      </c>
      <c r="F104" s="4619"/>
      <c r="G104" s="4620">
        <f>SUM(G48/G44)*100-100</f>
        <v>-1.3748191027496404</v>
      </c>
      <c r="H104" s="4621"/>
      <c r="I104" s="1848">
        <f>SUM(I48/I44)*100-100</f>
        <v>12.90322580645163</v>
      </c>
      <c r="J104" s="4472">
        <f>SUM(K48/K44)*100-100</f>
        <v>0</v>
      </c>
      <c r="K104" s="4513"/>
      <c r="L104" s="4472">
        <f>SUM(L48/L44)*100-100</f>
        <v>66.666666666666686</v>
      </c>
      <c r="M104" s="4520"/>
      <c r="N104" s="63">
        <f>SUM(N48/N44)*100-100</f>
        <v>-22.857142857142847</v>
      </c>
      <c r="O104" s="4472">
        <f>SUM(P48/P44)*100-100</f>
        <v>-26.923076923076934</v>
      </c>
      <c r="P104" s="4513"/>
      <c r="Q104" s="3417">
        <f>SUM(Q48/Q44)*100-100</f>
        <v>-11.111111111111114</v>
      </c>
    </row>
    <row r="105" spans="1:19" s="1874" customFormat="1">
      <c r="A105" s="89" t="s">
        <v>1014</v>
      </c>
      <c r="B105" s="665">
        <f>SUM(B49/B45)*100-100</f>
        <v>-1.0201818585052109</v>
      </c>
      <c r="C105" s="1850"/>
      <c r="D105" s="666">
        <f>SUM(D49/D45)*100-100</f>
        <v>-1</v>
      </c>
      <c r="E105" s="4618">
        <f>SUM(F49/F45)*100-100</f>
        <v>-0.80128205128204399</v>
      </c>
      <c r="F105" s="4619"/>
      <c r="G105" s="4620">
        <f>SUM(G49/G45)*100-100</f>
        <v>-1.4492753623188293</v>
      </c>
      <c r="H105" s="4621"/>
      <c r="I105" s="1848">
        <f>SUM(I49/I45)*100-100</f>
        <v>-6.4102564102564088</v>
      </c>
      <c r="J105" s="4472">
        <f>SUM(K49/K45)*100-100</f>
        <v>1.7241379310344769</v>
      </c>
      <c r="K105" s="4513"/>
      <c r="L105" s="4472">
        <f>SUM(L49/L45)*100-100</f>
        <v>-30</v>
      </c>
      <c r="M105" s="4520"/>
      <c r="N105" s="63">
        <f>SUM(N49/N45)*100-100</f>
        <v>-22.900763358778633</v>
      </c>
      <c r="O105" s="4472">
        <f>SUM(P49/P45)*100-100</f>
        <v>-23.636363636363626</v>
      </c>
      <c r="P105" s="4513"/>
      <c r="Q105" s="4300">
        <f>SUM(Q49/Q45)*100-100</f>
        <v>-19.047619047619051</v>
      </c>
    </row>
    <row r="106" spans="1:19">
      <c r="A106" s="56" t="s">
        <v>131</v>
      </c>
      <c r="B106" s="56"/>
      <c r="S106" s="20"/>
    </row>
    <row r="110" spans="1:19">
      <c r="C110" s="23"/>
    </row>
    <row r="112" spans="1:19">
      <c r="B112" s="23"/>
      <c r="C112" s="23"/>
    </row>
    <row r="113" spans="1:4">
      <c r="A113" s="23"/>
    </row>
    <row r="114" spans="1:4">
      <c r="C114" s="23"/>
      <c r="D114" s="23"/>
    </row>
    <row r="115" spans="1:4">
      <c r="C115" s="23"/>
    </row>
  </sheetData>
  <mergeCells count="238">
    <mergeCell ref="E96:F96"/>
    <mergeCell ref="G96:H96"/>
    <mergeCell ref="J96:K96"/>
    <mergeCell ref="L96:M96"/>
    <mergeCell ref="O96:P96"/>
    <mergeCell ref="E95:F95"/>
    <mergeCell ref="G95:H95"/>
    <mergeCell ref="J95:K95"/>
    <mergeCell ref="L95:M95"/>
    <mergeCell ref="O95:P95"/>
    <mergeCell ref="J65:K65"/>
    <mergeCell ref="G61:H61"/>
    <mergeCell ref="A3:B3"/>
    <mergeCell ref="N58:Q59"/>
    <mergeCell ref="E94:F94"/>
    <mergeCell ref="G94:H94"/>
    <mergeCell ref="J94:K94"/>
    <mergeCell ref="L94:M94"/>
    <mergeCell ref="O94:P94"/>
    <mergeCell ref="L67:M67"/>
    <mergeCell ref="J67:K67"/>
    <mergeCell ref="O67:P67"/>
    <mergeCell ref="G71:H71"/>
    <mergeCell ref="J71:K71"/>
    <mergeCell ref="L71:M71"/>
    <mergeCell ref="E69:F69"/>
    <mergeCell ref="O68:P68"/>
    <mergeCell ref="O69:P69"/>
    <mergeCell ref="D2:Q2"/>
    <mergeCell ref="D57:Q57"/>
    <mergeCell ref="L60:M60"/>
    <mergeCell ref="O60:P60"/>
    <mergeCell ref="E65:F65"/>
    <mergeCell ref="G65:H65"/>
    <mergeCell ref="O62:P62"/>
    <mergeCell ref="E62:F62"/>
    <mergeCell ref="J62:K62"/>
    <mergeCell ref="J63:K63"/>
    <mergeCell ref="O65:P65"/>
    <mergeCell ref="A52:R52"/>
    <mergeCell ref="J61:K61"/>
    <mergeCell ref="O63:P63"/>
    <mergeCell ref="G63:H63"/>
    <mergeCell ref="L61:M61"/>
    <mergeCell ref="L62:M62"/>
    <mergeCell ref="L63:M63"/>
    <mergeCell ref="O61:P61"/>
    <mergeCell ref="E61:F61"/>
    <mergeCell ref="O64:P64"/>
    <mergeCell ref="L64:M64"/>
    <mergeCell ref="E70:F70"/>
    <mergeCell ref="G70:H70"/>
    <mergeCell ref="E68:F68"/>
    <mergeCell ref="G69:H69"/>
    <mergeCell ref="J69:K69"/>
    <mergeCell ref="L69:M69"/>
    <mergeCell ref="J74:K74"/>
    <mergeCell ref="G68:H68"/>
    <mergeCell ref="J68:K68"/>
    <mergeCell ref="G72:H72"/>
    <mergeCell ref="J72:K72"/>
    <mergeCell ref="G73:H73"/>
    <mergeCell ref="J73:K73"/>
    <mergeCell ref="L73:M73"/>
    <mergeCell ref="L68:M68"/>
    <mergeCell ref="E78:F78"/>
    <mergeCell ref="E77:F77"/>
    <mergeCell ref="A58:C59"/>
    <mergeCell ref="D58:H59"/>
    <mergeCell ref="I58:M59"/>
    <mergeCell ref="E74:F74"/>
    <mergeCell ref="L74:M74"/>
    <mergeCell ref="J75:K75"/>
    <mergeCell ref="L75:M75"/>
    <mergeCell ref="E66:F66"/>
    <mergeCell ref="E60:F60"/>
    <mergeCell ref="G60:H60"/>
    <mergeCell ref="G62:H62"/>
    <mergeCell ref="J60:K60"/>
    <mergeCell ref="E64:F64"/>
    <mergeCell ref="G64:H64"/>
    <mergeCell ref="J64:K64"/>
    <mergeCell ref="J66:K66"/>
    <mergeCell ref="E63:F63"/>
    <mergeCell ref="E71:F71"/>
    <mergeCell ref="L66:M66"/>
    <mergeCell ref="E67:F67"/>
    <mergeCell ref="E72:F72"/>
    <mergeCell ref="E76:F76"/>
    <mergeCell ref="E87:F87"/>
    <mergeCell ref="G87:H87"/>
    <mergeCell ref="J87:K87"/>
    <mergeCell ref="L87:M87"/>
    <mergeCell ref="O87:P87"/>
    <mergeCell ref="L81:M81"/>
    <mergeCell ref="O81:P81"/>
    <mergeCell ref="E82:F82"/>
    <mergeCell ref="G82:H82"/>
    <mergeCell ref="J82:K82"/>
    <mergeCell ref="L82:M82"/>
    <mergeCell ref="E81:F81"/>
    <mergeCell ref="G81:H81"/>
    <mergeCell ref="J81:K81"/>
    <mergeCell ref="E85:F85"/>
    <mergeCell ref="G85:H85"/>
    <mergeCell ref="J85:K85"/>
    <mergeCell ref="E83:F83"/>
    <mergeCell ref="E84:F84"/>
    <mergeCell ref="L85:M85"/>
    <mergeCell ref="O85:P85"/>
    <mergeCell ref="O82:P82"/>
    <mergeCell ref="L84:M84"/>
    <mergeCell ref="L83:M83"/>
    <mergeCell ref="O75:P75"/>
    <mergeCell ref="O83:P83"/>
    <mergeCell ref="L76:M76"/>
    <mergeCell ref="G76:H76"/>
    <mergeCell ref="J77:K77"/>
    <mergeCell ref="L77:M77"/>
    <mergeCell ref="J70:K70"/>
    <mergeCell ref="L70:M70"/>
    <mergeCell ref="O74:P74"/>
    <mergeCell ref="J76:K76"/>
    <mergeCell ref="O70:P70"/>
    <mergeCell ref="O73:P73"/>
    <mergeCell ref="G84:H84"/>
    <mergeCell ref="G83:H83"/>
    <mergeCell ref="J83:K83"/>
    <mergeCell ref="J84:K84"/>
    <mergeCell ref="O84:P84"/>
    <mergeCell ref="G78:H78"/>
    <mergeCell ref="O77:P77"/>
    <mergeCell ref="G77:H77"/>
    <mergeCell ref="O78:P78"/>
    <mergeCell ref="L65:M65"/>
    <mergeCell ref="O71:P71"/>
    <mergeCell ref="O66:P66"/>
    <mergeCell ref="G67:H67"/>
    <mergeCell ref="G66:H66"/>
    <mergeCell ref="J78:K78"/>
    <mergeCell ref="L78:M78"/>
    <mergeCell ref="G74:H74"/>
    <mergeCell ref="E80:F80"/>
    <mergeCell ref="G80:H80"/>
    <mergeCell ref="J80:K80"/>
    <mergeCell ref="L80:M80"/>
    <mergeCell ref="E79:F79"/>
    <mergeCell ref="G79:H79"/>
    <mergeCell ref="L79:M79"/>
    <mergeCell ref="O79:P79"/>
    <mergeCell ref="O80:P80"/>
    <mergeCell ref="J79:K79"/>
    <mergeCell ref="E75:F75"/>
    <mergeCell ref="G75:H75"/>
    <mergeCell ref="O76:P76"/>
    <mergeCell ref="E73:F73"/>
    <mergeCell ref="O72:P72"/>
    <mergeCell ref="L72:M72"/>
    <mergeCell ref="E93:F93"/>
    <mergeCell ref="G93:H93"/>
    <mergeCell ref="J93:K93"/>
    <mergeCell ref="L93:M93"/>
    <mergeCell ref="E86:F86"/>
    <mergeCell ref="G86:H86"/>
    <mergeCell ref="J86:K86"/>
    <mergeCell ref="L86:M86"/>
    <mergeCell ref="O86:P86"/>
    <mergeCell ref="O93:P93"/>
    <mergeCell ref="E89:F89"/>
    <mergeCell ref="G89:H89"/>
    <mergeCell ref="J89:K89"/>
    <mergeCell ref="L89:M89"/>
    <mergeCell ref="O89:P89"/>
    <mergeCell ref="E90:F90"/>
    <mergeCell ref="G90:H90"/>
    <mergeCell ref="J90:K90"/>
    <mergeCell ref="E88:F88"/>
    <mergeCell ref="G88:H88"/>
    <mergeCell ref="J88:K88"/>
    <mergeCell ref="L88:M88"/>
    <mergeCell ref="O88:P88"/>
    <mergeCell ref="L90:M90"/>
    <mergeCell ref="O90:P90"/>
    <mergeCell ref="L92:M92"/>
    <mergeCell ref="O92:P92"/>
    <mergeCell ref="E91:F91"/>
    <mergeCell ref="G91:H91"/>
    <mergeCell ref="J91:K91"/>
    <mergeCell ref="L91:M91"/>
    <mergeCell ref="O91:P91"/>
    <mergeCell ref="E92:F92"/>
    <mergeCell ref="G92:H92"/>
    <mergeCell ref="J92:K92"/>
    <mergeCell ref="E98:F98"/>
    <mergeCell ref="G98:H98"/>
    <mergeCell ref="J98:K98"/>
    <mergeCell ref="L98:M98"/>
    <mergeCell ref="O98:P98"/>
    <mergeCell ref="E97:F97"/>
    <mergeCell ref="G97:H97"/>
    <mergeCell ref="J97:K97"/>
    <mergeCell ref="L97:M97"/>
    <mergeCell ref="O97:P97"/>
    <mergeCell ref="E101:F101"/>
    <mergeCell ref="G101:H101"/>
    <mergeCell ref="J101:K101"/>
    <mergeCell ref="L101:M101"/>
    <mergeCell ref="O101:P101"/>
    <mergeCell ref="E99:F99"/>
    <mergeCell ref="G99:H99"/>
    <mergeCell ref="J99:K99"/>
    <mergeCell ref="L99:M99"/>
    <mergeCell ref="O99:P99"/>
    <mergeCell ref="E100:F100"/>
    <mergeCell ref="G100:H100"/>
    <mergeCell ref="J100:K100"/>
    <mergeCell ref="L100:M100"/>
    <mergeCell ref="O100:P100"/>
    <mergeCell ref="E102:F102"/>
    <mergeCell ref="G102:H102"/>
    <mergeCell ref="J102:K102"/>
    <mergeCell ref="L102:M102"/>
    <mergeCell ref="O102:P102"/>
    <mergeCell ref="E103:F103"/>
    <mergeCell ref="G103:H103"/>
    <mergeCell ref="J103:K103"/>
    <mergeCell ref="L103:M103"/>
    <mergeCell ref="O103:P103"/>
    <mergeCell ref="E105:F105"/>
    <mergeCell ref="G105:H105"/>
    <mergeCell ref="J105:K105"/>
    <mergeCell ref="L105:M105"/>
    <mergeCell ref="O105:P105"/>
    <mergeCell ref="E104:F104"/>
    <mergeCell ref="G104:H104"/>
    <mergeCell ref="J104:K104"/>
    <mergeCell ref="L104:M104"/>
    <mergeCell ref="O104:P104"/>
  </mergeCells>
  <phoneticPr fontId="0" type="noConversion"/>
  <pageMargins left="0.59055118110236227" right="0.19685039370078741" top="0.9055118110236221" bottom="0.78740157480314965"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FF0000"/>
    <pageSetUpPr fitToPage="1"/>
  </sheetPr>
  <dimension ref="A1:X316"/>
  <sheetViews>
    <sheetView topLeftCell="A129" zoomScale="120" zoomScaleNormal="120" workbookViewId="0">
      <selection activeCell="V154" sqref="V154:X154"/>
    </sheetView>
  </sheetViews>
  <sheetFormatPr defaultColWidth="8.85546875" defaultRowHeight="12.75"/>
  <cols>
    <col min="1" max="1" width="6.85546875" style="3" customWidth="1"/>
    <col min="2" max="2" width="6.28515625" style="3" customWidth="1"/>
    <col min="3" max="3" width="5.42578125" style="3" customWidth="1"/>
    <col min="4" max="4" width="3.85546875" style="3" customWidth="1"/>
    <col min="5" max="5" width="5.7109375" style="3" customWidth="1"/>
    <col min="6" max="6" width="7.140625" style="3" bestFit="1" customWidth="1"/>
    <col min="7" max="8" width="3.7109375" style="3" customWidth="1"/>
    <col min="9" max="9" width="5.28515625" style="3" bestFit="1" customWidth="1"/>
    <col min="10" max="10" width="3.7109375" style="3" customWidth="1"/>
    <col min="11" max="11" width="6.42578125" style="3" customWidth="1"/>
    <col min="12" max="12" width="5.28515625" style="3" bestFit="1" customWidth="1"/>
    <col min="13" max="13" width="6.5703125" customWidth="1"/>
    <col min="14" max="14" width="4.5703125" bestFit="1" customWidth="1"/>
    <col min="15" max="15" width="7" customWidth="1"/>
    <col min="16" max="16" width="4.85546875" bestFit="1" customWidth="1"/>
    <col min="17" max="17" width="5.7109375" customWidth="1"/>
    <col min="18" max="18" width="5.5703125" bestFit="1" customWidth="1"/>
    <col min="19" max="19" width="5.42578125" customWidth="1"/>
    <col min="20" max="20" width="4.85546875" bestFit="1" customWidth="1"/>
  </cols>
  <sheetData>
    <row r="1" spans="1:21" ht="22.7" customHeight="1">
      <c r="A1" s="14" t="s">
        <v>25</v>
      </c>
      <c r="B1" s="4682" t="s">
        <v>138</v>
      </c>
      <c r="C1" s="4683"/>
      <c r="D1" s="4683"/>
      <c r="E1" s="4683"/>
      <c r="F1" s="4683"/>
      <c r="G1" s="4683"/>
      <c r="H1" s="4683"/>
      <c r="I1" s="4683"/>
      <c r="J1" s="4683"/>
      <c r="K1" s="4683"/>
      <c r="L1" s="4683"/>
      <c r="M1" s="4683"/>
      <c r="N1" s="4683"/>
      <c r="O1" s="4683"/>
      <c r="P1" s="4683"/>
      <c r="Q1" s="4683"/>
      <c r="R1" s="4683"/>
      <c r="S1" s="4683"/>
      <c r="T1" s="4684"/>
    </row>
    <row r="2" spans="1:21" ht="18" customHeight="1" thickBot="1">
      <c r="B2" s="4546" t="s">
        <v>212</v>
      </c>
      <c r="C2" s="4492"/>
      <c r="D2" s="4492"/>
      <c r="E2" s="4492"/>
      <c r="F2" s="4492"/>
      <c r="G2" s="4492"/>
      <c r="H2" s="4492"/>
      <c r="I2" s="4492"/>
      <c r="J2" s="4492"/>
      <c r="K2" s="4492"/>
      <c r="L2" s="4492"/>
      <c r="M2" s="4492"/>
      <c r="N2" s="4492"/>
      <c r="O2" s="4492"/>
      <c r="P2" s="4492"/>
      <c r="Q2" s="4492"/>
      <c r="R2" s="4492"/>
      <c r="S2" s="4492"/>
      <c r="T2" s="4493"/>
    </row>
    <row r="3" spans="1:21" ht="24.75" customHeight="1" thickBot="1">
      <c r="A3" s="1052" t="s">
        <v>99</v>
      </c>
      <c r="B3" s="1082"/>
      <c r="C3" s="4675" t="s">
        <v>155</v>
      </c>
      <c r="D3" s="4676"/>
      <c r="E3" s="4676"/>
      <c r="F3" s="4676"/>
      <c r="G3" s="4676"/>
      <c r="H3" s="4676"/>
      <c r="I3" s="4676"/>
      <c r="J3" s="4676"/>
      <c r="K3" s="4676"/>
      <c r="L3" s="4676"/>
      <c r="M3" s="4676"/>
      <c r="N3" s="4676"/>
      <c r="O3" s="4676"/>
      <c r="P3" s="4676"/>
      <c r="Q3" s="4676"/>
      <c r="R3" s="4676"/>
      <c r="S3" s="4676"/>
      <c r="T3" s="4677"/>
    </row>
    <row r="4" spans="1:21" ht="39.200000000000003" customHeight="1">
      <c r="A4" s="642" t="s">
        <v>104</v>
      </c>
      <c r="B4" s="1083" t="s">
        <v>105</v>
      </c>
      <c r="C4" s="930" t="s">
        <v>140</v>
      </c>
      <c r="D4" s="931" t="s">
        <v>106</v>
      </c>
      <c r="E4" s="185" t="s">
        <v>141</v>
      </c>
      <c r="F4" s="929" t="s">
        <v>106</v>
      </c>
      <c r="G4" s="1084" t="s">
        <v>604</v>
      </c>
      <c r="H4" s="932" t="s">
        <v>106</v>
      </c>
      <c r="I4" s="1069" t="s">
        <v>605</v>
      </c>
      <c r="J4" s="932" t="s">
        <v>106</v>
      </c>
      <c r="K4" s="933" t="s">
        <v>142</v>
      </c>
      <c r="L4" s="931" t="s">
        <v>106</v>
      </c>
      <c r="M4" s="933" t="s">
        <v>143</v>
      </c>
      <c r="N4" s="931" t="s">
        <v>106</v>
      </c>
      <c r="O4" s="185" t="s">
        <v>59</v>
      </c>
      <c r="P4" s="929" t="s">
        <v>106</v>
      </c>
      <c r="Q4" s="185" t="s">
        <v>144</v>
      </c>
      <c r="R4" s="929" t="s">
        <v>106</v>
      </c>
      <c r="S4" s="185" t="s">
        <v>145</v>
      </c>
      <c r="T4" s="186" t="s">
        <v>106</v>
      </c>
    </row>
    <row r="5" spans="1:21">
      <c r="A5" s="645" t="s">
        <v>128</v>
      </c>
      <c r="B5" s="33">
        <v>5255</v>
      </c>
      <c r="C5" s="34">
        <v>55</v>
      </c>
      <c r="D5" s="178">
        <v>1.0466222645099905</v>
      </c>
      <c r="E5" s="35">
        <v>1378</v>
      </c>
      <c r="F5" s="165">
        <f>(E5/B5)*100</f>
        <v>26.222645099904852</v>
      </c>
      <c r="G5" s="4560">
        <v>0</v>
      </c>
      <c r="H5" s="4561"/>
      <c r="I5" s="4561"/>
      <c r="J5" s="165">
        <f>(G5/B5)*100</f>
        <v>0</v>
      </c>
      <c r="K5" s="35">
        <v>2327</v>
      </c>
      <c r="L5" s="108">
        <v>44.28163653663178</v>
      </c>
      <c r="M5" s="31">
        <v>432</v>
      </c>
      <c r="N5" s="32">
        <v>8.2207421503330167</v>
      </c>
      <c r="O5" s="113">
        <v>3</v>
      </c>
      <c r="P5" s="32">
        <v>5.7088487155090392E-2</v>
      </c>
      <c r="Q5" s="31">
        <v>1056</v>
      </c>
      <c r="R5" s="64">
        <v>20.095147478591819</v>
      </c>
      <c r="S5" s="85">
        <v>4</v>
      </c>
      <c r="T5" s="37">
        <v>7.6117982873453852E-2</v>
      </c>
    </row>
    <row r="6" spans="1:21">
      <c r="A6" s="645" t="s">
        <v>129</v>
      </c>
      <c r="B6" s="33">
        <v>5331</v>
      </c>
      <c r="C6" s="34">
        <v>57</v>
      </c>
      <c r="D6" s="178">
        <v>1.0692177827799663</v>
      </c>
      <c r="E6" s="35">
        <v>1391</v>
      </c>
      <c r="F6" s="32">
        <f>(E6/B6)*100</f>
        <v>26.092665541174263</v>
      </c>
      <c r="G6" s="4564">
        <v>0</v>
      </c>
      <c r="H6" s="4565"/>
      <c r="I6" s="4565"/>
      <c r="J6" s="32">
        <f t="shared" ref="J6:J18" si="0">(G6/B6)*100</f>
        <v>0</v>
      </c>
      <c r="K6" s="35">
        <v>2383</v>
      </c>
      <c r="L6" s="108">
        <v>44.700806602888768</v>
      </c>
      <c r="M6" s="31">
        <v>430</v>
      </c>
      <c r="N6" s="32">
        <v>8.0660288876383426</v>
      </c>
      <c r="O6" s="113">
        <v>3</v>
      </c>
      <c r="P6" s="32">
        <v>5.6274620146314014E-2</v>
      </c>
      <c r="Q6" s="31">
        <v>1063</v>
      </c>
      <c r="R6" s="64">
        <v>19.939973738510599</v>
      </c>
      <c r="S6" s="85">
        <v>4</v>
      </c>
      <c r="T6" s="37">
        <v>7.5032826861752014E-2</v>
      </c>
    </row>
    <row r="7" spans="1:21">
      <c r="A7" s="645" t="s">
        <v>130</v>
      </c>
      <c r="B7" s="33">
        <v>5340</v>
      </c>
      <c r="C7" s="34">
        <v>55</v>
      </c>
      <c r="D7" s="178">
        <v>1.0299625468164793</v>
      </c>
      <c r="E7" s="35">
        <v>1391</v>
      </c>
      <c r="F7" s="32">
        <f>(E7/B7)*100</f>
        <v>26.04868913857678</v>
      </c>
      <c r="G7" s="4564">
        <v>0</v>
      </c>
      <c r="H7" s="4565"/>
      <c r="I7" s="4565"/>
      <c r="J7" s="32">
        <f t="shared" si="0"/>
        <v>0</v>
      </c>
      <c r="K7" s="35">
        <v>2395</v>
      </c>
      <c r="L7" s="108">
        <v>44.850187265917604</v>
      </c>
      <c r="M7" s="31">
        <v>428</v>
      </c>
      <c r="N7" s="32">
        <v>8.0149812734082388</v>
      </c>
      <c r="O7" s="113">
        <v>3</v>
      </c>
      <c r="P7" s="32">
        <v>5.6179775280898882E-2</v>
      </c>
      <c r="Q7" s="31">
        <v>1065</v>
      </c>
      <c r="R7" s="64">
        <v>19.943820224719101</v>
      </c>
      <c r="S7" s="85">
        <v>3</v>
      </c>
      <c r="T7" s="37">
        <v>5.6179775280898882E-2</v>
      </c>
    </row>
    <row r="8" spans="1:21">
      <c r="A8" s="644" t="s">
        <v>405</v>
      </c>
      <c r="B8" s="43">
        <v>5335</v>
      </c>
      <c r="C8" s="44">
        <v>56</v>
      </c>
      <c r="D8" s="177">
        <v>1.0496719775070291</v>
      </c>
      <c r="E8" s="45">
        <v>1382</v>
      </c>
      <c r="F8" s="42">
        <f>(E8/B8)*100</f>
        <v>25.904404873477038</v>
      </c>
      <c r="G8" s="4568">
        <v>0</v>
      </c>
      <c r="H8" s="4700"/>
      <c r="I8" s="4700"/>
      <c r="J8" s="42">
        <f t="shared" si="0"/>
        <v>0</v>
      </c>
      <c r="K8" s="45">
        <v>2405</v>
      </c>
      <c r="L8" s="109">
        <v>45.0796626054358</v>
      </c>
      <c r="M8" s="41">
        <v>428</v>
      </c>
      <c r="N8" s="42">
        <v>8.0224929709465798</v>
      </c>
      <c r="O8" s="112">
        <v>3</v>
      </c>
      <c r="P8" s="42">
        <v>5.6232427366447985E-2</v>
      </c>
      <c r="Q8" s="41">
        <v>1057</v>
      </c>
      <c r="R8" s="65">
        <v>19.812558575445173</v>
      </c>
      <c r="S8" s="87">
        <v>4</v>
      </c>
      <c r="T8" s="88">
        <v>7.4976569821930655E-2</v>
      </c>
    </row>
    <row r="9" spans="1:21">
      <c r="A9" s="729" t="s">
        <v>425</v>
      </c>
      <c r="B9" s="33">
        <v>5307</v>
      </c>
      <c r="C9" s="34">
        <v>54</v>
      </c>
      <c r="D9" s="178">
        <f>SUM(C9/B9)*100</f>
        <v>1.0175240248728095</v>
      </c>
      <c r="E9" s="35">
        <v>1371</v>
      </c>
      <c r="F9" s="64">
        <f>SUM(E9/B9)*100</f>
        <v>25.833804409270773</v>
      </c>
      <c r="G9" s="4560">
        <v>0</v>
      </c>
      <c r="H9" s="4561"/>
      <c r="I9" s="4561"/>
      <c r="J9" s="165">
        <f t="shared" si="0"/>
        <v>0</v>
      </c>
      <c r="K9" s="35">
        <v>2414</v>
      </c>
      <c r="L9" s="108">
        <f>SUM(K9/B9)*100</f>
        <v>45.487092519314118</v>
      </c>
      <c r="M9" s="31">
        <v>422</v>
      </c>
      <c r="N9" s="32">
        <f t="shared" ref="N9:N23" si="1">SUM(M9/B9)*100</f>
        <v>7.9517618240060299</v>
      </c>
      <c r="O9" s="113">
        <v>3</v>
      </c>
      <c r="P9" s="32">
        <f>SUM(O9/B9)*100</f>
        <v>5.652911249293386E-2</v>
      </c>
      <c r="Q9" s="31">
        <v>1039</v>
      </c>
      <c r="R9" s="64">
        <f>SUM(Q9/B9)*100</f>
        <v>19.57791596005276</v>
      </c>
      <c r="S9" s="85">
        <v>4</v>
      </c>
      <c r="T9" s="37">
        <f>SUM(S9/B9)*100</f>
        <v>7.537214999057848E-2</v>
      </c>
      <c r="U9" s="242"/>
    </row>
    <row r="10" spans="1:21">
      <c r="A10" s="645" t="s">
        <v>575</v>
      </c>
      <c r="B10" s="33">
        <v>5361</v>
      </c>
      <c r="C10" s="34">
        <v>54</v>
      </c>
      <c r="D10" s="178">
        <f t="shared" ref="D10:D23" si="2">SUM(C10/B10)*100</f>
        <v>1.0072747621712368</v>
      </c>
      <c r="E10" s="35">
        <v>1382</v>
      </c>
      <c r="F10" s="64"/>
      <c r="G10" s="4564">
        <v>0</v>
      </c>
      <c r="H10" s="4565"/>
      <c r="I10" s="4565"/>
      <c r="J10" s="32">
        <f t="shared" si="0"/>
        <v>0</v>
      </c>
      <c r="K10" s="35">
        <v>2448</v>
      </c>
      <c r="L10" s="108">
        <f t="shared" ref="L10:L23" si="3">SUM(K10/B10)*100</f>
        <v>45.663122551762733</v>
      </c>
      <c r="M10" s="31">
        <v>420</v>
      </c>
      <c r="N10" s="32">
        <f t="shared" si="1"/>
        <v>7.8343592613318416</v>
      </c>
      <c r="O10" s="113">
        <v>3</v>
      </c>
      <c r="P10" s="32">
        <f t="shared" ref="P10:P23" si="4">SUM(O10/B10)*100</f>
        <v>5.5959709009513157E-2</v>
      </c>
      <c r="Q10" s="31">
        <v>1045</v>
      </c>
      <c r="R10" s="64">
        <f t="shared" ref="R10:R23" si="5">SUM(Q10/B10)*100</f>
        <v>19.492631971647082</v>
      </c>
      <c r="S10" s="85">
        <v>9</v>
      </c>
      <c r="T10" s="37">
        <f t="shared" ref="T10:T23" si="6">SUM(S10/B10)*100</f>
        <v>0.16787912702853947</v>
      </c>
      <c r="U10" s="242"/>
    </row>
    <row r="11" spans="1:21">
      <c r="A11" s="645" t="s">
        <v>426</v>
      </c>
      <c r="B11" s="33">
        <v>5361</v>
      </c>
      <c r="C11" s="34">
        <v>53</v>
      </c>
      <c r="D11" s="178">
        <f t="shared" si="2"/>
        <v>0.98862152583473228</v>
      </c>
      <c r="E11" s="35">
        <v>1383</v>
      </c>
      <c r="F11" s="64">
        <f t="shared" ref="F11:F16" si="7">SUM(E11/B11)*100</f>
        <v>25.797425853385565</v>
      </c>
      <c r="G11" s="4564">
        <v>0</v>
      </c>
      <c r="H11" s="4565"/>
      <c r="I11" s="4565"/>
      <c r="J11" s="32">
        <f t="shared" si="0"/>
        <v>0</v>
      </c>
      <c r="K11" s="35">
        <v>2448</v>
      </c>
      <c r="L11" s="108">
        <f t="shared" si="3"/>
        <v>45.663122551762733</v>
      </c>
      <c r="M11" s="31">
        <v>421</v>
      </c>
      <c r="N11" s="32">
        <f t="shared" si="1"/>
        <v>7.8530124976683453</v>
      </c>
      <c r="O11" s="113">
        <v>4</v>
      </c>
      <c r="P11" s="32">
        <f t="shared" si="4"/>
        <v>7.4612945346017534E-2</v>
      </c>
      <c r="Q11" s="31">
        <v>1047</v>
      </c>
      <c r="R11" s="64">
        <f t="shared" si="5"/>
        <v>19.529938444320088</v>
      </c>
      <c r="S11" s="85">
        <v>5</v>
      </c>
      <c r="T11" s="37">
        <f t="shared" si="6"/>
        <v>9.3266181682521918E-2</v>
      </c>
      <c r="U11" s="242"/>
    </row>
    <row r="12" spans="1:21">
      <c r="A12" s="644" t="s">
        <v>479</v>
      </c>
      <c r="B12" s="43">
        <v>5304</v>
      </c>
      <c r="C12" s="44">
        <v>51</v>
      </c>
      <c r="D12" s="177">
        <f t="shared" si="2"/>
        <v>0.96153846153846156</v>
      </c>
      <c r="E12" s="45">
        <v>1364</v>
      </c>
      <c r="F12" s="65">
        <f t="shared" si="7"/>
        <v>25.716440422322773</v>
      </c>
      <c r="G12" s="4568">
        <v>0</v>
      </c>
      <c r="H12" s="4700"/>
      <c r="I12" s="4700"/>
      <c r="J12" s="42">
        <f t="shared" si="0"/>
        <v>0</v>
      </c>
      <c r="K12" s="45">
        <v>2420</v>
      </c>
      <c r="L12" s="109">
        <f t="shared" si="3"/>
        <v>45.625942684766216</v>
      </c>
      <c r="M12" s="41">
        <v>416</v>
      </c>
      <c r="N12" s="42">
        <f t="shared" si="1"/>
        <v>7.8431372549019605</v>
      </c>
      <c r="O12" s="112">
        <v>4</v>
      </c>
      <c r="P12" s="42">
        <f t="shared" si="4"/>
        <v>7.5414781297134248E-2</v>
      </c>
      <c r="Q12" s="41">
        <v>1045</v>
      </c>
      <c r="R12" s="65">
        <f t="shared" si="5"/>
        <v>19.702111613876319</v>
      </c>
      <c r="S12" s="87">
        <v>4</v>
      </c>
      <c r="T12" s="88">
        <f t="shared" si="6"/>
        <v>7.5414781297134248E-2</v>
      </c>
      <c r="U12" s="242"/>
    </row>
    <row r="13" spans="1:21">
      <c r="A13" s="645" t="s">
        <v>526</v>
      </c>
      <c r="B13" s="36">
        <v>5247</v>
      </c>
      <c r="C13" s="107">
        <v>52</v>
      </c>
      <c r="D13" s="668">
        <f t="shared" si="2"/>
        <v>0.9910425004764627</v>
      </c>
      <c r="E13" s="107">
        <v>1353</v>
      </c>
      <c r="F13" s="727">
        <f t="shared" si="7"/>
        <v>25.786163522012579</v>
      </c>
      <c r="G13" s="4560">
        <v>0</v>
      </c>
      <c r="H13" s="4561"/>
      <c r="I13" s="4561"/>
      <c r="J13" s="32">
        <f t="shared" si="0"/>
        <v>0</v>
      </c>
      <c r="K13" s="189">
        <v>2392</v>
      </c>
      <c r="L13" s="110">
        <f t="shared" si="3"/>
        <v>45.587955021917288</v>
      </c>
      <c r="M13" s="107">
        <v>410</v>
      </c>
      <c r="N13" s="110">
        <f t="shared" si="1"/>
        <v>7.8139889460644181</v>
      </c>
      <c r="O13" s="187">
        <v>4</v>
      </c>
      <c r="P13" s="165">
        <f t="shared" si="4"/>
        <v>7.6234038498189438E-2</v>
      </c>
      <c r="Q13" s="107">
        <v>1029</v>
      </c>
      <c r="R13" s="727">
        <f t="shared" si="5"/>
        <v>19.611206403659235</v>
      </c>
      <c r="S13" s="121">
        <v>7</v>
      </c>
      <c r="T13" s="728">
        <f t="shared" si="6"/>
        <v>0.13340956737183152</v>
      </c>
      <c r="U13" s="242"/>
    </row>
    <row r="14" spans="1:21">
      <c r="A14" s="645" t="s">
        <v>484</v>
      </c>
      <c r="B14" s="36">
        <v>5265</v>
      </c>
      <c r="C14" s="31">
        <v>51</v>
      </c>
      <c r="D14" s="667">
        <f t="shared" si="2"/>
        <v>0.96866096866096862</v>
      </c>
      <c r="E14" s="31">
        <v>1355</v>
      </c>
      <c r="F14" s="64">
        <f t="shared" si="7"/>
        <v>25.735992402659068</v>
      </c>
      <c r="G14" s="4564">
        <v>0</v>
      </c>
      <c r="H14" s="4565"/>
      <c r="I14" s="4565"/>
      <c r="J14" s="32">
        <f t="shared" si="0"/>
        <v>0</v>
      </c>
      <c r="K14" s="34">
        <v>2406</v>
      </c>
      <c r="L14" s="108">
        <f t="shared" si="3"/>
        <v>45.698005698005701</v>
      </c>
      <c r="M14" s="31">
        <v>413</v>
      </c>
      <c r="N14" s="108">
        <f t="shared" si="1"/>
        <v>7.8442545109211785</v>
      </c>
      <c r="O14" s="113">
        <v>4</v>
      </c>
      <c r="P14" s="32">
        <f t="shared" si="4"/>
        <v>7.5973409306742637E-2</v>
      </c>
      <c r="Q14" s="31">
        <v>1032</v>
      </c>
      <c r="R14" s="64">
        <f t="shared" si="5"/>
        <v>19.6011396011396</v>
      </c>
      <c r="S14" s="85">
        <v>4</v>
      </c>
      <c r="T14" s="37">
        <f t="shared" si="6"/>
        <v>7.5973409306742637E-2</v>
      </c>
      <c r="U14" s="242"/>
    </row>
    <row r="15" spans="1:21">
      <c r="A15" s="645" t="s">
        <v>498</v>
      </c>
      <c r="B15" s="33">
        <v>5280</v>
      </c>
      <c r="C15" s="31">
        <v>51</v>
      </c>
      <c r="D15" s="667">
        <f t="shared" si="2"/>
        <v>0.96590909090909083</v>
      </c>
      <c r="E15" s="31">
        <v>1345</v>
      </c>
      <c r="F15" s="64">
        <f t="shared" si="7"/>
        <v>25.473484848484851</v>
      </c>
      <c r="G15" s="4564">
        <v>0</v>
      </c>
      <c r="H15" s="4565"/>
      <c r="I15" s="4565"/>
      <c r="J15" s="32">
        <f t="shared" si="0"/>
        <v>0</v>
      </c>
      <c r="K15" s="34">
        <v>2414</v>
      </c>
      <c r="L15" s="108">
        <f t="shared" si="3"/>
        <v>45.719696969696969</v>
      </c>
      <c r="M15" s="31">
        <v>410</v>
      </c>
      <c r="N15" s="108">
        <f t="shared" si="1"/>
        <v>7.7651515151515156</v>
      </c>
      <c r="O15" s="113">
        <v>4</v>
      </c>
      <c r="P15" s="32">
        <f t="shared" si="4"/>
        <v>7.575757575757576E-2</v>
      </c>
      <c r="Q15" s="31">
        <v>1052</v>
      </c>
      <c r="R15" s="64">
        <f t="shared" si="5"/>
        <v>19.924242424242426</v>
      </c>
      <c r="S15" s="85">
        <v>4</v>
      </c>
      <c r="T15" s="37">
        <f t="shared" si="6"/>
        <v>7.575757575757576E-2</v>
      </c>
      <c r="U15" s="242"/>
    </row>
    <row r="16" spans="1:21">
      <c r="A16" s="644" t="s">
        <v>428</v>
      </c>
      <c r="B16" s="47">
        <v>5251</v>
      </c>
      <c r="C16" s="41">
        <v>51</v>
      </c>
      <c r="D16" s="741">
        <f t="shared" si="2"/>
        <v>0.97124357265282801</v>
      </c>
      <c r="E16" s="41">
        <v>1353</v>
      </c>
      <c r="F16" s="65">
        <f t="shared" si="7"/>
        <v>25.766520662730908</v>
      </c>
      <c r="G16" s="4568">
        <v>0</v>
      </c>
      <c r="H16" s="4700"/>
      <c r="I16" s="4700"/>
      <c r="J16" s="42">
        <f t="shared" si="0"/>
        <v>0</v>
      </c>
      <c r="K16" s="44">
        <v>2400</v>
      </c>
      <c r="L16" s="109">
        <f t="shared" si="3"/>
        <v>45.70557988954485</v>
      </c>
      <c r="M16" s="41">
        <v>409</v>
      </c>
      <c r="N16" s="109">
        <f t="shared" si="1"/>
        <v>7.7889925728432674</v>
      </c>
      <c r="O16" s="112">
        <v>4</v>
      </c>
      <c r="P16" s="42">
        <f t="shared" si="4"/>
        <v>7.6175966482574756E-2</v>
      </c>
      <c r="Q16" s="41">
        <v>1030</v>
      </c>
      <c r="R16" s="65">
        <f t="shared" si="5"/>
        <v>19.615311369262997</v>
      </c>
      <c r="S16" s="87">
        <v>4</v>
      </c>
      <c r="T16" s="88">
        <f t="shared" si="6"/>
        <v>7.6175966482574756E-2</v>
      </c>
      <c r="U16" s="242"/>
    </row>
    <row r="17" spans="1:23">
      <c r="A17" s="645" t="s">
        <v>416</v>
      </c>
      <c r="B17" s="36">
        <v>5175</v>
      </c>
      <c r="C17" s="31">
        <v>52</v>
      </c>
      <c r="D17" s="667">
        <f t="shared" si="2"/>
        <v>1.0048309178743962</v>
      </c>
      <c r="E17" s="31">
        <v>1331</v>
      </c>
      <c r="F17" s="64">
        <f t="shared" ref="F17:F23" si="8">SUM(E17/B17)*100</f>
        <v>25.719806763285025</v>
      </c>
      <c r="G17" s="4564">
        <v>0</v>
      </c>
      <c r="H17" s="4565"/>
      <c r="I17" s="4565"/>
      <c r="J17" s="32">
        <f t="shared" si="0"/>
        <v>0</v>
      </c>
      <c r="K17" s="34">
        <v>2359</v>
      </c>
      <c r="L17" s="108">
        <f t="shared" si="3"/>
        <v>45.584541062801932</v>
      </c>
      <c r="M17" s="31">
        <v>401</v>
      </c>
      <c r="N17" s="108">
        <f t="shared" si="1"/>
        <v>7.7487922705314016</v>
      </c>
      <c r="O17" s="113">
        <v>4</v>
      </c>
      <c r="P17" s="32">
        <f t="shared" si="4"/>
        <v>7.7294685990338161E-2</v>
      </c>
      <c r="Q17" s="31">
        <v>1024</v>
      </c>
      <c r="R17" s="64">
        <f t="shared" si="5"/>
        <v>19.787439613526569</v>
      </c>
      <c r="S17" s="85">
        <v>4</v>
      </c>
      <c r="T17" s="37">
        <f t="shared" si="6"/>
        <v>7.7294685990338161E-2</v>
      </c>
      <c r="U17" s="242"/>
    </row>
    <row r="18" spans="1:23">
      <c r="A18" s="645" t="s">
        <v>211</v>
      </c>
      <c r="B18" s="36">
        <v>5175</v>
      </c>
      <c r="C18" s="31">
        <v>50</v>
      </c>
      <c r="D18" s="667">
        <f t="shared" si="2"/>
        <v>0.96618357487922701</v>
      </c>
      <c r="E18" s="31">
        <v>1336</v>
      </c>
      <c r="F18" s="64">
        <f t="shared" si="8"/>
        <v>25.816425120772944</v>
      </c>
      <c r="G18" s="4564">
        <v>0</v>
      </c>
      <c r="H18" s="4565"/>
      <c r="I18" s="4565"/>
      <c r="J18" s="32">
        <f t="shared" si="0"/>
        <v>0</v>
      </c>
      <c r="K18" s="34">
        <v>2360</v>
      </c>
      <c r="L18" s="108">
        <f t="shared" si="3"/>
        <v>45.603864734299513</v>
      </c>
      <c r="M18" s="31">
        <v>397</v>
      </c>
      <c r="N18" s="108">
        <f t="shared" si="1"/>
        <v>7.6714975845410622</v>
      </c>
      <c r="O18" s="113">
        <v>4</v>
      </c>
      <c r="P18" s="32">
        <f t="shared" si="4"/>
        <v>7.7294685990338161E-2</v>
      </c>
      <c r="Q18" s="31">
        <v>1023</v>
      </c>
      <c r="R18" s="64">
        <f t="shared" si="5"/>
        <v>19.768115942028984</v>
      </c>
      <c r="S18" s="85">
        <v>5</v>
      </c>
      <c r="T18" s="37">
        <f t="shared" si="6"/>
        <v>9.6618357487922704E-2</v>
      </c>
      <c r="U18" s="242"/>
    </row>
    <row r="19" spans="1:23">
      <c r="A19" s="645" t="s">
        <v>61</v>
      </c>
      <c r="B19" s="36">
        <v>5172</v>
      </c>
      <c r="C19" s="31">
        <v>36</v>
      </c>
      <c r="D19" s="667">
        <f t="shared" si="2"/>
        <v>0.6960556844547563</v>
      </c>
      <c r="E19" s="31">
        <v>1173</v>
      </c>
      <c r="F19" s="64">
        <f t="shared" si="8"/>
        <v>22.679814385150813</v>
      </c>
      <c r="G19" s="113">
        <v>0</v>
      </c>
      <c r="H19" s="32">
        <f t="shared" ref="H19:H35" si="9">(G19/B19)*100</f>
        <v>0</v>
      </c>
      <c r="I19" s="34">
        <v>16</v>
      </c>
      <c r="J19" s="32">
        <f t="shared" ref="J19:J35" si="10">(I19/B19)*100</f>
        <v>0.30935808197989173</v>
      </c>
      <c r="K19" s="34">
        <v>2363</v>
      </c>
      <c r="L19" s="108">
        <f t="shared" si="3"/>
        <v>45.688321732405257</v>
      </c>
      <c r="M19" s="31">
        <v>323</v>
      </c>
      <c r="N19" s="108">
        <f t="shared" si="1"/>
        <v>6.2451662799690641</v>
      </c>
      <c r="O19" s="113">
        <v>112</v>
      </c>
      <c r="P19" s="32">
        <f t="shared" si="4"/>
        <v>2.1655065738592421</v>
      </c>
      <c r="Q19" s="31">
        <v>1144</v>
      </c>
      <c r="R19" s="64">
        <f t="shared" si="5"/>
        <v>22.119102861562258</v>
      </c>
      <c r="S19" s="85">
        <v>5</v>
      </c>
      <c r="T19" s="37">
        <f t="shared" si="6"/>
        <v>9.6674400618716169E-2</v>
      </c>
      <c r="U19" s="242"/>
      <c r="V19" s="242"/>
      <c r="W19" s="532"/>
    </row>
    <row r="20" spans="1:23">
      <c r="A20" s="644" t="s">
        <v>551</v>
      </c>
      <c r="B20" s="47">
        <v>5148</v>
      </c>
      <c r="C20" s="41">
        <v>37</v>
      </c>
      <c r="D20" s="741">
        <f t="shared" si="2"/>
        <v>0.71872571872571867</v>
      </c>
      <c r="E20" s="41">
        <v>1159</v>
      </c>
      <c r="F20" s="65">
        <f t="shared" si="8"/>
        <v>22.513597513597514</v>
      </c>
      <c r="G20" s="112">
        <v>0</v>
      </c>
      <c r="H20" s="42">
        <f t="shared" si="9"/>
        <v>0</v>
      </c>
      <c r="I20" s="44">
        <v>16</v>
      </c>
      <c r="J20" s="42">
        <f t="shared" si="10"/>
        <v>0.31080031080031079</v>
      </c>
      <c r="K20" s="44">
        <v>2351</v>
      </c>
      <c r="L20" s="109">
        <f t="shared" si="3"/>
        <v>45.668220668220663</v>
      </c>
      <c r="M20" s="41">
        <v>322</v>
      </c>
      <c r="N20" s="109">
        <f t="shared" si="1"/>
        <v>6.2548562548562545</v>
      </c>
      <c r="O20" s="112">
        <v>110</v>
      </c>
      <c r="P20" s="42">
        <f t="shared" si="4"/>
        <v>2.1367521367521367</v>
      </c>
      <c r="Q20" s="41">
        <v>1148</v>
      </c>
      <c r="R20" s="65">
        <f t="shared" si="5"/>
        <v>22.299922299922301</v>
      </c>
      <c r="S20" s="87">
        <v>5</v>
      </c>
      <c r="T20" s="88">
        <f t="shared" si="6"/>
        <v>9.7125097125097121E-2</v>
      </c>
      <c r="U20" s="242"/>
      <c r="V20" s="242"/>
      <c r="W20" s="532"/>
    </row>
    <row r="21" spans="1:23">
      <c r="A21" s="645" t="s">
        <v>603</v>
      </c>
      <c r="B21" s="36">
        <v>5097</v>
      </c>
      <c r="C21" s="31">
        <v>33</v>
      </c>
      <c r="D21" s="667">
        <f t="shared" si="2"/>
        <v>0.64743967039434958</v>
      </c>
      <c r="E21" s="31">
        <v>1142</v>
      </c>
      <c r="F21" s="64">
        <f t="shared" si="8"/>
        <v>22.405336472434765</v>
      </c>
      <c r="G21" s="113">
        <v>0</v>
      </c>
      <c r="H21" s="108">
        <f t="shared" si="9"/>
        <v>0</v>
      </c>
      <c r="I21" s="113">
        <v>16</v>
      </c>
      <c r="J21" s="32">
        <f t="shared" si="10"/>
        <v>0.31391014322150285</v>
      </c>
      <c r="K21" s="113">
        <v>2320</v>
      </c>
      <c r="L21" s="108">
        <f t="shared" si="3"/>
        <v>45.516970767117911</v>
      </c>
      <c r="M21" s="31">
        <v>318</v>
      </c>
      <c r="N21" s="108">
        <f t="shared" si="1"/>
        <v>6.2389640965273694</v>
      </c>
      <c r="O21" s="113">
        <v>113</v>
      </c>
      <c r="P21" s="32">
        <f t="shared" si="4"/>
        <v>2.2169903865018639</v>
      </c>
      <c r="Q21" s="31">
        <v>1150</v>
      </c>
      <c r="R21" s="64">
        <f t="shared" si="5"/>
        <v>22.562291544045518</v>
      </c>
      <c r="S21" s="85">
        <v>5</v>
      </c>
      <c r="T21" s="37">
        <f t="shared" si="6"/>
        <v>9.809691975671965E-2</v>
      </c>
      <c r="U21" s="242"/>
      <c r="V21" s="242"/>
      <c r="W21" s="532"/>
    </row>
    <row r="22" spans="1:23">
      <c r="A22" s="645" t="s">
        <v>641</v>
      </c>
      <c r="B22" s="36">
        <v>5109</v>
      </c>
      <c r="C22" s="113">
        <v>33</v>
      </c>
      <c r="D22" s="178">
        <f t="shared" si="2"/>
        <v>0.64591896652965353</v>
      </c>
      <c r="E22" s="113">
        <v>1142</v>
      </c>
      <c r="F22" s="32">
        <f t="shared" si="8"/>
        <v>22.352710902329225</v>
      </c>
      <c r="G22" s="113">
        <v>0</v>
      </c>
      <c r="H22" s="32">
        <f t="shared" si="9"/>
        <v>0</v>
      </c>
      <c r="I22" s="113">
        <v>15</v>
      </c>
      <c r="J22" s="32">
        <f t="shared" si="10"/>
        <v>0.29359953024075158</v>
      </c>
      <c r="K22" s="113">
        <v>2329</v>
      </c>
      <c r="L22" s="108">
        <f t="shared" si="3"/>
        <v>45.5862203953807</v>
      </c>
      <c r="M22" s="31">
        <v>316</v>
      </c>
      <c r="N22" s="108">
        <f t="shared" si="1"/>
        <v>6.185163437071834</v>
      </c>
      <c r="O22" s="31">
        <v>110</v>
      </c>
      <c r="P22" s="108">
        <f t="shared" si="4"/>
        <v>2.1530632217655117</v>
      </c>
      <c r="Q22" s="113">
        <v>1158</v>
      </c>
      <c r="R22" s="32">
        <f t="shared" si="5"/>
        <v>22.665883734586025</v>
      </c>
      <c r="S22" s="631">
        <v>6</v>
      </c>
      <c r="T22" s="105">
        <f t="shared" si="6"/>
        <v>0.11743981209630064</v>
      </c>
      <c r="U22" s="242"/>
      <c r="V22" s="900"/>
      <c r="W22" s="532"/>
    </row>
    <row r="23" spans="1:23">
      <c r="A23" s="645" t="s">
        <v>654</v>
      </c>
      <c r="B23" s="36">
        <v>5082</v>
      </c>
      <c r="C23" s="113">
        <v>33</v>
      </c>
      <c r="D23" s="667">
        <f t="shared" si="2"/>
        <v>0.64935064935064934</v>
      </c>
      <c r="E23" s="113">
        <v>1134</v>
      </c>
      <c r="F23" s="32">
        <f t="shared" si="8"/>
        <v>22.314049586776861</v>
      </c>
      <c r="G23" s="34">
        <v>0</v>
      </c>
      <c r="H23" s="32">
        <f t="shared" si="9"/>
        <v>0</v>
      </c>
      <c r="I23" s="34">
        <v>15</v>
      </c>
      <c r="J23" s="32">
        <f t="shared" si="10"/>
        <v>0.29515938606847697</v>
      </c>
      <c r="K23" s="113">
        <v>2316</v>
      </c>
      <c r="L23" s="108">
        <f t="shared" si="3"/>
        <v>45.57260920897285</v>
      </c>
      <c r="M23" s="31">
        <v>314</v>
      </c>
      <c r="N23" s="108">
        <f t="shared" si="1"/>
        <v>6.1786698150334516</v>
      </c>
      <c r="O23" s="31">
        <v>110</v>
      </c>
      <c r="P23" s="108">
        <f t="shared" si="4"/>
        <v>2.1645021645021645</v>
      </c>
      <c r="Q23" s="113">
        <v>1155</v>
      </c>
      <c r="R23" s="32">
        <f t="shared" si="5"/>
        <v>22.727272727272727</v>
      </c>
      <c r="S23" s="631">
        <v>5</v>
      </c>
      <c r="T23" s="105">
        <f t="shared" si="6"/>
        <v>9.8386462022825666E-2</v>
      </c>
      <c r="U23" s="242"/>
      <c r="V23" s="900"/>
      <c r="W23" s="532"/>
    </row>
    <row r="24" spans="1:23">
      <c r="A24" s="644" t="s">
        <v>655</v>
      </c>
      <c r="B24" s="47">
        <v>5074</v>
      </c>
      <c r="C24" s="112">
        <v>33</v>
      </c>
      <c r="D24" s="741">
        <f t="shared" ref="D24:D35" si="11">SUM(C24/B24)*100</f>
        <v>0.65037445802128502</v>
      </c>
      <c r="E24" s="41">
        <v>1137</v>
      </c>
      <c r="F24" s="90">
        <f t="shared" ref="F24:F35" si="12">SUM(E24/B24)*100</f>
        <v>22.408356326369727</v>
      </c>
      <c r="G24" s="44">
        <v>0</v>
      </c>
      <c r="H24" s="42">
        <f t="shared" si="9"/>
        <v>0</v>
      </c>
      <c r="I24" s="44">
        <v>15</v>
      </c>
      <c r="J24" s="42">
        <f t="shared" si="10"/>
        <v>0.29562475364603863</v>
      </c>
      <c r="K24" s="112">
        <v>2315</v>
      </c>
      <c r="L24" s="109">
        <f t="shared" ref="L24:L35" si="13">SUM(K24/B24)*100</f>
        <v>45.624753646038627</v>
      </c>
      <c r="M24" s="41">
        <v>310</v>
      </c>
      <c r="N24" s="109">
        <f t="shared" ref="N24:N35" si="14">SUM(M24/B24)*100</f>
        <v>6.1095782420181317</v>
      </c>
      <c r="O24" s="41">
        <v>111</v>
      </c>
      <c r="P24" s="109">
        <f t="shared" ref="P24:P35" si="15">SUM(O24/B24)*100</f>
        <v>2.187623176980686</v>
      </c>
      <c r="Q24" s="41">
        <v>1152</v>
      </c>
      <c r="R24" s="65">
        <f t="shared" ref="R24:R35" si="16">SUM(Q24/B24)*100</f>
        <v>22.703981080015765</v>
      </c>
      <c r="S24" s="41">
        <v>1</v>
      </c>
      <c r="T24" s="88">
        <f t="shared" ref="T24:T35" si="17">SUM(S24/B24)*100</f>
        <v>1.9708316909735908E-2</v>
      </c>
      <c r="U24" s="242"/>
      <c r="V24" s="900"/>
      <c r="W24" s="532"/>
    </row>
    <row r="25" spans="1:23">
      <c r="A25" s="729" t="s">
        <v>705</v>
      </c>
      <c r="B25" s="1641">
        <v>5005</v>
      </c>
      <c r="C25" s="187">
        <v>32</v>
      </c>
      <c r="D25" s="668">
        <f t="shared" si="11"/>
        <v>0.63936063936063936</v>
      </c>
      <c r="E25" s="107">
        <v>1133</v>
      </c>
      <c r="F25" s="724">
        <f t="shared" si="12"/>
        <v>22.637362637362639</v>
      </c>
      <c r="G25" s="189">
        <v>0</v>
      </c>
      <c r="H25" s="165">
        <f t="shared" si="9"/>
        <v>0</v>
      </c>
      <c r="I25" s="189">
        <v>15</v>
      </c>
      <c r="J25" s="165">
        <f t="shared" si="10"/>
        <v>0.29970029970029971</v>
      </c>
      <c r="K25" s="187">
        <v>2258</v>
      </c>
      <c r="L25" s="165">
        <f t="shared" si="13"/>
        <v>45.114885114885119</v>
      </c>
      <c r="M25" s="107">
        <v>308</v>
      </c>
      <c r="N25" s="165">
        <f t="shared" si="14"/>
        <v>6.1538461538461542</v>
      </c>
      <c r="O25" s="107">
        <v>113</v>
      </c>
      <c r="P25" s="110">
        <f t="shared" si="15"/>
        <v>2.2577422577422577</v>
      </c>
      <c r="Q25" s="107">
        <v>1146</v>
      </c>
      <c r="R25" s="727">
        <f t="shared" si="16"/>
        <v>22.897102897102897</v>
      </c>
      <c r="S25" s="107">
        <v>0</v>
      </c>
      <c r="T25" s="176">
        <f t="shared" si="17"/>
        <v>0</v>
      </c>
      <c r="U25" s="242"/>
      <c r="V25" s="900"/>
      <c r="W25" s="532"/>
    </row>
    <row r="26" spans="1:23">
      <c r="A26" s="482" t="s">
        <v>723</v>
      </c>
      <c r="B26" s="36">
        <v>5009</v>
      </c>
      <c r="C26" s="113">
        <v>33</v>
      </c>
      <c r="D26" s="667">
        <f t="shared" si="11"/>
        <v>0.65881413455779603</v>
      </c>
      <c r="E26" s="31">
        <v>1132</v>
      </c>
      <c r="F26" s="84">
        <f t="shared" si="12"/>
        <v>22.599321221800757</v>
      </c>
      <c r="G26" s="34">
        <v>0</v>
      </c>
      <c r="H26" s="32">
        <f>(G26/B26)*100</f>
        <v>0</v>
      </c>
      <c r="I26" s="34">
        <v>15</v>
      </c>
      <c r="J26" s="32">
        <f>(I26/B26)*100</f>
        <v>0.29946097025354362</v>
      </c>
      <c r="K26" s="113">
        <v>2259</v>
      </c>
      <c r="L26" s="32">
        <f t="shared" si="13"/>
        <v>45.098822120183669</v>
      </c>
      <c r="M26" s="31">
        <v>309</v>
      </c>
      <c r="N26" s="32">
        <f t="shared" si="14"/>
        <v>6.1688959872229985</v>
      </c>
      <c r="O26" s="31">
        <v>114</v>
      </c>
      <c r="P26" s="108">
        <f t="shared" si="15"/>
        <v>2.2759033739269312</v>
      </c>
      <c r="Q26" s="31">
        <v>1147</v>
      </c>
      <c r="R26" s="64">
        <f t="shared" si="16"/>
        <v>22.898782192054302</v>
      </c>
      <c r="S26" s="85">
        <v>0</v>
      </c>
      <c r="T26" s="37">
        <f t="shared" si="17"/>
        <v>0</v>
      </c>
      <c r="U26" s="242"/>
      <c r="V26" s="900"/>
      <c r="W26" s="532"/>
    </row>
    <row r="27" spans="1:23">
      <c r="A27" s="482" t="s">
        <v>724</v>
      </c>
      <c r="B27" s="36">
        <v>5012</v>
      </c>
      <c r="C27" s="113">
        <v>33</v>
      </c>
      <c r="D27" s="667">
        <f t="shared" si="11"/>
        <v>0.65841979249800486</v>
      </c>
      <c r="E27" s="31">
        <v>1111</v>
      </c>
      <c r="F27" s="84">
        <f t="shared" si="12"/>
        <v>22.166799680766161</v>
      </c>
      <c r="G27" s="34">
        <v>0</v>
      </c>
      <c r="H27" s="32">
        <f>(G27/B27)*100</f>
        <v>0</v>
      </c>
      <c r="I27" s="34">
        <v>15</v>
      </c>
      <c r="J27" s="32">
        <f>(I27/B27)*100</f>
        <v>0.29928172386272944</v>
      </c>
      <c r="K27" s="113">
        <v>2269</v>
      </c>
      <c r="L27" s="32">
        <f t="shared" si="13"/>
        <v>45.271348762968877</v>
      </c>
      <c r="M27" s="31">
        <v>308</v>
      </c>
      <c r="N27" s="32">
        <f t="shared" si="14"/>
        <v>6.1452513966480442</v>
      </c>
      <c r="O27" s="31">
        <v>112</v>
      </c>
      <c r="P27" s="108">
        <f t="shared" si="15"/>
        <v>2.2346368715083798</v>
      </c>
      <c r="Q27" s="31">
        <v>1163</v>
      </c>
      <c r="R27" s="64">
        <f t="shared" si="16"/>
        <v>23.204309656823625</v>
      </c>
      <c r="S27" s="85">
        <v>1</v>
      </c>
      <c r="T27" s="37">
        <f t="shared" si="17"/>
        <v>1.9952114924181964E-2</v>
      </c>
      <c r="U27" s="242"/>
      <c r="V27" s="900"/>
      <c r="W27" s="532"/>
    </row>
    <row r="28" spans="1:23" s="144" customFormat="1" ht="12.2" customHeight="1">
      <c r="A28" s="1851" t="s">
        <v>725</v>
      </c>
      <c r="B28" s="43">
        <v>4992</v>
      </c>
      <c r="C28" s="41">
        <v>33</v>
      </c>
      <c r="D28" s="86">
        <f t="shared" si="11"/>
        <v>0.66105769230769229</v>
      </c>
      <c r="E28" s="41">
        <v>1102</v>
      </c>
      <c r="F28" s="42">
        <f t="shared" si="12"/>
        <v>22.075320512820511</v>
      </c>
      <c r="G28" s="41">
        <v>0</v>
      </c>
      <c r="H28" s="42">
        <f t="shared" si="9"/>
        <v>0</v>
      </c>
      <c r="I28" s="41">
        <v>15</v>
      </c>
      <c r="J28" s="42">
        <f t="shared" si="10"/>
        <v>0.30048076923076927</v>
      </c>
      <c r="K28" s="41">
        <v>2254</v>
      </c>
      <c r="L28" s="42">
        <f t="shared" si="13"/>
        <v>45.152243589743591</v>
      </c>
      <c r="M28" s="41">
        <v>308</v>
      </c>
      <c r="N28" s="42">
        <f t="shared" si="14"/>
        <v>6.1698717948717956</v>
      </c>
      <c r="O28" s="41">
        <v>112</v>
      </c>
      <c r="P28" s="42">
        <f t="shared" si="15"/>
        <v>2.2435897435897436</v>
      </c>
      <c r="Q28" s="41">
        <v>1168</v>
      </c>
      <c r="R28" s="42">
        <f t="shared" si="16"/>
        <v>23.397435897435898</v>
      </c>
      <c r="S28" s="87">
        <v>0</v>
      </c>
      <c r="T28" s="2007">
        <f t="shared" si="17"/>
        <v>0</v>
      </c>
    </row>
    <row r="29" spans="1:23" s="144" customFormat="1" ht="12.2" customHeight="1">
      <c r="A29" s="729" t="s">
        <v>746</v>
      </c>
      <c r="B29" s="1641">
        <v>4945</v>
      </c>
      <c r="C29" s="2087">
        <v>33</v>
      </c>
      <c r="D29" s="668">
        <f t="shared" si="11"/>
        <v>0.66734074823053591</v>
      </c>
      <c r="E29" s="107">
        <v>1093</v>
      </c>
      <c r="F29" s="2083">
        <f t="shared" si="12"/>
        <v>22.10313447927199</v>
      </c>
      <c r="G29" s="2088">
        <v>0</v>
      </c>
      <c r="H29" s="165">
        <f t="shared" si="9"/>
        <v>0</v>
      </c>
      <c r="I29" s="2088">
        <v>15</v>
      </c>
      <c r="J29" s="165">
        <f t="shared" si="10"/>
        <v>0.30333670374115268</v>
      </c>
      <c r="K29" s="2087">
        <v>2216</v>
      </c>
      <c r="L29" s="165">
        <f t="shared" si="13"/>
        <v>44.812942366026284</v>
      </c>
      <c r="M29" s="107">
        <v>309</v>
      </c>
      <c r="N29" s="165">
        <f t="shared" si="14"/>
        <v>6.248736097067745</v>
      </c>
      <c r="O29" s="107">
        <v>111</v>
      </c>
      <c r="P29" s="2079">
        <f t="shared" si="15"/>
        <v>2.2446916076845298</v>
      </c>
      <c r="Q29" s="107">
        <v>1165</v>
      </c>
      <c r="R29" s="2080">
        <f t="shared" si="16"/>
        <v>23.559150657229523</v>
      </c>
      <c r="S29" s="107">
        <v>3</v>
      </c>
      <c r="T29" s="176">
        <f t="shared" si="17"/>
        <v>6.0667340748230533E-2</v>
      </c>
    </row>
    <row r="30" spans="1:23" s="144" customFormat="1" ht="12.2" customHeight="1">
      <c r="A30" s="482" t="s">
        <v>747</v>
      </c>
      <c r="B30" s="36">
        <v>4930</v>
      </c>
      <c r="C30" s="2090">
        <v>34</v>
      </c>
      <c r="D30" s="667">
        <f t="shared" si="11"/>
        <v>0.68965517241379315</v>
      </c>
      <c r="E30" s="31">
        <v>1081</v>
      </c>
      <c r="F30" s="2082">
        <f t="shared" si="12"/>
        <v>21.926977687626774</v>
      </c>
      <c r="G30" s="2091">
        <v>0</v>
      </c>
      <c r="H30" s="32">
        <f t="shared" si="9"/>
        <v>0</v>
      </c>
      <c r="I30" s="2091">
        <v>15</v>
      </c>
      <c r="J30" s="32">
        <f t="shared" si="10"/>
        <v>0.3042596348884381</v>
      </c>
      <c r="K30" s="2090">
        <v>2212</v>
      </c>
      <c r="L30" s="32">
        <f t="shared" si="13"/>
        <v>44.868154158215013</v>
      </c>
      <c r="M30" s="31">
        <v>307</v>
      </c>
      <c r="N30" s="32">
        <f t="shared" si="14"/>
        <v>6.2271805273833669</v>
      </c>
      <c r="O30" s="31">
        <v>112</v>
      </c>
      <c r="P30" s="2077">
        <f t="shared" si="15"/>
        <v>2.2718052738336714</v>
      </c>
      <c r="Q30" s="31">
        <v>1169</v>
      </c>
      <c r="R30" s="2078">
        <f t="shared" si="16"/>
        <v>23.711967545638945</v>
      </c>
      <c r="S30" s="85">
        <v>0</v>
      </c>
      <c r="T30" s="2094">
        <f t="shared" si="17"/>
        <v>0</v>
      </c>
    </row>
    <row r="31" spans="1:23" s="144" customFormat="1" ht="13.5" customHeight="1">
      <c r="A31" s="482" t="s">
        <v>748</v>
      </c>
      <c r="B31" s="36">
        <v>4906</v>
      </c>
      <c r="C31" s="2090">
        <v>34</v>
      </c>
      <c r="D31" s="667">
        <f t="shared" si="11"/>
        <v>0.69302894415002037</v>
      </c>
      <c r="E31" s="31">
        <v>1073</v>
      </c>
      <c r="F31" s="2082">
        <f t="shared" si="12"/>
        <v>21.871178149205058</v>
      </c>
      <c r="G31" s="2091">
        <v>0</v>
      </c>
      <c r="H31" s="32">
        <f t="shared" si="9"/>
        <v>0</v>
      </c>
      <c r="I31" s="2091">
        <v>15</v>
      </c>
      <c r="J31" s="32">
        <f t="shared" si="10"/>
        <v>0.30574806359559725</v>
      </c>
      <c r="K31" s="2090">
        <v>2200</v>
      </c>
      <c r="L31" s="32">
        <f t="shared" si="13"/>
        <v>44.843049327354265</v>
      </c>
      <c r="M31" s="31">
        <v>307</v>
      </c>
      <c r="N31" s="32">
        <f t="shared" si="14"/>
        <v>6.2576437015898909</v>
      </c>
      <c r="O31" s="31">
        <v>109</v>
      </c>
      <c r="P31" s="2077">
        <f t="shared" si="15"/>
        <v>2.2217692621280065</v>
      </c>
      <c r="Q31" s="31">
        <v>1166</v>
      </c>
      <c r="R31" s="2078">
        <f t="shared" si="16"/>
        <v>23.766816143497756</v>
      </c>
      <c r="S31" s="85">
        <v>2</v>
      </c>
      <c r="T31" s="2094">
        <f t="shared" si="17"/>
        <v>4.0766408479412965E-2</v>
      </c>
    </row>
    <row r="32" spans="1:23" s="144" customFormat="1" ht="13.5" customHeight="1">
      <c r="A32" s="1851" t="s">
        <v>749</v>
      </c>
      <c r="B32" s="43">
        <v>4858</v>
      </c>
      <c r="C32" s="41">
        <v>33</v>
      </c>
      <c r="D32" s="86">
        <f t="shared" si="11"/>
        <v>0.67929188966652942</v>
      </c>
      <c r="E32" s="41">
        <v>1057</v>
      </c>
      <c r="F32" s="42">
        <f t="shared" si="12"/>
        <v>21.75792507204611</v>
      </c>
      <c r="G32" s="41">
        <v>0</v>
      </c>
      <c r="H32" s="42">
        <f t="shared" si="9"/>
        <v>0</v>
      </c>
      <c r="I32" s="41">
        <v>15</v>
      </c>
      <c r="J32" s="42">
        <f t="shared" si="10"/>
        <v>0.30876904075751338</v>
      </c>
      <c r="K32" s="41">
        <v>2174</v>
      </c>
      <c r="L32" s="42">
        <f t="shared" si="13"/>
        <v>44.75092630712227</v>
      </c>
      <c r="M32" s="41">
        <v>305</v>
      </c>
      <c r="N32" s="42">
        <f t="shared" si="14"/>
        <v>6.2783038287361048</v>
      </c>
      <c r="O32" s="41">
        <v>109</v>
      </c>
      <c r="P32" s="42">
        <f t="shared" si="15"/>
        <v>2.243721696171264</v>
      </c>
      <c r="Q32" s="41">
        <v>1165</v>
      </c>
      <c r="R32" s="42">
        <f t="shared" si="16"/>
        <v>23.981062165500205</v>
      </c>
      <c r="S32" s="87">
        <v>0</v>
      </c>
      <c r="T32" s="2182">
        <f t="shared" si="17"/>
        <v>0</v>
      </c>
    </row>
    <row r="33" spans="1:23" s="144" customFormat="1" ht="13.5" customHeight="1">
      <c r="A33" s="729" t="s">
        <v>810</v>
      </c>
      <c r="B33" s="1641">
        <v>4787</v>
      </c>
      <c r="C33" s="2240">
        <v>32</v>
      </c>
      <c r="D33" s="668">
        <f t="shared" si="11"/>
        <v>0.66847712554836014</v>
      </c>
      <c r="E33" s="107">
        <v>1045</v>
      </c>
      <c r="F33" s="2238">
        <f t="shared" si="12"/>
        <v>21.829956131188634</v>
      </c>
      <c r="G33" s="2241">
        <v>0</v>
      </c>
      <c r="H33" s="165">
        <f t="shared" si="9"/>
        <v>0</v>
      </c>
      <c r="I33" s="2241">
        <v>15</v>
      </c>
      <c r="J33" s="165">
        <f t="shared" si="10"/>
        <v>0.31334865260079381</v>
      </c>
      <c r="K33" s="2240">
        <v>2130</v>
      </c>
      <c r="L33" s="165">
        <f t="shared" si="13"/>
        <v>44.49550866931272</v>
      </c>
      <c r="M33" s="107">
        <v>300</v>
      </c>
      <c r="N33" s="165">
        <f t="shared" si="14"/>
        <v>6.2669730520158771</v>
      </c>
      <c r="O33" s="107">
        <v>106</v>
      </c>
      <c r="P33" s="2235">
        <f t="shared" si="15"/>
        <v>2.214330478378943</v>
      </c>
      <c r="Q33" s="107">
        <v>1158</v>
      </c>
      <c r="R33" s="2236">
        <f t="shared" si="16"/>
        <v>24.190515980781282</v>
      </c>
      <c r="S33" s="107">
        <v>1</v>
      </c>
      <c r="T33" s="176">
        <f t="shared" si="17"/>
        <v>2.0889910173386254E-2</v>
      </c>
    </row>
    <row r="34" spans="1:23" s="144" customFormat="1" ht="13.5" customHeight="1">
      <c r="A34" s="482" t="s">
        <v>818</v>
      </c>
      <c r="B34" s="36">
        <v>4776</v>
      </c>
      <c r="C34" s="2242">
        <v>33</v>
      </c>
      <c r="D34" s="667">
        <f t="shared" si="11"/>
        <v>0.69095477386934678</v>
      </c>
      <c r="E34" s="31">
        <v>1045</v>
      </c>
      <c r="F34" s="2237">
        <f t="shared" si="12"/>
        <v>21.880234505862646</v>
      </c>
      <c r="G34" s="2243">
        <v>0</v>
      </c>
      <c r="H34" s="32">
        <f t="shared" si="9"/>
        <v>0</v>
      </c>
      <c r="I34" s="2243">
        <v>15</v>
      </c>
      <c r="J34" s="32">
        <f t="shared" si="10"/>
        <v>0.314070351758794</v>
      </c>
      <c r="K34" s="2242">
        <v>2119</v>
      </c>
      <c r="L34" s="32">
        <f t="shared" si="13"/>
        <v>44.367671691792296</v>
      </c>
      <c r="M34" s="31">
        <v>301</v>
      </c>
      <c r="N34" s="32">
        <f t="shared" si="14"/>
        <v>6.3023450586264653</v>
      </c>
      <c r="O34" s="31">
        <v>104</v>
      </c>
      <c r="P34" s="2233">
        <f t="shared" si="15"/>
        <v>2.1775544388609713</v>
      </c>
      <c r="Q34" s="31">
        <v>1159</v>
      </c>
      <c r="R34" s="2234">
        <f t="shared" si="16"/>
        <v>24.26716917922948</v>
      </c>
      <c r="S34" s="85">
        <v>0</v>
      </c>
      <c r="T34" s="2244">
        <f t="shared" si="17"/>
        <v>0</v>
      </c>
    </row>
    <row r="35" spans="1:23" s="144" customFormat="1" ht="13.5" customHeight="1">
      <c r="A35" s="482" t="s">
        <v>797</v>
      </c>
      <c r="B35" s="36">
        <v>4769</v>
      </c>
      <c r="C35" s="2281">
        <v>34</v>
      </c>
      <c r="D35" s="667">
        <f t="shared" si="11"/>
        <v>0.71293772279303835</v>
      </c>
      <c r="E35" s="31">
        <v>1045</v>
      </c>
      <c r="F35" s="2279">
        <f t="shared" si="12"/>
        <v>21.91235059760956</v>
      </c>
      <c r="G35" s="2282">
        <v>0</v>
      </c>
      <c r="H35" s="32">
        <f t="shared" si="9"/>
        <v>0</v>
      </c>
      <c r="I35" s="2282">
        <v>16</v>
      </c>
      <c r="J35" s="32">
        <f t="shared" si="10"/>
        <v>0.33550010484378279</v>
      </c>
      <c r="K35" s="2281">
        <v>2108</v>
      </c>
      <c r="L35" s="32">
        <f t="shared" si="13"/>
        <v>44.202138813168382</v>
      </c>
      <c r="M35" s="31">
        <v>302</v>
      </c>
      <c r="N35" s="32">
        <f t="shared" si="14"/>
        <v>6.3325644789264004</v>
      </c>
      <c r="O35" s="31">
        <v>102</v>
      </c>
      <c r="P35" s="2276">
        <f t="shared" si="15"/>
        <v>2.1388131683791149</v>
      </c>
      <c r="Q35" s="31">
        <v>1161</v>
      </c>
      <c r="R35" s="2277">
        <f t="shared" si="16"/>
        <v>24.344726357726987</v>
      </c>
      <c r="S35" s="85">
        <v>1</v>
      </c>
      <c r="T35" s="2286">
        <f t="shared" si="17"/>
        <v>2.0968756552736424E-2</v>
      </c>
    </row>
    <row r="36" spans="1:23" s="144" customFormat="1" ht="13.5" customHeight="1">
      <c r="A36" s="1851" t="s">
        <v>819</v>
      </c>
      <c r="B36" s="47">
        <v>4740</v>
      </c>
      <c r="C36" s="2365">
        <v>33</v>
      </c>
      <c r="D36" s="741">
        <f t="shared" ref="D36:D40" si="18">SUM(C36/B36)*100</f>
        <v>0.69620253164556956</v>
      </c>
      <c r="E36" s="41">
        <v>1036</v>
      </c>
      <c r="F36" s="2360">
        <f t="shared" ref="F36:F40" si="19">SUM(E36/B36)*100</f>
        <v>21.856540084388186</v>
      </c>
      <c r="G36" s="2366">
        <v>0</v>
      </c>
      <c r="H36" s="42">
        <f t="shared" ref="H36:H40" si="20">(G36/B36)*100</f>
        <v>0</v>
      </c>
      <c r="I36" s="2366">
        <v>15</v>
      </c>
      <c r="J36" s="42">
        <f t="shared" ref="J36:J40" si="21">(I36/B36)*100</f>
        <v>0.31645569620253167</v>
      </c>
      <c r="K36" s="2365">
        <v>2085</v>
      </c>
      <c r="L36" s="42">
        <f t="shared" ref="L36:L40" si="22">SUM(K36/B36)*100</f>
        <v>43.9873417721519</v>
      </c>
      <c r="M36" s="41">
        <v>303</v>
      </c>
      <c r="N36" s="42">
        <f t="shared" ref="N36:N40" si="23">SUM(M36/B36)*100</f>
        <v>6.3924050632911387</v>
      </c>
      <c r="O36" s="41">
        <v>100</v>
      </c>
      <c r="P36" s="2358">
        <f t="shared" ref="P36:P40" si="24">SUM(O36/B36)*100</f>
        <v>2.109704641350211</v>
      </c>
      <c r="Q36" s="41">
        <v>1168</v>
      </c>
      <c r="R36" s="2356">
        <f t="shared" ref="R36:R40" si="25">SUM(Q36/B36)*100</f>
        <v>24.641350210970465</v>
      </c>
      <c r="S36" s="87">
        <v>0</v>
      </c>
      <c r="T36" s="2367">
        <f t="shared" ref="T36:T40" si="26">SUM(S36/B36)*100</f>
        <v>0</v>
      </c>
    </row>
    <row r="37" spans="1:23" s="144" customFormat="1" ht="13.5" customHeight="1">
      <c r="A37" s="482" t="s">
        <v>867</v>
      </c>
      <c r="B37" s="36">
        <v>4674</v>
      </c>
      <c r="C37" s="2363">
        <v>34</v>
      </c>
      <c r="D37" s="667">
        <f t="shared" si="18"/>
        <v>0.72742832691484804</v>
      </c>
      <c r="E37" s="31">
        <v>1019</v>
      </c>
      <c r="F37" s="2359">
        <f t="shared" si="19"/>
        <v>21.80145485665383</v>
      </c>
      <c r="G37" s="2364">
        <v>0</v>
      </c>
      <c r="H37" s="32">
        <f t="shared" si="20"/>
        <v>0</v>
      </c>
      <c r="I37" s="2364">
        <v>15</v>
      </c>
      <c r="J37" s="32">
        <f t="shared" si="21"/>
        <v>0.3209242618741977</v>
      </c>
      <c r="K37" s="2363">
        <v>2055</v>
      </c>
      <c r="L37" s="32">
        <f t="shared" si="22"/>
        <v>43.966623876765084</v>
      </c>
      <c r="M37" s="31">
        <v>301</v>
      </c>
      <c r="N37" s="32">
        <f t="shared" si="23"/>
        <v>6.4398801882755663</v>
      </c>
      <c r="O37" s="31">
        <v>100</v>
      </c>
      <c r="P37" s="2357">
        <f t="shared" si="24"/>
        <v>2.1394950791613181</v>
      </c>
      <c r="Q37" s="31">
        <v>1150</v>
      </c>
      <c r="R37" s="2355">
        <f t="shared" si="25"/>
        <v>24.604193410355158</v>
      </c>
      <c r="S37" s="85">
        <v>0</v>
      </c>
      <c r="T37" s="2369">
        <f t="shared" si="26"/>
        <v>0</v>
      </c>
    </row>
    <row r="38" spans="1:23" s="144" customFormat="1" ht="13.5" customHeight="1">
      <c r="A38" s="482" t="s">
        <v>874</v>
      </c>
      <c r="B38" s="36">
        <v>4674</v>
      </c>
      <c r="C38" s="2399">
        <v>35</v>
      </c>
      <c r="D38" s="667">
        <f t="shared" si="18"/>
        <v>0.74882327770646129</v>
      </c>
      <c r="E38" s="31">
        <v>1020</v>
      </c>
      <c r="F38" s="2397">
        <f t="shared" si="19"/>
        <v>21.822849807445444</v>
      </c>
      <c r="G38" s="2400">
        <v>0</v>
      </c>
      <c r="H38" s="32">
        <f t="shared" si="20"/>
        <v>0</v>
      </c>
      <c r="I38" s="2400">
        <v>15</v>
      </c>
      <c r="J38" s="32">
        <f t="shared" si="21"/>
        <v>0.3209242618741977</v>
      </c>
      <c r="K38" s="2399">
        <v>2045</v>
      </c>
      <c r="L38" s="32">
        <f t="shared" si="22"/>
        <v>43.752674368848957</v>
      </c>
      <c r="M38" s="31">
        <v>304</v>
      </c>
      <c r="N38" s="32">
        <f t="shared" si="23"/>
        <v>6.5040650406504072</v>
      </c>
      <c r="O38" s="31">
        <v>103</v>
      </c>
      <c r="P38" s="2395">
        <f t="shared" si="24"/>
        <v>2.2036799315361573</v>
      </c>
      <c r="Q38" s="31">
        <v>1152</v>
      </c>
      <c r="R38" s="2396">
        <f t="shared" si="25"/>
        <v>24.646983311938385</v>
      </c>
      <c r="S38" s="85">
        <v>0</v>
      </c>
      <c r="T38" s="2401">
        <f t="shared" si="26"/>
        <v>0</v>
      </c>
    </row>
    <row r="39" spans="1:23" s="144" customFormat="1" ht="13.5" customHeight="1">
      <c r="A39" s="482" t="s">
        <v>861</v>
      </c>
      <c r="B39" s="36">
        <v>4673</v>
      </c>
      <c r="C39" s="31">
        <v>35</v>
      </c>
      <c r="D39" s="178">
        <f t="shared" si="18"/>
        <v>0.74898352236250809</v>
      </c>
      <c r="E39" s="31">
        <v>1017</v>
      </c>
      <c r="F39" s="32">
        <f t="shared" si="19"/>
        <v>21.763321206933448</v>
      </c>
      <c r="G39" s="2458">
        <v>0</v>
      </c>
      <c r="H39" s="32">
        <f t="shared" si="20"/>
        <v>0</v>
      </c>
      <c r="I39" s="31">
        <v>15</v>
      </c>
      <c r="J39" s="32">
        <f t="shared" si="21"/>
        <v>0.32099293815536056</v>
      </c>
      <c r="K39" s="31">
        <v>2037</v>
      </c>
      <c r="L39" s="32">
        <f t="shared" si="22"/>
        <v>43.590841001497964</v>
      </c>
      <c r="M39" s="31">
        <v>305</v>
      </c>
      <c r="N39" s="32">
        <f t="shared" si="23"/>
        <v>6.5268564091589987</v>
      </c>
      <c r="O39" s="31">
        <v>106</v>
      </c>
      <c r="P39" s="2455">
        <f t="shared" si="24"/>
        <v>2.2683500962978815</v>
      </c>
      <c r="Q39" s="31">
        <v>1158</v>
      </c>
      <c r="R39" s="2456">
        <f t="shared" si="25"/>
        <v>24.780654825593835</v>
      </c>
      <c r="S39" s="85">
        <v>0</v>
      </c>
      <c r="T39" s="2459">
        <f t="shared" si="26"/>
        <v>0</v>
      </c>
    </row>
    <row r="40" spans="1:23" s="144" customFormat="1" ht="13.5" customHeight="1">
      <c r="A40" s="1851" t="s">
        <v>875</v>
      </c>
      <c r="B40" s="47">
        <v>4643</v>
      </c>
      <c r="C40" s="2656">
        <v>33</v>
      </c>
      <c r="D40" s="741">
        <f t="shared" si="18"/>
        <v>0.71074736161964247</v>
      </c>
      <c r="E40" s="41">
        <v>1013</v>
      </c>
      <c r="F40" s="2654">
        <f t="shared" si="19"/>
        <v>21.817790221839328</v>
      </c>
      <c r="G40" s="2658">
        <v>0</v>
      </c>
      <c r="H40" s="42">
        <f t="shared" si="20"/>
        <v>0</v>
      </c>
      <c r="I40" s="2658">
        <v>16</v>
      </c>
      <c r="J40" s="42">
        <f t="shared" si="21"/>
        <v>0.34460478139134182</v>
      </c>
      <c r="K40" s="2656">
        <v>2011</v>
      </c>
      <c r="L40" s="42">
        <f t="shared" si="22"/>
        <v>43.312513461124276</v>
      </c>
      <c r="M40" s="41">
        <v>305</v>
      </c>
      <c r="N40" s="42">
        <f t="shared" si="23"/>
        <v>6.5690286452724527</v>
      </c>
      <c r="O40" s="41">
        <v>104</v>
      </c>
      <c r="P40" s="2652">
        <f t="shared" si="24"/>
        <v>2.2399310790437217</v>
      </c>
      <c r="Q40" s="41">
        <v>1158</v>
      </c>
      <c r="R40" s="2653">
        <f t="shared" si="25"/>
        <v>24.940771053198361</v>
      </c>
      <c r="S40" s="87">
        <v>3</v>
      </c>
      <c r="T40" s="2657">
        <f t="shared" si="26"/>
        <v>6.4613396510876595E-2</v>
      </c>
    </row>
    <row r="41" spans="1:23" s="144" customFormat="1" ht="13.5" customHeight="1">
      <c r="A41" s="482" t="s">
        <v>914</v>
      </c>
      <c r="B41" s="36">
        <v>4598</v>
      </c>
      <c r="C41" s="2781">
        <v>32</v>
      </c>
      <c r="D41" s="667">
        <f t="shared" ref="D41" si="27">SUM(C41/B41)*100</f>
        <v>0.69595476294040892</v>
      </c>
      <c r="E41" s="31">
        <v>1007</v>
      </c>
      <c r="F41" s="2778">
        <f t="shared" ref="F41" si="28">SUM(E41/B41)*100</f>
        <v>21.900826446280991</v>
      </c>
      <c r="G41" s="2782">
        <v>0</v>
      </c>
      <c r="H41" s="32">
        <f t="shared" ref="H41:H48" si="29">(G41/B41)*100</f>
        <v>0</v>
      </c>
      <c r="I41" s="2782">
        <v>16</v>
      </c>
      <c r="J41" s="32">
        <f t="shared" ref="J41:J48" si="30">(I41/B41)*100</f>
        <v>0.34797738147020446</v>
      </c>
      <c r="K41" s="2781">
        <v>1977</v>
      </c>
      <c r="L41" s="32">
        <f t="shared" ref="L41:L45" si="31">SUM(K41/B41)*100</f>
        <v>42.996955197912136</v>
      </c>
      <c r="M41" s="31">
        <v>304</v>
      </c>
      <c r="N41" s="32">
        <f t="shared" ref="N41:N48" si="32">SUM(M41/B41)*100</f>
        <v>6.6115702479338845</v>
      </c>
      <c r="O41" s="31">
        <v>104</v>
      </c>
      <c r="P41" s="2777">
        <f t="shared" ref="P41:P48" si="33">SUM(O41/B41)*100</f>
        <v>2.2618529795563287</v>
      </c>
      <c r="Q41" s="31">
        <v>1158</v>
      </c>
      <c r="R41" s="2776">
        <f t="shared" ref="R41:R48" si="34">SUM(Q41/B41)*100</f>
        <v>25.184862983906047</v>
      </c>
      <c r="S41" s="85">
        <v>0</v>
      </c>
      <c r="T41" s="2784">
        <f t="shared" ref="T41:T48" si="35">SUM(S41/B41)*100</f>
        <v>0</v>
      </c>
    </row>
    <row r="42" spans="1:23" s="144" customFormat="1" ht="13.5" customHeight="1">
      <c r="A42" s="482" t="s">
        <v>918</v>
      </c>
      <c r="B42" s="36">
        <v>4597</v>
      </c>
      <c r="C42" s="3096">
        <v>31</v>
      </c>
      <c r="D42" s="667">
        <f t="shared" ref="D42:D48" si="36">SUM(C42/B42)*100</f>
        <v>0.67435283880791819</v>
      </c>
      <c r="E42" s="31">
        <v>1000</v>
      </c>
      <c r="F42" s="3094">
        <f t="shared" ref="F42:F45" si="37">SUM(E42/B42)*100</f>
        <v>21.75331738090059</v>
      </c>
      <c r="G42" s="3097">
        <v>0</v>
      </c>
      <c r="H42" s="3101">
        <f t="shared" si="29"/>
        <v>0</v>
      </c>
      <c r="I42" s="3097">
        <v>16</v>
      </c>
      <c r="J42" s="3101">
        <f t="shared" si="30"/>
        <v>0.34805307809440938</v>
      </c>
      <c r="K42" s="3096">
        <v>1982</v>
      </c>
      <c r="L42" s="3101">
        <f t="shared" si="31"/>
        <v>43.115075048944959</v>
      </c>
      <c r="M42" s="31">
        <v>305</v>
      </c>
      <c r="N42" s="3101">
        <f t="shared" si="32"/>
        <v>6.6347618011746796</v>
      </c>
      <c r="O42" s="31">
        <v>106</v>
      </c>
      <c r="P42" s="3090">
        <f t="shared" si="33"/>
        <v>2.3058516423754623</v>
      </c>
      <c r="Q42" s="31">
        <v>1157</v>
      </c>
      <c r="R42" s="3089">
        <f t="shared" si="34"/>
        <v>25.16858820970198</v>
      </c>
      <c r="S42" s="85">
        <v>0</v>
      </c>
      <c r="T42" s="3099">
        <f t="shared" si="35"/>
        <v>0</v>
      </c>
    </row>
    <row r="43" spans="1:23" s="144" customFormat="1" ht="13.5" customHeight="1">
      <c r="A43" s="482" t="s">
        <v>936</v>
      </c>
      <c r="B43" s="36">
        <v>4592</v>
      </c>
      <c r="C43" s="3096">
        <v>28</v>
      </c>
      <c r="D43" s="667">
        <f t="shared" si="36"/>
        <v>0.6097560975609756</v>
      </c>
      <c r="E43" s="31">
        <v>1005</v>
      </c>
      <c r="F43" s="3094">
        <f t="shared" si="37"/>
        <v>21.885888501742158</v>
      </c>
      <c r="G43" s="3097">
        <v>0</v>
      </c>
      <c r="H43" s="3101">
        <f t="shared" si="29"/>
        <v>0</v>
      </c>
      <c r="I43" s="3097">
        <v>16</v>
      </c>
      <c r="J43" s="3101">
        <f t="shared" si="30"/>
        <v>0.34843205574912894</v>
      </c>
      <c r="K43" s="3096">
        <v>1975</v>
      </c>
      <c r="L43" s="3101">
        <f t="shared" si="31"/>
        <v>43.009581881533101</v>
      </c>
      <c r="M43" s="31">
        <v>306</v>
      </c>
      <c r="N43" s="3101">
        <f t="shared" si="32"/>
        <v>6.6637630662020904</v>
      </c>
      <c r="O43" s="31">
        <v>104</v>
      </c>
      <c r="P43" s="3090">
        <f t="shared" si="33"/>
        <v>2.264808362369338</v>
      </c>
      <c r="Q43" s="31">
        <v>1158</v>
      </c>
      <c r="R43" s="3089">
        <f t="shared" si="34"/>
        <v>25.217770034843205</v>
      </c>
      <c r="S43" s="85">
        <v>0</v>
      </c>
      <c r="T43" s="3099">
        <f t="shared" si="35"/>
        <v>0</v>
      </c>
    </row>
    <row r="44" spans="1:23" s="144" customFormat="1" ht="13.5" customHeight="1">
      <c r="A44" s="1851" t="s">
        <v>937</v>
      </c>
      <c r="B44" s="47">
        <v>4554</v>
      </c>
      <c r="C44" s="3098">
        <v>27</v>
      </c>
      <c r="D44" s="741">
        <f t="shared" si="36"/>
        <v>0.59288537549407105</v>
      </c>
      <c r="E44" s="41">
        <v>987</v>
      </c>
      <c r="F44" s="3095">
        <f t="shared" si="37"/>
        <v>21.673254281949934</v>
      </c>
      <c r="G44" s="3102">
        <v>0</v>
      </c>
      <c r="H44" s="42">
        <f t="shared" si="29"/>
        <v>0</v>
      </c>
      <c r="I44" s="3102">
        <v>16</v>
      </c>
      <c r="J44" s="42">
        <f t="shared" si="30"/>
        <v>0.35133948177426438</v>
      </c>
      <c r="K44" s="3098">
        <v>1956</v>
      </c>
      <c r="L44" s="42">
        <f t="shared" si="31"/>
        <v>42.95125164690382</v>
      </c>
      <c r="M44" s="41">
        <v>306</v>
      </c>
      <c r="N44" s="42">
        <f t="shared" si="32"/>
        <v>6.7193675889328066</v>
      </c>
      <c r="O44" s="41">
        <v>110</v>
      </c>
      <c r="P44" s="3091">
        <f t="shared" si="33"/>
        <v>2.4154589371980677</v>
      </c>
      <c r="Q44" s="41">
        <v>1152</v>
      </c>
      <c r="R44" s="3092">
        <f t="shared" si="34"/>
        <v>25.296442687747035</v>
      </c>
      <c r="S44" s="87">
        <v>0</v>
      </c>
      <c r="T44" s="3100">
        <f t="shared" si="35"/>
        <v>0</v>
      </c>
    </row>
    <row r="45" spans="1:23" s="144" customFormat="1" ht="13.5" customHeight="1">
      <c r="A45" s="482" t="s">
        <v>938</v>
      </c>
      <c r="B45" s="36">
        <v>4500</v>
      </c>
      <c r="C45" s="3096">
        <v>28</v>
      </c>
      <c r="D45" s="667">
        <f t="shared" si="36"/>
        <v>0.62222222222222223</v>
      </c>
      <c r="E45" s="31">
        <v>971</v>
      </c>
      <c r="F45" s="3094">
        <f t="shared" si="37"/>
        <v>21.577777777777779</v>
      </c>
      <c r="G45" s="3097">
        <v>0</v>
      </c>
      <c r="H45" s="3101">
        <f t="shared" si="29"/>
        <v>0</v>
      </c>
      <c r="I45" s="3097">
        <v>16</v>
      </c>
      <c r="J45" s="3101">
        <f t="shared" si="30"/>
        <v>0.35555555555555557</v>
      </c>
      <c r="K45" s="3096">
        <v>1920</v>
      </c>
      <c r="L45" s="3101">
        <f t="shared" si="31"/>
        <v>42.666666666666671</v>
      </c>
      <c r="M45" s="31">
        <v>304</v>
      </c>
      <c r="N45" s="3101">
        <f t="shared" si="32"/>
        <v>6.7555555555555546</v>
      </c>
      <c r="O45" s="31">
        <v>110</v>
      </c>
      <c r="P45" s="3090">
        <f t="shared" si="33"/>
        <v>2.4444444444444446</v>
      </c>
      <c r="Q45" s="31">
        <v>1151</v>
      </c>
      <c r="R45" s="3089">
        <f t="shared" si="34"/>
        <v>25.577777777777776</v>
      </c>
      <c r="S45" s="85">
        <v>0</v>
      </c>
      <c r="T45" s="3099">
        <f t="shared" si="35"/>
        <v>0</v>
      </c>
    </row>
    <row r="46" spans="1:23" s="144" customFormat="1" ht="13.5" customHeight="1">
      <c r="A46" s="482" t="s">
        <v>964</v>
      </c>
      <c r="B46" s="36">
        <v>4505</v>
      </c>
      <c r="C46" s="3261">
        <v>30</v>
      </c>
      <c r="D46" s="667">
        <f t="shared" ref="D46" si="38">SUM(C46/B46)*100</f>
        <v>0.66592674805771357</v>
      </c>
      <c r="E46" s="31">
        <v>969</v>
      </c>
      <c r="F46" s="3260">
        <f>SUM(E46/B46)*100</f>
        <v>21.509433962264151</v>
      </c>
      <c r="G46" s="3262">
        <v>0</v>
      </c>
      <c r="H46" s="3264">
        <f t="shared" ref="H46" si="39">(G46/B46)*100</f>
        <v>0</v>
      </c>
      <c r="I46" s="3262">
        <v>16</v>
      </c>
      <c r="J46" s="3264">
        <f t="shared" ref="J46" si="40">(I46/B46)*100</f>
        <v>0.35516093229744727</v>
      </c>
      <c r="K46" s="3261">
        <v>1907</v>
      </c>
      <c r="L46" s="3264">
        <f>SUM(K46/B46)*100</f>
        <v>42.330743618202</v>
      </c>
      <c r="M46" s="31">
        <v>304</v>
      </c>
      <c r="N46" s="3264">
        <f t="shared" ref="N46" si="41">SUM(M46/B46)*100</f>
        <v>6.7480577136514981</v>
      </c>
      <c r="O46" s="31">
        <v>114</v>
      </c>
      <c r="P46" s="3258">
        <f t="shared" ref="P46" si="42">SUM(O46/B46)*100</f>
        <v>2.5305216426193118</v>
      </c>
      <c r="Q46" s="31">
        <v>1165</v>
      </c>
      <c r="R46" s="3259">
        <f t="shared" ref="R46" si="43">SUM(Q46/B46)*100</f>
        <v>25.86015538290788</v>
      </c>
      <c r="S46" s="85">
        <v>0</v>
      </c>
      <c r="T46" s="3263">
        <f t="shared" ref="T46" si="44">SUM(S46/B46)*100</f>
        <v>0</v>
      </c>
    </row>
    <row r="47" spans="1:23" s="144" customFormat="1" ht="13.5" customHeight="1">
      <c r="A47" s="482" t="s">
        <v>983</v>
      </c>
      <c r="B47" s="36">
        <v>4505</v>
      </c>
      <c r="C47" s="3434">
        <v>30</v>
      </c>
      <c r="D47" s="667">
        <f t="shared" si="36"/>
        <v>0.66592674805771357</v>
      </c>
      <c r="E47" s="31">
        <v>969</v>
      </c>
      <c r="F47" s="3433">
        <f>SUM(E47/B47)*100</f>
        <v>21.509433962264151</v>
      </c>
      <c r="G47" s="3435">
        <v>0</v>
      </c>
      <c r="H47" s="3437">
        <f t="shared" si="29"/>
        <v>0</v>
      </c>
      <c r="I47" s="3435">
        <v>16</v>
      </c>
      <c r="J47" s="3437">
        <f t="shared" si="30"/>
        <v>0.35516093229744727</v>
      </c>
      <c r="K47" s="3434">
        <v>1906</v>
      </c>
      <c r="L47" s="3437">
        <f>SUM(K47/B47)*100</f>
        <v>42.308546059933406</v>
      </c>
      <c r="M47" s="31">
        <v>304</v>
      </c>
      <c r="N47" s="3437">
        <f t="shared" si="32"/>
        <v>6.7480577136514981</v>
      </c>
      <c r="O47" s="31">
        <v>115</v>
      </c>
      <c r="P47" s="3431">
        <f t="shared" si="33"/>
        <v>2.5527192008879025</v>
      </c>
      <c r="Q47" s="31">
        <v>1165</v>
      </c>
      <c r="R47" s="3432">
        <f t="shared" si="34"/>
        <v>25.86015538290788</v>
      </c>
      <c r="S47" s="85">
        <v>0</v>
      </c>
      <c r="T47" s="3436">
        <f t="shared" si="35"/>
        <v>0</v>
      </c>
      <c r="U47" s="900"/>
      <c r="V47" s="3460"/>
      <c r="W47" s="900"/>
    </row>
    <row r="48" spans="1:23" s="144" customFormat="1" ht="13.5" customHeight="1">
      <c r="A48" s="1851" t="s">
        <v>1005</v>
      </c>
      <c r="B48" s="47">
        <v>4483</v>
      </c>
      <c r="C48" s="3593">
        <v>29</v>
      </c>
      <c r="D48" s="741">
        <f t="shared" si="36"/>
        <v>0.64688824447914339</v>
      </c>
      <c r="E48" s="41">
        <v>967</v>
      </c>
      <c r="F48" s="3583">
        <f>SUM(E48/B48)*100</f>
        <v>21.570376979701091</v>
      </c>
      <c r="G48" s="3598">
        <v>0</v>
      </c>
      <c r="H48" s="3596">
        <f t="shared" si="29"/>
        <v>0</v>
      </c>
      <c r="I48" s="3598">
        <v>15</v>
      </c>
      <c r="J48" s="3596">
        <f t="shared" si="30"/>
        <v>0.33459736783403971</v>
      </c>
      <c r="K48" s="3593">
        <v>1891</v>
      </c>
      <c r="L48" s="3596">
        <f>SUM(K48/B48)*100</f>
        <v>42.181574838277939</v>
      </c>
      <c r="M48" s="41">
        <v>300</v>
      </c>
      <c r="N48" s="3596">
        <f t="shared" si="32"/>
        <v>6.6919473566807941</v>
      </c>
      <c r="O48" s="41">
        <v>116</v>
      </c>
      <c r="P48" s="3581">
        <f t="shared" si="33"/>
        <v>2.5875529779165736</v>
      </c>
      <c r="Q48" s="41">
        <v>1161</v>
      </c>
      <c r="R48" s="3582">
        <f t="shared" si="34"/>
        <v>25.897836270354674</v>
      </c>
      <c r="S48" s="87">
        <v>0</v>
      </c>
      <c r="T48" s="3595">
        <f t="shared" si="35"/>
        <v>0</v>
      </c>
    </row>
    <row r="49" spans="1:23" s="144" customFormat="1" ht="13.5" customHeight="1" thickBot="1">
      <c r="A49" s="4375" t="s">
        <v>1014</v>
      </c>
      <c r="B49" s="4376">
        <v>4455</v>
      </c>
      <c r="C49" s="1645">
        <v>28</v>
      </c>
      <c r="D49" s="4377">
        <f t="shared" ref="D49" si="45">SUM(C49/B49)*100</f>
        <v>0.62850729517396187</v>
      </c>
      <c r="E49" s="1737">
        <v>954</v>
      </c>
      <c r="F49" s="4378">
        <f>SUM(E49/B49)*100</f>
        <v>21.414141414141412</v>
      </c>
      <c r="G49" s="4379">
        <v>0</v>
      </c>
      <c r="H49" s="1736">
        <f t="shared" ref="H49" si="46">(G49/B49)*100</f>
        <v>0</v>
      </c>
      <c r="I49" s="4379">
        <v>15</v>
      </c>
      <c r="J49" s="1736">
        <f t="shared" ref="J49" si="47">(I49/B49)*100</f>
        <v>0.33670033670033667</v>
      </c>
      <c r="K49" s="1645">
        <v>1880</v>
      </c>
      <c r="L49" s="1736">
        <f>SUM(K49/B49)*100</f>
        <v>42.19977553310887</v>
      </c>
      <c r="M49" s="1737">
        <v>304</v>
      </c>
      <c r="N49" s="1736">
        <f t="shared" ref="N49" si="48">SUM(M49/B49)*100</f>
        <v>6.8237934904601572</v>
      </c>
      <c r="O49" s="1737">
        <v>113</v>
      </c>
      <c r="P49" s="4380">
        <f t="shared" ref="P49" si="49">SUM(O49/B49)*100</f>
        <v>2.5364758698092031</v>
      </c>
      <c r="Q49" s="1737">
        <v>1160</v>
      </c>
      <c r="R49" s="4381">
        <f t="shared" ref="R49" si="50">SUM(Q49/B49)*100</f>
        <v>26.038159371492704</v>
      </c>
      <c r="S49" s="4382">
        <v>1</v>
      </c>
      <c r="T49" s="4383">
        <f t="shared" ref="T49" si="51">SUM(S49/B49)*100</f>
        <v>2.2446689113355782E-2</v>
      </c>
      <c r="V49" s="4338">
        <f>B49-C49-E49-G49-I49-K49-M49-O49-S49</f>
        <v>1160</v>
      </c>
      <c r="W49" s="4339">
        <f>T49+R49+P49+N49+L49+J49+H49+F49+D49</f>
        <v>100</v>
      </c>
    </row>
    <row r="50" spans="1:23">
      <c r="A50" s="50" t="s">
        <v>146</v>
      </c>
      <c r="D50" s="23"/>
      <c r="E50" s="56"/>
      <c r="F50" s="50"/>
      <c r="G50" s="56"/>
      <c r="H50" s="56"/>
      <c r="I50" s="56"/>
      <c r="J50" s="56"/>
      <c r="K50" s="56"/>
      <c r="L50" s="56"/>
      <c r="M50" s="56"/>
      <c r="N50" s="56"/>
      <c r="O50" s="56"/>
      <c r="P50" s="56"/>
      <c r="Q50" s="56"/>
      <c r="R50" s="56"/>
    </row>
    <row r="51" spans="1:23" ht="24.75" customHeight="1">
      <c r="A51" s="4501" t="s">
        <v>62</v>
      </c>
      <c r="B51" s="4502"/>
      <c r="C51" s="4502"/>
      <c r="D51" s="4502"/>
      <c r="E51" s="4502"/>
      <c r="F51" s="4502"/>
      <c r="G51" s="4502"/>
      <c r="H51" s="4502"/>
      <c r="I51" s="4502"/>
      <c r="J51" s="4502"/>
      <c r="K51" s="4502"/>
      <c r="L51" s="4502"/>
      <c r="M51" s="4502"/>
      <c r="N51" s="4502"/>
      <c r="O51" s="4502"/>
      <c r="P51" s="4502"/>
      <c r="Q51" s="4502"/>
      <c r="R51" s="4502"/>
      <c r="S51" s="4503"/>
      <c r="T51" s="4503"/>
      <c r="U51" s="823"/>
      <c r="V51" s="823"/>
    </row>
    <row r="52" spans="1:23" ht="4.7" customHeight="1">
      <c r="A52" s="824"/>
      <c r="B52" s="825"/>
      <c r="C52" s="825"/>
      <c r="D52" s="825"/>
      <c r="E52" s="825"/>
      <c r="F52" s="825"/>
      <c r="G52" s="825"/>
      <c r="H52" s="825"/>
      <c r="I52" s="825"/>
      <c r="J52" s="825"/>
      <c r="K52" s="825"/>
      <c r="L52" s="825"/>
      <c r="M52" s="825"/>
      <c r="N52" s="825"/>
      <c r="O52" s="825"/>
      <c r="P52" s="825"/>
      <c r="Q52" s="825"/>
      <c r="R52" s="825"/>
      <c r="S52" s="1"/>
      <c r="T52" s="1"/>
      <c r="U52" s="823"/>
      <c r="V52" s="823"/>
    </row>
    <row r="53" spans="1:23" ht="18" customHeight="1">
      <c r="A53" s="14" t="s">
        <v>26</v>
      </c>
      <c r="B53" s="4682" t="s">
        <v>138</v>
      </c>
      <c r="C53" s="4683"/>
      <c r="D53" s="4683"/>
      <c r="E53" s="4683"/>
      <c r="F53" s="4683"/>
      <c r="G53" s="4683"/>
      <c r="H53" s="4683"/>
      <c r="I53" s="4683"/>
      <c r="J53" s="4683"/>
      <c r="K53" s="4683"/>
      <c r="L53" s="4683"/>
      <c r="M53" s="4683"/>
      <c r="N53" s="4683"/>
      <c r="O53" s="4683"/>
      <c r="P53" s="4683"/>
      <c r="Q53" s="4683"/>
      <c r="R53" s="4683"/>
      <c r="S53" s="4683"/>
      <c r="T53" s="4684"/>
    </row>
    <row r="54" spans="1:23" ht="20.25" customHeight="1" thickBot="1">
      <c r="B54" s="4546" t="s">
        <v>213</v>
      </c>
      <c r="C54" s="4492"/>
      <c r="D54" s="4492"/>
      <c r="E54" s="4492"/>
      <c r="F54" s="4492"/>
      <c r="G54" s="4492"/>
      <c r="H54" s="4492"/>
      <c r="I54" s="4492"/>
      <c r="J54" s="4492"/>
      <c r="K54" s="4492"/>
      <c r="L54" s="4492"/>
      <c r="M54" s="4492"/>
      <c r="N54" s="4492"/>
      <c r="O54" s="4492"/>
      <c r="P54" s="4492"/>
      <c r="Q54" s="4492"/>
      <c r="R54" s="4492"/>
      <c r="S54" s="4492"/>
      <c r="T54" s="4493"/>
    </row>
    <row r="55" spans="1:23" ht="13.5" thickBot="1">
      <c r="A55" s="641" t="s">
        <v>99</v>
      </c>
      <c r="B55" s="2206"/>
      <c r="C55" s="4686" t="s">
        <v>155</v>
      </c>
      <c r="D55" s="4687"/>
      <c r="E55" s="4687"/>
      <c r="F55" s="4687"/>
      <c r="G55" s="4687"/>
      <c r="H55" s="4687"/>
      <c r="I55" s="4687"/>
      <c r="J55" s="4687"/>
      <c r="K55" s="4687"/>
      <c r="L55" s="4687"/>
      <c r="M55" s="4687"/>
      <c r="N55" s="4687"/>
      <c r="O55" s="4687"/>
      <c r="P55" s="4687"/>
      <c r="Q55" s="4687"/>
      <c r="R55" s="4687"/>
      <c r="S55" s="4687"/>
      <c r="T55" s="4688"/>
    </row>
    <row r="56" spans="1:23" ht="28.5" customHeight="1">
      <c r="A56" s="183" t="s">
        <v>104</v>
      </c>
      <c r="B56" s="184" t="s">
        <v>105</v>
      </c>
      <c r="C56" s="4680" t="s">
        <v>140</v>
      </c>
      <c r="D56" s="4681"/>
      <c r="E56" s="4671" t="s">
        <v>141</v>
      </c>
      <c r="F56" s="4678"/>
      <c r="G56" s="4673" t="s">
        <v>604</v>
      </c>
      <c r="H56" s="4674"/>
      <c r="I56" s="4673" t="s">
        <v>605</v>
      </c>
      <c r="J56" s="4674"/>
      <c r="K56" s="4671" t="s">
        <v>142</v>
      </c>
      <c r="L56" s="4678"/>
      <c r="M56" s="4671" t="s">
        <v>143</v>
      </c>
      <c r="N56" s="4678"/>
      <c r="O56" s="4671" t="s">
        <v>59</v>
      </c>
      <c r="P56" s="4678"/>
      <c r="Q56" s="4671" t="s">
        <v>144</v>
      </c>
      <c r="R56" s="4678"/>
      <c r="S56" s="4671" t="s">
        <v>145</v>
      </c>
      <c r="T56" s="4672"/>
    </row>
    <row r="57" spans="1:23" ht="12.75" customHeight="1">
      <c r="A57" s="51" t="s">
        <v>128</v>
      </c>
      <c r="B57" s="179">
        <v>2.1578538102643847</v>
      </c>
      <c r="C57" s="4459">
        <v>5.7692307692307736</v>
      </c>
      <c r="D57" s="4481"/>
      <c r="E57" s="4485">
        <v>-1.0768126346015805</v>
      </c>
      <c r="F57" s="4489"/>
      <c r="G57" s="4534" t="s">
        <v>601</v>
      </c>
      <c r="H57" s="4489"/>
      <c r="I57" s="4489"/>
      <c r="J57" s="4504"/>
      <c r="K57" s="4459">
        <v>5.6766575840145208</v>
      </c>
      <c r="L57" s="4481"/>
      <c r="M57" s="4485">
        <v>-1.594533029612748</v>
      </c>
      <c r="N57" s="4504"/>
      <c r="O57" s="4459">
        <v>0</v>
      </c>
      <c r="P57" s="4481"/>
      <c r="Q57" s="4485">
        <v>0.38022813688212409</v>
      </c>
      <c r="R57" s="4504"/>
      <c r="S57" s="4459">
        <v>33.333333333333314</v>
      </c>
      <c r="T57" s="4463"/>
    </row>
    <row r="58" spans="1:23" ht="12.75" customHeight="1">
      <c r="A58" s="51" t="s">
        <v>152</v>
      </c>
      <c r="B58" s="93">
        <v>2.0873228648027577</v>
      </c>
      <c r="C58" s="4459">
        <v>9.6153846153846274</v>
      </c>
      <c r="D58" s="4481"/>
      <c r="E58" s="4461">
        <v>-0.42949176807444189</v>
      </c>
      <c r="F58" s="4481"/>
      <c r="G58" s="4535" t="s">
        <v>601</v>
      </c>
      <c r="H58" s="4481"/>
      <c r="I58" s="4481"/>
      <c r="J58" s="4462"/>
      <c r="K58" s="4459">
        <v>4.9779735682819393</v>
      </c>
      <c r="L58" s="4481"/>
      <c r="M58" s="4461">
        <v>-0.92165898617511743</v>
      </c>
      <c r="N58" s="4462"/>
      <c r="O58" s="4459">
        <v>0</v>
      </c>
      <c r="P58" s="4481"/>
      <c r="Q58" s="4461">
        <v>0</v>
      </c>
      <c r="R58" s="4462"/>
      <c r="S58" s="4459">
        <v>33.333333333333314</v>
      </c>
      <c r="T58" s="4463"/>
    </row>
    <row r="59" spans="1:23" ht="12.75" customHeight="1">
      <c r="A59" s="51" t="s">
        <v>130</v>
      </c>
      <c r="B59" s="93">
        <v>1.6949152542372872</v>
      </c>
      <c r="C59" s="4459">
        <v>3.7735849056603712</v>
      </c>
      <c r="D59" s="4481"/>
      <c r="E59" s="4461">
        <v>-0.57183702644746859</v>
      </c>
      <c r="F59" s="4481"/>
      <c r="G59" s="4535" t="s">
        <v>601</v>
      </c>
      <c r="H59" s="4481"/>
      <c r="I59" s="4481"/>
      <c r="J59" s="4462"/>
      <c r="K59" s="4459">
        <v>4.4027898866608552</v>
      </c>
      <c r="L59" s="4481"/>
      <c r="M59" s="4461">
        <v>-1.6091954022988517</v>
      </c>
      <c r="N59" s="4462"/>
      <c r="O59" s="4459">
        <v>0</v>
      </c>
      <c r="P59" s="4481"/>
      <c r="Q59" s="4461">
        <v>0</v>
      </c>
      <c r="R59" s="4462"/>
      <c r="S59" s="4459">
        <v>50</v>
      </c>
      <c r="T59" s="4463"/>
    </row>
    <row r="60" spans="1:23" ht="12.75" customHeight="1">
      <c r="A60" s="52" t="s">
        <v>405</v>
      </c>
      <c r="B60" s="94">
        <v>1.2141908556251053</v>
      </c>
      <c r="C60" s="4512">
        <v>3.7037037037036953</v>
      </c>
      <c r="D60" s="4543"/>
      <c r="E60" s="4472">
        <v>-1.3561741613133478</v>
      </c>
      <c r="F60" s="4543"/>
      <c r="G60" s="4542" t="s">
        <v>601</v>
      </c>
      <c r="H60" s="4543"/>
      <c r="I60" s="4543"/>
      <c r="J60" s="4490"/>
      <c r="K60" s="4512">
        <v>4.0224913494809584</v>
      </c>
      <c r="L60" s="4543"/>
      <c r="M60" s="4472">
        <v>-1.3824884792626762</v>
      </c>
      <c r="N60" s="4490"/>
      <c r="O60" s="4512">
        <v>0</v>
      </c>
      <c r="P60" s="4543"/>
      <c r="Q60" s="4472">
        <v>-0.75117370892017732</v>
      </c>
      <c r="R60" s="4490"/>
      <c r="S60" s="4512">
        <v>100</v>
      </c>
      <c r="T60" s="4474"/>
    </row>
    <row r="61" spans="1:23" ht="12.75" customHeight="1">
      <c r="A61" s="51" t="s">
        <v>425</v>
      </c>
      <c r="B61" s="93">
        <f t="shared" ref="B61:C75" si="52">SUM(B9/B5)*100-100</f>
        <v>0.98953377735489312</v>
      </c>
      <c r="C61" s="4459">
        <f t="shared" si="52"/>
        <v>-1.818181818181813</v>
      </c>
      <c r="D61" s="4481"/>
      <c r="E61" s="4461">
        <f>SUM(E9/E5)*100-100</f>
        <v>-0.50798258345427882</v>
      </c>
      <c r="F61" s="4481"/>
      <c r="G61" s="4535" t="s">
        <v>601</v>
      </c>
      <c r="H61" s="4481"/>
      <c r="I61" s="4481"/>
      <c r="J61" s="4462"/>
      <c r="K61" s="4459">
        <f t="shared" ref="K61:K72" si="53">SUM(K9/K5)*100-100</f>
        <v>3.7387193811774893</v>
      </c>
      <c r="L61" s="4481"/>
      <c r="M61" s="4461">
        <f t="shared" ref="M61:M72" si="54">SUM(M9/M5)*100-100</f>
        <v>-2.3148148148148096</v>
      </c>
      <c r="N61" s="4462"/>
      <c r="O61" s="4459">
        <f t="shared" ref="O61:O72" si="55">SUM(O9/O5)*100-100</f>
        <v>0</v>
      </c>
      <c r="P61" s="4481"/>
      <c r="Q61" s="4461">
        <f t="shared" ref="Q61:Q72" si="56">SUM(Q9/Q5)*100-100</f>
        <v>-1.6098484848484844</v>
      </c>
      <c r="R61" s="4462"/>
      <c r="S61" s="4459">
        <f t="shared" ref="S61:S72" si="57">SUM(S9/S5)*100-100</f>
        <v>0</v>
      </c>
      <c r="T61" s="4463"/>
    </row>
    <row r="62" spans="1:23" ht="12.75" customHeight="1">
      <c r="A62" s="51" t="s">
        <v>575</v>
      </c>
      <c r="B62" s="93">
        <f t="shared" si="52"/>
        <v>0.56274620146314192</v>
      </c>
      <c r="C62" s="4459">
        <f t="shared" si="52"/>
        <v>-5.2631578947368496</v>
      </c>
      <c r="D62" s="4481"/>
      <c r="E62" s="4461">
        <f t="shared" ref="E62:E72" si="58">SUM(E10/E6)*100-100</f>
        <v>-0.6470165348670065</v>
      </c>
      <c r="F62" s="4481"/>
      <c r="G62" s="4535" t="s">
        <v>601</v>
      </c>
      <c r="H62" s="4481"/>
      <c r="I62" s="4481"/>
      <c r="J62" s="4462"/>
      <c r="K62" s="4459">
        <f t="shared" si="53"/>
        <v>2.7276542173730718</v>
      </c>
      <c r="L62" s="4481"/>
      <c r="M62" s="4461">
        <f t="shared" si="54"/>
        <v>-2.3255813953488484</v>
      </c>
      <c r="N62" s="4462"/>
      <c r="O62" s="4459">
        <f t="shared" si="55"/>
        <v>0</v>
      </c>
      <c r="P62" s="4481"/>
      <c r="Q62" s="4461">
        <f t="shared" si="56"/>
        <v>-1.6933207902163616</v>
      </c>
      <c r="R62" s="4462"/>
      <c r="S62" s="4459">
        <f t="shared" si="57"/>
        <v>125</v>
      </c>
      <c r="T62" s="4463"/>
    </row>
    <row r="63" spans="1:23" ht="12.75" customHeight="1">
      <c r="A63" s="51" t="s">
        <v>426</v>
      </c>
      <c r="B63" s="93">
        <f t="shared" si="52"/>
        <v>0.3932584269662982</v>
      </c>
      <c r="C63" s="4459">
        <f t="shared" si="52"/>
        <v>-3.6363636363636402</v>
      </c>
      <c r="D63" s="4481"/>
      <c r="E63" s="4461">
        <f t="shared" si="58"/>
        <v>-0.57512580877066455</v>
      </c>
      <c r="F63" s="4481"/>
      <c r="G63" s="4535" t="s">
        <v>601</v>
      </c>
      <c r="H63" s="4481"/>
      <c r="I63" s="4481"/>
      <c r="J63" s="4462"/>
      <c r="K63" s="4459">
        <f t="shared" si="53"/>
        <v>2.2129436325678569</v>
      </c>
      <c r="L63" s="4481"/>
      <c r="M63" s="4461">
        <f t="shared" si="54"/>
        <v>-1.6355140186915804</v>
      </c>
      <c r="N63" s="4462"/>
      <c r="O63" s="4459">
        <f t="shared" si="55"/>
        <v>33.333333333333314</v>
      </c>
      <c r="P63" s="4481"/>
      <c r="Q63" s="4461">
        <f t="shared" si="56"/>
        <v>-1.6901408450704167</v>
      </c>
      <c r="R63" s="4462"/>
      <c r="S63" s="4459">
        <f t="shared" si="57"/>
        <v>66.666666666666686</v>
      </c>
      <c r="T63" s="4463"/>
    </row>
    <row r="64" spans="1:23" ht="12.75" customHeight="1">
      <c r="A64" s="52" t="s">
        <v>479</v>
      </c>
      <c r="B64" s="94">
        <f t="shared" si="52"/>
        <v>-0.58106841611996174</v>
      </c>
      <c r="C64" s="4512">
        <f t="shared" si="52"/>
        <v>-8.9285714285714306</v>
      </c>
      <c r="D64" s="4543"/>
      <c r="E64" s="4472">
        <f t="shared" si="58"/>
        <v>-1.3024602026049195</v>
      </c>
      <c r="F64" s="4543"/>
      <c r="G64" s="4542" t="s">
        <v>601</v>
      </c>
      <c r="H64" s="4543"/>
      <c r="I64" s="4543"/>
      <c r="J64" s="4490"/>
      <c r="K64" s="4512">
        <f t="shared" si="53"/>
        <v>0.6237006237006284</v>
      </c>
      <c r="L64" s="4543"/>
      <c r="M64" s="4472">
        <f t="shared" si="54"/>
        <v>-2.8037383177570092</v>
      </c>
      <c r="N64" s="4490"/>
      <c r="O64" s="4512">
        <f t="shared" si="55"/>
        <v>33.333333333333314</v>
      </c>
      <c r="P64" s="4543"/>
      <c r="Q64" s="4472">
        <f t="shared" si="56"/>
        <v>-1.1352885525070917</v>
      </c>
      <c r="R64" s="4490"/>
      <c r="S64" s="4512">
        <f t="shared" si="57"/>
        <v>0</v>
      </c>
      <c r="T64" s="4474"/>
    </row>
    <row r="65" spans="1:20" ht="12.75" customHeight="1">
      <c r="A65" s="51" t="s">
        <v>484</v>
      </c>
      <c r="B65" s="93">
        <f t="shared" si="52"/>
        <v>-1.1305822498586764</v>
      </c>
      <c r="C65" s="4459">
        <f t="shared" si="52"/>
        <v>-3.7037037037037095</v>
      </c>
      <c r="D65" s="4481"/>
      <c r="E65" s="4461">
        <f t="shared" si="58"/>
        <v>-1.3129102844638965</v>
      </c>
      <c r="F65" s="4481"/>
      <c r="G65" s="4535" t="s">
        <v>601</v>
      </c>
      <c r="H65" s="4481"/>
      <c r="I65" s="4481"/>
      <c r="J65" s="4462"/>
      <c r="K65" s="4459">
        <f t="shared" si="53"/>
        <v>-0.91135045567523321</v>
      </c>
      <c r="L65" s="4481"/>
      <c r="M65" s="4461">
        <f t="shared" si="54"/>
        <v>-2.8436018957345937</v>
      </c>
      <c r="N65" s="4462"/>
      <c r="O65" s="4459">
        <f t="shared" si="55"/>
        <v>33.333333333333314</v>
      </c>
      <c r="P65" s="4481"/>
      <c r="Q65" s="4461">
        <f t="shared" si="56"/>
        <v>-0.96246390760346401</v>
      </c>
      <c r="R65" s="4462"/>
      <c r="S65" s="4459">
        <f t="shared" si="57"/>
        <v>75</v>
      </c>
      <c r="T65" s="4463"/>
    </row>
    <row r="66" spans="1:20" ht="12.75" customHeight="1">
      <c r="A66" s="51" t="s">
        <v>484</v>
      </c>
      <c r="B66" s="93">
        <f t="shared" si="52"/>
        <v>-1.790710688304415</v>
      </c>
      <c r="C66" s="4459">
        <f t="shared" si="52"/>
        <v>-5.5555555555555571</v>
      </c>
      <c r="D66" s="4481"/>
      <c r="E66" s="4461">
        <f t="shared" si="58"/>
        <v>-1.9536903039073792</v>
      </c>
      <c r="F66" s="4481"/>
      <c r="G66" s="4535" t="s">
        <v>601</v>
      </c>
      <c r="H66" s="4481"/>
      <c r="I66" s="4481"/>
      <c r="J66" s="4462"/>
      <c r="K66" s="4459">
        <f t="shared" si="53"/>
        <v>-1.7156862745098067</v>
      </c>
      <c r="L66" s="4481"/>
      <c r="M66" s="4461">
        <f t="shared" si="54"/>
        <v>-1.6666666666666714</v>
      </c>
      <c r="N66" s="4462"/>
      <c r="O66" s="4459">
        <f t="shared" si="55"/>
        <v>33.333333333333314</v>
      </c>
      <c r="P66" s="4481"/>
      <c r="Q66" s="4461">
        <f t="shared" si="56"/>
        <v>-1.2440191387559878</v>
      </c>
      <c r="R66" s="4462"/>
      <c r="S66" s="4459">
        <f t="shared" si="57"/>
        <v>-55.555555555555557</v>
      </c>
      <c r="T66" s="4463"/>
    </row>
    <row r="67" spans="1:20" ht="12.75" customHeight="1">
      <c r="A67" s="51" t="s">
        <v>498</v>
      </c>
      <c r="B67" s="93">
        <f t="shared" si="52"/>
        <v>-1.51091214325686</v>
      </c>
      <c r="C67" s="4459">
        <f t="shared" si="52"/>
        <v>-3.7735849056603712</v>
      </c>
      <c r="D67" s="4481"/>
      <c r="E67" s="4461">
        <f t="shared" si="58"/>
        <v>-2.7476500361532885</v>
      </c>
      <c r="F67" s="4481"/>
      <c r="G67" s="4535" t="s">
        <v>601</v>
      </c>
      <c r="H67" s="4481"/>
      <c r="I67" s="4481"/>
      <c r="J67" s="4462"/>
      <c r="K67" s="4459">
        <f t="shared" si="53"/>
        <v>-1.3888888888888857</v>
      </c>
      <c r="L67" s="4481"/>
      <c r="M67" s="4461">
        <f t="shared" si="54"/>
        <v>-2.6128266033254164</v>
      </c>
      <c r="N67" s="4462"/>
      <c r="O67" s="4459">
        <f t="shared" si="55"/>
        <v>0</v>
      </c>
      <c r="P67" s="4481"/>
      <c r="Q67" s="4461">
        <f t="shared" si="56"/>
        <v>0.47755491881567025</v>
      </c>
      <c r="R67" s="4462"/>
      <c r="S67" s="4459">
        <f t="shared" si="57"/>
        <v>-20</v>
      </c>
      <c r="T67" s="4463"/>
    </row>
    <row r="68" spans="1:20" ht="12.75" customHeight="1">
      <c r="A68" s="52" t="s">
        <v>428</v>
      </c>
      <c r="B68" s="94">
        <f t="shared" si="52"/>
        <v>-0.99924585218703044</v>
      </c>
      <c r="C68" s="4512">
        <f t="shared" si="52"/>
        <v>0</v>
      </c>
      <c r="D68" s="4543"/>
      <c r="E68" s="4472">
        <f t="shared" si="58"/>
        <v>-0.80645161290323131</v>
      </c>
      <c r="F68" s="4543"/>
      <c r="G68" s="4542" t="s">
        <v>601</v>
      </c>
      <c r="H68" s="4543"/>
      <c r="I68" s="4543"/>
      <c r="J68" s="4490"/>
      <c r="K68" s="4512">
        <f t="shared" si="53"/>
        <v>-0.8264462809917319</v>
      </c>
      <c r="L68" s="4543"/>
      <c r="M68" s="4472">
        <f t="shared" si="54"/>
        <v>-1.6826923076923066</v>
      </c>
      <c r="N68" s="4490"/>
      <c r="O68" s="4512">
        <f t="shared" si="55"/>
        <v>0</v>
      </c>
      <c r="P68" s="4543"/>
      <c r="Q68" s="4472">
        <f t="shared" si="56"/>
        <v>-1.4354066985645915</v>
      </c>
      <c r="R68" s="4490"/>
      <c r="S68" s="4512">
        <f t="shared" si="57"/>
        <v>0</v>
      </c>
      <c r="T68" s="4474"/>
    </row>
    <row r="69" spans="1:20" ht="12.75" customHeight="1">
      <c r="A69" s="51" t="s">
        <v>416</v>
      </c>
      <c r="B69" s="93">
        <f t="shared" si="52"/>
        <v>-1.372212692967409</v>
      </c>
      <c r="C69" s="4459">
        <f t="shared" si="52"/>
        <v>0</v>
      </c>
      <c r="D69" s="4481"/>
      <c r="E69" s="4461">
        <f t="shared" si="58"/>
        <v>-1.6260162601626007</v>
      </c>
      <c r="F69" s="4481"/>
      <c r="G69" s="4534" t="s">
        <v>601</v>
      </c>
      <c r="H69" s="4489"/>
      <c r="I69" s="4489"/>
      <c r="J69" s="4504"/>
      <c r="K69" s="4459">
        <f t="shared" si="53"/>
        <v>-1.3795986622073571</v>
      </c>
      <c r="L69" s="4481"/>
      <c r="M69" s="4461">
        <f t="shared" si="54"/>
        <v>-2.1951219512195195</v>
      </c>
      <c r="N69" s="4462"/>
      <c r="O69" s="4459">
        <f t="shared" si="55"/>
        <v>0</v>
      </c>
      <c r="P69" s="4481"/>
      <c r="Q69" s="4461">
        <f t="shared" si="56"/>
        <v>-0.48590864917396459</v>
      </c>
      <c r="R69" s="4462"/>
      <c r="S69" s="4459">
        <f t="shared" si="57"/>
        <v>-42.857142857142861</v>
      </c>
      <c r="T69" s="4463"/>
    </row>
    <row r="70" spans="1:20" ht="12.75" customHeight="1">
      <c r="A70" s="51" t="s">
        <v>211</v>
      </c>
      <c r="B70" s="93">
        <f t="shared" si="52"/>
        <v>-1.7094017094017175</v>
      </c>
      <c r="C70" s="4459">
        <f t="shared" si="52"/>
        <v>-1.9607843137254974</v>
      </c>
      <c r="D70" s="4481"/>
      <c r="E70" s="4461">
        <f t="shared" si="58"/>
        <v>-1.4022140221402282</v>
      </c>
      <c r="F70" s="4481"/>
      <c r="G70" s="4535" t="s">
        <v>601</v>
      </c>
      <c r="H70" s="4481"/>
      <c r="I70" s="4481"/>
      <c r="J70" s="4462"/>
      <c r="K70" s="4459">
        <f t="shared" si="53"/>
        <v>-1.9118869492934323</v>
      </c>
      <c r="L70" s="4481"/>
      <c r="M70" s="4461">
        <f t="shared" si="54"/>
        <v>-3.8740920096852278</v>
      </c>
      <c r="N70" s="4462"/>
      <c r="O70" s="4459">
        <f t="shared" si="55"/>
        <v>0</v>
      </c>
      <c r="P70" s="4481"/>
      <c r="Q70" s="4461">
        <f t="shared" si="56"/>
        <v>-0.87209302325581461</v>
      </c>
      <c r="R70" s="4462"/>
      <c r="S70" s="4459">
        <f t="shared" si="57"/>
        <v>25</v>
      </c>
      <c r="T70" s="4463"/>
    </row>
    <row r="71" spans="1:20" ht="12.75" customHeight="1">
      <c r="A71" s="51" t="s">
        <v>61</v>
      </c>
      <c r="B71" s="93">
        <f t="shared" si="52"/>
        <v>-2.0454545454545467</v>
      </c>
      <c r="C71" s="4459">
        <f t="shared" si="52"/>
        <v>-29.411764705882348</v>
      </c>
      <c r="D71" s="4481"/>
      <c r="E71" s="4461">
        <f t="shared" si="58"/>
        <v>-12.788104089219331</v>
      </c>
      <c r="F71" s="4481"/>
      <c r="G71" s="4461" t="s">
        <v>601</v>
      </c>
      <c r="H71" s="4505"/>
      <c r="I71" s="4459" t="s">
        <v>601</v>
      </c>
      <c r="J71" s="4505"/>
      <c r="K71" s="4459">
        <f t="shared" si="53"/>
        <v>-2.1126760563380316</v>
      </c>
      <c r="L71" s="4481"/>
      <c r="M71" s="4461">
        <f t="shared" si="54"/>
        <v>-21.219512195121951</v>
      </c>
      <c r="N71" s="4462"/>
      <c r="O71" s="4459">
        <f t="shared" si="55"/>
        <v>2700</v>
      </c>
      <c r="P71" s="4481"/>
      <c r="Q71" s="4461">
        <f t="shared" si="56"/>
        <v>8.7452471482889678</v>
      </c>
      <c r="R71" s="4462"/>
      <c r="S71" s="4459">
        <f t="shared" si="57"/>
        <v>25</v>
      </c>
      <c r="T71" s="4463"/>
    </row>
    <row r="72" spans="1:20" ht="12.75" customHeight="1">
      <c r="A72" s="52" t="s">
        <v>551</v>
      </c>
      <c r="B72" s="93">
        <f t="shared" si="52"/>
        <v>-1.9615311369262969</v>
      </c>
      <c r="C72" s="4459">
        <f t="shared" si="52"/>
        <v>-27.450980392156865</v>
      </c>
      <c r="D72" s="4481"/>
      <c r="E72" s="4461">
        <f t="shared" si="58"/>
        <v>-14.338507021433855</v>
      </c>
      <c r="F72" s="4481"/>
      <c r="G72" s="4472" t="s">
        <v>601</v>
      </c>
      <c r="H72" s="4513"/>
      <c r="I72" s="4512" t="s">
        <v>601</v>
      </c>
      <c r="J72" s="4513"/>
      <c r="K72" s="4459">
        <f t="shared" si="53"/>
        <v>-2.0416666666666572</v>
      </c>
      <c r="L72" s="4481"/>
      <c r="M72" s="4461">
        <f t="shared" si="54"/>
        <v>-21.271393643031786</v>
      </c>
      <c r="N72" s="4462"/>
      <c r="O72" s="4459">
        <f t="shared" si="55"/>
        <v>2650</v>
      </c>
      <c r="P72" s="4481"/>
      <c r="Q72" s="4461">
        <f t="shared" si="56"/>
        <v>11.456310679611661</v>
      </c>
      <c r="R72" s="4462"/>
      <c r="S72" s="4459">
        <f t="shared" si="57"/>
        <v>25</v>
      </c>
      <c r="T72" s="4463"/>
    </row>
    <row r="73" spans="1:20" ht="12.75" customHeight="1">
      <c r="A73" s="730" t="s">
        <v>603</v>
      </c>
      <c r="B73" s="179">
        <f t="shared" si="52"/>
        <v>-1.5072463768115938</v>
      </c>
      <c r="C73" s="4483">
        <f t="shared" si="52"/>
        <v>-36.53846153846154</v>
      </c>
      <c r="D73" s="4489"/>
      <c r="E73" s="4485">
        <f t="shared" ref="E73:E81" si="59">SUM(E21/E17)*100-100</f>
        <v>-14.199849737039813</v>
      </c>
      <c r="F73" s="4504"/>
      <c r="G73" s="4483" t="s">
        <v>601</v>
      </c>
      <c r="H73" s="4483"/>
      <c r="I73" s="4485" t="s">
        <v>601</v>
      </c>
      <c r="J73" s="4511"/>
      <c r="K73" s="4483">
        <f t="shared" ref="K73:K81" si="60">SUM(K21/K17)*100-100</f>
        <v>-1.6532428995337085</v>
      </c>
      <c r="L73" s="4489"/>
      <c r="M73" s="4485">
        <f t="shared" ref="M73:M81" si="61">SUM(M21/M17)*100-100</f>
        <v>-20.698254364089777</v>
      </c>
      <c r="N73" s="4504"/>
      <c r="O73" s="4483">
        <f t="shared" ref="O73:O80" si="62">SUM(O21/O17)*100-100</f>
        <v>2725</v>
      </c>
      <c r="P73" s="4489"/>
      <c r="Q73" s="4485">
        <f t="shared" ref="Q73:Q81" si="63">SUM(Q21/Q17)*100-100</f>
        <v>12.3046875</v>
      </c>
      <c r="R73" s="4504"/>
      <c r="S73" s="4483">
        <f t="shared" ref="S73:S80" si="64">SUM(S21/S17)*100-100</f>
        <v>25</v>
      </c>
      <c r="T73" s="4486"/>
    </row>
    <row r="74" spans="1:20" ht="12.75" customHeight="1">
      <c r="A74" s="51" t="s">
        <v>641</v>
      </c>
      <c r="B74" s="93">
        <f t="shared" si="52"/>
        <v>-1.2753623188405783</v>
      </c>
      <c r="C74" s="4459">
        <f t="shared" si="52"/>
        <v>-34</v>
      </c>
      <c r="D74" s="4481"/>
      <c r="E74" s="4461">
        <f t="shared" si="59"/>
        <v>-14.52095808383234</v>
      </c>
      <c r="F74" s="4462"/>
      <c r="G74" s="4459" t="s">
        <v>601</v>
      </c>
      <c r="H74" s="4459"/>
      <c r="I74" s="4461" t="s">
        <v>601</v>
      </c>
      <c r="J74" s="4505"/>
      <c r="K74" s="4459">
        <f t="shared" si="60"/>
        <v>-1.3135593220338961</v>
      </c>
      <c r="L74" s="4481"/>
      <c r="M74" s="4461">
        <f t="shared" si="61"/>
        <v>-20.40302267002518</v>
      </c>
      <c r="N74" s="4462"/>
      <c r="O74" s="4459">
        <f t="shared" si="62"/>
        <v>2650</v>
      </c>
      <c r="P74" s="4481"/>
      <c r="Q74" s="4461">
        <f t="shared" si="63"/>
        <v>13.196480938416428</v>
      </c>
      <c r="R74" s="4462"/>
      <c r="S74" s="4459">
        <f t="shared" si="64"/>
        <v>20</v>
      </c>
      <c r="T74" s="4463"/>
    </row>
    <row r="75" spans="1:20" ht="12.75" customHeight="1">
      <c r="A75" s="51" t="s">
        <v>654</v>
      </c>
      <c r="B75" s="93">
        <f t="shared" si="52"/>
        <v>-1.7401392111368921</v>
      </c>
      <c r="C75" s="4459">
        <f t="shared" si="52"/>
        <v>-8.3333333333333428</v>
      </c>
      <c r="D75" s="4481"/>
      <c r="E75" s="4461">
        <f t="shared" si="59"/>
        <v>-3.3248081841432224</v>
      </c>
      <c r="F75" s="4462"/>
      <c r="G75" s="4459" t="s">
        <v>601</v>
      </c>
      <c r="H75" s="4459"/>
      <c r="I75" s="4461">
        <f t="shared" ref="I75:I81" si="65">SUM(I23/I19)*100-100</f>
        <v>-6.25</v>
      </c>
      <c r="J75" s="4462"/>
      <c r="K75" s="4459">
        <f t="shared" si="60"/>
        <v>-1.9889970376639923</v>
      </c>
      <c r="L75" s="4481"/>
      <c r="M75" s="4461">
        <f t="shared" si="61"/>
        <v>-2.7863777089783213</v>
      </c>
      <c r="N75" s="4462"/>
      <c r="O75" s="4459">
        <f t="shared" si="62"/>
        <v>-1.7857142857142918</v>
      </c>
      <c r="P75" s="4481"/>
      <c r="Q75" s="4461">
        <f t="shared" si="63"/>
        <v>0.96153846153845279</v>
      </c>
      <c r="R75" s="4462"/>
      <c r="S75" s="4459">
        <f t="shared" si="64"/>
        <v>0</v>
      </c>
      <c r="T75" s="4463"/>
    </row>
    <row r="76" spans="1:20" ht="12.75" customHeight="1">
      <c r="A76" s="91" t="s">
        <v>655</v>
      </c>
      <c r="B76" s="1345">
        <f t="shared" ref="B76:C83" si="66">SUM(B24/B20)*100-100</f>
        <v>-1.4374514374514433</v>
      </c>
      <c r="C76" s="4512">
        <f t="shared" si="66"/>
        <v>-10.810810810810807</v>
      </c>
      <c r="D76" s="4543"/>
      <c r="E76" s="4472">
        <f t="shared" si="59"/>
        <v>-1.8981880931837907</v>
      </c>
      <c r="F76" s="4490"/>
      <c r="G76" s="4512" t="s">
        <v>601</v>
      </c>
      <c r="H76" s="4512"/>
      <c r="I76" s="4472">
        <f t="shared" si="65"/>
        <v>-6.25</v>
      </c>
      <c r="J76" s="4490"/>
      <c r="K76" s="4512">
        <f t="shared" si="60"/>
        <v>-1.5312632922160816</v>
      </c>
      <c r="L76" s="4543"/>
      <c r="M76" s="4472">
        <f t="shared" si="61"/>
        <v>-3.7267080745341588</v>
      </c>
      <c r="N76" s="4490"/>
      <c r="O76" s="4512">
        <f t="shared" si="62"/>
        <v>0.90909090909090651</v>
      </c>
      <c r="P76" s="4543"/>
      <c r="Q76" s="4472">
        <f t="shared" si="63"/>
        <v>0.34843205574912872</v>
      </c>
      <c r="R76" s="4490"/>
      <c r="S76" s="4459">
        <f t="shared" si="64"/>
        <v>-80</v>
      </c>
      <c r="T76" s="4463"/>
    </row>
    <row r="77" spans="1:20" ht="12.75" customHeight="1">
      <c r="A77" s="731" t="s">
        <v>705</v>
      </c>
      <c r="B77" s="1572">
        <f t="shared" si="66"/>
        <v>-1.8049833235236434</v>
      </c>
      <c r="C77" s="4485">
        <f t="shared" si="66"/>
        <v>-3.0303030303030312</v>
      </c>
      <c r="D77" s="4504"/>
      <c r="E77" s="4461">
        <f t="shared" si="59"/>
        <v>-0.78809106830122744</v>
      </c>
      <c r="F77" s="4462"/>
      <c r="G77" s="4459" t="s">
        <v>601</v>
      </c>
      <c r="H77" s="4459"/>
      <c r="I77" s="4461">
        <f t="shared" si="65"/>
        <v>-6.25</v>
      </c>
      <c r="J77" s="4462"/>
      <c r="K77" s="4485">
        <f t="shared" si="60"/>
        <v>-2.6724137931034448</v>
      </c>
      <c r="L77" s="4504"/>
      <c r="M77" s="4485">
        <f t="shared" si="61"/>
        <v>-3.1446540880503164</v>
      </c>
      <c r="N77" s="4504"/>
      <c r="O77" s="4459">
        <f t="shared" si="62"/>
        <v>0</v>
      </c>
      <c r="P77" s="4481"/>
      <c r="Q77" s="4461">
        <f t="shared" si="63"/>
        <v>-0.34782608695653039</v>
      </c>
      <c r="R77" s="4481"/>
      <c r="S77" s="4485">
        <f t="shared" si="64"/>
        <v>-100</v>
      </c>
      <c r="T77" s="4486"/>
    </row>
    <row r="78" spans="1:20" ht="12.75" customHeight="1">
      <c r="A78" s="92" t="s">
        <v>723</v>
      </c>
      <c r="B78" s="1572">
        <f t="shared" si="66"/>
        <v>-1.9573302016050178</v>
      </c>
      <c r="C78" s="4461">
        <f t="shared" si="66"/>
        <v>0</v>
      </c>
      <c r="D78" s="4505"/>
      <c r="E78" s="4461">
        <f t="shared" si="59"/>
        <v>-0.87565674255691306</v>
      </c>
      <c r="F78" s="4505"/>
      <c r="G78" s="4461" t="s">
        <v>601</v>
      </c>
      <c r="H78" s="4505"/>
      <c r="I78" s="4461">
        <f t="shared" si="65"/>
        <v>0</v>
      </c>
      <c r="J78" s="4505"/>
      <c r="K78" s="4461">
        <f t="shared" si="60"/>
        <v>-3.0055817947616958</v>
      </c>
      <c r="L78" s="4505"/>
      <c r="M78" s="4461">
        <f t="shared" si="61"/>
        <v>-2.215189873417728</v>
      </c>
      <c r="N78" s="4505"/>
      <c r="O78" s="4461">
        <f t="shared" si="62"/>
        <v>3.6363636363636402</v>
      </c>
      <c r="P78" s="4505"/>
      <c r="Q78" s="4461">
        <f t="shared" si="63"/>
        <v>-0.94991364421416336</v>
      </c>
      <c r="R78" s="4505"/>
      <c r="S78" s="4461">
        <f t="shared" si="64"/>
        <v>-100</v>
      </c>
      <c r="T78" s="4506"/>
    </row>
    <row r="79" spans="1:20" ht="12.75" customHeight="1">
      <c r="A79" s="92" t="s">
        <v>724</v>
      </c>
      <c r="B79" s="1572">
        <f t="shared" si="66"/>
        <v>-1.3774104683195674</v>
      </c>
      <c r="C79" s="4461">
        <f t="shared" si="66"/>
        <v>0</v>
      </c>
      <c r="D79" s="4505"/>
      <c r="E79" s="4461">
        <f t="shared" si="59"/>
        <v>-2.0282186948853678</v>
      </c>
      <c r="F79" s="4505"/>
      <c r="G79" s="4461" t="s">
        <v>601</v>
      </c>
      <c r="H79" s="4505"/>
      <c r="I79" s="4461">
        <f t="shared" si="65"/>
        <v>0</v>
      </c>
      <c r="J79" s="4505"/>
      <c r="K79" s="4461">
        <f t="shared" si="60"/>
        <v>-2.0293609671848003</v>
      </c>
      <c r="L79" s="4505"/>
      <c r="M79" s="4461">
        <f t="shared" si="61"/>
        <v>-1.9108280254777128</v>
      </c>
      <c r="N79" s="4505"/>
      <c r="O79" s="4461">
        <f t="shared" si="62"/>
        <v>1.818181818181813</v>
      </c>
      <c r="P79" s="4505"/>
      <c r="Q79" s="4461">
        <f t="shared" si="63"/>
        <v>0.69264069264069406</v>
      </c>
      <c r="R79" s="4505"/>
      <c r="S79" s="4461">
        <f t="shared" si="64"/>
        <v>-80</v>
      </c>
      <c r="T79" s="4506"/>
    </row>
    <row r="80" spans="1:20" ht="13.5" customHeight="1">
      <c r="A80" s="91" t="s">
        <v>725</v>
      </c>
      <c r="B80" s="94">
        <f t="shared" si="66"/>
        <v>-1.6160819865983456</v>
      </c>
      <c r="C80" s="4472">
        <f t="shared" si="66"/>
        <v>0</v>
      </c>
      <c r="D80" s="4513"/>
      <c r="E80" s="4472">
        <f t="shared" si="59"/>
        <v>-3.078276165347404</v>
      </c>
      <c r="F80" s="4513"/>
      <c r="G80" s="4697" t="s">
        <v>601</v>
      </c>
      <c r="H80" s="4698"/>
      <c r="I80" s="4472">
        <f t="shared" si="65"/>
        <v>0</v>
      </c>
      <c r="J80" s="4513"/>
      <c r="K80" s="4472">
        <f t="shared" si="60"/>
        <v>-2.6349892008639415</v>
      </c>
      <c r="L80" s="4513"/>
      <c r="M80" s="4472">
        <f t="shared" si="61"/>
        <v>-0.64516129032257652</v>
      </c>
      <c r="N80" s="4513"/>
      <c r="O80" s="4472">
        <f t="shared" si="62"/>
        <v>0.90090090090089348</v>
      </c>
      <c r="P80" s="4513"/>
      <c r="Q80" s="4472">
        <f t="shared" si="63"/>
        <v>1.3888888888888857</v>
      </c>
      <c r="R80" s="4513"/>
      <c r="S80" s="4472">
        <f t="shared" si="64"/>
        <v>-100</v>
      </c>
      <c r="T80" s="4520"/>
    </row>
    <row r="81" spans="1:21" ht="13.5" customHeight="1">
      <c r="A81" s="731" t="s">
        <v>746</v>
      </c>
      <c r="B81" s="1572">
        <f t="shared" si="66"/>
        <v>-1.1988011988012062</v>
      </c>
      <c r="C81" s="4485">
        <f t="shared" ref="C81:C92" si="67">SUM(C29/C25)*100-100</f>
        <v>3.125</v>
      </c>
      <c r="D81" s="4504"/>
      <c r="E81" s="4461">
        <f t="shared" si="59"/>
        <v>-3.5304501323918771</v>
      </c>
      <c r="F81" s="4462"/>
      <c r="G81" s="4459" t="s">
        <v>601</v>
      </c>
      <c r="H81" s="4459"/>
      <c r="I81" s="4461">
        <f t="shared" si="65"/>
        <v>0</v>
      </c>
      <c r="J81" s="4462"/>
      <c r="K81" s="4485">
        <f t="shared" si="60"/>
        <v>-1.8600531443755557</v>
      </c>
      <c r="L81" s="4504"/>
      <c r="M81" s="4485">
        <f t="shared" si="61"/>
        <v>0.32467532467532578</v>
      </c>
      <c r="N81" s="4504"/>
      <c r="O81" s="4459">
        <f t="shared" ref="O81:O101" si="68">SUM(O29/O25)*100-100</f>
        <v>-1.7699115044247833</v>
      </c>
      <c r="P81" s="4481"/>
      <c r="Q81" s="4461">
        <f t="shared" si="63"/>
        <v>1.6579406631762623</v>
      </c>
      <c r="R81" s="4481"/>
      <c r="S81" s="4485" t="s">
        <v>601</v>
      </c>
      <c r="T81" s="4486"/>
    </row>
    <row r="82" spans="1:21" ht="13.5" customHeight="1">
      <c r="A82" s="92" t="s">
        <v>747</v>
      </c>
      <c r="B82" s="1572">
        <f t="shared" si="66"/>
        <v>-1.5771611100019953</v>
      </c>
      <c r="C82" s="4461">
        <f t="shared" si="67"/>
        <v>3.0303030303030312</v>
      </c>
      <c r="D82" s="4505"/>
      <c r="E82" s="4461">
        <f t="shared" ref="E82:E101" si="69">SUM(E30/E26)*100-100</f>
        <v>-4.5053003533568869</v>
      </c>
      <c r="F82" s="4505"/>
      <c r="G82" s="4461" t="s">
        <v>601</v>
      </c>
      <c r="H82" s="4505"/>
      <c r="I82" s="4461">
        <f t="shared" ref="I82:I101" si="70">SUM(I30/I26)*100-100</f>
        <v>0</v>
      </c>
      <c r="J82" s="4505"/>
      <c r="K82" s="4461">
        <f t="shared" ref="K82:K101" si="71">SUM(K30/K26)*100-100</f>
        <v>-2.0805666223992887</v>
      </c>
      <c r="L82" s="4505"/>
      <c r="M82" s="4461">
        <f t="shared" ref="M82:M101" si="72">SUM(M30/M26)*100-100</f>
        <v>-0.64724919093850986</v>
      </c>
      <c r="N82" s="4505"/>
      <c r="O82" s="4461">
        <f t="shared" si="68"/>
        <v>-1.7543859649122879</v>
      </c>
      <c r="P82" s="4505"/>
      <c r="Q82" s="4461">
        <f t="shared" ref="Q82:Q101" si="73">SUM(Q30/Q26)*100-100</f>
        <v>1.9180470793373985</v>
      </c>
      <c r="R82" s="4505"/>
      <c r="S82" s="4461" t="s">
        <v>601</v>
      </c>
      <c r="T82" s="4506"/>
    </row>
    <row r="83" spans="1:21" ht="14.25" customHeight="1">
      <c r="A83" s="92" t="s">
        <v>748</v>
      </c>
      <c r="B83" s="1572">
        <f t="shared" si="66"/>
        <v>-2.1149241819632891</v>
      </c>
      <c r="C83" s="4461">
        <f t="shared" si="67"/>
        <v>3.0303030303030312</v>
      </c>
      <c r="D83" s="4505"/>
      <c r="E83" s="4461">
        <f t="shared" si="69"/>
        <v>-3.420342034203415</v>
      </c>
      <c r="F83" s="4505"/>
      <c r="G83" s="4461" t="s">
        <v>601</v>
      </c>
      <c r="H83" s="4505"/>
      <c r="I83" s="4461">
        <f t="shared" si="70"/>
        <v>0</v>
      </c>
      <c r="J83" s="4505"/>
      <c r="K83" s="4461">
        <f t="shared" si="71"/>
        <v>-3.0409872190392235</v>
      </c>
      <c r="L83" s="4505"/>
      <c r="M83" s="4461">
        <f t="shared" si="72"/>
        <v>-0.32467532467532578</v>
      </c>
      <c r="N83" s="4505"/>
      <c r="O83" s="4461">
        <f t="shared" si="68"/>
        <v>-2.6785714285714306</v>
      </c>
      <c r="P83" s="4505"/>
      <c r="Q83" s="4461">
        <f t="shared" si="73"/>
        <v>0.25795356835769212</v>
      </c>
      <c r="R83" s="4505"/>
      <c r="S83" s="4461">
        <f>SUM(S31/S27)*100-100</f>
        <v>100</v>
      </c>
      <c r="T83" s="4506"/>
    </row>
    <row r="84" spans="1:21" ht="14.25" customHeight="1">
      <c r="A84" s="91" t="s">
        <v>749</v>
      </c>
      <c r="B84" s="94">
        <f t="shared" ref="B84:B92" si="74">SUM(B32/B28)*100-100</f>
        <v>-2.6842948717948616</v>
      </c>
      <c r="C84" s="4472">
        <f t="shared" si="67"/>
        <v>0</v>
      </c>
      <c r="D84" s="4513"/>
      <c r="E84" s="4472">
        <f t="shared" si="69"/>
        <v>-4.0834845735027301</v>
      </c>
      <c r="F84" s="4513"/>
      <c r="G84" s="4697" t="s">
        <v>601</v>
      </c>
      <c r="H84" s="4699"/>
      <c r="I84" s="4472">
        <f t="shared" si="70"/>
        <v>0</v>
      </c>
      <c r="J84" s="4513"/>
      <c r="K84" s="4472">
        <f t="shared" si="71"/>
        <v>-3.5492457852706281</v>
      </c>
      <c r="L84" s="4513"/>
      <c r="M84" s="4472">
        <f t="shared" si="72"/>
        <v>-0.97402597402597735</v>
      </c>
      <c r="N84" s="4513"/>
      <c r="O84" s="4472">
        <f t="shared" si="68"/>
        <v>-2.6785714285714306</v>
      </c>
      <c r="P84" s="4513"/>
      <c r="Q84" s="4472">
        <f t="shared" si="73"/>
        <v>-0.25684931506849296</v>
      </c>
      <c r="R84" s="4513"/>
      <c r="S84" s="4472" t="s">
        <v>601</v>
      </c>
      <c r="T84" s="4520"/>
    </row>
    <row r="85" spans="1:21" ht="14.25" customHeight="1">
      <c r="A85" s="731" t="s">
        <v>810</v>
      </c>
      <c r="B85" s="1572">
        <f t="shared" si="74"/>
        <v>-3.195146612740146</v>
      </c>
      <c r="C85" s="4485">
        <f t="shared" si="67"/>
        <v>-3.0303030303030312</v>
      </c>
      <c r="D85" s="4504"/>
      <c r="E85" s="4461">
        <f t="shared" si="69"/>
        <v>-4.3915827996340369</v>
      </c>
      <c r="F85" s="4462"/>
      <c r="G85" s="4459" t="s">
        <v>601</v>
      </c>
      <c r="H85" s="4459"/>
      <c r="I85" s="4461">
        <f t="shared" si="70"/>
        <v>0</v>
      </c>
      <c r="J85" s="4462"/>
      <c r="K85" s="4485">
        <f t="shared" si="71"/>
        <v>-3.8808664259927781</v>
      </c>
      <c r="L85" s="4504"/>
      <c r="M85" s="4485">
        <f t="shared" si="72"/>
        <v>-2.9126213592232943</v>
      </c>
      <c r="N85" s="4504"/>
      <c r="O85" s="4459">
        <f t="shared" si="68"/>
        <v>-4.5045045045044958</v>
      </c>
      <c r="P85" s="4481"/>
      <c r="Q85" s="4461">
        <f t="shared" si="73"/>
        <v>-0.60085836909871659</v>
      </c>
      <c r="R85" s="4481"/>
      <c r="S85" s="4485">
        <f>SUM(S33/S29)*100-100</f>
        <v>-66.666666666666671</v>
      </c>
      <c r="T85" s="4486"/>
    </row>
    <row r="86" spans="1:21" ht="14.25" customHeight="1">
      <c r="A86" s="92" t="s">
        <v>818</v>
      </c>
      <c r="B86" s="1572">
        <f t="shared" si="74"/>
        <v>-3.1237322515212895</v>
      </c>
      <c r="C86" s="4461">
        <f t="shared" si="67"/>
        <v>-2.941176470588232</v>
      </c>
      <c r="D86" s="4505"/>
      <c r="E86" s="4461">
        <f t="shared" si="69"/>
        <v>-3.3302497687326564</v>
      </c>
      <c r="F86" s="4505"/>
      <c r="G86" s="4461" t="s">
        <v>601</v>
      </c>
      <c r="H86" s="4505"/>
      <c r="I86" s="4461">
        <f t="shared" si="70"/>
        <v>0</v>
      </c>
      <c r="J86" s="4505"/>
      <c r="K86" s="4461">
        <f t="shared" si="71"/>
        <v>-4.2043399638336325</v>
      </c>
      <c r="L86" s="4505"/>
      <c r="M86" s="4461">
        <f t="shared" si="72"/>
        <v>-1.9543973941368051</v>
      </c>
      <c r="N86" s="4505"/>
      <c r="O86" s="4461">
        <f t="shared" si="68"/>
        <v>-7.1428571428571388</v>
      </c>
      <c r="P86" s="4505"/>
      <c r="Q86" s="4461">
        <f t="shared" si="73"/>
        <v>-0.85543199315654306</v>
      </c>
      <c r="R86" s="4505"/>
      <c r="S86" s="4461">
        <v>0</v>
      </c>
      <c r="T86" s="4506"/>
    </row>
    <row r="87" spans="1:21" ht="14.25" customHeight="1">
      <c r="A87" s="92" t="s">
        <v>797</v>
      </c>
      <c r="B87" s="1572">
        <f t="shared" si="74"/>
        <v>-2.7924989808397811</v>
      </c>
      <c r="C87" s="4461">
        <f t="shared" si="67"/>
        <v>0</v>
      </c>
      <c r="D87" s="4505"/>
      <c r="E87" s="4461">
        <f t="shared" si="69"/>
        <v>-2.609506057781914</v>
      </c>
      <c r="F87" s="4505"/>
      <c r="G87" s="4461" t="s">
        <v>601</v>
      </c>
      <c r="H87" s="4505"/>
      <c r="I87" s="4461">
        <f t="shared" si="70"/>
        <v>6.6666666666666714</v>
      </c>
      <c r="J87" s="4505"/>
      <c r="K87" s="4461">
        <f t="shared" si="71"/>
        <v>-4.181818181818187</v>
      </c>
      <c r="L87" s="4505"/>
      <c r="M87" s="4461">
        <f t="shared" si="72"/>
        <v>-1.628664495114009</v>
      </c>
      <c r="N87" s="4505"/>
      <c r="O87" s="4461">
        <f t="shared" si="68"/>
        <v>-6.4220183486238511</v>
      </c>
      <c r="P87" s="4505"/>
      <c r="Q87" s="4461">
        <f t="shared" si="73"/>
        <v>-0.42881646655231975</v>
      </c>
      <c r="R87" s="4505"/>
      <c r="S87" s="4461">
        <v>1</v>
      </c>
      <c r="T87" s="4506"/>
    </row>
    <row r="88" spans="1:21" ht="14.25" customHeight="1">
      <c r="A88" s="91" t="s">
        <v>819</v>
      </c>
      <c r="B88" s="2378">
        <f t="shared" si="74"/>
        <v>-2.428983120625773</v>
      </c>
      <c r="C88" s="4472">
        <f t="shared" si="67"/>
        <v>0</v>
      </c>
      <c r="D88" s="4513"/>
      <c r="E88" s="4472">
        <f t="shared" si="69"/>
        <v>-1.9867549668874176</v>
      </c>
      <c r="F88" s="4513"/>
      <c r="G88" s="4472" t="s">
        <v>601</v>
      </c>
      <c r="H88" s="4513"/>
      <c r="I88" s="4472">
        <f t="shared" si="70"/>
        <v>0</v>
      </c>
      <c r="J88" s="4513"/>
      <c r="K88" s="4472">
        <f t="shared" si="71"/>
        <v>-4.0938362465501399</v>
      </c>
      <c r="L88" s="4513"/>
      <c r="M88" s="4472">
        <f t="shared" si="72"/>
        <v>-0.65573770491803884</v>
      </c>
      <c r="N88" s="4513"/>
      <c r="O88" s="4472">
        <f t="shared" si="68"/>
        <v>-8.2568807339449535</v>
      </c>
      <c r="P88" s="4513"/>
      <c r="Q88" s="4472">
        <f t="shared" si="73"/>
        <v>0.25751072961372756</v>
      </c>
      <c r="R88" s="4513"/>
      <c r="S88" s="4472">
        <v>1</v>
      </c>
      <c r="T88" s="4520"/>
    </row>
    <row r="89" spans="1:21" ht="14.25" customHeight="1">
      <c r="A89" s="731" t="s">
        <v>867</v>
      </c>
      <c r="B89" s="1572">
        <f t="shared" si="74"/>
        <v>-2.3605598495926472</v>
      </c>
      <c r="C89" s="4461">
        <f t="shared" si="67"/>
        <v>6.25</v>
      </c>
      <c r="D89" s="4462"/>
      <c r="E89" s="4461">
        <f t="shared" si="69"/>
        <v>-2.4880382775119614</v>
      </c>
      <c r="F89" s="4462"/>
      <c r="G89" s="4459" t="s">
        <v>601</v>
      </c>
      <c r="H89" s="4459"/>
      <c r="I89" s="4461">
        <f t="shared" si="70"/>
        <v>0</v>
      </c>
      <c r="J89" s="4462"/>
      <c r="K89" s="4461">
        <f t="shared" si="71"/>
        <v>-3.5211267605633765</v>
      </c>
      <c r="L89" s="4462"/>
      <c r="M89" s="4461">
        <f t="shared" si="72"/>
        <v>0.33333333333334281</v>
      </c>
      <c r="N89" s="4462"/>
      <c r="O89" s="4459">
        <f t="shared" si="68"/>
        <v>-5.6603773584905639</v>
      </c>
      <c r="P89" s="4481"/>
      <c r="Q89" s="4461">
        <f t="shared" si="73"/>
        <v>-0.69084628670120196</v>
      </c>
      <c r="R89" s="4481"/>
      <c r="S89" s="4461">
        <v>1</v>
      </c>
      <c r="T89" s="4463"/>
    </row>
    <row r="90" spans="1:21" ht="14.25" customHeight="1">
      <c r="A90" s="92" t="s">
        <v>874</v>
      </c>
      <c r="B90" s="1572">
        <f t="shared" si="74"/>
        <v>-2.1356783919598001</v>
      </c>
      <c r="C90" s="4461">
        <f t="shared" si="67"/>
        <v>6.0606060606060623</v>
      </c>
      <c r="D90" s="4462"/>
      <c r="E90" s="4461">
        <f t="shared" si="69"/>
        <v>-2.3923444976076524</v>
      </c>
      <c r="F90" s="4462"/>
      <c r="G90" s="4459" t="s">
        <v>601</v>
      </c>
      <c r="H90" s="4459"/>
      <c r="I90" s="4461">
        <f t="shared" si="70"/>
        <v>0</v>
      </c>
      <c r="J90" s="4462"/>
      <c r="K90" s="4461">
        <f t="shared" si="71"/>
        <v>-3.4922133081642244</v>
      </c>
      <c r="L90" s="4462"/>
      <c r="M90" s="4461">
        <f t="shared" si="72"/>
        <v>0.99667774086378813</v>
      </c>
      <c r="N90" s="4462"/>
      <c r="O90" s="4459">
        <f t="shared" si="68"/>
        <v>-0.96153846153845279</v>
      </c>
      <c r="P90" s="4481"/>
      <c r="Q90" s="4461">
        <f t="shared" si="73"/>
        <v>-0.60396893874029445</v>
      </c>
      <c r="R90" s="4481"/>
      <c r="S90" s="4461">
        <v>2</v>
      </c>
      <c r="T90" s="4463"/>
    </row>
    <row r="91" spans="1:21" ht="14.25" customHeight="1">
      <c r="A91" s="92" t="s">
        <v>861</v>
      </c>
      <c r="B91" s="2568">
        <f t="shared" si="74"/>
        <v>-2.0130006290627023</v>
      </c>
      <c r="C91" s="4461">
        <f t="shared" si="67"/>
        <v>2.941176470588232</v>
      </c>
      <c r="D91" s="4462"/>
      <c r="E91" s="4461">
        <f t="shared" si="69"/>
        <v>-2.6794258373205651</v>
      </c>
      <c r="F91" s="4462"/>
      <c r="G91" s="4459" t="s">
        <v>601</v>
      </c>
      <c r="H91" s="4459"/>
      <c r="I91" s="4461">
        <f t="shared" si="70"/>
        <v>-6.25</v>
      </c>
      <c r="J91" s="4462"/>
      <c r="K91" s="4461">
        <f t="shared" si="71"/>
        <v>-3.3681214421252434</v>
      </c>
      <c r="L91" s="4462"/>
      <c r="M91" s="4461">
        <f t="shared" si="72"/>
        <v>0.9933774834437088</v>
      </c>
      <c r="N91" s="4462"/>
      <c r="O91" s="4461">
        <f t="shared" si="68"/>
        <v>3.9215686274509949</v>
      </c>
      <c r="P91" s="4462"/>
      <c r="Q91" s="4461">
        <f t="shared" si="73"/>
        <v>-0.25839793281653556</v>
      </c>
      <c r="R91" s="4481"/>
      <c r="S91" s="4461">
        <v>3</v>
      </c>
      <c r="T91" s="4463"/>
    </row>
    <row r="92" spans="1:21" ht="14.25" customHeight="1">
      <c r="A92" s="91" t="s">
        <v>875</v>
      </c>
      <c r="B92" s="2378">
        <f t="shared" si="74"/>
        <v>-2.0464135021097007</v>
      </c>
      <c r="C92" s="4472">
        <f t="shared" si="67"/>
        <v>0</v>
      </c>
      <c r="D92" s="4513"/>
      <c r="E92" s="4472">
        <f t="shared" si="69"/>
        <v>-2.220077220077215</v>
      </c>
      <c r="F92" s="4513"/>
      <c r="G92" s="4472" t="s">
        <v>601</v>
      </c>
      <c r="H92" s="4513"/>
      <c r="I92" s="4472">
        <f t="shared" si="70"/>
        <v>6.6666666666666714</v>
      </c>
      <c r="J92" s="4513"/>
      <c r="K92" s="4472">
        <f t="shared" si="71"/>
        <v>-3.549160671462829</v>
      </c>
      <c r="L92" s="4513"/>
      <c r="M92" s="4472">
        <f t="shared" si="72"/>
        <v>0.66006600660067249</v>
      </c>
      <c r="N92" s="4513"/>
      <c r="O92" s="4472">
        <f t="shared" si="68"/>
        <v>4</v>
      </c>
      <c r="P92" s="4513"/>
      <c r="Q92" s="4472">
        <f t="shared" si="73"/>
        <v>-0.85616438356164792</v>
      </c>
      <c r="R92" s="4513"/>
      <c r="S92" s="4472">
        <v>4</v>
      </c>
      <c r="T92" s="4520"/>
    </row>
    <row r="93" spans="1:21" ht="14.25" customHeight="1">
      <c r="A93" s="731" t="s">
        <v>914</v>
      </c>
      <c r="B93" s="1572">
        <f>SUM(B41/B37)*100-100</f>
        <v>-1.6260162601626007</v>
      </c>
      <c r="C93" s="4461">
        <f>SUM(C41/C37)*100-100</f>
        <v>-5.8823529411764781</v>
      </c>
      <c r="D93" s="4462"/>
      <c r="E93" s="4461">
        <f t="shared" si="69"/>
        <v>-1.1776251226692835</v>
      </c>
      <c r="F93" s="4462"/>
      <c r="G93" s="4459" t="s">
        <v>601</v>
      </c>
      <c r="H93" s="4459"/>
      <c r="I93" s="4461">
        <f t="shared" si="70"/>
        <v>6.6666666666666714</v>
      </c>
      <c r="J93" s="4462"/>
      <c r="K93" s="4461">
        <f t="shared" si="71"/>
        <v>-3.7956204379562024</v>
      </c>
      <c r="L93" s="4462"/>
      <c r="M93" s="4461">
        <f t="shared" si="72"/>
        <v>0.99667774086378813</v>
      </c>
      <c r="N93" s="4462"/>
      <c r="O93" s="4459">
        <f t="shared" si="68"/>
        <v>4</v>
      </c>
      <c r="P93" s="4481"/>
      <c r="Q93" s="4461">
        <f t="shared" si="73"/>
        <v>0.69565217391304657</v>
      </c>
      <c r="R93" s="4481"/>
      <c r="S93" s="4461">
        <v>1</v>
      </c>
      <c r="T93" s="4463"/>
    </row>
    <row r="94" spans="1:21" ht="14.25" customHeight="1">
      <c r="A94" s="92" t="s">
        <v>918</v>
      </c>
      <c r="B94" s="1572">
        <f>SUM(B42/B38)*100-100</f>
        <v>-1.6474112109542176</v>
      </c>
      <c r="C94" s="4461">
        <f>SUM(C42/C38)*100-100</f>
        <v>-11.428571428571431</v>
      </c>
      <c r="D94" s="4462"/>
      <c r="E94" s="4461">
        <f t="shared" si="69"/>
        <v>-1.9607843137254974</v>
      </c>
      <c r="F94" s="4462"/>
      <c r="G94" s="4459" t="s">
        <v>601</v>
      </c>
      <c r="H94" s="4459"/>
      <c r="I94" s="4461">
        <f t="shared" si="70"/>
        <v>6.6666666666666714</v>
      </c>
      <c r="J94" s="4462"/>
      <c r="K94" s="4461">
        <f t="shared" si="71"/>
        <v>-3.0806845965770151</v>
      </c>
      <c r="L94" s="4462"/>
      <c r="M94" s="4461">
        <f t="shared" si="72"/>
        <v>0.32894736842106909</v>
      </c>
      <c r="N94" s="4462"/>
      <c r="O94" s="4459">
        <f t="shared" si="68"/>
        <v>2.9126213592232943</v>
      </c>
      <c r="P94" s="4481"/>
      <c r="Q94" s="4461">
        <f t="shared" si="73"/>
        <v>0.43402777777777146</v>
      </c>
      <c r="R94" s="4481"/>
      <c r="S94" s="4461">
        <v>2</v>
      </c>
      <c r="T94" s="4463"/>
    </row>
    <row r="95" spans="1:21" ht="14.25" customHeight="1">
      <c r="A95" s="92" t="s">
        <v>936</v>
      </c>
      <c r="B95" s="1572">
        <f t="shared" ref="B95:C95" si="75">SUM(B43/B39)*100-100</f>
        <v>-1.7333618660389476</v>
      </c>
      <c r="C95" s="4461">
        <f t="shared" si="75"/>
        <v>-20</v>
      </c>
      <c r="D95" s="4462"/>
      <c r="E95" s="4461">
        <f t="shared" si="69"/>
        <v>-1.1799410029498603</v>
      </c>
      <c r="F95" s="4462"/>
      <c r="G95" s="4459" t="s">
        <v>601</v>
      </c>
      <c r="H95" s="4459"/>
      <c r="I95" s="4461">
        <f t="shared" si="70"/>
        <v>6.6666666666666714</v>
      </c>
      <c r="J95" s="4462"/>
      <c r="K95" s="4461">
        <f t="shared" si="71"/>
        <v>-3.0436917034855213</v>
      </c>
      <c r="L95" s="4462"/>
      <c r="M95" s="4461">
        <f t="shared" si="72"/>
        <v>0.32786885245900521</v>
      </c>
      <c r="N95" s="4462"/>
      <c r="O95" s="4459">
        <f t="shared" si="68"/>
        <v>-1.8867924528301927</v>
      </c>
      <c r="P95" s="4481"/>
      <c r="Q95" s="4461">
        <f t="shared" si="73"/>
        <v>0</v>
      </c>
      <c r="R95" s="4481"/>
      <c r="S95" s="4461">
        <v>2</v>
      </c>
      <c r="T95" s="4463"/>
    </row>
    <row r="96" spans="1:21" ht="14.25" customHeight="1">
      <c r="A96" s="91" t="s">
        <v>937</v>
      </c>
      <c r="B96" s="3126">
        <f t="shared" ref="B96:C96" si="76">SUM(B44/B40)*100-100</f>
        <v>-1.9168640964893342</v>
      </c>
      <c r="C96" s="4472">
        <f t="shared" si="76"/>
        <v>-18.181818181818173</v>
      </c>
      <c r="D96" s="4490"/>
      <c r="E96" s="4472">
        <f t="shared" si="69"/>
        <v>-2.5666337611056349</v>
      </c>
      <c r="F96" s="4490"/>
      <c r="G96" s="4475" t="s">
        <v>601</v>
      </c>
      <c r="H96" s="4475"/>
      <c r="I96" s="4472">
        <f t="shared" si="70"/>
        <v>0</v>
      </c>
      <c r="J96" s="4490"/>
      <c r="K96" s="4472">
        <f t="shared" si="71"/>
        <v>-2.7349577324714147</v>
      </c>
      <c r="L96" s="4490"/>
      <c r="M96" s="4472">
        <f t="shared" si="72"/>
        <v>0.32786885245900521</v>
      </c>
      <c r="N96" s="4490"/>
      <c r="O96" s="4475">
        <f t="shared" si="68"/>
        <v>5.7692307692307736</v>
      </c>
      <c r="P96" s="4473"/>
      <c r="Q96" s="4472">
        <f t="shared" si="73"/>
        <v>-0.51813471502590858</v>
      </c>
      <c r="R96" s="4473"/>
      <c r="S96" s="4472">
        <v>2</v>
      </c>
      <c r="T96" s="4474"/>
      <c r="U96" s="2570"/>
    </row>
    <row r="97" spans="1:22" ht="14.25" customHeight="1">
      <c r="A97" s="3453" t="s">
        <v>938</v>
      </c>
      <c r="B97" s="3459">
        <f t="shared" ref="B97:C101" si="77">SUM(B45/B41)*100-100</f>
        <v>-2.1313614615049943</v>
      </c>
      <c r="C97" s="4470">
        <f t="shared" si="77"/>
        <v>-12.5</v>
      </c>
      <c r="D97" s="4669"/>
      <c r="E97" s="4470">
        <f t="shared" si="69"/>
        <v>-3.574975173783514</v>
      </c>
      <c r="F97" s="4669"/>
      <c r="G97" s="4470" t="s">
        <v>601</v>
      </c>
      <c r="H97" s="4517"/>
      <c r="I97" s="4470">
        <f t="shared" si="70"/>
        <v>0</v>
      </c>
      <c r="J97" s="4669"/>
      <c r="K97" s="4470">
        <f t="shared" si="71"/>
        <v>-2.883156297420328</v>
      </c>
      <c r="L97" s="4669"/>
      <c r="M97" s="4470">
        <f t="shared" si="72"/>
        <v>0</v>
      </c>
      <c r="N97" s="4669"/>
      <c r="O97" s="4470">
        <f t="shared" si="68"/>
        <v>5.7692307692307736</v>
      </c>
      <c r="P97" s="4669"/>
      <c r="Q97" s="4470">
        <f t="shared" si="73"/>
        <v>-0.60449050086354816</v>
      </c>
      <c r="R97" s="4669"/>
      <c r="S97" s="4470">
        <v>2</v>
      </c>
      <c r="T97" s="4693"/>
      <c r="U97" s="2570"/>
      <c r="V97" s="20"/>
    </row>
    <row r="98" spans="1:22" ht="14.25" customHeight="1">
      <c r="A98" s="2967" t="s">
        <v>964</v>
      </c>
      <c r="B98" s="2568">
        <f t="shared" si="77"/>
        <v>-2.0013051990428607</v>
      </c>
      <c r="C98" s="4461">
        <f t="shared" si="77"/>
        <v>-3.2258064516128968</v>
      </c>
      <c r="D98" s="4462"/>
      <c r="E98" s="4461">
        <f t="shared" si="69"/>
        <v>-3.1000000000000085</v>
      </c>
      <c r="F98" s="4462"/>
      <c r="G98" s="4461" t="s">
        <v>601</v>
      </c>
      <c r="H98" s="4505"/>
      <c r="I98" s="4461">
        <f t="shared" si="70"/>
        <v>0</v>
      </c>
      <c r="J98" s="4462"/>
      <c r="K98" s="4461">
        <f t="shared" si="71"/>
        <v>-3.7840565085771942</v>
      </c>
      <c r="L98" s="4462"/>
      <c r="M98" s="4461">
        <f t="shared" si="72"/>
        <v>-0.32786885245900521</v>
      </c>
      <c r="N98" s="4462"/>
      <c r="O98" s="4461">
        <f t="shared" si="68"/>
        <v>7.5471698113207566</v>
      </c>
      <c r="P98" s="4462"/>
      <c r="Q98" s="4461">
        <f t="shared" si="73"/>
        <v>0.69144338807261363</v>
      </c>
      <c r="R98" s="4462"/>
      <c r="S98" s="4461">
        <v>2</v>
      </c>
      <c r="T98" s="4481"/>
      <c r="U98" s="2570"/>
      <c r="V98" s="20"/>
    </row>
    <row r="99" spans="1:22" ht="14.25" customHeight="1">
      <c r="A99" s="2967" t="s">
        <v>983</v>
      </c>
      <c r="B99" s="2568">
        <f t="shared" si="77"/>
        <v>-1.894599303135891</v>
      </c>
      <c r="C99" s="4461">
        <f t="shared" si="77"/>
        <v>7.1428571428571388</v>
      </c>
      <c r="D99" s="4462"/>
      <c r="E99" s="4461">
        <f t="shared" si="69"/>
        <v>-3.5820895522388128</v>
      </c>
      <c r="F99" s="4462"/>
      <c r="G99" s="4461" t="s">
        <v>601</v>
      </c>
      <c r="H99" s="4505"/>
      <c r="I99" s="4461">
        <f t="shared" si="70"/>
        <v>0</v>
      </c>
      <c r="J99" s="4462"/>
      <c r="K99" s="4461">
        <f t="shared" si="71"/>
        <v>-3.4936708860759467</v>
      </c>
      <c r="L99" s="4462"/>
      <c r="M99" s="4461">
        <f t="shared" si="72"/>
        <v>-0.65359477124182774</v>
      </c>
      <c r="N99" s="4462"/>
      <c r="O99" s="4461">
        <f t="shared" si="68"/>
        <v>10.57692307692308</v>
      </c>
      <c r="P99" s="4462"/>
      <c r="Q99" s="4461">
        <f t="shared" si="73"/>
        <v>0.60449050086354816</v>
      </c>
      <c r="R99" s="4462"/>
      <c r="S99" s="4461">
        <v>2</v>
      </c>
      <c r="T99" s="4481"/>
      <c r="U99" s="2570"/>
    </row>
    <row r="100" spans="1:22" ht="14.25" customHeight="1">
      <c r="A100" s="3127" t="s">
        <v>1005</v>
      </c>
      <c r="B100" s="2378">
        <f t="shared" si="77"/>
        <v>-1.5590689503733017</v>
      </c>
      <c r="C100" s="4472">
        <f t="shared" si="77"/>
        <v>7.407407407407419</v>
      </c>
      <c r="D100" s="4490"/>
      <c r="E100" s="4472">
        <f t="shared" si="69"/>
        <v>-2.0263424518743705</v>
      </c>
      <c r="F100" s="4490"/>
      <c r="G100" s="4472" t="s">
        <v>601</v>
      </c>
      <c r="H100" s="4513"/>
      <c r="I100" s="4472">
        <f t="shared" si="70"/>
        <v>-6.25</v>
      </c>
      <c r="J100" s="4490"/>
      <c r="K100" s="4472">
        <f t="shared" si="71"/>
        <v>-3.3231083844580667</v>
      </c>
      <c r="L100" s="4490"/>
      <c r="M100" s="4472">
        <f t="shared" si="72"/>
        <v>-1.9607843137254974</v>
      </c>
      <c r="N100" s="4490"/>
      <c r="O100" s="4472">
        <f t="shared" si="68"/>
        <v>5.454545454545439</v>
      </c>
      <c r="P100" s="4490"/>
      <c r="Q100" s="4472">
        <f t="shared" si="73"/>
        <v>0.78125</v>
      </c>
      <c r="R100" s="4490"/>
      <c r="S100" s="4472">
        <v>3</v>
      </c>
      <c r="T100" s="4474"/>
      <c r="U100" s="2570"/>
      <c r="V100" s="20"/>
    </row>
    <row r="101" spans="1:22" s="3404" customFormat="1" ht="14.25" customHeight="1" thickBot="1">
      <c r="A101" s="4384" t="s">
        <v>938</v>
      </c>
      <c r="B101" s="4385">
        <f>SUM(B49/B45)*100-100</f>
        <v>-1</v>
      </c>
      <c r="C101" s="4515">
        <f t="shared" si="77"/>
        <v>0</v>
      </c>
      <c r="D101" s="4663"/>
      <c r="E101" s="4515">
        <f t="shared" si="69"/>
        <v>-1.7507723995880582</v>
      </c>
      <c r="F101" s="4663"/>
      <c r="G101" s="4515" t="s">
        <v>601</v>
      </c>
      <c r="H101" s="4516"/>
      <c r="I101" s="4515">
        <f t="shared" si="70"/>
        <v>-6.25</v>
      </c>
      <c r="J101" s="4663"/>
      <c r="K101" s="4515">
        <f t="shared" si="71"/>
        <v>-2.0833333333333428</v>
      </c>
      <c r="L101" s="4663"/>
      <c r="M101" s="4515">
        <f t="shared" si="72"/>
        <v>0</v>
      </c>
      <c r="N101" s="4663"/>
      <c r="O101" s="4515">
        <f t="shared" si="68"/>
        <v>2.7272727272727337</v>
      </c>
      <c r="P101" s="4663"/>
      <c r="Q101" s="4515">
        <f t="shared" si="73"/>
        <v>0.78192875760207414</v>
      </c>
      <c r="R101" s="4663"/>
      <c r="S101" s="4515">
        <v>3</v>
      </c>
      <c r="T101" s="4664"/>
      <c r="U101" s="3611"/>
      <c r="V101" s="3612"/>
    </row>
    <row r="102" spans="1:22" ht="12.75" customHeight="1">
      <c r="A102" s="50" t="s">
        <v>146</v>
      </c>
      <c r="B102" s="180"/>
      <c r="C102" s="3089"/>
      <c r="D102" s="3093"/>
      <c r="E102" s="3089"/>
      <c r="F102" s="3093"/>
      <c r="G102" s="3093"/>
      <c r="H102" s="3093"/>
      <c r="I102" s="3093"/>
      <c r="J102" s="3093"/>
      <c r="K102" s="3089"/>
      <c r="L102" s="3093"/>
      <c r="M102" s="3089"/>
      <c r="N102" s="3093"/>
      <c r="O102" s="3089"/>
      <c r="P102" s="3093"/>
      <c r="Q102" s="3089"/>
      <c r="R102" s="3093"/>
      <c r="S102" s="3089"/>
      <c r="T102" s="3093"/>
      <c r="U102" s="20"/>
    </row>
    <row r="103" spans="1:22" ht="12.75" customHeight="1">
      <c r="A103" s="56" t="s">
        <v>621</v>
      </c>
      <c r="B103" s="180"/>
      <c r="C103" s="64"/>
      <c r="D103" s="111"/>
      <c r="E103" s="64"/>
      <c r="F103" s="111"/>
      <c r="G103" s="111"/>
      <c r="H103" s="111"/>
      <c r="I103" s="111"/>
      <c r="J103" s="111"/>
      <c r="K103" s="64"/>
      <c r="L103" s="111"/>
      <c r="M103" s="64"/>
      <c r="N103" s="111"/>
      <c r="O103" s="64"/>
      <c r="P103" s="111"/>
      <c r="Q103" s="64"/>
      <c r="R103" s="111"/>
      <c r="S103" s="64"/>
      <c r="T103" s="111"/>
    </row>
    <row r="104" spans="1:22" ht="7.5" customHeight="1">
      <c r="A104" s="56"/>
      <c r="B104" s="180"/>
      <c r="C104" s="64"/>
      <c r="D104" s="111"/>
      <c r="E104" s="64"/>
      <c r="F104" s="111"/>
      <c r="G104" s="111"/>
      <c r="H104" s="111"/>
      <c r="I104" s="111"/>
      <c r="J104" s="111"/>
      <c r="K104" s="64"/>
      <c r="L104" s="111"/>
      <c r="M104" s="64"/>
      <c r="N104" s="111"/>
      <c r="O104" s="64"/>
      <c r="P104" s="111"/>
      <c r="Q104" s="64"/>
      <c r="R104" s="111"/>
      <c r="S104" s="64"/>
      <c r="T104" s="111"/>
    </row>
    <row r="105" spans="1:22" ht="18" customHeight="1">
      <c r="A105" s="14" t="s">
        <v>27</v>
      </c>
      <c r="B105" s="4682" t="s">
        <v>149</v>
      </c>
      <c r="C105" s="4683"/>
      <c r="D105" s="4683"/>
      <c r="E105" s="4683"/>
      <c r="F105" s="4683"/>
      <c r="G105" s="4683"/>
      <c r="H105" s="4683"/>
      <c r="I105" s="4683"/>
      <c r="J105" s="4683"/>
      <c r="K105" s="4683"/>
      <c r="L105" s="4683"/>
      <c r="M105" s="4683"/>
      <c r="N105" s="4683"/>
      <c r="O105" s="4683"/>
      <c r="P105" s="4683"/>
      <c r="Q105" s="4683"/>
      <c r="R105" s="4683"/>
      <c r="S105" s="4683"/>
      <c r="T105" s="19"/>
    </row>
    <row r="106" spans="1:22" ht="17.45" customHeight="1">
      <c r="B106" s="4546" t="s">
        <v>212</v>
      </c>
      <c r="C106" s="4492"/>
      <c r="D106" s="4492"/>
      <c r="E106" s="4492"/>
      <c r="F106" s="4492"/>
      <c r="G106" s="4492"/>
      <c r="H106" s="4492"/>
      <c r="I106" s="4492"/>
      <c r="J106" s="4492"/>
      <c r="K106" s="4492"/>
      <c r="L106" s="4492"/>
      <c r="M106" s="4492"/>
      <c r="N106" s="4492"/>
      <c r="O106" s="4492"/>
      <c r="P106" s="4492"/>
      <c r="Q106" s="4492"/>
      <c r="R106" s="4492"/>
      <c r="S106" s="4492"/>
      <c r="T106" s="4493"/>
    </row>
    <row r="107" spans="1:22" ht="0.75" customHeight="1" thickBot="1">
      <c r="A107" s="181"/>
      <c r="B107" s="180"/>
      <c r="C107" s="64"/>
      <c r="D107" s="111"/>
      <c r="E107" s="64"/>
      <c r="F107" s="111"/>
      <c r="G107" s="111"/>
      <c r="H107" s="111"/>
      <c r="I107" s="111"/>
      <c r="J107" s="111"/>
      <c r="K107" s="64"/>
      <c r="L107" s="111"/>
      <c r="M107" s="64"/>
      <c r="N107" s="111"/>
      <c r="O107" s="64"/>
      <c r="P107" s="111"/>
      <c r="Q107" s="64"/>
      <c r="R107" s="111"/>
      <c r="S107" s="64"/>
      <c r="T107" s="111"/>
    </row>
    <row r="108" spans="1:22" ht="22.7" customHeight="1" thickBot="1">
      <c r="A108" s="66" t="s">
        <v>99</v>
      </c>
      <c r="B108" s="67"/>
      <c r="C108" s="4675" t="s">
        <v>155</v>
      </c>
      <c r="D108" s="4676"/>
      <c r="E108" s="4676"/>
      <c r="F108" s="4676"/>
      <c r="G108" s="4676"/>
      <c r="H108" s="4676"/>
      <c r="I108" s="4676"/>
      <c r="J108" s="4676"/>
      <c r="K108" s="4676"/>
      <c r="L108" s="4676"/>
      <c r="M108" s="4676"/>
      <c r="N108" s="4676"/>
      <c r="O108" s="4676"/>
      <c r="P108" s="4676"/>
      <c r="Q108" s="4676"/>
      <c r="R108" s="4676"/>
      <c r="S108" s="4676"/>
      <c r="T108" s="4677"/>
      <c r="U108" s="20"/>
    </row>
    <row r="109" spans="1:22" ht="37.5" customHeight="1">
      <c r="A109" s="183" t="s">
        <v>104</v>
      </c>
      <c r="B109" s="184" t="s">
        <v>105</v>
      </c>
      <c r="C109" s="930" t="s">
        <v>140</v>
      </c>
      <c r="D109" s="931" t="s">
        <v>106</v>
      </c>
      <c r="E109" s="185" t="s">
        <v>141</v>
      </c>
      <c r="F109" s="929" t="s">
        <v>106</v>
      </c>
      <c r="G109" s="185" t="s">
        <v>604</v>
      </c>
      <c r="H109" s="929" t="s">
        <v>106</v>
      </c>
      <c r="I109" s="928" t="s">
        <v>605</v>
      </c>
      <c r="J109" s="932" t="s">
        <v>106</v>
      </c>
      <c r="K109" s="933" t="s">
        <v>142</v>
      </c>
      <c r="L109" s="931" t="s">
        <v>106</v>
      </c>
      <c r="M109" s="933" t="s">
        <v>143</v>
      </c>
      <c r="N109" s="931" t="s">
        <v>106</v>
      </c>
      <c r="O109" s="185" t="s">
        <v>59</v>
      </c>
      <c r="P109" s="929" t="s">
        <v>106</v>
      </c>
      <c r="Q109" s="185" t="s">
        <v>144</v>
      </c>
      <c r="R109" s="929" t="s">
        <v>106</v>
      </c>
      <c r="S109" s="185" t="s">
        <v>145</v>
      </c>
      <c r="T109" s="186" t="s">
        <v>106</v>
      </c>
      <c r="U109" s="103"/>
    </row>
    <row r="110" spans="1:22">
      <c r="A110" s="28" t="s">
        <v>128</v>
      </c>
      <c r="B110" s="156">
        <v>145</v>
      </c>
      <c r="C110" s="31">
        <v>5</v>
      </c>
      <c r="D110" s="64">
        <v>3.4482758620689653</v>
      </c>
      <c r="E110" s="31">
        <v>30</v>
      </c>
      <c r="F110" s="64">
        <v>20.689655172413794</v>
      </c>
      <c r="G110" s="4485">
        <v>0</v>
      </c>
      <c r="H110" s="4483"/>
      <c r="I110" s="4483"/>
      <c r="J110" s="165">
        <f>(G110/B110)*100</f>
        <v>0</v>
      </c>
      <c r="K110" s="35">
        <v>86</v>
      </c>
      <c r="L110" s="64">
        <v>59.310344827586206</v>
      </c>
      <c r="M110" s="31">
        <v>7</v>
      </c>
      <c r="N110" s="64">
        <v>4.8275862068965516</v>
      </c>
      <c r="O110" s="31">
        <v>0</v>
      </c>
      <c r="P110" s="64">
        <v>0</v>
      </c>
      <c r="Q110" s="31">
        <v>15</v>
      </c>
      <c r="R110" s="64">
        <v>10.344827586206897</v>
      </c>
      <c r="S110" s="85">
        <v>2</v>
      </c>
      <c r="T110" s="37">
        <v>1.3793103448275863</v>
      </c>
    </row>
    <row r="111" spans="1:22">
      <c r="A111" s="28" t="s">
        <v>129</v>
      </c>
      <c r="B111" s="156">
        <v>117</v>
      </c>
      <c r="C111" s="31">
        <v>2</v>
      </c>
      <c r="D111" s="64">
        <v>1.7094017094017095</v>
      </c>
      <c r="E111" s="31">
        <v>18</v>
      </c>
      <c r="F111" s="64">
        <v>15.384615384615385</v>
      </c>
      <c r="G111" s="4461">
        <v>0</v>
      </c>
      <c r="H111" s="4459"/>
      <c r="I111" s="4459"/>
      <c r="J111" s="32">
        <f>(G111/B111)*100</f>
        <v>0</v>
      </c>
      <c r="K111" s="35">
        <v>80</v>
      </c>
      <c r="L111" s="64">
        <v>68.376068376068375</v>
      </c>
      <c r="M111" s="31">
        <v>6</v>
      </c>
      <c r="N111" s="64">
        <v>5.1282051282051277</v>
      </c>
      <c r="O111" s="31">
        <v>0</v>
      </c>
      <c r="P111" s="64">
        <v>0</v>
      </c>
      <c r="Q111" s="31">
        <v>10</v>
      </c>
      <c r="R111" s="64">
        <v>8.5470085470085468</v>
      </c>
      <c r="S111" s="85">
        <v>1</v>
      </c>
      <c r="T111" s="37">
        <v>0.85470085470085477</v>
      </c>
      <c r="V111" s="242"/>
    </row>
    <row r="112" spans="1:22">
      <c r="A112" s="28" t="s">
        <v>130</v>
      </c>
      <c r="B112" s="156">
        <v>66</v>
      </c>
      <c r="C112" s="31">
        <v>0</v>
      </c>
      <c r="D112" s="64">
        <v>0</v>
      </c>
      <c r="E112" s="31">
        <v>12</v>
      </c>
      <c r="F112" s="64">
        <v>18.181818181818183</v>
      </c>
      <c r="G112" s="4461">
        <v>0</v>
      </c>
      <c r="H112" s="4459"/>
      <c r="I112" s="4459"/>
      <c r="J112" s="32">
        <f>(G112/B112)*100</f>
        <v>0</v>
      </c>
      <c r="K112" s="35">
        <v>38</v>
      </c>
      <c r="L112" s="64">
        <v>57.575757575757578</v>
      </c>
      <c r="M112" s="31">
        <v>3</v>
      </c>
      <c r="N112" s="64">
        <v>4.5454545454545459</v>
      </c>
      <c r="O112" s="31">
        <v>0</v>
      </c>
      <c r="P112" s="64">
        <v>0</v>
      </c>
      <c r="Q112" s="31">
        <v>13</v>
      </c>
      <c r="R112" s="64">
        <v>19.696969696969695</v>
      </c>
      <c r="S112" s="85">
        <v>0</v>
      </c>
      <c r="T112" s="37">
        <v>0</v>
      </c>
      <c r="V112" s="242"/>
    </row>
    <row r="113" spans="1:23">
      <c r="A113" s="38" t="s">
        <v>405</v>
      </c>
      <c r="B113" s="163">
        <v>59</v>
      </c>
      <c r="C113" s="41">
        <v>1</v>
      </c>
      <c r="D113" s="65">
        <v>1.6949152542372881</v>
      </c>
      <c r="E113" s="41">
        <v>12</v>
      </c>
      <c r="F113" s="65">
        <v>20.33898305084746</v>
      </c>
      <c r="G113" s="4472">
        <v>0</v>
      </c>
      <c r="H113" s="4475"/>
      <c r="I113" s="4475"/>
      <c r="J113" s="32">
        <f>(G113/B113)*100</f>
        <v>0</v>
      </c>
      <c r="K113" s="45">
        <v>34</v>
      </c>
      <c r="L113" s="65">
        <v>57.627118644067799</v>
      </c>
      <c r="M113" s="41">
        <v>3</v>
      </c>
      <c r="N113" s="65">
        <v>5.0847457627118651</v>
      </c>
      <c r="O113" s="41">
        <v>0</v>
      </c>
      <c r="P113" s="65">
        <v>0</v>
      </c>
      <c r="Q113" s="41">
        <v>8</v>
      </c>
      <c r="R113" s="65">
        <v>13.559322033898304</v>
      </c>
      <c r="S113" s="87">
        <v>1</v>
      </c>
      <c r="T113" s="88">
        <v>1.6949152542372881</v>
      </c>
      <c r="V113" s="242"/>
    </row>
    <row r="114" spans="1:23">
      <c r="A114" s="28" t="s">
        <v>425</v>
      </c>
      <c r="B114" s="156">
        <v>145</v>
      </c>
      <c r="C114" s="31">
        <v>2</v>
      </c>
      <c r="D114" s="64">
        <f>SUM(C114/B114)*100</f>
        <v>1.3793103448275863</v>
      </c>
      <c r="E114" s="31">
        <v>26</v>
      </c>
      <c r="F114" s="64">
        <f>SUM(E114/B114)*100</f>
        <v>17.931034482758619</v>
      </c>
      <c r="G114" s="4485">
        <v>0</v>
      </c>
      <c r="H114" s="4483"/>
      <c r="I114" s="4483"/>
      <c r="J114" s="165">
        <f>(G114/B114)*100</f>
        <v>0</v>
      </c>
      <c r="K114" s="35">
        <v>92</v>
      </c>
      <c r="L114" s="64">
        <f>SUM(K114/B114)*100</f>
        <v>63.448275862068968</v>
      </c>
      <c r="M114" s="31">
        <v>9</v>
      </c>
      <c r="N114" s="64">
        <f>SUM(M114/B114)*100</f>
        <v>6.2068965517241379</v>
      </c>
      <c r="O114" s="31">
        <v>0</v>
      </c>
      <c r="P114" s="64">
        <f>SUM(O114/B114)*100</f>
        <v>0</v>
      </c>
      <c r="Q114" s="31">
        <v>16</v>
      </c>
      <c r="R114" s="64">
        <f>SUM(Q114/B114)*100</f>
        <v>11.03448275862069</v>
      </c>
      <c r="S114" s="85">
        <v>0</v>
      </c>
      <c r="T114" s="37">
        <f>SUM(S114/B114)*100</f>
        <v>0</v>
      </c>
      <c r="V114" s="242"/>
    </row>
    <row r="115" spans="1:23">
      <c r="A115" s="28" t="s">
        <v>575</v>
      </c>
      <c r="B115" s="156">
        <v>112</v>
      </c>
      <c r="C115" s="31">
        <v>1</v>
      </c>
      <c r="D115" s="64">
        <f t="shared" ref="D115:D146" si="78">SUM(C115/B115)*100</f>
        <v>0.89285714285714279</v>
      </c>
      <c r="E115" s="31">
        <v>19</v>
      </c>
      <c r="F115" s="64">
        <f t="shared" ref="F115:F146" si="79">SUM(E115/B115)*100</f>
        <v>16.964285714285715</v>
      </c>
      <c r="G115" s="4461">
        <v>0</v>
      </c>
      <c r="H115" s="4459"/>
      <c r="I115" s="4459"/>
      <c r="J115" s="32">
        <f t="shared" ref="J115:J123" si="80">(G115/B115)*100</f>
        <v>0</v>
      </c>
      <c r="K115" s="35">
        <v>67</v>
      </c>
      <c r="L115" s="64">
        <f t="shared" ref="L115:L144" si="81">SUM(K115/B115)*100</f>
        <v>59.821428571428569</v>
      </c>
      <c r="M115" s="31">
        <v>1</v>
      </c>
      <c r="N115" s="64">
        <f t="shared" ref="N115:N146" si="82">SUM(M115/B115)*100</f>
        <v>0.89285714285714279</v>
      </c>
      <c r="O115" s="31">
        <v>0</v>
      </c>
      <c r="P115" s="64">
        <f t="shared" ref="P115:P146" si="83">SUM(O115/B115)*100</f>
        <v>0</v>
      </c>
      <c r="Q115" s="31">
        <v>19</v>
      </c>
      <c r="R115" s="64">
        <f t="shared" ref="R115:R146" si="84">SUM(Q115/B115)*100</f>
        <v>16.964285714285715</v>
      </c>
      <c r="S115" s="85">
        <v>5</v>
      </c>
      <c r="T115" s="37">
        <f t="shared" ref="T115:T146" si="85">SUM(S115/B115)*100</f>
        <v>4.4642857142857144</v>
      </c>
      <c r="V115" s="242"/>
      <c r="W115" s="532"/>
    </row>
    <row r="116" spans="1:23">
      <c r="A116" s="28" t="s">
        <v>426</v>
      </c>
      <c r="B116" s="156">
        <v>52</v>
      </c>
      <c r="C116" s="31">
        <v>0</v>
      </c>
      <c r="D116" s="64">
        <f t="shared" si="78"/>
        <v>0</v>
      </c>
      <c r="E116" s="31">
        <v>13</v>
      </c>
      <c r="F116" s="64">
        <f t="shared" si="79"/>
        <v>25</v>
      </c>
      <c r="G116" s="4461">
        <v>0</v>
      </c>
      <c r="H116" s="4459"/>
      <c r="I116" s="4459"/>
      <c r="J116" s="32">
        <f t="shared" si="80"/>
        <v>0</v>
      </c>
      <c r="K116" s="35">
        <v>25</v>
      </c>
      <c r="L116" s="64">
        <f t="shared" si="81"/>
        <v>48.07692307692308</v>
      </c>
      <c r="M116" s="31">
        <v>1</v>
      </c>
      <c r="N116" s="64">
        <f t="shared" si="82"/>
        <v>1.9230769230769231</v>
      </c>
      <c r="O116" s="31">
        <v>0</v>
      </c>
      <c r="P116" s="64">
        <f t="shared" si="83"/>
        <v>0</v>
      </c>
      <c r="Q116" s="31">
        <v>12</v>
      </c>
      <c r="R116" s="64">
        <f t="shared" si="84"/>
        <v>23.076923076923077</v>
      </c>
      <c r="S116" s="85">
        <v>1</v>
      </c>
      <c r="T116" s="37">
        <f t="shared" si="85"/>
        <v>1.9230769230769231</v>
      </c>
    </row>
    <row r="117" spans="1:23">
      <c r="A117" s="38" t="s">
        <v>479</v>
      </c>
      <c r="B117" s="163">
        <v>50</v>
      </c>
      <c r="C117" s="41">
        <v>0</v>
      </c>
      <c r="D117" s="65">
        <f t="shared" si="78"/>
        <v>0</v>
      </c>
      <c r="E117" s="41">
        <v>8</v>
      </c>
      <c r="F117" s="65">
        <f t="shared" si="79"/>
        <v>16</v>
      </c>
      <c r="G117" s="4472">
        <v>0</v>
      </c>
      <c r="H117" s="4475"/>
      <c r="I117" s="4475"/>
      <c r="J117" s="42">
        <f t="shared" si="80"/>
        <v>0</v>
      </c>
      <c r="K117" s="45">
        <v>24</v>
      </c>
      <c r="L117" s="65">
        <f t="shared" si="81"/>
        <v>48</v>
      </c>
      <c r="M117" s="41">
        <v>2</v>
      </c>
      <c r="N117" s="65">
        <f t="shared" si="82"/>
        <v>4</v>
      </c>
      <c r="O117" s="41">
        <v>0</v>
      </c>
      <c r="P117" s="65">
        <f t="shared" si="83"/>
        <v>0</v>
      </c>
      <c r="Q117" s="41">
        <v>16</v>
      </c>
      <c r="R117" s="65">
        <f t="shared" si="84"/>
        <v>32</v>
      </c>
      <c r="S117" s="87">
        <v>0</v>
      </c>
      <c r="T117" s="88">
        <f t="shared" si="85"/>
        <v>0</v>
      </c>
    </row>
    <row r="118" spans="1:23">
      <c r="A118" s="28" t="s">
        <v>484</v>
      </c>
      <c r="B118" s="164">
        <v>138</v>
      </c>
      <c r="C118" s="107">
        <v>2</v>
      </c>
      <c r="D118" s="110">
        <f t="shared" si="78"/>
        <v>1.4492753623188406</v>
      </c>
      <c r="E118" s="187">
        <v>18</v>
      </c>
      <c r="F118" s="165">
        <f t="shared" si="79"/>
        <v>13.043478260869565</v>
      </c>
      <c r="G118" s="4485">
        <v>0</v>
      </c>
      <c r="H118" s="4483"/>
      <c r="I118" s="4483"/>
      <c r="J118" s="165">
        <f t="shared" si="80"/>
        <v>0</v>
      </c>
      <c r="K118" s="189">
        <v>88</v>
      </c>
      <c r="L118" s="110">
        <f t="shared" si="81"/>
        <v>63.768115942028977</v>
      </c>
      <c r="M118" s="187">
        <v>8</v>
      </c>
      <c r="N118" s="165">
        <f t="shared" si="82"/>
        <v>5.7971014492753623</v>
      </c>
      <c r="O118" s="187">
        <v>0</v>
      </c>
      <c r="P118" s="165">
        <f t="shared" si="83"/>
        <v>0</v>
      </c>
      <c r="Q118" s="187">
        <v>19</v>
      </c>
      <c r="R118" s="165">
        <f t="shared" si="84"/>
        <v>13.768115942028986</v>
      </c>
      <c r="S118" s="188">
        <v>3</v>
      </c>
      <c r="T118" s="176">
        <f t="shared" si="85"/>
        <v>2.1739130434782608</v>
      </c>
      <c r="U118" s="242"/>
    </row>
    <row r="119" spans="1:23">
      <c r="A119" s="28" t="s">
        <v>484</v>
      </c>
      <c r="B119" s="158">
        <v>79</v>
      </c>
      <c r="C119" s="31">
        <v>0</v>
      </c>
      <c r="D119" s="108">
        <f t="shared" si="78"/>
        <v>0</v>
      </c>
      <c r="E119" s="113">
        <v>17</v>
      </c>
      <c r="F119" s="32">
        <f t="shared" si="79"/>
        <v>21.518987341772153</v>
      </c>
      <c r="G119" s="4461">
        <v>0</v>
      </c>
      <c r="H119" s="4459"/>
      <c r="I119" s="4459"/>
      <c r="J119" s="32">
        <f t="shared" si="80"/>
        <v>0</v>
      </c>
      <c r="K119" s="34">
        <v>46</v>
      </c>
      <c r="L119" s="108">
        <f t="shared" si="81"/>
        <v>58.22784810126582</v>
      </c>
      <c r="M119" s="113">
        <v>5</v>
      </c>
      <c r="N119" s="32">
        <f t="shared" si="82"/>
        <v>6.3291139240506329</v>
      </c>
      <c r="O119" s="113">
        <v>0</v>
      </c>
      <c r="P119" s="32">
        <f t="shared" si="83"/>
        <v>0</v>
      </c>
      <c r="Q119" s="113">
        <v>11</v>
      </c>
      <c r="R119" s="32">
        <f t="shared" si="84"/>
        <v>13.924050632911392</v>
      </c>
      <c r="S119" s="631">
        <v>0</v>
      </c>
      <c r="T119" s="105">
        <f t="shared" si="85"/>
        <v>0</v>
      </c>
      <c r="U119" s="242"/>
    </row>
    <row r="120" spans="1:23">
      <c r="A120" s="28" t="s">
        <v>498</v>
      </c>
      <c r="B120" s="158">
        <v>70</v>
      </c>
      <c r="C120" s="31">
        <v>0</v>
      </c>
      <c r="D120" s="64">
        <f t="shared" si="78"/>
        <v>0</v>
      </c>
      <c r="E120" s="31">
        <v>11</v>
      </c>
      <c r="F120" s="64">
        <f t="shared" si="79"/>
        <v>15.714285714285714</v>
      </c>
      <c r="G120" s="4461">
        <v>0</v>
      </c>
      <c r="H120" s="4459"/>
      <c r="I120" s="4459"/>
      <c r="J120" s="32">
        <f t="shared" si="80"/>
        <v>0</v>
      </c>
      <c r="K120" s="35">
        <v>40</v>
      </c>
      <c r="L120" s="64">
        <f t="shared" si="81"/>
        <v>57.142857142857139</v>
      </c>
      <c r="M120" s="31">
        <v>3</v>
      </c>
      <c r="N120" s="64">
        <f t="shared" si="82"/>
        <v>4.2857142857142856</v>
      </c>
      <c r="O120" s="31">
        <v>0</v>
      </c>
      <c r="P120" s="64">
        <f t="shared" si="83"/>
        <v>0</v>
      </c>
      <c r="Q120" s="31">
        <v>16</v>
      </c>
      <c r="R120" s="64">
        <f t="shared" si="84"/>
        <v>22.857142857142858</v>
      </c>
      <c r="S120" s="85">
        <v>0</v>
      </c>
      <c r="T120" s="37">
        <f t="shared" si="85"/>
        <v>0</v>
      </c>
      <c r="U120" s="242"/>
    </row>
    <row r="121" spans="1:23">
      <c r="A121" s="38" t="s">
        <v>428</v>
      </c>
      <c r="B121" s="598">
        <v>42</v>
      </c>
      <c r="C121" s="41">
        <v>1</v>
      </c>
      <c r="D121" s="65">
        <f t="shared" si="78"/>
        <v>2.3809523809523809</v>
      </c>
      <c r="E121" s="41">
        <v>7</v>
      </c>
      <c r="F121" s="65">
        <f t="shared" si="79"/>
        <v>16.666666666666664</v>
      </c>
      <c r="G121" s="4472">
        <v>0</v>
      </c>
      <c r="H121" s="4475"/>
      <c r="I121" s="4475"/>
      <c r="J121" s="42">
        <f t="shared" si="80"/>
        <v>0</v>
      </c>
      <c r="K121" s="45">
        <v>23</v>
      </c>
      <c r="L121" s="65">
        <f t="shared" si="81"/>
        <v>54.761904761904766</v>
      </c>
      <c r="M121" s="41">
        <v>3</v>
      </c>
      <c r="N121" s="65">
        <f t="shared" si="82"/>
        <v>7.1428571428571423</v>
      </c>
      <c r="O121" s="41">
        <v>0</v>
      </c>
      <c r="P121" s="65">
        <f t="shared" si="83"/>
        <v>0</v>
      </c>
      <c r="Q121" s="41">
        <v>8</v>
      </c>
      <c r="R121" s="65">
        <f t="shared" si="84"/>
        <v>19.047619047619047</v>
      </c>
      <c r="S121" s="87">
        <v>0</v>
      </c>
      <c r="T121" s="88">
        <f t="shared" si="85"/>
        <v>0</v>
      </c>
      <c r="U121" s="242"/>
    </row>
    <row r="122" spans="1:23">
      <c r="A122" s="28" t="s">
        <v>416</v>
      </c>
      <c r="B122" s="158">
        <v>119</v>
      </c>
      <c r="C122" s="31">
        <v>2</v>
      </c>
      <c r="D122" s="64">
        <f t="shared" si="78"/>
        <v>1.680672268907563</v>
      </c>
      <c r="E122" s="31">
        <v>24</v>
      </c>
      <c r="F122" s="64">
        <f t="shared" si="79"/>
        <v>20.168067226890756</v>
      </c>
      <c r="G122" s="4485">
        <v>0</v>
      </c>
      <c r="H122" s="4483"/>
      <c r="I122" s="4511"/>
      <c r="J122" s="32">
        <f t="shared" si="80"/>
        <v>0</v>
      </c>
      <c r="K122" s="35">
        <v>62</v>
      </c>
      <c r="L122" s="64">
        <f t="shared" si="81"/>
        <v>52.100840336134461</v>
      </c>
      <c r="M122" s="31">
        <v>7</v>
      </c>
      <c r="N122" s="64">
        <f t="shared" si="82"/>
        <v>5.8823529411764701</v>
      </c>
      <c r="O122" s="31">
        <v>0</v>
      </c>
      <c r="P122" s="64">
        <f t="shared" si="83"/>
        <v>0</v>
      </c>
      <c r="Q122" s="31">
        <v>23</v>
      </c>
      <c r="R122" s="64">
        <f t="shared" si="84"/>
        <v>19.327731092436977</v>
      </c>
      <c r="S122" s="85">
        <v>1</v>
      </c>
      <c r="T122" s="37">
        <f t="shared" si="85"/>
        <v>0.84033613445378152</v>
      </c>
      <c r="U122" s="242"/>
    </row>
    <row r="123" spans="1:23">
      <c r="A123" s="28" t="s">
        <v>211</v>
      </c>
      <c r="B123" s="158">
        <v>76</v>
      </c>
      <c r="C123" s="31">
        <v>1</v>
      </c>
      <c r="D123" s="64">
        <f t="shared" si="78"/>
        <v>1.3157894736842104</v>
      </c>
      <c r="E123" s="31">
        <v>20</v>
      </c>
      <c r="F123" s="64">
        <f t="shared" si="79"/>
        <v>26.315789473684209</v>
      </c>
      <c r="G123" s="4461">
        <v>0</v>
      </c>
      <c r="H123" s="4459"/>
      <c r="I123" s="4505"/>
      <c r="J123" s="32">
        <f t="shared" si="80"/>
        <v>0</v>
      </c>
      <c r="K123" s="35">
        <v>37</v>
      </c>
      <c r="L123" s="64">
        <f t="shared" si="81"/>
        <v>48.684210526315788</v>
      </c>
      <c r="M123" s="31">
        <v>4</v>
      </c>
      <c r="N123" s="64">
        <f t="shared" si="82"/>
        <v>5.2631578947368416</v>
      </c>
      <c r="O123" s="31">
        <v>0</v>
      </c>
      <c r="P123" s="64">
        <f t="shared" si="83"/>
        <v>0</v>
      </c>
      <c r="Q123" s="31">
        <v>13</v>
      </c>
      <c r="R123" s="64">
        <f t="shared" si="84"/>
        <v>17.105263157894736</v>
      </c>
      <c r="S123" s="85">
        <v>1</v>
      </c>
      <c r="T123" s="37">
        <f t="shared" si="85"/>
        <v>1.3157894736842104</v>
      </c>
      <c r="U123" s="242"/>
    </row>
    <row r="124" spans="1:23">
      <c r="A124" s="51" t="s">
        <v>61</v>
      </c>
      <c r="B124" s="158">
        <v>50</v>
      </c>
      <c r="C124" s="31">
        <v>0</v>
      </c>
      <c r="D124" s="64">
        <f t="shared" si="78"/>
        <v>0</v>
      </c>
      <c r="E124" s="31">
        <v>7</v>
      </c>
      <c r="F124" s="64">
        <f t="shared" si="79"/>
        <v>14.000000000000002</v>
      </c>
      <c r="G124" s="113">
        <v>0</v>
      </c>
      <c r="H124" s="32">
        <f t="shared" ref="H124:H136" si="86">(G124/B124)*100</f>
        <v>0</v>
      </c>
      <c r="I124" s="35">
        <v>0</v>
      </c>
      <c r="J124" s="32">
        <f t="shared" ref="J124:J146" si="87">(I124/B124)*100</f>
        <v>0</v>
      </c>
      <c r="K124" s="35">
        <v>29</v>
      </c>
      <c r="L124" s="64">
        <f t="shared" si="81"/>
        <v>57.999999999999993</v>
      </c>
      <c r="M124" s="31">
        <v>2</v>
      </c>
      <c r="N124" s="64">
        <f t="shared" si="82"/>
        <v>4</v>
      </c>
      <c r="O124" s="31">
        <v>1</v>
      </c>
      <c r="P124" s="64">
        <f t="shared" si="83"/>
        <v>2</v>
      </c>
      <c r="Q124" s="31">
        <v>11</v>
      </c>
      <c r="R124" s="64">
        <f t="shared" si="84"/>
        <v>22</v>
      </c>
      <c r="S124" s="85">
        <v>0</v>
      </c>
      <c r="T124" s="37">
        <f t="shared" si="85"/>
        <v>0</v>
      </c>
      <c r="U124" s="242"/>
    </row>
    <row r="125" spans="1:23">
      <c r="A125" s="52" t="s">
        <v>551</v>
      </c>
      <c r="B125" s="598">
        <v>57</v>
      </c>
      <c r="C125" s="41">
        <v>1</v>
      </c>
      <c r="D125" s="65">
        <f t="shared" si="78"/>
        <v>1.7543859649122806</v>
      </c>
      <c r="E125" s="41">
        <v>10</v>
      </c>
      <c r="F125" s="65">
        <f t="shared" si="79"/>
        <v>17.543859649122805</v>
      </c>
      <c r="G125" s="112">
        <v>0</v>
      </c>
      <c r="H125" s="42">
        <f t="shared" si="86"/>
        <v>0</v>
      </c>
      <c r="I125" s="45">
        <v>0</v>
      </c>
      <c r="J125" s="42">
        <f t="shared" si="87"/>
        <v>0</v>
      </c>
      <c r="K125" s="45">
        <v>29</v>
      </c>
      <c r="L125" s="65">
        <f t="shared" si="81"/>
        <v>50.877192982456144</v>
      </c>
      <c r="M125" s="41">
        <v>0</v>
      </c>
      <c r="N125" s="65">
        <f t="shared" si="82"/>
        <v>0</v>
      </c>
      <c r="O125" s="41">
        <v>1</v>
      </c>
      <c r="P125" s="65">
        <f t="shared" si="83"/>
        <v>1.7543859649122806</v>
      </c>
      <c r="Q125" s="41">
        <v>16</v>
      </c>
      <c r="R125" s="65">
        <f t="shared" si="84"/>
        <v>28.07017543859649</v>
      </c>
      <c r="S125" s="87">
        <v>0</v>
      </c>
      <c r="T125" s="88">
        <f t="shared" si="85"/>
        <v>0</v>
      </c>
      <c r="U125" s="242"/>
    </row>
    <row r="126" spans="1:23">
      <c r="A126" s="730" t="s">
        <v>603</v>
      </c>
      <c r="B126" s="199">
        <v>89</v>
      </c>
      <c r="C126" s="189">
        <v>0</v>
      </c>
      <c r="D126" s="165">
        <f t="shared" si="78"/>
        <v>0</v>
      </c>
      <c r="E126" s="107">
        <v>11</v>
      </c>
      <c r="F126" s="727">
        <f t="shared" si="79"/>
        <v>12.359550561797752</v>
      </c>
      <c r="G126" s="107">
        <v>0</v>
      </c>
      <c r="H126" s="110">
        <f t="shared" si="86"/>
        <v>0</v>
      </c>
      <c r="I126" s="107">
        <v>0</v>
      </c>
      <c r="J126" s="724">
        <f t="shared" si="87"/>
        <v>0</v>
      </c>
      <c r="K126" s="107">
        <v>49</v>
      </c>
      <c r="L126" s="727">
        <f t="shared" si="81"/>
        <v>55.056179775280903</v>
      </c>
      <c r="M126" s="107">
        <v>5</v>
      </c>
      <c r="N126" s="727">
        <f t="shared" si="82"/>
        <v>5.6179775280898872</v>
      </c>
      <c r="O126" s="107">
        <v>5</v>
      </c>
      <c r="P126" s="727">
        <f t="shared" si="83"/>
        <v>5.6179775280898872</v>
      </c>
      <c r="Q126" s="107">
        <v>19</v>
      </c>
      <c r="R126" s="727">
        <f t="shared" si="84"/>
        <v>21.348314606741571</v>
      </c>
      <c r="S126" s="121">
        <v>0</v>
      </c>
      <c r="T126" s="728">
        <f t="shared" si="85"/>
        <v>0</v>
      </c>
      <c r="U126" s="242"/>
    </row>
    <row r="127" spans="1:23">
      <c r="A127" s="51" t="s">
        <v>641</v>
      </c>
      <c r="B127" s="156">
        <v>76</v>
      </c>
      <c r="C127" s="34">
        <v>0</v>
      </c>
      <c r="D127" s="32">
        <f t="shared" si="78"/>
        <v>0</v>
      </c>
      <c r="E127" s="31">
        <v>12</v>
      </c>
      <c r="F127" s="64">
        <f t="shared" si="79"/>
        <v>15.789473684210526</v>
      </c>
      <c r="G127" s="31">
        <v>0</v>
      </c>
      <c r="H127" s="108">
        <f t="shared" si="86"/>
        <v>0</v>
      </c>
      <c r="I127" s="113">
        <v>0</v>
      </c>
      <c r="J127" s="32">
        <f t="shared" si="87"/>
        <v>0</v>
      </c>
      <c r="K127" s="113">
        <v>38</v>
      </c>
      <c r="L127" s="32">
        <f t="shared" si="81"/>
        <v>50</v>
      </c>
      <c r="M127" s="113">
        <v>2</v>
      </c>
      <c r="N127" s="32">
        <f t="shared" si="82"/>
        <v>2.6315789473684208</v>
      </c>
      <c r="O127" s="113">
        <v>1</v>
      </c>
      <c r="P127" s="32">
        <f t="shared" si="83"/>
        <v>1.3157894736842104</v>
      </c>
      <c r="Q127" s="113">
        <v>22</v>
      </c>
      <c r="R127" s="32">
        <f t="shared" si="84"/>
        <v>28.947368421052634</v>
      </c>
      <c r="S127" s="631">
        <v>1</v>
      </c>
      <c r="T127" s="105">
        <f t="shared" si="85"/>
        <v>1.3157894736842104</v>
      </c>
      <c r="U127" s="242"/>
      <c r="V127" s="242"/>
    </row>
    <row r="128" spans="1:23">
      <c r="A128" s="51" t="s">
        <v>654</v>
      </c>
      <c r="B128" s="156">
        <v>33</v>
      </c>
      <c r="C128" s="34">
        <v>0</v>
      </c>
      <c r="D128" s="32">
        <f t="shared" si="78"/>
        <v>0</v>
      </c>
      <c r="E128" s="31">
        <v>7</v>
      </c>
      <c r="F128" s="64">
        <f t="shared" si="79"/>
        <v>21.212121212121211</v>
      </c>
      <c r="G128" s="31">
        <v>0</v>
      </c>
      <c r="H128" s="64">
        <f t="shared" si="86"/>
        <v>0</v>
      </c>
      <c r="I128" s="113">
        <v>0</v>
      </c>
      <c r="J128" s="32">
        <f t="shared" si="87"/>
        <v>0</v>
      </c>
      <c r="K128" s="113">
        <v>14</v>
      </c>
      <c r="L128" s="32">
        <f t="shared" si="81"/>
        <v>42.424242424242422</v>
      </c>
      <c r="M128" s="113">
        <v>0</v>
      </c>
      <c r="N128" s="32">
        <f t="shared" si="82"/>
        <v>0</v>
      </c>
      <c r="O128" s="113">
        <v>4</v>
      </c>
      <c r="P128" s="32">
        <f t="shared" si="83"/>
        <v>12.121212121212121</v>
      </c>
      <c r="Q128" s="113">
        <v>8</v>
      </c>
      <c r="R128" s="32">
        <f t="shared" si="84"/>
        <v>24.242424242424242</v>
      </c>
      <c r="S128" s="631">
        <v>0</v>
      </c>
      <c r="T128" s="105">
        <f t="shared" si="85"/>
        <v>0</v>
      </c>
      <c r="U128" s="242"/>
      <c r="V128" s="900"/>
    </row>
    <row r="129" spans="1:22">
      <c r="A129" s="52" t="s">
        <v>655</v>
      </c>
      <c r="B129" s="163">
        <v>55</v>
      </c>
      <c r="C129" s="44">
        <v>0</v>
      </c>
      <c r="D129" s="42">
        <f t="shared" si="78"/>
        <v>0</v>
      </c>
      <c r="E129" s="41">
        <v>9</v>
      </c>
      <c r="F129" s="65">
        <f t="shared" si="79"/>
        <v>16.363636363636363</v>
      </c>
      <c r="G129" s="41">
        <v>0</v>
      </c>
      <c r="H129" s="65">
        <f t="shared" si="86"/>
        <v>0</v>
      </c>
      <c r="I129" s="112">
        <v>0</v>
      </c>
      <c r="J129" s="42">
        <f t="shared" si="87"/>
        <v>0</v>
      </c>
      <c r="K129" s="112">
        <v>24</v>
      </c>
      <c r="L129" s="42">
        <f t="shared" si="81"/>
        <v>43.636363636363633</v>
      </c>
      <c r="M129" s="112">
        <v>0</v>
      </c>
      <c r="N129" s="42">
        <f t="shared" si="82"/>
        <v>0</v>
      </c>
      <c r="O129" s="112">
        <v>6</v>
      </c>
      <c r="P129" s="42">
        <f t="shared" si="83"/>
        <v>10.909090909090908</v>
      </c>
      <c r="Q129" s="112">
        <v>15</v>
      </c>
      <c r="R129" s="42">
        <f t="shared" si="84"/>
        <v>27.27272727272727</v>
      </c>
      <c r="S129" s="639">
        <v>1</v>
      </c>
      <c r="T129" s="48">
        <f t="shared" si="85"/>
        <v>1.8181818181818181</v>
      </c>
      <c r="U129" s="242"/>
      <c r="V129" s="900"/>
    </row>
    <row r="130" spans="1:22">
      <c r="A130" s="731" t="s">
        <v>705</v>
      </c>
      <c r="B130" s="1564">
        <v>74</v>
      </c>
      <c r="C130" s="107">
        <v>0</v>
      </c>
      <c r="D130" s="727">
        <f t="shared" si="78"/>
        <v>0</v>
      </c>
      <c r="E130" s="107">
        <v>11</v>
      </c>
      <c r="F130" s="727">
        <f t="shared" si="79"/>
        <v>14.864864864864865</v>
      </c>
      <c r="G130" s="107">
        <v>0</v>
      </c>
      <c r="H130" s="727">
        <f t="shared" si="86"/>
        <v>0</v>
      </c>
      <c r="I130" s="107">
        <v>0</v>
      </c>
      <c r="J130" s="727">
        <f t="shared" si="87"/>
        <v>0</v>
      </c>
      <c r="K130" s="107">
        <v>39</v>
      </c>
      <c r="L130" s="727">
        <f t="shared" si="81"/>
        <v>52.702702702702695</v>
      </c>
      <c r="M130" s="107">
        <v>1</v>
      </c>
      <c r="N130" s="727">
        <f t="shared" si="82"/>
        <v>1.3513513513513513</v>
      </c>
      <c r="O130" s="107">
        <v>4</v>
      </c>
      <c r="P130" s="727">
        <f t="shared" si="83"/>
        <v>5.4054054054054053</v>
      </c>
      <c r="Q130" s="107">
        <v>19</v>
      </c>
      <c r="R130" s="727">
        <f t="shared" si="84"/>
        <v>25.675675675675674</v>
      </c>
      <c r="S130" s="121">
        <v>0</v>
      </c>
      <c r="T130" s="728">
        <f t="shared" si="85"/>
        <v>0</v>
      </c>
      <c r="U130" s="242"/>
      <c r="V130" s="900"/>
    </row>
    <row r="131" spans="1:22">
      <c r="A131" s="82" t="s">
        <v>723</v>
      </c>
      <c r="B131" s="30">
        <v>70</v>
      </c>
      <c r="C131" s="31">
        <v>1</v>
      </c>
      <c r="D131" s="64">
        <f>SUM(C131/B131)*100</f>
        <v>1.4285714285714286</v>
      </c>
      <c r="E131" s="31">
        <v>10</v>
      </c>
      <c r="F131" s="64">
        <f>SUM(E131/B131)*100</f>
        <v>14.285714285714285</v>
      </c>
      <c r="G131" s="31">
        <v>0</v>
      </c>
      <c r="H131" s="64">
        <f>(G131/B131)*100</f>
        <v>0</v>
      </c>
      <c r="I131" s="31">
        <v>0</v>
      </c>
      <c r="J131" s="64">
        <f>(I131/B131)*100</f>
        <v>0</v>
      </c>
      <c r="K131" s="31">
        <v>39</v>
      </c>
      <c r="L131" s="64">
        <f>SUM(K131/B131)*100</f>
        <v>55.714285714285715</v>
      </c>
      <c r="M131" s="31">
        <v>1</v>
      </c>
      <c r="N131" s="64">
        <f>SUM(M131/B131)*100</f>
        <v>1.4285714285714286</v>
      </c>
      <c r="O131" s="31">
        <v>5</v>
      </c>
      <c r="P131" s="64">
        <f>SUM(O131/B131)*100</f>
        <v>7.1428571428571423</v>
      </c>
      <c r="Q131" s="31">
        <v>14</v>
      </c>
      <c r="R131" s="64">
        <f>SUM(Q131/B131)*100</f>
        <v>20</v>
      </c>
      <c r="S131" s="85">
        <v>0</v>
      </c>
      <c r="T131" s="37">
        <f>SUM(S131/B131)*100</f>
        <v>0</v>
      </c>
      <c r="U131" s="242"/>
      <c r="V131" s="900"/>
    </row>
    <row r="132" spans="1:22">
      <c r="A132" s="82" t="s">
        <v>724</v>
      </c>
      <c r="B132" s="30">
        <v>57</v>
      </c>
      <c r="C132" s="31">
        <v>0</v>
      </c>
      <c r="D132" s="64">
        <f>SUM(C132/B132)*100</f>
        <v>0</v>
      </c>
      <c r="E132" s="31">
        <v>7</v>
      </c>
      <c r="F132" s="64">
        <f>SUM(E132/B132)*100</f>
        <v>12.280701754385964</v>
      </c>
      <c r="G132" s="31">
        <v>0</v>
      </c>
      <c r="H132" s="64">
        <f>(G132/B132)*100</f>
        <v>0</v>
      </c>
      <c r="I132" s="31">
        <v>0</v>
      </c>
      <c r="J132" s="64">
        <f>(I132/B132)*100</f>
        <v>0</v>
      </c>
      <c r="K132" s="31">
        <v>35</v>
      </c>
      <c r="L132" s="64">
        <f>SUM(K132/B132)*100</f>
        <v>61.403508771929829</v>
      </c>
      <c r="M132" s="31">
        <v>3</v>
      </c>
      <c r="N132" s="64">
        <f>SUM(M132/B132)*100</f>
        <v>5.2631578947368416</v>
      </c>
      <c r="O132" s="31">
        <v>0</v>
      </c>
      <c r="P132" s="64">
        <f>SUM(O132/B132)*100</f>
        <v>0</v>
      </c>
      <c r="Q132" s="31">
        <v>11</v>
      </c>
      <c r="R132" s="64">
        <f>SUM(Q132/B132)*100</f>
        <v>19.298245614035086</v>
      </c>
      <c r="S132" s="85">
        <v>1</v>
      </c>
      <c r="T132" s="37">
        <f>SUM(S132/B132)*100</f>
        <v>1.7543859649122806</v>
      </c>
      <c r="U132" s="242"/>
      <c r="V132" s="900"/>
    </row>
    <row r="133" spans="1:22" ht="12.75" customHeight="1">
      <c r="A133" s="89" t="s">
        <v>725</v>
      </c>
      <c r="B133" s="163">
        <v>47</v>
      </c>
      <c r="C133" s="41">
        <v>0</v>
      </c>
      <c r="D133" s="42">
        <f t="shared" si="78"/>
        <v>0</v>
      </c>
      <c r="E133" s="41">
        <v>5</v>
      </c>
      <c r="F133" s="42">
        <f t="shared" si="79"/>
        <v>10.638297872340425</v>
      </c>
      <c r="G133" s="41">
        <v>0</v>
      </c>
      <c r="H133" s="42">
        <f t="shared" si="86"/>
        <v>0</v>
      </c>
      <c r="I133" s="41">
        <v>0</v>
      </c>
      <c r="J133" s="42">
        <f t="shared" si="87"/>
        <v>0</v>
      </c>
      <c r="K133" s="41">
        <v>18</v>
      </c>
      <c r="L133" s="42">
        <f t="shared" si="81"/>
        <v>38.297872340425535</v>
      </c>
      <c r="M133" s="41">
        <v>4</v>
      </c>
      <c r="N133" s="42">
        <f t="shared" si="82"/>
        <v>8.5106382978723403</v>
      </c>
      <c r="O133" s="41">
        <v>6</v>
      </c>
      <c r="P133" s="42">
        <f t="shared" si="83"/>
        <v>12.76595744680851</v>
      </c>
      <c r="Q133" s="41">
        <v>14</v>
      </c>
      <c r="R133" s="42">
        <f t="shared" si="84"/>
        <v>29.787234042553191</v>
      </c>
      <c r="S133" s="87">
        <v>0</v>
      </c>
      <c r="T133" s="48">
        <f t="shared" si="85"/>
        <v>0</v>
      </c>
      <c r="U133" s="20"/>
    </row>
    <row r="134" spans="1:22" ht="12.75" customHeight="1">
      <c r="A134" s="731" t="s">
        <v>746</v>
      </c>
      <c r="B134" s="1564">
        <v>112</v>
      </c>
      <c r="C134" s="107">
        <v>1</v>
      </c>
      <c r="D134" s="2080">
        <f t="shared" si="78"/>
        <v>0.89285714285714279</v>
      </c>
      <c r="E134" s="107">
        <v>19</v>
      </c>
      <c r="F134" s="2080">
        <f t="shared" si="79"/>
        <v>16.964285714285715</v>
      </c>
      <c r="G134" s="107">
        <v>0</v>
      </c>
      <c r="H134" s="2080">
        <f t="shared" si="86"/>
        <v>0</v>
      </c>
      <c r="I134" s="107">
        <v>0</v>
      </c>
      <c r="J134" s="2080">
        <f t="shared" si="87"/>
        <v>0</v>
      </c>
      <c r="K134" s="107">
        <v>44</v>
      </c>
      <c r="L134" s="2080">
        <f t="shared" si="81"/>
        <v>39.285714285714285</v>
      </c>
      <c r="M134" s="107">
        <v>9</v>
      </c>
      <c r="N134" s="2080">
        <f t="shared" si="82"/>
        <v>8.0357142857142865</v>
      </c>
      <c r="O134" s="107">
        <v>3</v>
      </c>
      <c r="P134" s="2080">
        <f t="shared" si="83"/>
        <v>2.6785714285714284</v>
      </c>
      <c r="Q134" s="107">
        <v>33</v>
      </c>
      <c r="R134" s="2080">
        <f t="shared" si="84"/>
        <v>29.464285714285715</v>
      </c>
      <c r="S134" s="121">
        <v>3</v>
      </c>
      <c r="T134" s="728">
        <f t="shared" si="85"/>
        <v>2.6785714285714284</v>
      </c>
      <c r="U134" s="20"/>
    </row>
    <row r="135" spans="1:22" ht="12.75" customHeight="1">
      <c r="A135" s="82" t="s">
        <v>747</v>
      </c>
      <c r="B135" s="30">
        <v>62</v>
      </c>
      <c r="C135" s="31">
        <v>1</v>
      </c>
      <c r="D135" s="2078">
        <f t="shared" si="78"/>
        <v>1.6129032258064515</v>
      </c>
      <c r="E135" s="31">
        <v>3</v>
      </c>
      <c r="F135" s="2078">
        <f t="shared" si="79"/>
        <v>4.838709677419355</v>
      </c>
      <c r="G135" s="31">
        <v>0</v>
      </c>
      <c r="H135" s="2078">
        <f t="shared" si="86"/>
        <v>0</v>
      </c>
      <c r="I135" s="31">
        <v>0</v>
      </c>
      <c r="J135" s="2078">
        <f t="shared" si="87"/>
        <v>0</v>
      </c>
      <c r="K135" s="31">
        <v>38</v>
      </c>
      <c r="L135" s="2078">
        <f t="shared" si="81"/>
        <v>61.29032258064516</v>
      </c>
      <c r="M135" s="31">
        <v>1</v>
      </c>
      <c r="N135" s="2078">
        <f t="shared" si="82"/>
        <v>1.6129032258064515</v>
      </c>
      <c r="O135" s="31">
        <v>3</v>
      </c>
      <c r="P135" s="2078">
        <f t="shared" si="83"/>
        <v>4.838709677419355</v>
      </c>
      <c r="Q135" s="31">
        <v>16</v>
      </c>
      <c r="R135" s="2078">
        <f t="shared" si="84"/>
        <v>25.806451612903224</v>
      </c>
      <c r="S135" s="85">
        <v>0</v>
      </c>
      <c r="T135" s="2094">
        <f t="shared" si="85"/>
        <v>0</v>
      </c>
      <c r="U135" s="20"/>
    </row>
    <row r="136" spans="1:22" ht="12.75" customHeight="1">
      <c r="A136" s="82" t="s">
        <v>748</v>
      </c>
      <c r="B136" s="30">
        <v>37</v>
      </c>
      <c r="C136" s="31">
        <v>0</v>
      </c>
      <c r="D136" s="2078">
        <f t="shared" si="78"/>
        <v>0</v>
      </c>
      <c r="E136" s="31">
        <v>6</v>
      </c>
      <c r="F136" s="2078">
        <f t="shared" si="79"/>
        <v>16.216216216216218</v>
      </c>
      <c r="G136" s="31">
        <v>0</v>
      </c>
      <c r="H136" s="2078">
        <f t="shared" si="86"/>
        <v>0</v>
      </c>
      <c r="I136" s="31">
        <v>0</v>
      </c>
      <c r="J136" s="2078">
        <f t="shared" si="87"/>
        <v>0</v>
      </c>
      <c r="K136" s="31">
        <v>19</v>
      </c>
      <c r="L136" s="2078">
        <f t="shared" si="81"/>
        <v>51.351351351351347</v>
      </c>
      <c r="M136" s="31">
        <v>0</v>
      </c>
      <c r="N136" s="2078">
        <f t="shared" si="82"/>
        <v>0</v>
      </c>
      <c r="O136" s="31">
        <v>1</v>
      </c>
      <c r="P136" s="2078">
        <f t="shared" si="83"/>
        <v>2.7027027027027026</v>
      </c>
      <c r="Q136" s="31">
        <v>9</v>
      </c>
      <c r="R136" s="2078">
        <f t="shared" si="84"/>
        <v>24.324324324324326</v>
      </c>
      <c r="S136" s="85">
        <v>2</v>
      </c>
      <c r="T136" s="2094">
        <f t="shared" si="85"/>
        <v>5.4054054054054053</v>
      </c>
      <c r="U136" s="20"/>
    </row>
    <row r="137" spans="1:22" ht="12.75" customHeight="1">
      <c r="A137" s="89" t="s">
        <v>749</v>
      </c>
      <c r="B137" s="163">
        <v>34</v>
      </c>
      <c r="C137" s="41">
        <v>0</v>
      </c>
      <c r="D137" s="42">
        <f t="shared" si="78"/>
        <v>0</v>
      </c>
      <c r="E137" s="41">
        <v>3</v>
      </c>
      <c r="F137" s="42">
        <f t="shared" si="79"/>
        <v>8.8235294117647065</v>
      </c>
      <c r="G137" s="41">
        <v>0</v>
      </c>
      <c r="H137" s="42">
        <f t="shared" ref="H137:H146" si="88">(G137/B137)*100</f>
        <v>0</v>
      </c>
      <c r="I137" s="41">
        <v>0</v>
      </c>
      <c r="J137" s="42">
        <f t="shared" si="87"/>
        <v>0</v>
      </c>
      <c r="K137" s="41">
        <v>14</v>
      </c>
      <c r="L137" s="42">
        <f t="shared" si="81"/>
        <v>41.17647058823529</v>
      </c>
      <c r="M137" s="41">
        <v>1</v>
      </c>
      <c r="N137" s="42">
        <f t="shared" si="82"/>
        <v>2.9411764705882351</v>
      </c>
      <c r="O137" s="41">
        <v>2</v>
      </c>
      <c r="P137" s="42">
        <f t="shared" si="83"/>
        <v>5.8823529411764701</v>
      </c>
      <c r="Q137" s="41">
        <v>14</v>
      </c>
      <c r="R137" s="42">
        <f t="shared" si="84"/>
        <v>41.17647058823529</v>
      </c>
      <c r="S137" s="87">
        <v>0</v>
      </c>
      <c r="T137" s="48">
        <f t="shared" si="85"/>
        <v>0</v>
      </c>
      <c r="U137" s="20"/>
    </row>
    <row r="138" spans="1:22" ht="12.75" customHeight="1">
      <c r="A138" s="731" t="s">
        <v>810</v>
      </c>
      <c r="B138" s="1564">
        <v>80</v>
      </c>
      <c r="C138" s="107">
        <v>0</v>
      </c>
      <c r="D138" s="2236">
        <f t="shared" si="78"/>
        <v>0</v>
      </c>
      <c r="E138" s="107">
        <v>15</v>
      </c>
      <c r="F138" s="2236">
        <f t="shared" si="79"/>
        <v>18.75</v>
      </c>
      <c r="G138" s="107">
        <v>0</v>
      </c>
      <c r="H138" s="2236">
        <f t="shared" si="88"/>
        <v>0</v>
      </c>
      <c r="I138" s="107">
        <v>0</v>
      </c>
      <c r="J138" s="2236">
        <f t="shared" si="87"/>
        <v>0</v>
      </c>
      <c r="K138" s="107">
        <v>40</v>
      </c>
      <c r="L138" s="2236">
        <f t="shared" si="81"/>
        <v>50</v>
      </c>
      <c r="M138" s="107">
        <v>3</v>
      </c>
      <c r="N138" s="2236">
        <f t="shared" si="82"/>
        <v>3.75</v>
      </c>
      <c r="O138" s="107">
        <v>2</v>
      </c>
      <c r="P138" s="2236">
        <f t="shared" si="83"/>
        <v>2.5</v>
      </c>
      <c r="Q138" s="107">
        <v>19</v>
      </c>
      <c r="R138" s="2236">
        <f t="shared" si="84"/>
        <v>23.75</v>
      </c>
      <c r="S138" s="121">
        <v>1</v>
      </c>
      <c r="T138" s="728">
        <f t="shared" si="85"/>
        <v>1.25</v>
      </c>
      <c r="U138" s="20"/>
    </row>
    <row r="139" spans="1:22" ht="12.75" customHeight="1">
      <c r="A139" s="82" t="s">
        <v>818</v>
      </c>
      <c r="B139" s="30">
        <v>52</v>
      </c>
      <c r="C139" s="31">
        <v>2</v>
      </c>
      <c r="D139" s="2234">
        <f t="shared" si="78"/>
        <v>3.8461538461538463</v>
      </c>
      <c r="E139" s="31">
        <v>11</v>
      </c>
      <c r="F139" s="2234">
        <f t="shared" si="79"/>
        <v>21.153846153846153</v>
      </c>
      <c r="G139" s="31">
        <v>0</v>
      </c>
      <c r="H139" s="2234">
        <f t="shared" si="88"/>
        <v>0</v>
      </c>
      <c r="I139" s="31">
        <v>0</v>
      </c>
      <c r="J139" s="2234">
        <f t="shared" si="87"/>
        <v>0</v>
      </c>
      <c r="K139" s="31">
        <v>26</v>
      </c>
      <c r="L139" s="2234">
        <f t="shared" si="81"/>
        <v>50</v>
      </c>
      <c r="M139" s="31">
        <v>1</v>
      </c>
      <c r="N139" s="2234">
        <f t="shared" si="82"/>
        <v>1.9230769230769231</v>
      </c>
      <c r="O139" s="31">
        <v>0</v>
      </c>
      <c r="P139" s="2234">
        <f t="shared" si="83"/>
        <v>0</v>
      </c>
      <c r="Q139" s="31">
        <v>12</v>
      </c>
      <c r="R139" s="2234">
        <f t="shared" si="84"/>
        <v>23.076923076923077</v>
      </c>
      <c r="S139" s="85">
        <v>0</v>
      </c>
      <c r="T139" s="2244">
        <f t="shared" si="85"/>
        <v>0</v>
      </c>
      <c r="U139" s="20"/>
    </row>
    <row r="140" spans="1:22" ht="12.75" customHeight="1">
      <c r="A140" s="82" t="s">
        <v>797</v>
      </c>
      <c r="B140" s="30">
        <v>33</v>
      </c>
      <c r="C140" s="31">
        <v>1</v>
      </c>
      <c r="D140" s="2277">
        <f t="shared" si="78"/>
        <v>3.0303030303030303</v>
      </c>
      <c r="E140" s="31">
        <v>3</v>
      </c>
      <c r="F140" s="2277">
        <f t="shared" si="79"/>
        <v>9.0909090909090917</v>
      </c>
      <c r="G140" s="31">
        <v>0</v>
      </c>
      <c r="H140" s="2277">
        <f t="shared" si="88"/>
        <v>0</v>
      </c>
      <c r="I140" s="31">
        <v>1</v>
      </c>
      <c r="J140" s="2277">
        <f t="shared" si="87"/>
        <v>3.0303030303030303</v>
      </c>
      <c r="K140" s="31">
        <v>13</v>
      </c>
      <c r="L140" s="2277">
        <f t="shared" si="81"/>
        <v>39.393939393939391</v>
      </c>
      <c r="M140" s="31">
        <v>6</v>
      </c>
      <c r="N140" s="2277">
        <f t="shared" si="82"/>
        <v>18.181818181818183</v>
      </c>
      <c r="O140" s="31">
        <v>2</v>
      </c>
      <c r="P140" s="2277">
        <f t="shared" si="83"/>
        <v>6.0606060606060606</v>
      </c>
      <c r="Q140" s="31">
        <v>6</v>
      </c>
      <c r="R140" s="2277">
        <f t="shared" si="84"/>
        <v>18.181818181818183</v>
      </c>
      <c r="S140" s="85">
        <v>1</v>
      </c>
      <c r="T140" s="2286">
        <f t="shared" si="85"/>
        <v>3.0303030303030303</v>
      </c>
      <c r="U140" s="20"/>
    </row>
    <row r="141" spans="1:22" ht="12.75" customHeight="1">
      <c r="A141" s="89" t="s">
        <v>819</v>
      </c>
      <c r="B141" s="40">
        <v>42</v>
      </c>
      <c r="C141" s="41">
        <v>0</v>
      </c>
      <c r="D141" s="2356">
        <f t="shared" si="78"/>
        <v>0</v>
      </c>
      <c r="E141" s="41">
        <v>7</v>
      </c>
      <c r="F141" s="2356">
        <f t="shared" si="79"/>
        <v>16.666666666666664</v>
      </c>
      <c r="G141" s="41">
        <v>0</v>
      </c>
      <c r="H141" s="2356">
        <f t="shared" si="88"/>
        <v>0</v>
      </c>
      <c r="I141" s="41">
        <v>0</v>
      </c>
      <c r="J141" s="2356">
        <f t="shared" si="87"/>
        <v>0</v>
      </c>
      <c r="K141" s="41">
        <v>13</v>
      </c>
      <c r="L141" s="2356">
        <f t="shared" si="81"/>
        <v>30.952380952380953</v>
      </c>
      <c r="M141" s="41">
        <v>1</v>
      </c>
      <c r="N141" s="2356">
        <f t="shared" si="82"/>
        <v>2.3809523809523809</v>
      </c>
      <c r="O141" s="41">
        <v>2</v>
      </c>
      <c r="P141" s="2356">
        <f t="shared" si="83"/>
        <v>4.7619047619047619</v>
      </c>
      <c r="Q141" s="41">
        <v>19</v>
      </c>
      <c r="R141" s="2356">
        <f t="shared" si="84"/>
        <v>45.238095238095241</v>
      </c>
      <c r="S141" s="87">
        <v>0</v>
      </c>
      <c r="T141" s="2367">
        <f t="shared" si="85"/>
        <v>0</v>
      </c>
      <c r="U141" s="20"/>
    </row>
    <row r="142" spans="1:22" ht="12.75" customHeight="1">
      <c r="A142" s="82" t="s">
        <v>867</v>
      </c>
      <c r="B142" s="30">
        <v>79</v>
      </c>
      <c r="C142" s="31">
        <v>1</v>
      </c>
      <c r="D142" s="2355">
        <f t="shared" si="78"/>
        <v>1.2658227848101267</v>
      </c>
      <c r="E142" s="31">
        <v>10</v>
      </c>
      <c r="F142" s="2355">
        <f t="shared" si="79"/>
        <v>12.658227848101266</v>
      </c>
      <c r="G142" s="31">
        <v>0</v>
      </c>
      <c r="H142" s="2355">
        <f t="shared" si="88"/>
        <v>0</v>
      </c>
      <c r="I142" s="31">
        <v>0</v>
      </c>
      <c r="J142" s="2355">
        <f t="shared" si="87"/>
        <v>0</v>
      </c>
      <c r="K142" s="31">
        <v>38</v>
      </c>
      <c r="L142" s="2355">
        <f t="shared" si="81"/>
        <v>48.101265822784811</v>
      </c>
      <c r="M142" s="31">
        <v>4</v>
      </c>
      <c r="N142" s="2355">
        <f t="shared" si="82"/>
        <v>5.0632911392405067</v>
      </c>
      <c r="O142" s="31">
        <v>5</v>
      </c>
      <c r="P142" s="2355">
        <f t="shared" si="83"/>
        <v>6.3291139240506329</v>
      </c>
      <c r="Q142" s="31">
        <v>21</v>
      </c>
      <c r="R142" s="2355">
        <f t="shared" si="84"/>
        <v>26.582278481012654</v>
      </c>
      <c r="S142" s="85">
        <v>0</v>
      </c>
      <c r="T142" s="2369">
        <f t="shared" si="85"/>
        <v>0</v>
      </c>
      <c r="U142" s="20"/>
    </row>
    <row r="143" spans="1:22" ht="12.75" customHeight="1">
      <c r="A143" s="82" t="s">
        <v>874</v>
      </c>
      <c r="B143" s="30">
        <v>53</v>
      </c>
      <c r="C143" s="31">
        <v>1</v>
      </c>
      <c r="D143" s="2396">
        <f t="shared" si="78"/>
        <v>1.8867924528301887</v>
      </c>
      <c r="E143" s="31">
        <v>10</v>
      </c>
      <c r="F143" s="2396">
        <f t="shared" si="79"/>
        <v>18.867924528301888</v>
      </c>
      <c r="G143" s="31">
        <v>0</v>
      </c>
      <c r="H143" s="2396">
        <f t="shared" si="88"/>
        <v>0</v>
      </c>
      <c r="I143" s="31">
        <v>0</v>
      </c>
      <c r="J143" s="2396">
        <f t="shared" si="87"/>
        <v>0</v>
      </c>
      <c r="K143" s="31">
        <v>21</v>
      </c>
      <c r="L143" s="2396">
        <f t="shared" si="81"/>
        <v>39.622641509433961</v>
      </c>
      <c r="M143" s="31">
        <v>4</v>
      </c>
      <c r="N143" s="2396">
        <f t="shared" si="82"/>
        <v>7.5471698113207548</v>
      </c>
      <c r="O143" s="31">
        <v>5</v>
      </c>
      <c r="P143" s="2396">
        <f t="shared" si="83"/>
        <v>9.433962264150944</v>
      </c>
      <c r="Q143" s="31">
        <v>12</v>
      </c>
      <c r="R143" s="2396">
        <f t="shared" si="84"/>
        <v>22.641509433962266</v>
      </c>
      <c r="S143" s="85">
        <v>0</v>
      </c>
      <c r="T143" s="2401">
        <f t="shared" si="85"/>
        <v>0</v>
      </c>
      <c r="U143" s="20"/>
    </row>
    <row r="144" spans="1:22" ht="12.75" customHeight="1">
      <c r="A144" s="82" t="s">
        <v>861</v>
      </c>
      <c r="B144" s="30">
        <v>40</v>
      </c>
      <c r="C144" s="31">
        <v>0</v>
      </c>
      <c r="D144" s="2456">
        <f t="shared" si="78"/>
        <v>0</v>
      </c>
      <c r="E144" s="31">
        <v>6</v>
      </c>
      <c r="F144" s="2456">
        <f t="shared" si="79"/>
        <v>15</v>
      </c>
      <c r="G144" s="31">
        <v>0</v>
      </c>
      <c r="H144" s="2456">
        <f t="shared" si="88"/>
        <v>0</v>
      </c>
      <c r="I144" s="31">
        <v>0</v>
      </c>
      <c r="J144" s="2456">
        <f t="shared" si="87"/>
        <v>0</v>
      </c>
      <c r="K144" s="31">
        <v>16</v>
      </c>
      <c r="L144" s="2456">
        <f t="shared" si="81"/>
        <v>40</v>
      </c>
      <c r="M144" s="31">
        <v>0</v>
      </c>
      <c r="N144" s="2456">
        <f t="shared" si="82"/>
        <v>0</v>
      </c>
      <c r="O144" s="31">
        <v>5</v>
      </c>
      <c r="P144" s="2456">
        <f t="shared" si="83"/>
        <v>12.5</v>
      </c>
      <c r="Q144" s="31">
        <v>13</v>
      </c>
      <c r="R144" s="2456">
        <f t="shared" si="84"/>
        <v>32.5</v>
      </c>
      <c r="S144" s="85">
        <v>0</v>
      </c>
      <c r="T144" s="2459">
        <f t="shared" si="85"/>
        <v>0</v>
      </c>
      <c r="U144" s="20"/>
    </row>
    <row r="145" spans="1:24" ht="12.75" customHeight="1">
      <c r="A145" s="89" t="s">
        <v>875</v>
      </c>
      <c r="B145" s="40">
        <v>44</v>
      </c>
      <c r="C145" s="41">
        <v>0</v>
      </c>
      <c r="D145" s="2653">
        <f>SUM(C145/B145)*100</f>
        <v>0</v>
      </c>
      <c r="E145" s="41">
        <v>10</v>
      </c>
      <c r="F145" s="2653">
        <f>SUM(E145/B145)*100</f>
        <v>22.727272727272727</v>
      </c>
      <c r="G145" s="41">
        <v>0</v>
      </c>
      <c r="H145" s="2653">
        <f t="shared" ref="H145" si="89">(G145/B145)*100</f>
        <v>0</v>
      </c>
      <c r="I145" s="41">
        <v>0</v>
      </c>
      <c r="J145" s="2653">
        <f t="shared" ref="J145" si="90">(I145/B145)*100</f>
        <v>0</v>
      </c>
      <c r="K145" s="41">
        <v>12</v>
      </c>
      <c r="L145" s="2653">
        <f t="shared" ref="L145" si="91">SUM(K145/B145)*100</f>
        <v>27.27272727272727</v>
      </c>
      <c r="M145" s="41">
        <v>4</v>
      </c>
      <c r="N145" s="2653">
        <f t="shared" ref="N145" si="92">SUM(M145/B145)*100</f>
        <v>9.0909090909090917</v>
      </c>
      <c r="O145" s="41">
        <v>1</v>
      </c>
      <c r="P145" s="2653">
        <f t="shared" ref="P145" si="93">SUM(O145/B145)*100</f>
        <v>2.2727272727272729</v>
      </c>
      <c r="Q145" s="41">
        <v>14</v>
      </c>
      <c r="R145" s="2653">
        <f t="shared" ref="R145" si="94">SUM(Q145/B145)*100</f>
        <v>31.818181818181817</v>
      </c>
      <c r="S145" s="87">
        <v>3</v>
      </c>
      <c r="T145" s="2657">
        <f t="shared" ref="T145" si="95">SUM(S145/B145)*100</f>
        <v>6.8181818181818175</v>
      </c>
      <c r="U145" s="20"/>
    </row>
    <row r="146" spans="1:24" ht="12.75" customHeight="1">
      <c r="A146" s="82" t="s">
        <v>914</v>
      </c>
      <c r="B146" s="30">
        <v>69</v>
      </c>
      <c r="C146" s="31">
        <v>1</v>
      </c>
      <c r="D146" s="2776">
        <f t="shared" si="78"/>
        <v>1.4492753623188406</v>
      </c>
      <c r="E146" s="31">
        <v>13</v>
      </c>
      <c r="F146" s="2776">
        <f t="shared" si="79"/>
        <v>18.840579710144929</v>
      </c>
      <c r="G146" s="31">
        <v>0</v>
      </c>
      <c r="H146" s="2776">
        <f t="shared" si="88"/>
        <v>0</v>
      </c>
      <c r="I146" s="31">
        <v>0</v>
      </c>
      <c r="J146" s="2776">
        <f t="shared" si="87"/>
        <v>0</v>
      </c>
      <c r="K146" s="31">
        <v>31</v>
      </c>
      <c r="L146" s="2776">
        <f t="shared" ref="L146:L151" si="96">SUM(K146/B146)*100</f>
        <v>44.927536231884055</v>
      </c>
      <c r="M146" s="31">
        <v>4</v>
      </c>
      <c r="N146" s="2776">
        <f t="shared" si="82"/>
        <v>5.7971014492753623</v>
      </c>
      <c r="O146" s="31">
        <v>1</v>
      </c>
      <c r="P146" s="2776">
        <f t="shared" si="83"/>
        <v>1.4492753623188406</v>
      </c>
      <c r="Q146" s="31">
        <v>19</v>
      </c>
      <c r="R146" s="2776">
        <f t="shared" si="84"/>
        <v>27.536231884057973</v>
      </c>
      <c r="S146" s="85">
        <v>0</v>
      </c>
      <c r="T146" s="2784">
        <f t="shared" si="85"/>
        <v>0</v>
      </c>
      <c r="U146" s="20"/>
    </row>
    <row r="147" spans="1:24" ht="14.25" customHeight="1">
      <c r="A147" s="92" t="s">
        <v>918</v>
      </c>
      <c r="B147" s="156">
        <v>59</v>
      </c>
      <c r="C147" s="31">
        <v>2</v>
      </c>
      <c r="D147" s="3023">
        <f t="shared" ref="D147:D151" si="97">SUM(C147/B147)*100</f>
        <v>3.3898305084745761</v>
      </c>
      <c r="E147" s="31">
        <v>8</v>
      </c>
      <c r="F147" s="3023">
        <f t="shared" ref="F147:F151" si="98">SUM(E147/B147)*100</f>
        <v>13.559322033898304</v>
      </c>
      <c r="G147" s="31">
        <v>0</v>
      </c>
      <c r="H147" s="3023">
        <f t="shared" ref="H147:H151" si="99">(G147/B147)*100</f>
        <v>0</v>
      </c>
      <c r="I147" s="31">
        <v>0</v>
      </c>
      <c r="J147" s="3023">
        <f t="shared" ref="J147:J151" si="100">(I147/B147)*100</f>
        <v>0</v>
      </c>
      <c r="K147" s="31">
        <v>27</v>
      </c>
      <c r="L147" s="3023">
        <f t="shared" si="96"/>
        <v>45.762711864406782</v>
      </c>
      <c r="M147" s="31">
        <v>1</v>
      </c>
      <c r="N147" s="3023">
        <f t="shared" ref="N147:N151" si="101">SUM(M147/B147)*100</f>
        <v>1.6949152542372881</v>
      </c>
      <c r="O147" s="31">
        <v>4</v>
      </c>
      <c r="P147" s="3023">
        <f t="shared" ref="P147:P151" si="102">SUM(O147/B147)*100</f>
        <v>6.7796610169491522</v>
      </c>
      <c r="Q147" s="31">
        <v>17</v>
      </c>
      <c r="R147" s="3023">
        <f t="shared" ref="R147:R151" si="103">SUM(Q147/B147)*100</f>
        <v>28.8135593220339</v>
      </c>
      <c r="S147" s="85">
        <v>0</v>
      </c>
      <c r="T147" s="105">
        <f t="shared" ref="T147:T151" si="104">SUM(S147/B147)*100</f>
        <v>0</v>
      </c>
      <c r="U147" s="20"/>
    </row>
    <row r="148" spans="1:24" ht="14.25" customHeight="1">
      <c r="A148" s="92" t="s">
        <v>936</v>
      </c>
      <c r="B148" s="156">
        <v>36</v>
      </c>
      <c r="C148" s="31">
        <v>0</v>
      </c>
      <c r="D148" s="3023">
        <f t="shared" si="97"/>
        <v>0</v>
      </c>
      <c r="E148" s="31">
        <v>11</v>
      </c>
      <c r="F148" s="3023">
        <f t="shared" si="98"/>
        <v>30.555555555555557</v>
      </c>
      <c r="G148" s="31">
        <v>0</v>
      </c>
      <c r="H148" s="3023">
        <f t="shared" si="99"/>
        <v>0</v>
      </c>
      <c r="I148" s="31">
        <v>0</v>
      </c>
      <c r="J148" s="3023">
        <f t="shared" si="100"/>
        <v>0</v>
      </c>
      <c r="K148" s="31">
        <v>12</v>
      </c>
      <c r="L148" s="3023">
        <f t="shared" si="96"/>
        <v>33.333333333333329</v>
      </c>
      <c r="M148" s="31">
        <v>1</v>
      </c>
      <c r="N148" s="3023">
        <f t="shared" si="101"/>
        <v>2.7777777777777777</v>
      </c>
      <c r="O148" s="31">
        <v>1</v>
      </c>
      <c r="P148" s="3023">
        <f t="shared" si="102"/>
        <v>2.7777777777777777</v>
      </c>
      <c r="Q148" s="31">
        <v>11</v>
      </c>
      <c r="R148" s="3023">
        <f t="shared" si="103"/>
        <v>30.555555555555557</v>
      </c>
      <c r="S148" s="85">
        <v>0</v>
      </c>
      <c r="T148" s="105">
        <f t="shared" si="104"/>
        <v>0</v>
      </c>
      <c r="U148" s="20"/>
    </row>
    <row r="149" spans="1:24" ht="14.25" customHeight="1">
      <c r="A149" s="91" t="s">
        <v>937</v>
      </c>
      <c r="B149" s="3052">
        <v>31</v>
      </c>
      <c r="C149" s="3043">
        <v>0</v>
      </c>
      <c r="D149" s="2626">
        <f t="shared" si="97"/>
        <v>0</v>
      </c>
      <c r="E149" s="3043">
        <v>2</v>
      </c>
      <c r="F149" s="2626">
        <f t="shared" si="98"/>
        <v>6.4516129032258061</v>
      </c>
      <c r="G149" s="3043">
        <v>0</v>
      </c>
      <c r="H149" s="2626">
        <f t="shared" si="99"/>
        <v>0</v>
      </c>
      <c r="I149" s="3043">
        <v>0</v>
      </c>
      <c r="J149" s="2626">
        <f t="shared" si="100"/>
        <v>0</v>
      </c>
      <c r="K149" s="3043">
        <v>14</v>
      </c>
      <c r="L149" s="2626">
        <f t="shared" si="96"/>
        <v>45.161290322580641</v>
      </c>
      <c r="M149" s="3043">
        <v>1</v>
      </c>
      <c r="N149" s="2626">
        <f t="shared" si="101"/>
        <v>3.225806451612903</v>
      </c>
      <c r="O149" s="3043">
        <v>7</v>
      </c>
      <c r="P149" s="2626">
        <f t="shared" si="102"/>
        <v>22.58064516129032</v>
      </c>
      <c r="Q149" s="3043">
        <v>7</v>
      </c>
      <c r="R149" s="2626">
        <f t="shared" si="103"/>
        <v>22.58064516129032</v>
      </c>
      <c r="S149" s="3046">
        <v>0</v>
      </c>
      <c r="T149" s="48">
        <f t="shared" si="104"/>
        <v>0</v>
      </c>
      <c r="U149" s="20"/>
    </row>
    <row r="150" spans="1:24" ht="14.25" customHeight="1">
      <c r="A150" s="3453" t="s">
        <v>938</v>
      </c>
      <c r="B150" s="3458">
        <v>78</v>
      </c>
      <c r="C150" s="3444">
        <v>1</v>
      </c>
      <c r="D150" s="3447">
        <f t="shared" si="97"/>
        <v>1.2820512820512819</v>
      </c>
      <c r="E150" s="3444">
        <v>15</v>
      </c>
      <c r="F150" s="3447">
        <f t="shared" si="98"/>
        <v>19.230769230769234</v>
      </c>
      <c r="G150" s="3444">
        <v>0</v>
      </c>
      <c r="H150" s="3447">
        <f t="shared" si="99"/>
        <v>0</v>
      </c>
      <c r="I150" s="3444">
        <v>0</v>
      </c>
      <c r="J150" s="3447">
        <f t="shared" si="100"/>
        <v>0</v>
      </c>
      <c r="K150" s="3444">
        <v>31</v>
      </c>
      <c r="L150" s="3447">
        <f t="shared" si="96"/>
        <v>39.743589743589745</v>
      </c>
      <c r="M150" s="3444">
        <v>1</v>
      </c>
      <c r="N150" s="3447">
        <f t="shared" si="101"/>
        <v>1.2820512820512819</v>
      </c>
      <c r="O150" s="3444">
        <v>2</v>
      </c>
      <c r="P150" s="3447">
        <f t="shared" si="102"/>
        <v>2.5641025641025639</v>
      </c>
      <c r="Q150" s="3444">
        <v>28</v>
      </c>
      <c r="R150" s="3447">
        <f t="shared" si="103"/>
        <v>35.897435897435898</v>
      </c>
      <c r="S150" s="3449">
        <v>0</v>
      </c>
      <c r="T150" s="3450">
        <f t="shared" si="104"/>
        <v>0</v>
      </c>
      <c r="U150" s="2570"/>
      <c r="V150" s="3460"/>
      <c r="W150" s="900"/>
      <c r="X150" s="20"/>
    </row>
    <row r="151" spans="1:24" ht="14.25" customHeight="1">
      <c r="A151" s="2967" t="s">
        <v>964</v>
      </c>
      <c r="B151" s="156">
        <v>73</v>
      </c>
      <c r="C151" s="31">
        <v>1</v>
      </c>
      <c r="D151" s="3416">
        <f t="shared" si="97"/>
        <v>1.3698630136986301</v>
      </c>
      <c r="E151" s="31">
        <v>8</v>
      </c>
      <c r="F151" s="3416">
        <f t="shared" si="98"/>
        <v>10.95890410958904</v>
      </c>
      <c r="G151" s="31">
        <v>0</v>
      </c>
      <c r="H151" s="3416">
        <f t="shared" si="99"/>
        <v>0</v>
      </c>
      <c r="I151" s="31">
        <v>0</v>
      </c>
      <c r="J151" s="3416">
        <f t="shared" si="100"/>
        <v>0</v>
      </c>
      <c r="K151" s="31">
        <v>28</v>
      </c>
      <c r="L151" s="3416">
        <f t="shared" si="96"/>
        <v>38.356164383561641</v>
      </c>
      <c r="M151" s="31">
        <v>3</v>
      </c>
      <c r="N151" s="3416">
        <f t="shared" si="101"/>
        <v>4.10958904109589</v>
      </c>
      <c r="O151" s="31">
        <v>5</v>
      </c>
      <c r="P151" s="3416">
        <f t="shared" si="102"/>
        <v>6.8493150684931505</v>
      </c>
      <c r="Q151" s="31">
        <v>28</v>
      </c>
      <c r="R151" s="3416">
        <f t="shared" si="103"/>
        <v>38.356164383561641</v>
      </c>
      <c r="S151" s="85">
        <v>0</v>
      </c>
      <c r="T151" s="3413">
        <f t="shared" si="104"/>
        <v>0</v>
      </c>
      <c r="U151" s="2570"/>
      <c r="V151" s="3460"/>
      <c r="W151" s="900"/>
    </row>
    <row r="152" spans="1:24" ht="14.25" customHeight="1">
      <c r="A152" s="2967" t="s">
        <v>983</v>
      </c>
      <c r="B152" s="156">
        <v>41</v>
      </c>
      <c r="C152" s="31">
        <v>0</v>
      </c>
      <c r="D152" s="3416">
        <f t="shared" ref="D152:D153" si="105">SUM(C152/B152)*100</f>
        <v>0</v>
      </c>
      <c r="E152" s="31">
        <v>3</v>
      </c>
      <c r="F152" s="3416">
        <f>SUM(E152/B152)*100</f>
        <v>7.3170731707317067</v>
      </c>
      <c r="G152" s="31">
        <v>0</v>
      </c>
      <c r="H152" s="3416">
        <f t="shared" ref="H152:H153" si="106">(G152/B152)*100</f>
        <v>0</v>
      </c>
      <c r="I152" s="31">
        <v>0</v>
      </c>
      <c r="J152" s="3416">
        <f t="shared" ref="J152:J153" si="107">(I152/B152)*100</f>
        <v>0</v>
      </c>
      <c r="K152" s="31">
        <v>21</v>
      </c>
      <c r="L152" s="3416">
        <f t="shared" ref="L152:L153" si="108">SUM(K152/B152)*100</f>
        <v>51.219512195121951</v>
      </c>
      <c r="M152" s="31">
        <v>3</v>
      </c>
      <c r="N152" s="3416">
        <f t="shared" ref="N152:N153" si="109">SUM(M152/B152)*100</f>
        <v>7.3170731707317067</v>
      </c>
      <c r="O152" s="31">
        <v>1</v>
      </c>
      <c r="P152" s="3416">
        <f t="shared" ref="P152:P153" si="110">SUM(O152/B152)*100</f>
        <v>2.4390243902439024</v>
      </c>
      <c r="Q152" s="31">
        <v>13</v>
      </c>
      <c r="R152" s="3416">
        <f t="shared" ref="R152:R153" si="111">SUM(Q152/B152)*100</f>
        <v>31.707317073170731</v>
      </c>
      <c r="S152" s="85">
        <v>0</v>
      </c>
      <c r="T152" s="3413">
        <f t="shared" ref="T152:T153" si="112">SUM(S152/B152)*100</f>
        <v>0</v>
      </c>
      <c r="U152" s="3451"/>
      <c r="V152" s="3460"/>
      <c r="W152" s="900"/>
    </row>
    <row r="153" spans="1:24" ht="14.25" customHeight="1">
      <c r="A153" s="3127" t="s">
        <v>1005</v>
      </c>
      <c r="B153" s="163">
        <v>35</v>
      </c>
      <c r="C153" s="41">
        <v>0</v>
      </c>
      <c r="D153" s="3415">
        <f t="shared" si="105"/>
        <v>0</v>
      </c>
      <c r="E153" s="41">
        <v>6</v>
      </c>
      <c r="F153" s="3415">
        <f>SUM(E153/B153)*100</f>
        <v>17.142857142857142</v>
      </c>
      <c r="G153" s="41">
        <v>0</v>
      </c>
      <c r="H153" s="3415">
        <f t="shared" si="106"/>
        <v>0</v>
      </c>
      <c r="I153" s="41">
        <v>0</v>
      </c>
      <c r="J153" s="3415">
        <f t="shared" si="107"/>
        <v>0</v>
      </c>
      <c r="K153" s="41">
        <v>12</v>
      </c>
      <c r="L153" s="3415">
        <f t="shared" si="108"/>
        <v>34.285714285714285</v>
      </c>
      <c r="M153" s="41">
        <v>2</v>
      </c>
      <c r="N153" s="3415">
        <f t="shared" si="109"/>
        <v>5.7142857142857144</v>
      </c>
      <c r="O153" s="41">
        <v>4</v>
      </c>
      <c r="P153" s="3415">
        <f t="shared" si="110"/>
        <v>11.428571428571429</v>
      </c>
      <c r="Q153" s="41">
        <v>11</v>
      </c>
      <c r="R153" s="3415">
        <f t="shared" si="111"/>
        <v>31.428571428571427</v>
      </c>
      <c r="S153" s="87">
        <v>0</v>
      </c>
      <c r="T153" s="48">
        <f t="shared" si="112"/>
        <v>0</v>
      </c>
      <c r="U153" s="3451"/>
      <c r="V153" s="3460"/>
      <c r="W153" s="900"/>
    </row>
    <row r="154" spans="1:24" s="3404" customFormat="1" ht="14.25" customHeight="1">
      <c r="A154" s="3127" t="s">
        <v>1014</v>
      </c>
      <c r="B154" s="163">
        <v>73</v>
      </c>
      <c r="C154" s="41">
        <v>2</v>
      </c>
      <c r="D154" s="4299">
        <f t="shared" ref="D154" si="113">SUM(C154/B154)*100</f>
        <v>2.7397260273972601</v>
      </c>
      <c r="E154" s="41">
        <v>15</v>
      </c>
      <c r="F154" s="4299">
        <f>SUM(E154/B154)*100</f>
        <v>20.547945205479451</v>
      </c>
      <c r="G154" s="41">
        <v>0</v>
      </c>
      <c r="H154" s="4299">
        <f t="shared" ref="H154" si="114">(G154/B154)*100</f>
        <v>0</v>
      </c>
      <c r="I154" s="41">
        <v>0</v>
      </c>
      <c r="J154" s="4299">
        <f t="shared" ref="J154" si="115">(I154/B154)*100</f>
        <v>0</v>
      </c>
      <c r="K154" s="41">
        <v>27</v>
      </c>
      <c r="L154" s="4299">
        <f t="shared" ref="L154" si="116">SUM(K154/B154)*100</f>
        <v>36.986301369863014</v>
      </c>
      <c r="M154" s="41">
        <v>4</v>
      </c>
      <c r="N154" s="4299">
        <f t="shared" ref="N154" si="117">SUM(M154/B154)*100</f>
        <v>5.4794520547945202</v>
      </c>
      <c r="O154" s="41">
        <v>2</v>
      </c>
      <c r="P154" s="4299">
        <f t="shared" ref="P154" si="118">SUM(O154/B154)*100</f>
        <v>2.7397260273972601</v>
      </c>
      <c r="Q154" s="41">
        <v>22</v>
      </c>
      <c r="R154" s="4299">
        <f t="shared" ref="R154" si="119">SUM(Q154/B154)*100</f>
        <v>30.136986301369863</v>
      </c>
      <c r="S154" s="87">
        <v>1</v>
      </c>
      <c r="T154" s="48">
        <f t="shared" ref="T154" si="120">SUM(S154/B154)*100</f>
        <v>1.3698630136986301</v>
      </c>
      <c r="U154" s="3614"/>
      <c r="V154" s="4338">
        <f>B154-C154-E154-G154-I154-K154-M154-O154-S154</f>
        <v>22</v>
      </c>
      <c r="W154" s="4339">
        <f>T154+R154+P154+N154+L154+J154+H154+F154+D154</f>
        <v>100</v>
      </c>
    </row>
    <row r="155" spans="1:24" ht="16.5" customHeight="1">
      <c r="A155" s="4701" t="s">
        <v>58</v>
      </c>
      <c r="B155" s="4702"/>
      <c r="C155" s="4702"/>
      <c r="D155" s="4702"/>
      <c r="E155" s="4702"/>
      <c r="F155" s="4702"/>
      <c r="G155" s="4702"/>
      <c r="H155" s="4702"/>
      <c r="I155" s="4702"/>
      <c r="J155" s="4702"/>
      <c r="K155" s="4702"/>
      <c r="L155" s="4702"/>
      <c r="M155" s="4702"/>
      <c r="N155" s="4702"/>
      <c r="O155" s="4702"/>
      <c r="P155" s="4702"/>
      <c r="Q155" s="4702"/>
      <c r="R155" s="4702"/>
      <c r="S155" s="4636"/>
      <c r="T155" s="4636"/>
      <c r="U155" s="20"/>
    </row>
    <row r="156" spans="1:24" ht="14.25" customHeight="1">
      <c r="T156" s="3"/>
    </row>
    <row r="157" spans="1:24" ht="19.5" customHeight="1">
      <c r="A157" s="14" t="s">
        <v>28</v>
      </c>
      <c r="B157" s="4703" t="s">
        <v>149</v>
      </c>
      <c r="C157" s="4704"/>
      <c r="D157" s="4704"/>
      <c r="E157" s="4704"/>
      <c r="F157" s="4704"/>
      <c r="G157" s="4704"/>
      <c r="H157" s="4704"/>
      <c r="I157" s="4704"/>
      <c r="J157" s="4704"/>
      <c r="K157" s="4704"/>
      <c r="L157" s="4704"/>
      <c r="M157" s="4704"/>
      <c r="N157" s="4704"/>
      <c r="O157" s="4704"/>
      <c r="P157" s="4704"/>
      <c r="Q157" s="4704"/>
      <c r="R157" s="4704"/>
      <c r="S157" s="4704"/>
      <c r="T157" s="4705"/>
    </row>
    <row r="158" spans="1:24" ht="18" customHeight="1" thickBot="1">
      <c r="B158" s="4546" t="s">
        <v>214</v>
      </c>
      <c r="C158" s="4492"/>
      <c r="D158" s="4492"/>
      <c r="E158" s="4492"/>
      <c r="F158" s="4492"/>
      <c r="G158" s="4492"/>
      <c r="H158" s="4492"/>
      <c r="I158" s="4492"/>
      <c r="J158" s="4492"/>
      <c r="K158" s="4492"/>
      <c r="L158" s="4492"/>
      <c r="M158" s="4492"/>
      <c r="N158" s="4492"/>
      <c r="O158" s="4492"/>
      <c r="P158" s="4492"/>
      <c r="Q158" s="4492"/>
      <c r="R158" s="4492"/>
      <c r="S158" s="4492"/>
      <c r="T158" s="4493"/>
    </row>
    <row r="159" spans="1:24" ht="16.5" customHeight="1" thickBot="1">
      <c r="A159" s="66" t="s">
        <v>99</v>
      </c>
      <c r="B159" s="67"/>
      <c r="C159" s="4675" t="s">
        <v>155</v>
      </c>
      <c r="D159" s="4676"/>
      <c r="E159" s="4676"/>
      <c r="F159" s="4676"/>
      <c r="G159" s="4676"/>
      <c r="H159" s="4676"/>
      <c r="I159" s="4676"/>
      <c r="J159" s="4676"/>
      <c r="K159" s="4676"/>
      <c r="L159" s="4676"/>
      <c r="M159" s="4676"/>
      <c r="N159" s="4676"/>
      <c r="O159" s="4676"/>
      <c r="P159" s="4676"/>
      <c r="Q159" s="4676"/>
      <c r="R159" s="4676"/>
      <c r="S159" s="4676"/>
      <c r="T159" s="4677"/>
    </row>
    <row r="160" spans="1:24" ht="28.5" customHeight="1">
      <c r="A160" s="76" t="s">
        <v>104</v>
      </c>
      <c r="B160" s="26" t="s">
        <v>105</v>
      </c>
      <c r="C160" s="4694" t="s">
        <v>140</v>
      </c>
      <c r="D160" s="4695"/>
      <c r="E160" s="4691" t="s">
        <v>141</v>
      </c>
      <c r="F160" s="4692"/>
      <c r="G160" s="4689" t="s">
        <v>604</v>
      </c>
      <c r="H160" s="4690"/>
      <c r="I160" s="4689" t="s">
        <v>605</v>
      </c>
      <c r="J160" s="4690"/>
      <c r="K160" s="4691" t="s">
        <v>142</v>
      </c>
      <c r="L160" s="4692"/>
      <c r="M160" s="4691" t="s">
        <v>143</v>
      </c>
      <c r="N160" s="4692"/>
      <c r="O160" s="4691" t="s">
        <v>59</v>
      </c>
      <c r="P160" s="4692"/>
      <c r="Q160" s="4691" t="s">
        <v>144</v>
      </c>
      <c r="R160" s="4692"/>
      <c r="S160" s="4691" t="s">
        <v>145</v>
      </c>
      <c r="T160" s="4696"/>
    </row>
    <row r="161" spans="1:20" ht="12.75" customHeight="1">
      <c r="A161" s="51" t="s">
        <v>128</v>
      </c>
      <c r="B161" s="93">
        <v>52.631578947368439</v>
      </c>
      <c r="C161" s="4461">
        <v>2</v>
      </c>
      <c r="D161" s="4462"/>
      <c r="E161" s="4461">
        <v>7.1428571428571388</v>
      </c>
      <c r="F161" s="4481"/>
      <c r="G161" s="4534" t="s">
        <v>601</v>
      </c>
      <c r="H161" s="4489"/>
      <c r="I161" s="4489"/>
      <c r="J161" s="4504"/>
      <c r="K161" s="4459">
        <v>79.166666666666686</v>
      </c>
      <c r="L161" s="4481"/>
      <c r="M161" s="4461">
        <v>133.33333333333334</v>
      </c>
      <c r="N161" s="4462"/>
      <c r="O161" s="4459">
        <v>0</v>
      </c>
      <c r="P161" s="4481"/>
      <c r="Q161" s="4461">
        <v>7.1428571428571388</v>
      </c>
      <c r="R161" s="4462"/>
      <c r="S161" s="4459">
        <v>0</v>
      </c>
      <c r="T161" s="4463"/>
    </row>
    <row r="162" spans="1:20" ht="12.75" customHeight="1">
      <c r="A162" s="51" t="s">
        <v>129</v>
      </c>
      <c r="B162" s="93">
        <v>-13.970588235294116</v>
      </c>
      <c r="C162" s="4461">
        <v>3</v>
      </c>
      <c r="D162" s="4462"/>
      <c r="E162" s="4461">
        <v>-10</v>
      </c>
      <c r="F162" s="4481"/>
      <c r="G162" s="4535" t="s">
        <v>601</v>
      </c>
      <c r="H162" s="4481"/>
      <c r="I162" s="4481"/>
      <c r="J162" s="4462"/>
      <c r="K162" s="4459">
        <v>-6.9767441860465169</v>
      </c>
      <c r="L162" s="4481"/>
      <c r="M162" s="4461">
        <v>200</v>
      </c>
      <c r="N162" s="4462"/>
      <c r="O162" s="4459">
        <v>0</v>
      </c>
      <c r="P162" s="4481"/>
      <c r="Q162" s="4461">
        <v>-60</v>
      </c>
      <c r="R162" s="4462"/>
      <c r="S162" s="4459">
        <v>0</v>
      </c>
      <c r="T162" s="4463"/>
    </row>
    <row r="163" spans="1:20" ht="12.75" customHeight="1">
      <c r="A163" s="51" t="s">
        <v>130</v>
      </c>
      <c r="B163" s="93">
        <v>-19.512195121951208</v>
      </c>
      <c r="C163" s="4461">
        <v>4</v>
      </c>
      <c r="D163" s="4462"/>
      <c r="E163" s="4461">
        <v>-20</v>
      </c>
      <c r="F163" s="4481"/>
      <c r="G163" s="4535" t="s">
        <v>601</v>
      </c>
      <c r="H163" s="4481"/>
      <c r="I163" s="4481"/>
      <c r="J163" s="4462"/>
      <c r="K163" s="4459">
        <v>-13.63636363636364</v>
      </c>
      <c r="L163" s="4481"/>
      <c r="M163" s="4461">
        <v>0</v>
      </c>
      <c r="N163" s="4462"/>
      <c r="O163" s="4459">
        <v>0</v>
      </c>
      <c r="P163" s="4481"/>
      <c r="Q163" s="4461">
        <v>-31.578947368421055</v>
      </c>
      <c r="R163" s="4462"/>
      <c r="S163" s="4459">
        <v>0</v>
      </c>
      <c r="T163" s="4463"/>
    </row>
    <row r="164" spans="1:20" ht="12.75" customHeight="1">
      <c r="A164" s="52" t="s">
        <v>405</v>
      </c>
      <c r="B164" s="94">
        <v>-23.376623376623371</v>
      </c>
      <c r="C164" s="4472">
        <v>5</v>
      </c>
      <c r="D164" s="4490"/>
      <c r="E164" s="4472">
        <v>-40</v>
      </c>
      <c r="F164" s="4543"/>
      <c r="G164" s="4542" t="s">
        <v>601</v>
      </c>
      <c r="H164" s="4543"/>
      <c r="I164" s="4543"/>
      <c r="J164" s="4490"/>
      <c r="K164" s="4512">
        <v>-20.930232558139537</v>
      </c>
      <c r="L164" s="4543"/>
      <c r="M164" s="4472">
        <v>200</v>
      </c>
      <c r="N164" s="4490"/>
      <c r="O164" s="4512">
        <v>0</v>
      </c>
      <c r="P164" s="4543"/>
      <c r="Q164" s="4472">
        <v>-33.333333333333343</v>
      </c>
      <c r="R164" s="4490"/>
      <c r="S164" s="4512">
        <v>0</v>
      </c>
      <c r="T164" s="4474"/>
    </row>
    <row r="165" spans="1:20" ht="12.75" customHeight="1">
      <c r="A165" s="51" t="s">
        <v>425</v>
      </c>
      <c r="B165" s="93">
        <f t="shared" ref="B165:B195" si="121">SUM(B114/B110)*100-100</f>
        <v>0</v>
      </c>
      <c r="C165" s="4461">
        <f>(C114/C110)*100-100</f>
        <v>-60</v>
      </c>
      <c r="D165" s="4462"/>
      <c r="E165" s="4461">
        <f t="shared" ref="E165:E188" si="122">SUM(E114/E110)*100-100</f>
        <v>-13.333333333333329</v>
      </c>
      <c r="F165" s="4481"/>
      <c r="G165" s="4535" t="s">
        <v>601</v>
      </c>
      <c r="H165" s="4481"/>
      <c r="I165" s="4481"/>
      <c r="J165" s="4462"/>
      <c r="K165" s="4459">
        <f t="shared" ref="K165:K185" si="123">SUM(K114/K110)*100-100</f>
        <v>6.9767441860465027</v>
      </c>
      <c r="L165" s="4481"/>
      <c r="M165" s="4461">
        <f t="shared" ref="M165:M179" si="124">SUM(M114/M110)*100-100</f>
        <v>28.571428571428584</v>
      </c>
      <c r="N165" s="4462"/>
      <c r="O165" s="4459">
        <v>0</v>
      </c>
      <c r="P165" s="4481"/>
      <c r="Q165" s="4461">
        <f t="shared" ref="Q165:Q188" si="125">SUM(Q114/Q110)*100-100</f>
        <v>6.6666666666666714</v>
      </c>
      <c r="R165" s="4462"/>
      <c r="S165" s="4461">
        <f>SUM(S114/S110)*100-100</f>
        <v>-100</v>
      </c>
      <c r="T165" s="4463"/>
    </row>
    <row r="166" spans="1:20" ht="12.75" customHeight="1">
      <c r="A166" s="51" t="s">
        <v>575</v>
      </c>
      <c r="B166" s="93">
        <f t="shared" si="121"/>
        <v>-4.2735042735042725</v>
      </c>
      <c r="C166" s="4461">
        <f>(C115/C111)*100-100</f>
        <v>-50</v>
      </c>
      <c r="D166" s="4462"/>
      <c r="E166" s="4461">
        <f t="shared" si="122"/>
        <v>5.5555555555555571</v>
      </c>
      <c r="F166" s="4481"/>
      <c r="G166" s="4535" t="s">
        <v>601</v>
      </c>
      <c r="H166" s="4481"/>
      <c r="I166" s="4481"/>
      <c r="J166" s="4462"/>
      <c r="K166" s="4459">
        <f t="shared" si="123"/>
        <v>-16.25</v>
      </c>
      <c r="L166" s="4481"/>
      <c r="M166" s="4461">
        <f t="shared" si="124"/>
        <v>-83.333333333333343</v>
      </c>
      <c r="N166" s="4462"/>
      <c r="O166" s="4459">
        <v>0</v>
      </c>
      <c r="P166" s="4481"/>
      <c r="Q166" s="4461">
        <f t="shared" si="125"/>
        <v>90</v>
      </c>
      <c r="R166" s="4462"/>
      <c r="S166" s="4461">
        <f>SUM(S115/S111)*100-100</f>
        <v>400</v>
      </c>
      <c r="T166" s="4463"/>
    </row>
    <row r="167" spans="1:20" ht="12.75" customHeight="1">
      <c r="A167" s="51" t="s">
        <v>426</v>
      </c>
      <c r="B167" s="93">
        <f t="shared" si="121"/>
        <v>-21.212121212121218</v>
      </c>
      <c r="C167" s="4461" t="s">
        <v>601</v>
      </c>
      <c r="D167" s="4462"/>
      <c r="E167" s="4461">
        <f t="shared" si="122"/>
        <v>8.3333333333333286</v>
      </c>
      <c r="F167" s="4481"/>
      <c r="G167" s="4535" t="s">
        <v>601</v>
      </c>
      <c r="H167" s="4481"/>
      <c r="I167" s="4481"/>
      <c r="J167" s="4462"/>
      <c r="K167" s="4459">
        <f t="shared" si="123"/>
        <v>-34.210526315789465</v>
      </c>
      <c r="L167" s="4481"/>
      <c r="M167" s="4461">
        <f t="shared" si="124"/>
        <v>-66.666666666666671</v>
      </c>
      <c r="N167" s="4462"/>
      <c r="O167" s="4459">
        <v>0</v>
      </c>
      <c r="P167" s="4481"/>
      <c r="Q167" s="4461">
        <f t="shared" si="125"/>
        <v>-7.6923076923076934</v>
      </c>
      <c r="R167" s="4462"/>
      <c r="S167" s="4461">
        <v>0</v>
      </c>
      <c r="T167" s="4463"/>
    </row>
    <row r="168" spans="1:20" ht="12.75" customHeight="1">
      <c r="A168" s="52" t="s">
        <v>479</v>
      </c>
      <c r="B168" s="94">
        <f t="shared" si="121"/>
        <v>-15.254237288135599</v>
      </c>
      <c r="C168" s="4472">
        <f>(C117/C113)*100-100</f>
        <v>-100</v>
      </c>
      <c r="D168" s="4490"/>
      <c r="E168" s="4472">
        <f t="shared" si="122"/>
        <v>-33.333333333333343</v>
      </c>
      <c r="F168" s="4543"/>
      <c r="G168" s="4542" t="s">
        <v>601</v>
      </c>
      <c r="H168" s="4543"/>
      <c r="I168" s="4543"/>
      <c r="J168" s="4490"/>
      <c r="K168" s="4512">
        <f t="shared" si="123"/>
        <v>-29.411764705882348</v>
      </c>
      <c r="L168" s="4543"/>
      <c r="M168" s="4472">
        <f t="shared" si="124"/>
        <v>-33.333333333333343</v>
      </c>
      <c r="N168" s="4490"/>
      <c r="O168" s="4512">
        <v>0</v>
      </c>
      <c r="P168" s="4543"/>
      <c r="Q168" s="4472">
        <f t="shared" si="125"/>
        <v>100</v>
      </c>
      <c r="R168" s="4490"/>
      <c r="S168" s="4472">
        <f>SUM(S117/S113)*100-100</f>
        <v>-100</v>
      </c>
      <c r="T168" s="4474"/>
    </row>
    <row r="169" spans="1:20" ht="12.75" customHeight="1">
      <c r="A169" s="51" t="s">
        <v>526</v>
      </c>
      <c r="B169" s="93">
        <f t="shared" si="121"/>
        <v>-4.8275862068965552</v>
      </c>
      <c r="C169" s="4461">
        <f>(C118/C114)*100-100</f>
        <v>0</v>
      </c>
      <c r="D169" s="4462"/>
      <c r="E169" s="4461">
        <f t="shared" si="122"/>
        <v>-30.769230769230774</v>
      </c>
      <c r="F169" s="4481"/>
      <c r="G169" s="4535" t="s">
        <v>601</v>
      </c>
      <c r="H169" s="4481"/>
      <c r="I169" s="4481"/>
      <c r="J169" s="4462"/>
      <c r="K169" s="4459">
        <f t="shared" si="123"/>
        <v>-4.3478260869565162</v>
      </c>
      <c r="L169" s="4481"/>
      <c r="M169" s="4461">
        <f t="shared" si="124"/>
        <v>-11.111111111111114</v>
      </c>
      <c r="N169" s="4462"/>
      <c r="O169" s="4459">
        <v>0</v>
      </c>
      <c r="P169" s="4481"/>
      <c r="Q169" s="4461">
        <f t="shared" si="125"/>
        <v>18.75</v>
      </c>
      <c r="R169" s="4462"/>
      <c r="S169" s="4461">
        <v>0</v>
      </c>
      <c r="T169" s="4463"/>
    </row>
    <row r="170" spans="1:20" ht="12.75" customHeight="1">
      <c r="A170" s="51" t="s">
        <v>484</v>
      </c>
      <c r="B170" s="93">
        <f t="shared" si="121"/>
        <v>-29.464285714285708</v>
      </c>
      <c r="C170" s="4461">
        <f>(C119/C115)*100-100</f>
        <v>-100</v>
      </c>
      <c r="D170" s="4462"/>
      <c r="E170" s="4461">
        <f t="shared" si="122"/>
        <v>-10.526315789473685</v>
      </c>
      <c r="F170" s="4481"/>
      <c r="G170" s="4535" t="s">
        <v>601</v>
      </c>
      <c r="H170" s="4481"/>
      <c r="I170" s="4481"/>
      <c r="J170" s="4462"/>
      <c r="K170" s="4459">
        <f t="shared" si="123"/>
        <v>-31.343283582089555</v>
      </c>
      <c r="L170" s="4481"/>
      <c r="M170" s="4461">
        <f t="shared" si="124"/>
        <v>400</v>
      </c>
      <c r="N170" s="4462"/>
      <c r="O170" s="4459">
        <v>0</v>
      </c>
      <c r="P170" s="4481"/>
      <c r="Q170" s="4461">
        <f t="shared" si="125"/>
        <v>-42.105263157894733</v>
      </c>
      <c r="R170" s="4462"/>
      <c r="S170" s="4461">
        <f>SUM(S119/S115)*100-100</f>
        <v>-100</v>
      </c>
      <c r="T170" s="4463"/>
    </row>
    <row r="171" spans="1:20" ht="12.75" customHeight="1">
      <c r="A171" s="51" t="s">
        <v>498</v>
      </c>
      <c r="B171" s="93">
        <f t="shared" si="121"/>
        <v>34.615384615384613</v>
      </c>
      <c r="C171" s="4461" t="s">
        <v>601</v>
      </c>
      <c r="D171" s="4462"/>
      <c r="E171" s="4461">
        <f t="shared" si="122"/>
        <v>-15.384615384615387</v>
      </c>
      <c r="F171" s="4481"/>
      <c r="G171" s="4535" t="s">
        <v>601</v>
      </c>
      <c r="H171" s="4481"/>
      <c r="I171" s="4481"/>
      <c r="J171" s="4462"/>
      <c r="K171" s="4459">
        <f t="shared" si="123"/>
        <v>60</v>
      </c>
      <c r="L171" s="4481"/>
      <c r="M171" s="4461">
        <f t="shared" si="124"/>
        <v>200</v>
      </c>
      <c r="N171" s="4462"/>
      <c r="O171" s="4459">
        <v>0</v>
      </c>
      <c r="P171" s="4481"/>
      <c r="Q171" s="4461">
        <f t="shared" si="125"/>
        <v>33.333333333333314</v>
      </c>
      <c r="R171" s="4462"/>
      <c r="S171" s="4461">
        <f>SUM(S120/S116)*100-100</f>
        <v>-100</v>
      </c>
      <c r="T171" s="4463"/>
    </row>
    <row r="172" spans="1:20" ht="12.75" customHeight="1">
      <c r="A172" s="52" t="s">
        <v>428</v>
      </c>
      <c r="B172" s="94">
        <f t="shared" si="121"/>
        <v>-16</v>
      </c>
      <c r="C172" s="4472" t="s">
        <v>601</v>
      </c>
      <c r="D172" s="4490"/>
      <c r="E172" s="4472">
        <f t="shared" si="122"/>
        <v>-12.5</v>
      </c>
      <c r="F172" s="4543"/>
      <c r="G172" s="4542" t="s">
        <v>601</v>
      </c>
      <c r="H172" s="4543"/>
      <c r="I172" s="4543"/>
      <c r="J172" s="4490"/>
      <c r="K172" s="4512">
        <f t="shared" si="123"/>
        <v>-4.1666666666666572</v>
      </c>
      <c r="L172" s="4543"/>
      <c r="M172" s="4472">
        <f t="shared" si="124"/>
        <v>50</v>
      </c>
      <c r="N172" s="4490"/>
      <c r="O172" s="4512">
        <v>0</v>
      </c>
      <c r="P172" s="4543"/>
      <c r="Q172" s="4472">
        <f t="shared" si="125"/>
        <v>-50</v>
      </c>
      <c r="R172" s="4490"/>
      <c r="S172" s="4472">
        <v>0</v>
      </c>
      <c r="T172" s="4474"/>
    </row>
    <row r="173" spans="1:20" ht="12.75" customHeight="1">
      <c r="A173" s="51" t="s">
        <v>416</v>
      </c>
      <c r="B173" s="93">
        <f t="shared" si="121"/>
        <v>-13.768115942028984</v>
      </c>
      <c r="C173" s="4461">
        <f>(C122/C118)*100-100</f>
        <v>0</v>
      </c>
      <c r="D173" s="4462"/>
      <c r="E173" s="4461">
        <f t="shared" si="122"/>
        <v>33.333333333333314</v>
      </c>
      <c r="F173" s="4481"/>
      <c r="G173" s="4534" t="s">
        <v>601</v>
      </c>
      <c r="H173" s="4489"/>
      <c r="I173" s="4489"/>
      <c r="J173" s="4504"/>
      <c r="K173" s="4459">
        <f t="shared" si="123"/>
        <v>-29.545454545454547</v>
      </c>
      <c r="L173" s="4481"/>
      <c r="M173" s="4461">
        <f t="shared" si="124"/>
        <v>-12.5</v>
      </c>
      <c r="N173" s="4462"/>
      <c r="O173" s="4459">
        <v>0</v>
      </c>
      <c r="P173" s="4481"/>
      <c r="Q173" s="4461">
        <f t="shared" si="125"/>
        <v>21.05263157894737</v>
      </c>
      <c r="R173" s="4462"/>
      <c r="S173" s="4461">
        <f>SUM(S122/S118)*100-100</f>
        <v>-66.666666666666671</v>
      </c>
      <c r="T173" s="4463"/>
    </row>
    <row r="174" spans="1:20" ht="12.75" customHeight="1">
      <c r="A174" s="51" t="s">
        <v>211</v>
      </c>
      <c r="B174" s="93">
        <f t="shared" si="121"/>
        <v>-3.7974683544303787</v>
      </c>
      <c r="C174" s="4461" t="s">
        <v>601</v>
      </c>
      <c r="D174" s="4462"/>
      <c r="E174" s="4461">
        <f t="shared" si="122"/>
        <v>17.64705882352942</v>
      </c>
      <c r="F174" s="4481"/>
      <c r="G174" s="4535" t="s">
        <v>601</v>
      </c>
      <c r="H174" s="4481"/>
      <c r="I174" s="4481"/>
      <c r="J174" s="4462"/>
      <c r="K174" s="4459">
        <f t="shared" si="123"/>
        <v>-19.565217391304344</v>
      </c>
      <c r="L174" s="4481"/>
      <c r="M174" s="4461">
        <f t="shared" si="124"/>
        <v>-20</v>
      </c>
      <c r="N174" s="4462"/>
      <c r="O174" s="4461">
        <v>0</v>
      </c>
      <c r="P174" s="4462"/>
      <c r="Q174" s="4461">
        <f t="shared" si="125"/>
        <v>18.181818181818187</v>
      </c>
      <c r="R174" s="4462"/>
      <c r="S174" s="4461">
        <v>0</v>
      </c>
      <c r="T174" s="4463"/>
    </row>
    <row r="175" spans="1:20" ht="12.75" customHeight="1">
      <c r="A175" s="51" t="s">
        <v>61</v>
      </c>
      <c r="B175" s="93">
        <f t="shared" si="121"/>
        <v>-28.571428571428569</v>
      </c>
      <c r="C175" s="4461" t="s">
        <v>601</v>
      </c>
      <c r="D175" s="4462"/>
      <c r="E175" s="4461">
        <f t="shared" si="122"/>
        <v>-36.363636363636367</v>
      </c>
      <c r="F175" s="4481"/>
      <c r="G175" s="4461" t="s">
        <v>601</v>
      </c>
      <c r="H175" s="4505"/>
      <c r="I175" s="4461" t="s">
        <v>601</v>
      </c>
      <c r="J175" s="4505"/>
      <c r="K175" s="4459">
        <f t="shared" si="123"/>
        <v>-27.5</v>
      </c>
      <c r="L175" s="4481"/>
      <c r="M175" s="4461">
        <f t="shared" si="124"/>
        <v>-33.333333333333343</v>
      </c>
      <c r="N175" s="4462"/>
      <c r="O175" s="4461">
        <v>0</v>
      </c>
      <c r="P175" s="4462"/>
      <c r="Q175" s="4461">
        <f t="shared" si="125"/>
        <v>-31.25</v>
      </c>
      <c r="R175" s="4462"/>
      <c r="S175" s="4461">
        <v>0</v>
      </c>
      <c r="T175" s="4463"/>
    </row>
    <row r="176" spans="1:20" ht="12.75" customHeight="1">
      <c r="A176" s="52" t="s">
        <v>551</v>
      </c>
      <c r="B176" s="94">
        <f t="shared" si="121"/>
        <v>35.714285714285722</v>
      </c>
      <c r="C176" s="4472">
        <f>(C125/C121)*100-100</f>
        <v>0</v>
      </c>
      <c r="D176" s="4490"/>
      <c r="E176" s="4472">
        <f t="shared" si="122"/>
        <v>42.857142857142861</v>
      </c>
      <c r="F176" s="4543"/>
      <c r="G176" s="4472" t="s">
        <v>601</v>
      </c>
      <c r="H176" s="4513"/>
      <c r="I176" s="4472" t="s">
        <v>601</v>
      </c>
      <c r="J176" s="4513"/>
      <c r="K176" s="4512">
        <f t="shared" si="123"/>
        <v>26.08695652173914</v>
      </c>
      <c r="L176" s="4543"/>
      <c r="M176" s="4472">
        <f t="shared" si="124"/>
        <v>-100</v>
      </c>
      <c r="N176" s="4490"/>
      <c r="O176" s="4472">
        <v>0</v>
      </c>
      <c r="P176" s="4490"/>
      <c r="Q176" s="4472">
        <f t="shared" si="125"/>
        <v>100</v>
      </c>
      <c r="R176" s="4490"/>
      <c r="S176" s="4472">
        <v>0</v>
      </c>
      <c r="T176" s="4474"/>
    </row>
    <row r="177" spans="1:20" ht="12.75" customHeight="1">
      <c r="A177" s="730" t="s">
        <v>603</v>
      </c>
      <c r="B177" s="179">
        <f t="shared" si="121"/>
        <v>-25.210084033613441</v>
      </c>
      <c r="C177" s="4485">
        <f>(C126/C122)*100-100</f>
        <v>-100</v>
      </c>
      <c r="D177" s="4489"/>
      <c r="E177" s="4485">
        <f t="shared" si="122"/>
        <v>-54.166666666666671</v>
      </c>
      <c r="F177" s="4489"/>
      <c r="G177" s="4461" t="s">
        <v>601</v>
      </c>
      <c r="H177" s="4505"/>
      <c r="I177" s="4461" t="s">
        <v>601</v>
      </c>
      <c r="J177" s="4505"/>
      <c r="K177" s="4459">
        <f t="shared" si="123"/>
        <v>-20.967741935483872</v>
      </c>
      <c r="L177" s="4481"/>
      <c r="M177" s="4461">
        <f t="shared" si="124"/>
        <v>-28.571428571428569</v>
      </c>
      <c r="N177" s="4462"/>
      <c r="O177" s="4461">
        <v>0</v>
      </c>
      <c r="P177" s="4462"/>
      <c r="Q177" s="4461">
        <f t="shared" si="125"/>
        <v>-17.391304347826093</v>
      </c>
      <c r="R177" s="4462"/>
      <c r="S177" s="4461">
        <f>SUM(S126/S122)*100-100</f>
        <v>-100</v>
      </c>
      <c r="T177" s="4463"/>
    </row>
    <row r="178" spans="1:20" ht="12.75" customHeight="1">
      <c r="A178" s="51" t="s">
        <v>641</v>
      </c>
      <c r="B178" s="93">
        <f t="shared" si="121"/>
        <v>0</v>
      </c>
      <c r="C178" s="4461">
        <f>(C127/C123)*100-100</f>
        <v>-100</v>
      </c>
      <c r="D178" s="4481"/>
      <c r="E178" s="4461">
        <f t="shared" si="122"/>
        <v>-40</v>
      </c>
      <c r="F178" s="4481"/>
      <c r="G178" s="4461" t="s">
        <v>601</v>
      </c>
      <c r="H178" s="4505"/>
      <c r="I178" s="4461" t="s">
        <v>601</v>
      </c>
      <c r="J178" s="4459"/>
      <c r="K178" s="4461">
        <f t="shared" si="123"/>
        <v>2.7027027027026946</v>
      </c>
      <c r="L178" s="4481"/>
      <c r="M178" s="4461">
        <f t="shared" si="124"/>
        <v>-50</v>
      </c>
      <c r="N178" s="4481"/>
      <c r="O178" s="4461">
        <v>0</v>
      </c>
      <c r="P178" s="4505"/>
      <c r="Q178" s="4461">
        <f t="shared" si="125"/>
        <v>69.230769230769226</v>
      </c>
      <c r="R178" s="4481"/>
      <c r="S178" s="4461">
        <f>SUM(S127/S123)*100-100</f>
        <v>0</v>
      </c>
      <c r="T178" s="4463"/>
    </row>
    <row r="179" spans="1:20" ht="12.75" customHeight="1">
      <c r="A179" s="51" t="s">
        <v>654</v>
      </c>
      <c r="B179" s="93">
        <f t="shared" si="121"/>
        <v>-34</v>
      </c>
      <c r="C179" s="4461" t="s">
        <v>601</v>
      </c>
      <c r="D179" s="4481"/>
      <c r="E179" s="4461">
        <f t="shared" si="122"/>
        <v>0</v>
      </c>
      <c r="F179" s="4481"/>
      <c r="G179" s="4461" t="s">
        <v>601</v>
      </c>
      <c r="H179" s="4505"/>
      <c r="I179" s="4461" t="s">
        <v>601</v>
      </c>
      <c r="J179" s="4459"/>
      <c r="K179" s="4461">
        <f t="shared" si="123"/>
        <v>-51.724137931034484</v>
      </c>
      <c r="L179" s="4481"/>
      <c r="M179" s="4461">
        <f t="shared" si="124"/>
        <v>-100</v>
      </c>
      <c r="N179" s="4481"/>
      <c r="O179" s="4461">
        <f t="shared" ref="O179:O186" si="126">SUM(O128/O124)*100-100</f>
        <v>300</v>
      </c>
      <c r="P179" s="4462"/>
      <c r="Q179" s="4459">
        <f t="shared" si="125"/>
        <v>-27.272727272727266</v>
      </c>
      <c r="R179" s="4481"/>
      <c r="S179" s="4461" t="s">
        <v>601</v>
      </c>
      <c r="T179" s="4506"/>
    </row>
    <row r="180" spans="1:20" ht="12.75" customHeight="1">
      <c r="A180" s="91" t="s">
        <v>655</v>
      </c>
      <c r="B180" s="1345">
        <f t="shared" si="121"/>
        <v>-3.5087719298245617</v>
      </c>
      <c r="C180" s="4472">
        <f>(C129/C125)*100-100</f>
        <v>-100</v>
      </c>
      <c r="D180" s="4543"/>
      <c r="E180" s="4472">
        <f t="shared" si="122"/>
        <v>-10</v>
      </c>
      <c r="F180" s="4543"/>
      <c r="G180" s="4472" t="s">
        <v>601</v>
      </c>
      <c r="H180" s="4513"/>
      <c r="I180" s="4472" t="s">
        <v>601</v>
      </c>
      <c r="J180" s="4512"/>
      <c r="K180" s="4472">
        <f t="shared" si="123"/>
        <v>-17.241379310344826</v>
      </c>
      <c r="L180" s="4543"/>
      <c r="M180" s="4472" t="s">
        <v>601</v>
      </c>
      <c r="N180" s="4513"/>
      <c r="O180" s="4472">
        <f t="shared" si="126"/>
        <v>500</v>
      </c>
      <c r="P180" s="4543"/>
      <c r="Q180" s="4472">
        <f t="shared" si="125"/>
        <v>-6.25</v>
      </c>
      <c r="R180" s="4543"/>
      <c r="S180" s="4472" t="s">
        <v>601</v>
      </c>
      <c r="T180" s="4520"/>
    </row>
    <row r="181" spans="1:20" ht="12.75" customHeight="1">
      <c r="A181" s="731" t="s">
        <v>705</v>
      </c>
      <c r="B181" s="93">
        <f t="shared" si="121"/>
        <v>-16.853932584269657</v>
      </c>
      <c r="C181" s="4485" t="s">
        <v>601</v>
      </c>
      <c r="D181" s="4504"/>
      <c r="E181" s="4485">
        <f t="shared" si="122"/>
        <v>0</v>
      </c>
      <c r="F181" s="4504"/>
      <c r="G181" s="4485" t="s">
        <v>601</v>
      </c>
      <c r="H181" s="4511"/>
      <c r="I181" s="4461" t="s">
        <v>601</v>
      </c>
      <c r="J181" s="4459"/>
      <c r="K181" s="4485">
        <f t="shared" si="123"/>
        <v>-20.408163265306129</v>
      </c>
      <c r="L181" s="4504"/>
      <c r="M181" s="4461">
        <f>SUM(M130/M126)*100-100</f>
        <v>-80</v>
      </c>
      <c r="N181" s="4481"/>
      <c r="O181" s="4461">
        <f t="shared" si="126"/>
        <v>-20</v>
      </c>
      <c r="P181" s="4481"/>
      <c r="Q181" s="4461">
        <f t="shared" si="125"/>
        <v>0</v>
      </c>
      <c r="R181" s="4481"/>
      <c r="S181" s="4485" t="s">
        <v>601</v>
      </c>
      <c r="T181" s="4521"/>
    </row>
    <row r="182" spans="1:20" ht="12.75" customHeight="1">
      <c r="A182" s="92" t="s">
        <v>723</v>
      </c>
      <c r="B182" s="93">
        <f t="shared" si="121"/>
        <v>-7.8947368421052602</v>
      </c>
      <c r="C182" s="4461" t="s">
        <v>601</v>
      </c>
      <c r="D182" s="4505"/>
      <c r="E182" s="4461">
        <f t="shared" si="122"/>
        <v>-16.666666666666657</v>
      </c>
      <c r="F182" s="4481"/>
      <c r="G182" s="4461" t="s">
        <v>601</v>
      </c>
      <c r="H182" s="4505"/>
      <c r="I182" s="4461" t="s">
        <v>601</v>
      </c>
      <c r="J182" s="4464"/>
      <c r="K182" s="4461">
        <f t="shared" si="123"/>
        <v>2.6315789473684248</v>
      </c>
      <c r="L182" s="4462"/>
      <c r="M182" s="4461">
        <f>SUM(M131/M127)*100-100</f>
        <v>-50</v>
      </c>
      <c r="N182" s="4505"/>
      <c r="O182" s="4461">
        <f t="shared" si="126"/>
        <v>400</v>
      </c>
      <c r="P182" s="4462"/>
      <c r="Q182" s="4461">
        <f t="shared" si="125"/>
        <v>-36.363636363636367</v>
      </c>
      <c r="R182" s="4462"/>
      <c r="S182" s="4461">
        <f>SUM(S131/S127)*100-100</f>
        <v>-100</v>
      </c>
      <c r="T182" s="4506"/>
    </row>
    <row r="183" spans="1:20" ht="12.75" customHeight="1">
      <c r="A183" s="92" t="s">
        <v>724</v>
      </c>
      <c r="B183" s="93">
        <f t="shared" si="121"/>
        <v>72.72727272727272</v>
      </c>
      <c r="C183" s="4461" t="s">
        <v>601</v>
      </c>
      <c r="D183" s="4462"/>
      <c r="E183" s="4461">
        <f>SUM(E132/E128)*100-100</f>
        <v>0</v>
      </c>
      <c r="F183" s="4481"/>
      <c r="G183" s="4461" t="s">
        <v>601</v>
      </c>
      <c r="H183" s="4505"/>
      <c r="I183" s="4461" t="s">
        <v>601</v>
      </c>
      <c r="J183" s="4459"/>
      <c r="K183" s="4461">
        <f t="shared" si="123"/>
        <v>150</v>
      </c>
      <c r="L183" s="4462"/>
      <c r="M183" s="4461" t="s">
        <v>601</v>
      </c>
      <c r="N183" s="4505"/>
      <c r="O183" s="4461">
        <f t="shared" si="126"/>
        <v>-100</v>
      </c>
      <c r="P183" s="4462"/>
      <c r="Q183" s="4461">
        <f t="shared" si="125"/>
        <v>37.5</v>
      </c>
      <c r="R183" s="4462"/>
      <c r="S183" s="4461" t="s">
        <v>601</v>
      </c>
      <c r="T183" s="4506"/>
    </row>
    <row r="184" spans="1:20" ht="12.75" customHeight="1">
      <c r="A184" s="52" t="s">
        <v>725</v>
      </c>
      <c r="B184" s="94">
        <f t="shared" si="121"/>
        <v>-14.545454545454547</v>
      </c>
      <c r="C184" s="4472" t="s">
        <v>601</v>
      </c>
      <c r="D184" s="4490"/>
      <c r="E184" s="4472">
        <f t="shared" si="122"/>
        <v>-44.444444444444443</v>
      </c>
      <c r="F184" s="4543"/>
      <c r="G184" s="4472" t="s">
        <v>601</v>
      </c>
      <c r="H184" s="4513"/>
      <c r="I184" s="4472" t="s">
        <v>601</v>
      </c>
      <c r="J184" s="4512"/>
      <c r="K184" s="4472">
        <f t="shared" si="123"/>
        <v>-25</v>
      </c>
      <c r="L184" s="4490"/>
      <c r="M184" s="4472" t="s">
        <v>601</v>
      </c>
      <c r="N184" s="4513"/>
      <c r="O184" s="4472">
        <f t="shared" si="126"/>
        <v>0</v>
      </c>
      <c r="P184" s="4490"/>
      <c r="Q184" s="4472">
        <f t="shared" si="125"/>
        <v>-6.6666666666666714</v>
      </c>
      <c r="R184" s="4490"/>
      <c r="S184" s="4472">
        <f>SUM(S133/S129)*100-100</f>
        <v>-100</v>
      </c>
      <c r="T184" s="4520"/>
    </row>
    <row r="185" spans="1:20" ht="12.75" customHeight="1">
      <c r="A185" s="731" t="s">
        <v>746</v>
      </c>
      <c r="B185" s="93">
        <f t="shared" si="121"/>
        <v>51.351351351351354</v>
      </c>
      <c r="C185" s="4485" t="s">
        <v>601</v>
      </c>
      <c r="D185" s="4504"/>
      <c r="E185" s="4485">
        <f t="shared" si="122"/>
        <v>72.72727272727272</v>
      </c>
      <c r="F185" s="4504"/>
      <c r="G185" s="4485" t="s">
        <v>601</v>
      </c>
      <c r="H185" s="4511"/>
      <c r="I185" s="4461" t="s">
        <v>601</v>
      </c>
      <c r="J185" s="4459"/>
      <c r="K185" s="4485">
        <f t="shared" si="123"/>
        <v>12.820512820512818</v>
      </c>
      <c r="L185" s="4504"/>
      <c r="M185" s="4461">
        <f t="shared" ref="M185:M190" si="127">SUM(M134/M130)*100-100</f>
        <v>800</v>
      </c>
      <c r="N185" s="4481"/>
      <c r="O185" s="4461">
        <f t="shared" si="126"/>
        <v>-25</v>
      </c>
      <c r="P185" s="4481"/>
      <c r="Q185" s="4461">
        <f t="shared" si="125"/>
        <v>73.684210526315809</v>
      </c>
      <c r="R185" s="4481"/>
      <c r="S185" s="4485" t="s">
        <v>601</v>
      </c>
      <c r="T185" s="4521"/>
    </row>
    <row r="186" spans="1:20" ht="12.75" customHeight="1">
      <c r="A186" s="92" t="s">
        <v>747</v>
      </c>
      <c r="B186" s="93">
        <f t="shared" si="121"/>
        <v>-11.428571428571431</v>
      </c>
      <c r="C186" s="4461">
        <f t="shared" ref="C186" si="128">SUM(C135/C131)*100-100</f>
        <v>0</v>
      </c>
      <c r="D186" s="4505"/>
      <c r="E186" s="4461">
        <f t="shared" si="122"/>
        <v>-70</v>
      </c>
      <c r="F186" s="4481"/>
      <c r="G186" s="4461" t="s">
        <v>601</v>
      </c>
      <c r="H186" s="4505"/>
      <c r="I186" s="4461" t="s">
        <v>601</v>
      </c>
      <c r="J186" s="4464"/>
      <c r="K186" s="4461">
        <f t="shared" ref="K186:K205" si="129">SUM(K135/K131)*100-100</f>
        <v>-2.5641025641025692</v>
      </c>
      <c r="L186" s="4462"/>
      <c r="M186" s="4461">
        <f t="shared" si="127"/>
        <v>0</v>
      </c>
      <c r="N186" s="4505"/>
      <c r="O186" s="4461">
        <f t="shared" si="126"/>
        <v>-40</v>
      </c>
      <c r="P186" s="4462"/>
      <c r="Q186" s="4461">
        <f t="shared" si="125"/>
        <v>14.285714285714278</v>
      </c>
      <c r="R186" s="4462"/>
      <c r="S186" s="4461" t="s">
        <v>601</v>
      </c>
      <c r="T186" s="4506"/>
    </row>
    <row r="187" spans="1:20">
      <c r="A187" s="92" t="s">
        <v>748</v>
      </c>
      <c r="B187" s="93">
        <f t="shared" si="121"/>
        <v>-35.087719298245617</v>
      </c>
      <c r="C187" s="4461" t="s">
        <v>601</v>
      </c>
      <c r="D187" s="4462"/>
      <c r="E187" s="4461">
        <f t="shared" si="122"/>
        <v>-14.285714285714292</v>
      </c>
      <c r="F187" s="4481"/>
      <c r="G187" s="4461" t="s">
        <v>601</v>
      </c>
      <c r="H187" s="4505"/>
      <c r="I187" s="4461" t="s">
        <v>601</v>
      </c>
      <c r="J187" s="4459"/>
      <c r="K187" s="4461">
        <f t="shared" si="129"/>
        <v>-45.714285714285715</v>
      </c>
      <c r="L187" s="4462"/>
      <c r="M187" s="4461">
        <f t="shared" si="127"/>
        <v>-100</v>
      </c>
      <c r="N187" s="4505"/>
      <c r="O187" s="4461" t="s">
        <v>601</v>
      </c>
      <c r="P187" s="4462"/>
      <c r="Q187" s="4461">
        <f t="shared" si="125"/>
        <v>-18.181818181818173</v>
      </c>
      <c r="R187" s="4462"/>
      <c r="S187" s="4461">
        <f>SUM(S136/S132)*100-100</f>
        <v>100</v>
      </c>
      <c r="T187" s="4506"/>
    </row>
    <row r="188" spans="1:20">
      <c r="A188" s="52" t="s">
        <v>749</v>
      </c>
      <c r="B188" s="94">
        <f t="shared" si="121"/>
        <v>-27.659574468085097</v>
      </c>
      <c r="C188" s="4472" t="s">
        <v>601</v>
      </c>
      <c r="D188" s="4490"/>
      <c r="E188" s="4472">
        <f t="shared" si="122"/>
        <v>-40</v>
      </c>
      <c r="F188" s="4543"/>
      <c r="G188" s="4472" t="s">
        <v>601</v>
      </c>
      <c r="H188" s="4490"/>
      <c r="I188" s="4472" t="s">
        <v>601</v>
      </c>
      <c r="J188" s="4490"/>
      <c r="K188" s="4472">
        <f t="shared" si="129"/>
        <v>-22.222222222222214</v>
      </c>
      <c r="L188" s="4490"/>
      <c r="M188" s="4472">
        <f t="shared" si="127"/>
        <v>-75</v>
      </c>
      <c r="N188" s="4513"/>
      <c r="O188" s="4472">
        <f t="shared" ref="O188:O193" si="130">SUM(O137/O133)*100-100</f>
        <v>-66.666666666666671</v>
      </c>
      <c r="P188" s="4513"/>
      <c r="Q188" s="4472">
        <f t="shared" si="125"/>
        <v>0</v>
      </c>
      <c r="R188" s="4490"/>
      <c r="S188" s="4472" t="s">
        <v>601</v>
      </c>
      <c r="T188" s="4520"/>
    </row>
    <row r="189" spans="1:20">
      <c r="A189" s="731" t="s">
        <v>810</v>
      </c>
      <c r="B189" s="93">
        <f t="shared" si="121"/>
        <v>-28.571428571428569</v>
      </c>
      <c r="C189" s="4485" t="s">
        <v>601</v>
      </c>
      <c r="D189" s="4504"/>
      <c r="E189" s="4485">
        <f t="shared" ref="E189:E202" si="131">SUM(E138/E134)*100-100</f>
        <v>-21.05263157894737</v>
      </c>
      <c r="F189" s="4504"/>
      <c r="G189" s="4485" t="s">
        <v>601</v>
      </c>
      <c r="H189" s="4511"/>
      <c r="I189" s="4461" t="s">
        <v>601</v>
      </c>
      <c r="J189" s="4459"/>
      <c r="K189" s="4485">
        <f t="shared" si="129"/>
        <v>-9.0909090909090935</v>
      </c>
      <c r="L189" s="4504"/>
      <c r="M189" s="4461">
        <f t="shared" si="127"/>
        <v>-66.666666666666671</v>
      </c>
      <c r="N189" s="4481"/>
      <c r="O189" s="4461">
        <f t="shared" si="130"/>
        <v>-33.333333333333343</v>
      </c>
      <c r="P189" s="4481"/>
      <c r="Q189" s="4461">
        <f t="shared" ref="Q189:Q205" si="132">SUM(Q138/Q134)*100-100</f>
        <v>-42.424242424242422</v>
      </c>
      <c r="R189" s="4481"/>
      <c r="S189" s="4485">
        <f>SUM(S138/S134)*100-100</f>
        <v>-66.666666666666671</v>
      </c>
      <c r="T189" s="4521"/>
    </row>
    <row r="190" spans="1:20">
      <c r="A190" s="92" t="s">
        <v>818</v>
      </c>
      <c r="B190" s="93">
        <f t="shared" si="121"/>
        <v>-16.129032258064512</v>
      </c>
      <c r="C190" s="4461">
        <f>SUM(C139/C135)*100-100</f>
        <v>100</v>
      </c>
      <c r="D190" s="4481"/>
      <c r="E190" s="4461">
        <f t="shared" si="131"/>
        <v>266.66666666666663</v>
      </c>
      <c r="F190" s="4481"/>
      <c r="G190" s="4461" t="s">
        <v>601</v>
      </c>
      <c r="H190" s="4505"/>
      <c r="I190" s="4461" t="s">
        <v>601</v>
      </c>
      <c r="J190" s="4464"/>
      <c r="K190" s="4461">
        <f t="shared" si="129"/>
        <v>-31.578947368421055</v>
      </c>
      <c r="L190" s="4462"/>
      <c r="M190" s="4461">
        <f t="shared" si="127"/>
        <v>0</v>
      </c>
      <c r="N190" s="4505"/>
      <c r="O190" s="4461">
        <f t="shared" si="130"/>
        <v>-100</v>
      </c>
      <c r="P190" s="4462"/>
      <c r="Q190" s="4461">
        <f t="shared" si="132"/>
        <v>-25</v>
      </c>
      <c r="R190" s="4462"/>
      <c r="S190" s="4461">
        <v>0</v>
      </c>
      <c r="T190" s="4506"/>
    </row>
    <row r="191" spans="1:20">
      <c r="A191" s="92" t="s">
        <v>797</v>
      </c>
      <c r="B191" s="93">
        <f t="shared" si="121"/>
        <v>-10.810810810810807</v>
      </c>
      <c r="C191" s="4461" t="s">
        <v>601</v>
      </c>
      <c r="D191" s="4481"/>
      <c r="E191" s="4461">
        <f t="shared" si="131"/>
        <v>-50</v>
      </c>
      <c r="F191" s="4481"/>
      <c r="G191" s="4461" t="s">
        <v>601</v>
      </c>
      <c r="H191" s="4505"/>
      <c r="I191" s="4461" t="s">
        <v>601</v>
      </c>
      <c r="J191" s="4464"/>
      <c r="K191" s="4461">
        <f t="shared" si="129"/>
        <v>-31.578947368421055</v>
      </c>
      <c r="L191" s="4462"/>
      <c r="M191" s="4461" t="s">
        <v>601</v>
      </c>
      <c r="N191" s="4505"/>
      <c r="O191" s="4461">
        <f t="shared" si="130"/>
        <v>100</v>
      </c>
      <c r="P191" s="4462"/>
      <c r="Q191" s="4461">
        <f t="shared" si="132"/>
        <v>-33.333333333333343</v>
      </c>
      <c r="R191" s="4462"/>
      <c r="S191" s="4461">
        <v>1</v>
      </c>
      <c r="T191" s="4506"/>
    </row>
    <row r="192" spans="1:20">
      <c r="A192" s="52" t="s">
        <v>819</v>
      </c>
      <c r="B192" s="94">
        <f t="shared" si="121"/>
        <v>23.529411764705884</v>
      </c>
      <c r="C192" s="4472" t="s">
        <v>601</v>
      </c>
      <c r="D192" s="4543"/>
      <c r="E192" s="4472">
        <f t="shared" si="131"/>
        <v>133.33333333333334</v>
      </c>
      <c r="F192" s="4543"/>
      <c r="G192" s="4472" t="s">
        <v>601</v>
      </c>
      <c r="H192" s="4513"/>
      <c r="I192" s="4472" t="s">
        <v>601</v>
      </c>
      <c r="J192" s="4670"/>
      <c r="K192" s="4472">
        <f t="shared" si="129"/>
        <v>-7.1428571428571388</v>
      </c>
      <c r="L192" s="4490"/>
      <c r="M192" s="4472">
        <f>SUM(M141/M137)*100-100</f>
        <v>0</v>
      </c>
      <c r="N192" s="4513"/>
      <c r="O192" s="4472">
        <f t="shared" si="130"/>
        <v>0</v>
      </c>
      <c r="P192" s="4490"/>
      <c r="Q192" s="4472">
        <f t="shared" si="132"/>
        <v>35.714285714285722</v>
      </c>
      <c r="R192" s="4490"/>
      <c r="S192" s="4472">
        <v>0</v>
      </c>
      <c r="T192" s="4520"/>
    </row>
    <row r="193" spans="1:22">
      <c r="A193" s="51" t="s">
        <v>867</v>
      </c>
      <c r="B193" s="93">
        <f t="shared" si="121"/>
        <v>-1.25</v>
      </c>
      <c r="C193" s="4461" t="s">
        <v>601</v>
      </c>
      <c r="D193" s="4462"/>
      <c r="E193" s="4461">
        <f t="shared" si="131"/>
        <v>-33.333333333333343</v>
      </c>
      <c r="F193" s="4462"/>
      <c r="G193" s="4461" t="s">
        <v>601</v>
      </c>
      <c r="H193" s="4505"/>
      <c r="I193" s="4461" t="s">
        <v>601</v>
      </c>
      <c r="J193" s="4459"/>
      <c r="K193" s="4461">
        <f t="shared" si="129"/>
        <v>-5</v>
      </c>
      <c r="L193" s="4462"/>
      <c r="M193" s="4461">
        <f>SUM(M142/M138)*100-100</f>
        <v>33.333333333333314</v>
      </c>
      <c r="N193" s="4481"/>
      <c r="O193" s="4461">
        <f t="shared" si="130"/>
        <v>150</v>
      </c>
      <c r="P193" s="4481"/>
      <c r="Q193" s="4461">
        <f t="shared" si="132"/>
        <v>10.526315789473699</v>
      </c>
      <c r="R193" s="4481"/>
      <c r="S193" s="4461">
        <v>0</v>
      </c>
      <c r="T193" s="4506"/>
    </row>
    <row r="194" spans="1:22">
      <c r="A194" s="92" t="s">
        <v>874</v>
      </c>
      <c r="B194" s="93">
        <f t="shared" si="121"/>
        <v>1.9230769230769198</v>
      </c>
      <c r="C194" s="4461" t="s">
        <v>601</v>
      </c>
      <c r="D194" s="4462"/>
      <c r="E194" s="4461">
        <f t="shared" si="131"/>
        <v>-9.0909090909090935</v>
      </c>
      <c r="F194" s="4462"/>
      <c r="G194" s="4461" t="s">
        <v>601</v>
      </c>
      <c r="H194" s="4505"/>
      <c r="I194" s="4461" t="s">
        <v>601</v>
      </c>
      <c r="J194" s="4459"/>
      <c r="K194" s="4461">
        <f t="shared" si="129"/>
        <v>-19.230769230769226</v>
      </c>
      <c r="L194" s="4462"/>
      <c r="M194" s="4461">
        <f>SUM(M143/M139)*100-100</f>
        <v>300</v>
      </c>
      <c r="N194" s="4481"/>
      <c r="O194" s="4461" t="s">
        <v>601</v>
      </c>
      <c r="P194" s="4462"/>
      <c r="Q194" s="4461">
        <f t="shared" si="132"/>
        <v>0</v>
      </c>
      <c r="R194" s="4481"/>
      <c r="S194" s="4461">
        <v>1</v>
      </c>
      <c r="T194" s="4506"/>
    </row>
    <row r="195" spans="1:22">
      <c r="A195" s="92" t="s">
        <v>861</v>
      </c>
      <c r="B195" s="93">
        <f t="shared" si="121"/>
        <v>21.212121212121218</v>
      </c>
      <c r="C195" s="4461" t="s">
        <v>601</v>
      </c>
      <c r="D195" s="4462"/>
      <c r="E195" s="4461">
        <f t="shared" si="131"/>
        <v>100</v>
      </c>
      <c r="F195" s="4462"/>
      <c r="G195" s="4461" t="s">
        <v>601</v>
      </c>
      <c r="H195" s="4505"/>
      <c r="I195" s="4461" t="s">
        <v>601</v>
      </c>
      <c r="J195" s="4459"/>
      <c r="K195" s="4461">
        <f t="shared" si="129"/>
        <v>23.07692307692308</v>
      </c>
      <c r="L195" s="4462"/>
      <c r="M195" s="4461">
        <f>SUM(M144/M140)*100-100</f>
        <v>-100</v>
      </c>
      <c r="N195" s="4481"/>
      <c r="O195" s="4461">
        <f>SUM(O144/O140)*100-100</f>
        <v>150</v>
      </c>
      <c r="P195" s="4481"/>
      <c r="Q195" s="4461">
        <f t="shared" si="132"/>
        <v>116.66666666666666</v>
      </c>
      <c r="R195" s="4481"/>
      <c r="S195" s="4461">
        <v>2</v>
      </c>
      <c r="T195" s="4506"/>
    </row>
    <row r="196" spans="1:22">
      <c r="A196" s="52" t="s">
        <v>875</v>
      </c>
      <c r="B196" s="94">
        <f>SUM(B145/B141)*100-100</f>
        <v>4.7619047619047734</v>
      </c>
      <c r="C196" s="4472" t="s">
        <v>601</v>
      </c>
      <c r="D196" s="4543"/>
      <c r="E196" s="4472">
        <f>SUM(E145/E141)*100-100</f>
        <v>42.857142857142861</v>
      </c>
      <c r="F196" s="4543"/>
      <c r="G196" s="4472" t="s">
        <v>601</v>
      </c>
      <c r="H196" s="4513"/>
      <c r="I196" s="4472" t="s">
        <v>601</v>
      </c>
      <c r="J196" s="4670"/>
      <c r="K196" s="4472">
        <f>SUM(K145/K141)*100-100</f>
        <v>-7.6923076923076934</v>
      </c>
      <c r="L196" s="4490"/>
      <c r="M196" s="4472">
        <f>SUM(M145/M141)*100-100</f>
        <v>300</v>
      </c>
      <c r="N196" s="4513"/>
      <c r="O196" s="4472">
        <f>SUM(O145/O141)*100-100</f>
        <v>-50</v>
      </c>
      <c r="P196" s="4490"/>
      <c r="Q196" s="4472">
        <f>SUM(Q145/Q141)*100-100</f>
        <v>-26.31578947368422</v>
      </c>
      <c r="R196" s="4490"/>
      <c r="S196" s="4472">
        <v>3</v>
      </c>
      <c r="T196" s="4520"/>
    </row>
    <row r="197" spans="1:22">
      <c r="A197" s="51" t="s">
        <v>914</v>
      </c>
      <c r="B197" s="93">
        <f>SUM(B146/B142)*100-100</f>
        <v>-12.658227848101262</v>
      </c>
      <c r="C197" s="4461">
        <f>SUM(C146/C142)*100-100</f>
        <v>0</v>
      </c>
      <c r="D197" s="4462"/>
      <c r="E197" s="4461">
        <f t="shared" si="131"/>
        <v>30</v>
      </c>
      <c r="F197" s="4462"/>
      <c r="G197" s="4461" t="s">
        <v>601</v>
      </c>
      <c r="H197" s="4462"/>
      <c r="I197" s="4461" t="s">
        <v>929</v>
      </c>
      <c r="J197" s="4462"/>
      <c r="K197" s="4461">
        <f t="shared" si="129"/>
        <v>-18.421052631578945</v>
      </c>
      <c r="L197" s="4462"/>
      <c r="M197" s="4461">
        <f t="shared" ref="M197:M202" si="133">SUM(M146/M142)*100-100</f>
        <v>0</v>
      </c>
      <c r="N197" s="4481"/>
      <c r="O197" s="4461">
        <f t="shared" ref="O197:O205" si="134">SUM(O146/O142)*100-100</f>
        <v>-80</v>
      </c>
      <c r="P197" s="4481"/>
      <c r="Q197" s="4461">
        <f t="shared" si="132"/>
        <v>-9.5238095238095184</v>
      </c>
      <c r="R197" s="4481"/>
      <c r="S197" s="4461">
        <v>0</v>
      </c>
      <c r="T197" s="4506"/>
    </row>
    <row r="198" spans="1:22">
      <c r="A198" s="92" t="s">
        <v>918</v>
      </c>
      <c r="B198" s="93">
        <f>SUM(B147/B143)*100-100</f>
        <v>11.320754716981128</v>
      </c>
      <c r="C198" s="4461">
        <f>SUM(C147/C143)*100-100</f>
        <v>100</v>
      </c>
      <c r="D198" s="4462"/>
      <c r="E198" s="4461">
        <f t="shared" si="131"/>
        <v>-20</v>
      </c>
      <c r="F198" s="4462"/>
      <c r="G198" s="4461" t="s">
        <v>929</v>
      </c>
      <c r="H198" s="4462"/>
      <c r="I198" s="4461" t="s">
        <v>930</v>
      </c>
      <c r="J198" s="4462"/>
      <c r="K198" s="4461">
        <f t="shared" si="129"/>
        <v>28.571428571428584</v>
      </c>
      <c r="L198" s="4462"/>
      <c r="M198" s="4461">
        <f t="shared" si="133"/>
        <v>-75</v>
      </c>
      <c r="N198" s="4481"/>
      <c r="O198" s="4461">
        <f t="shared" si="134"/>
        <v>-20</v>
      </c>
      <c r="P198" s="4481"/>
      <c r="Q198" s="4461">
        <f t="shared" si="132"/>
        <v>41.666666666666686</v>
      </c>
      <c r="R198" s="4481"/>
      <c r="S198" s="4461">
        <v>0</v>
      </c>
      <c r="T198" s="4506"/>
    </row>
    <row r="199" spans="1:22">
      <c r="A199" s="92" t="s">
        <v>936</v>
      </c>
      <c r="B199" s="93">
        <f t="shared" ref="B199" si="135">SUM(B148/B144)*100-100</f>
        <v>-10</v>
      </c>
      <c r="C199" s="4461">
        <v>0</v>
      </c>
      <c r="D199" s="4462"/>
      <c r="E199" s="4461">
        <f t="shared" si="131"/>
        <v>83.333333333333314</v>
      </c>
      <c r="F199" s="4462"/>
      <c r="G199" s="4461" t="s">
        <v>929</v>
      </c>
      <c r="H199" s="4462"/>
      <c r="I199" s="4461" t="s">
        <v>930</v>
      </c>
      <c r="J199" s="4462"/>
      <c r="K199" s="4461">
        <f t="shared" si="129"/>
        <v>-25</v>
      </c>
      <c r="L199" s="4462"/>
      <c r="M199" s="4461">
        <v>0</v>
      </c>
      <c r="N199" s="4481"/>
      <c r="O199" s="4461">
        <f t="shared" si="134"/>
        <v>-80</v>
      </c>
      <c r="P199" s="4481"/>
      <c r="Q199" s="4461">
        <f t="shared" si="132"/>
        <v>-15.384615384615387</v>
      </c>
      <c r="R199" s="4481"/>
      <c r="S199" s="4461">
        <v>0</v>
      </c>
      <c r="T199" s="4506"/>
    </row>
    <row r="200" spans="1:22">
      <c r="A200" s="91" t="s">
        <v>937</v>
      </c>
      <c r="B200" s="3047">
        <f t="shared" ref="B200" si="136">SUM(B149/B145)*100-100</f>
        <v>-29.545454545454547</v>
      </c>
      <c r="C200" s="4509">
        <v>0</v>
      </c>
      <c r="D200" s="4685"/>
      <c r="E200" s="4509">
        <f t="shared" si="131"/>
        <v>-80</v>
      </c>
      <c r="F200" s="4685"/>
      <c r="G200" s="4509" t="s">
        <v>929</v>
      </c>
      <c r="H200" s="4685"/>
      <c r="I200" s="4509" t="s">
        <v>930</v>
      </c>
      <c r="J200" s="4685"/>
      <c r="K200" s="4509">
        <f t="shared" si="129"/>
        <v>16.666666666666671</v>
      </c>
      <c r="L200" s="4685"/>
      <c r="M200" s="4509">
        <f t="shared" si="133"/>
        <v>-75</v>
      </c>
      <c r="N200" s="4543"/>
      <c r="O200" s="4509">
        <f t="shared" si="134"/>
        <v>600</v>
      </c>
      <c r="P200" s="4543"/>
      <c r="Q200" s="4509">
        <f t="shared" si="132"/>
        <v>-50</v>
      </c>
      <c r="R200" s="4543"/>
      <c r="S200" s="4509">
        <v>0</v>
      </c>
      <c r="T200" s="4510"/>
    </row>
    <row r="201" spans="1:22">
      <c r="A201" s="3453" t="s">
        <v>938</v>
      </c>
      <c r="B201" s="3441">
        <f t="shared" ref="B201:C202" si="137">SUM(B150/B146)*100-100</f>
        <v>13.043478260869563</v>
      </c>
      <c r="C201" s="4470">
        <f t="shared" si="137"/>
        <v>0</v>
      </c>
      <c r="D201" s="4669"/>
      <c r="E201" s="4470">
        <f t="shared" si="131"/>
        <v>15.384615384615373</v>
      </c>
      <c r="F201" s="4669"/>
      <c r="G201" s="4470" t="s">
        <v>929</v>
      </c>
      <c r="H201" s="4669"/>
      <c r="I201" s="4470" t="s">
        <v>930</v>
      </c>
      <c r="J201" s="4669"/>
      <c r="K201" s="4470">
        <f t="shared" si="129"/>
        <v>0</v>
      </c>
      <c r="L201" s="4669"/>
      <c r="M201" s="4470">
        <f t="shared" si="133"/>
        <v>-75</v>
      </c>
      <c r="N201" s="4669"/>
      <c r="O201" s="4470">
        <f t="shared" si="134"/>
        <v>100</v>
      </c>
      <c r="P201" s="4669"/>
      <c r="Q201" s="4470">
        <f t="shared" si="132"/>
        <v>47.368421052631561</v>
      </c>
      <c r="R201" s="4669"/>
      <c r="S201" s="4470">
        <v>0</v>
      </c>
      <c r="T201" s="4527"/>
      <c r="U201" s="2570"/>
      <c r="V201" s="20"/>
    </row>
    <row r="202" spans="1:22">
      <c r="A202" s="2967" t="s">
        <v>964</v>
      </c>
      <c r="B202" s="93">
        <f>SUM(B151/B147)*100-100</f>
        <v>23.728813559322035</v>
      </c>
      <c r="C202" s="4461">
        <f t="shared" si="137"/>
        <v>-50</v>
      </c>
      <c r="D202" s="4462"/>
      <c r="E202" s="4461">
        <f t="shared" si="131"/>
        <v>0</v>
      </c>
      <c r="F202" s="4462"/>
      <c r="G202" s="4461" t="s">
        <v>929</v>
      </c>
      <c r="H202" s="4462"/>
      <c r="I202" s="4461" t="s">
        <v>930</v>
      </c>
      <c r="J202" s="4462"/>
      <c r="K202" s="4461">
        <f t="shared" si="129"/>
        <v>3.7037037037036953</v>
      </c>
      <c r="L202" s="4462"/>
      <c r="M202" s="4461">
        <f t="shared" si="133"/>
        <v>200</v>
      </c>
      <c r="N202" s="4462"/>
      <c r="O202" s="4461">
        <f t="shared" si="134"/>
        <v>25</v>
      </c>
      <c r="P202" s="4462"/>
      <c r="Q202" s="4461">
        <f t="shared" si="132"/>
        <v>64.70588235294116</v>
      </c>
      <c r="R202" s="4462"/>
      <c r="S202" s="4461">
        <v>0</v>
      </c>
      <c r="T202" s="4459"/>
      <c r="U202" s="2570"/>
    </row>
    <row r="203" spans="1:22">
      <c r="A203" s="2967" t="s">
        <v>983</v>
      </c>
      <c r="B203" s="93">
        <f>SUM(B152/B148)*100-100</f>
        <v>13.888888888888886</v>
      </c>
      <c r="C203" s="4461" t="s">
        <v>601</v>
      </c>
      <c r="D203" s="4462"/>
      <c r="E203" s="4461">
        <f>SUM(E152/E148)*100-100</f>
        <v>-72.727272727272734</v>
      </c>
      <c r="F203" s="4462"/>
      <c r="G203" s="4461" t="s">
        <v>929</v>
      </c>
      <c r="H203" s="4462"/>
      <c r="I203" s="4461" t="s">
        <v>930</v>
      </c>
      <c r="J203" s="4462"/>
      <c r="K203" s="4461">
        <f t="shared" si="129"/>
        <v>75</v>
      </c>
      <c r="L203" s="4462"/>
      <c r="M203" s="4461">
        <f>SUM(M152/M148)*100-100</f>
        <v>200</v>
      </c>
      <c r="N203" s="4462"/>
      <c r="O203" s="4461">
        <f t="shared" si="134"/>
        <v>0</v>
      </c>
      <c r="P203" s="4462"/>
      <c r="Q203" s="4461">
        <f t="shared" si="132"/>
        <v>18.181818181818187</v>
      </c>
      <c r="R203" s="4462"/>
      <c r="S203" s="4461">
        <v>0</v>
      </c>
      <c r="T203" s="4459"/>
      <c r="U203" s="2570"/>
      <c r="V203" s="20"/>
    </row>
    <row r="204" spans="1:22">
      <c r="A204" s="91" t="s">
        <v>1005</v>
      </c>
      <c r="B204" s="3047">
        <f>SUM(B153/B149)*100-100</f>
        <v>12.90322580645163</v>
      </c>
      <c r="C204" s="4509" t="s">
        <v>601</v>
      </c>
      <c r="D204" s="4685"/>
      <c r="E204" s="4509">
        <f>SUM(E153/E149)*100-100</f>
        <v>200</v>
      </c>
      <c r="F204" s="4685"/>
      <c r="G204" s="4509" t="s">
        <v>929</v>
      </c>
      <c r="H204" s="4685"/>
      <c r="I204" s="4509" t="s">
        <v>930</v>
      </c>
      <c r="J204" s="4685"/>
      <c r="K204" s="4509">
        <f t="shared" si="129"/>
        <v>-14.285714285714292</v>
      </c>
      <c r="L204" s="4685"/>
      <c r="M204" s="4509">
        <f>SUM(M153/M149)*100-100</f>
        <v>100</v>
      </c>
      <c r="N204" s="4543"/>
      <c r="O204" s="4509">
        <f t="shared" si="134"/>
        <v>-42.857142857142861</v>
      </c>
      <c r="P204" s="4543"/>
      <c r="Q204" s="4509">
        <f t="shared" si="132"/>
        <v>57.142857142857139</v>
      </c>
      <c r="R204" s="4543"/>
      <c r="S204" s="4509">
        <v>0</v>
      </c>
      <c r="T204" s="4510"/>
    </row>
    <row r="205" spans="1:22" s="1874" customFormat="1" ht="13.5" thickBot="1">
      <c r="A205" s="4384" t="s">
        <v>1014</v>
      </c>
      <c r="B205" s="4341">
        <f>SUM(B154/B150)*100-100</f>
        <v>-6.4102564102564088</v>
      </c>
      <c r="C205" s="4515">
        <f>(C154/C150)*100-100</f>
        <v>100</v>
      </c>
      <c r="D205" s="4663"/>
      <c r="E205" s="4515">
        <f>SUM(E154/E150)*100-100</f>
        <v>0</v>
      </c>
      <c r="F205" s="4663"/>
      <c r="G205" s="4515" t="s">
        <v>929</v>
      </c>
      <c r="H205" s="4663"/>
      <c r="I205" s="4515" t="s">
        <v>930</v>
      </c>
      <c r="J205" s="4663"/>
      <c r="K205" s="4515">
        <f t="shared" si="129"/>
        <v>-12.903225806451616</v>
      </c>
      <c r="L205" s="4663"/>
      <c r="M205" s="4515">
        <f>SUM(M154/M150)*100-100</f>
        <v>300</v>
      </c>
      <c r="N205" s="4663"/>
      <c r="O205" s="4515">
        <f t="shared" si="134"/>
        <v>0</v>
      </c>
      <c r="P205" s="4663"/>
      <c r="Q205" s="4515">
        <f t="shared" si="132"/>
        <v>-21.428571428571431</v>
      </c>
      <c r="R205" s="4663"/>
      <c r="S205" s="4515">
        <v>0</v>
      </c>
      <c r="T205" s="4526"/>
      <c r="U205" s="4335"/>
      <c r="V205" s="2212"/>
    </row>
    <row r="206" spans="1:22" ht="12.75" customHeight="1">
      <c r="A206" s="56" t="s">
        <v>621</v>
      </c>
      <c r="E206" s="56"/>
      <c r="F206" s="56"/>
      <c r="G206" s="56"/>
      <c r="H206" s="56"/>
      <c r="I206" s="56"/>
      <c r="J206" s="56"/>
      <c r="K206" s="56"/>
      <c r="L206" s="56"/>
      <c r="M206" s="56"/>
      <c r="N206" s="56"/>
      <c r="O206" s="56"/>
      <c r="P206" s="56"/>
      <c r="Q206" s="56"/>
      <c r="R206" s="56"/>
      <c r="U206" s="20"/>
    </row>
    <row r="207" spans="1:22" ht="19.5" customHeight="1">
      <c r="A207" s="56"/>
      <c r="E207" s="56"/>
      <c r="F207" s="56"/>
      <c r="G207" s="56"/>
      <c r="H207" s="56"/>
      <c r="I207" s="56"/>
      <c r="J207" s="56"/>
      <c r="K207" s="56"/>
      <c r="L207" s="56"/>
      <c r="M207" s="56"/>
      <c r="N207" s="56"/>
      <c r="O207" s="56"/>
      <c r="P207" s="56"/>
      <c r="Q207" s="56"/>
      <c r="R207" s="56"/>
    </row>
    <row r="208" spans="1:22" ht="21.2" customHeight="1">
      <c r="A208" s="14" t="s">
        <v>29</v>
      </c>
      <c r="B208" s="4682" t="s">
        <v>150</v>
      </c>
      <c r="C208" s="4683"/>
      <c r="D208" s="4683"/>
      <c r="E208" s="4683"/>
      <c r="F208" s="4683"/>
      <c r="G208" s="4683"/>
      <c r="H208" s="4683"/>
      <c r="I208" s="4683"/>
      <c r="J208" s="4683"/>
      <c r="K208" s="4683"/>
      <c r="L208" s="4683"/>
      <c r="M208" s="4683"/>
      <c r="N208" s="4683"/>
      <c r="O208" s="4683"/>
      <c r="P208" s="4683"/>
      <c r="Q208" s="4683"/>
      <c r="R208" s="4683"/>
      <c r="S208" s="4683"/>
      <c r="T208" s="4684"/>
    </row>
    <row r="209" spans="1:23" ht="16.5" customHeight="1" thickBot="1">
      <c r="B209" s="4494" t="s">
        <v>215</v>
      </c>
      <c r="C209" s="4492"/>
      <c r="D209" s="4492"/>
      <c r="E209" s="4492"/>
      <c r="F209" s="4492"/>
      <c r="G209" s="4492"/>
      <c r="H209" s="4492"/>
      <c r="I209" s="4492"/>
      <c r="J209" s="4492"/>
      <c r="K209" s="4492"/>
      <c r="L209" s="4492"/>
      <c r="M209" s="4492"/>
      <c r="N209" s="4492"/>
      <c r="O209" s="4492"/>
      <c r="P209" s="4492"/>
      <c r="Q209" s="4492"/>
      <c r="R209" s="4492"/>
      <c r="S209" s="4492"/>
      <c r="T209" s="4493"/>
    </row>
    <row r="210" spans="1:23" ht="21.2" customHeight="1" thickBot="1">
      <c r="A210" s="66" t="s">
        <v>99</v>
      </c>
      <c r="B210" s="67"/>
      <c r="C210" s="4675" t="s">
        <v>155</v>
      </c>
      <c r="D210" s="4676"/>
      <c r="E210" s="4676"/>
      <c r="F210" s="4676"/>
      <c r="G210" s="4676"/>
      <c r="H210" s="4676"/>
      <c r="I210" s="4676"/>
      <c r="J210" s="4676"/>
      <c r="K210" s="4676"/>
      <c r="L210" s="4676"/>
      <c r="M210" s="4676"/>
      <c r="N210" s="4676"/>
      <c r="O210" s="4676"/>
      <c r="P210" s="4676"/>
      <c r="Q210" s="4676"/>
      <c r="R210" s="4676"/>
      <c r="S210" s="4676"/>
      <c r="T210" s="4677"/>
    </row>
    <row r="211" spans="1:23" ht="36.75" customHeight="1">
      <c r="A211" s="76" t="s">
        <v>104</v>
      </c>
      <c r="B211" s="26" t="s">
        <v>105</v>
      </c>
      <c r="C211" s="77" t="s">
        <v>140</v>
      </c>
      <c r="D211" s="78" t="s">
        <v>106</v>
      </c>
      <c r="E211" s="79" t="s">
        <v>141</v>
      </c>
      <c r="F211" s="80" t="s">
        <v>106</v>
      </c>
      <c r="G211" s="101" t="s">
        <v>604</v>
      </c>
      <c r="H211" s="99" t="s">
        <v>106</v>
      </c>
      <c r="I211" s="902" t="s">
        <v>605</v>
      </c>
      <c r="J211" s="922" t="s">
        <v>106</v>
      </c>
      <c r="K211" s="81" t="s">
        <v>142</v>
      </c>
      <c r="L211" s="78" t="s">
        <v>106</v>
      </c>
      <c r="M211" s="81" t="s">
        <v>143</v>
      </c>
      <c r="N211" s="78" t="s">
        <v>106</v>
      </c>
      <c r="O211" s="79" t="s">
        <v>59</v>
      </c>
      <c r="P211" s="80" t="s">
        <v>106</v>
      </c>
      <c r="Q211" s="79" t="s">
        <v>144</v>
      </c>
      <c r="R211" s="80" t="s">
        <v>106</v>
      </c>
      <c r="S211" s="101" t="s">
        <v>145</v>
      </c>
      <c r="T211" s="102" t="s">
        <v>106</v>
      </c>
    </row>
    <row r="212" spans="1:23">
      <c r="A212" s="92" t="s">
        <v>128</v>
      </c>
      <c r="B212" s="156">
        <v>164</v>
      </c>
      <c r="C212" s="35">
        <v>4</v>
      </c>
      <c r="D212" s="64">
        <v>2.4390243902439024</v>
      </c>
      <c r="E212" s="113">
        <v>47</v>
      </c>
      <c r="F212" s="32">
        <v>28.658536585365852</v>
      </c>
      <c r="G212" s="4485">
        <v>0</v>
      </c>
      <c r="H212" s="4483"/>
      <c r="I212" s="4483"/>
      <c r="J212" s="165">
        <f>(G212/B212)*100</f>
        <v>0</v>
      </c>
      <c r="K212" s="34">
        <v>71</v>
      </c>
      <c r="L212" s="32">
        <v>43.292682926829265</v>
      </c>
      <c r="M212" s="34">
        <v>15</v>
      </c>
      <c r="N212" s="32">
        <v>9.1463414634146343</v>
      </c>
      <c r="O212" s="34">
        <v>1</v>
      </c>
      <c r="P212" s="32">
        <v>0.6097560975609756</v>
      </c>
      <c r="Q212" s="34">
        <v>26</v>
      </c>
      <c r="R212" s="32">
        <v>15.853658536585366</v>
      </c>
      <c r="S212" s="104">
        <v>0</v>
      </c>
      <c r="T212" s="105">
        <v>0</v>
      </c>
    </row>
    <row r="213" spans="1:23">
      <c r="A213" s="92" t="s">
        <v>129</v>
      </c>
      <c r="B213" s="156">
        <v>42</v>
      </c>
      <c r="C213" s="35">
        <v>1</v>
      </c>
      <c r="D213" s="64">
        <v>2.3809523809523809</v>
      </c>
      <c r="E213" s="113">
        <v>8</v>
      </c>
      <c r="F213" s="32">
        <v>19.047619047619047</v>
      </c>
      <c r="G213" s="4461">
        <v>0</v>
      </c>
      <c r="H213" s="4459"/>
      <c r="I213" s="4459"/>
      <c r="J213" s="32">
        <f t="shared" ref="J213:J225" si="138">(G213/B213)*100</f>
        <v>0</v>
      </c>
      <c r="K213" s="34">
        <v>22</v>
      </c>
      <c r="L213" s="32">
        <v>52.380952380952387</v>
      </c>
      <c r="M213" s="34">
        <v>5</v>
      </c>
      <c r="N213" s="32">
        <v>11.904761904761903</v>
      </c>
      <c r="O213" s="34">
        <v>1</v>
      </c>
      <c r="P213" s="32">
        <v>2.3809523809523809</v>
      </c>
      <c r="Q213" s="34">
        <v>5</v>
      </c>
      <c r="R213" s="32">
        <v>11.904761904761903</v>
      </c>
      <c r="S213" s="104">
        <v>0</v>
      </c>
      <c r="T213" s="105">
        <v>0</v>
      </c>
    </row>
    <row r="214" spans="1:23">
      <c r="A214" s="92" t="s">
        <v>130</v>
      </c>
      <c r="B214" s="156">
        <v>56</v>
      </c>
      <c r="C214" s="35">
        <v>2</v>
      </c>
      <c r="D214" s="64">
        <v>3.5714285714285712</v>
      </c>
      <c r="E214" s="113">
        <v>12</v>
      </c>
      <c r="F214" s="32">
        <v>21.428571428571427</v>
      </c>
      <c r="G214" s="4461">
        <v>0</v>
      </c>
      <c r="H214" s="4459"/>
      <c r="I214" s="4459"/>
      <c r="J214" s="32">
        <f t="shared" si="138"/>
        <v>0</v>
      </c>
      <c r="K214" s="34">
        <v>26</v>
      </c>
      <c r="L214" s="32">
        <v>46.428571428571431</v>
      </c>
      <c r="M214" s="34">
        <v>5</v>
      </c>
      <c r="N214" s="32">
        <v>8.9285714285714288</v>
      </c>
      <c r="O214" s="34">
        <v>0</v>
      </c>
      <c r="P214" s="32">
        <v>0</v>
      </c>
      <c r="Q214" s="34">
        <v>11</v>
      </c>
      <c r="R214" s="32">
        <v>19.642857142857142</v>
      </c>
      <c r="S214" s="104">
        <v>0</v>
      </c>
      <c r="T214" s="105">
        <v>0</v>
      </c>
    </row>
    <row r="215" spans="1:23">
      <c r="A215" s="91" t="s">
        <v>405</v>
      </c>
      <c r="B215" s="163">
        <v>64</v>
      </c>
      <c r="C215" s="45">
        <v>0</v>
      </c>
      <c r="D215" s="65">
        <v>0</v>
      </c>
      <c r="E215" s="112">
        <v>18</v>
      </c>
      <c r="F215" s="42">
        <v>28.125</v>
      </c>
      <c r="G215" s="4472">
        <v>0</v>
      </c>
      <c r="H215" s="4475"/>
      <c r="I215" s="4475"/>
      <c r="J215" s="32">
        <f t="shared" si="138"/>
        <v>0</v>
      </c>
      <c r="K215" s="44">
        <v>24</v>
      </c>
      <c r="L215" s="42">
        <v>37.5</v>
      </c>
      <c r="M215" s="44">
        <v>3</v>
      </c>
      <c r="N215" s="42">
        <v>4.6875</v>
      </c>
      <c r="O215" s="44">
        <v>0</v>
      </c>
      <c r="P215" s="42">
        <v>0</v>
      </c>
      <c r="Q215" s="44">
        <v>19</v>
      </c>
      <c r="R215" s="42">
        <v>29.6875</v>
      </c>
      <c r="S215" s="106">
        <v>0</v>
      </c>
      <c r="T215" s="48">
        <v>0</v>
      </c>
    </row>
    <row r="216" spans="1:23">
      <c r="A216" s="92" t="s">
        <v>425</v>
      </c>
      <c r="B216" s="156">
        <v>174</v>
      </c>
      <c r="C216" s="35">
        <v>3</v>
      </c>
      <c r="D216" s="64">
        <f>SUM(C216/B216)*100</f>
        <v>1.7241379310344827</v>
      </c>
      <c r="E216" s="113">
        <v>34</v>
      </c>
      <c r="F216" s="32">
        <f>SUM(E216/B216)*100</f>
        <v>19.540229885057471</v>
      </c>
      <c r="G216" s="4485">
        <v>0</v>
      </c>
      <c r="H216" s="4483"/>
      <c r="I216" s="4483"/>
      <c r="J216" s="165">
        <f t="shared" si="138"/>
        <v>0</v>
      </c>
      <c r="K216" s="34">
        <v>80</v>
      </c>
      <c r="L216" s="32">
        <f>SUM(K216/B216)*100</f>
        <v>45.977011494252871</v>
      </c>
      <c r="M216" s="34">
        <v>21</v>
      </c>
      <c r="N216" s="32">
        <f>SUM(M216/B216)*100</f>
        <v>12.068965517241379</v>
      </c>
      <c r="O216" s="34">
        <v>3</v>
      </c>
      <c r="P216" s="32">
        <f>SUM(O216/B216)*100</f>
        <v>1.7241379310344827</v>
      </c>
      <c r="Q216" s="34">
        <v>33</v>
      </c>
      <c r="R216" s="32">
        <f>SUM(Q216/B216)*100</f>
        <v>18.96551724137931</v>
      </c>
      <c r="S216" s="104">
        <v>0</v>
      </c>
      <c r="T216" s="105">
        <f>SUM(S216/B216)*100</f>
        <v>0</v>
      </c>
    </row>
    <row r="217" spans="1:23">
      <c r="A217" s="92" t="s">
        <v>575</v>
      </c>
      <c r="B217" s="156">
        <v>58</v>
      </c>
      <c r="C217" s="35">
        <v>3</v>
      </c>
      <c r="D217" s="64">
        <f t="shared" ref="D217:D234" si="139">SUM(C217/B217)*100</f>
        <v>5.1724137931034484</v>
      </c>
      <c r="E217" s="113">
        <v>6</v>
      </c>
      <c r="F217" s="32">
        <f t="shared" ref="F217:F234" si="140">SUM(E217/B217)*100</f>
        <v>10.344827586206897</v>
      </c>
      <c r="G217" s="4461">
        <v>0</v>
      </c>
      <c r="H217" s="4459"/>
      <c r="I217" s="4459"/>
      <c r="J217" s="32">
        <f t="shared" si="138"/>
        <v>0</v>
      </c>
      <c r="K217" s="34">
        <v>31</v>
      </c>
      <c r="L217" s="32">
        <f t="shared" ref="L217:L234" si="141">SUM(K217/B217)*100</f>
        <v>53.448275862068961</v>
      </c>
      <c r="M217" s="34">
        <v>6</v>
      </c>
      <c r="N217" s="32">
        <f t="shared" ref="N217:N234" si="142">SUM(M217/B217)*100</f>
        <v>10.344827586206897</v>
      </c>
      <c r="O217" s="34">
        <v>0</v>
      </c>
      <c r="P217" s="32">
        <f t="shared" ref="P217:P234" si="143">SUM(O217/B217)*100</f>
        <v>0</v>
      </c>
      <c r="Q217" s="34">
        <v>12</v>
      </c>
      <c r="R217" s="32">
        <f t="shared" ref="R217:R234" si="144">SUM(Q217/B217)*100</f>
        <v>20.689655172413794</v>
      </c>
      <c r="S217" s="104">
        <v>0</v>
      </c>
      <c r="T217" s="105">
        <f t="shared" ref="T217:T234" si="145">SUM(S217/B217)*100</f>
        <v>0</v>
      </c>
      <c r="V217" s="242"/>
      <c r="W217" s="532"/>
    </row>
    <row r="218" spans="1:23">
      <c r="A218" s="92" t="s">
        <v>426</v>
      </c>
      <c r="B218" s="156">
        <v>53</v>
      </c>
      <c r="C218" s="35">
        <v>1</v>
      </c>
      <c r="D218" s="64">
        <f t="shared" si="139"/>
        <v>1.8867924528301887</v>
      </c>
      <c r="E218" s="113">
        <v>12</v>
      </c>
      <c r="F218" s="32">
        <f t="shared" si="140"/>
        <v>22.641509433962266</v>
      </c>
      <c r="G218" s="4461">
        <v>0</v>
      </c>
      <c r="H218" s="4459"/>
      <c r="I218" s="4459"/>
      <c r="J218" s="32">
        <f t="shared" si="138"/>
        <v>0</v>
      </c>
      <c r="K218" s="34">
        <v>30</v>
      </c>
      <c r="L218" s="32">
        <f t="shared" si="141"/>
        <v>56.60377358490566</v>
      </c>
      <c r="M218" s="34">
        <v>1</v>
      </c>
      <c r="N218" s="32">
        <f t="shared" si="142"/>
        <v>1.8867924528301887</v>
      </c>
      <c r="O218" s="34">
        <v>0</v>
      </c>
      <c r="P218" s="32">
        <f t="shared" si="143"/>
        <v>0</v>
      </c>
      <c r="Q218" s="34">
        <v>9</v>
      </c>
      <c r="R218" s="32">
        <f t="shared" si="144"/>
        <v>16.981132075471699</v>
      </c>
      <c r="S218" s="104">
        <v>0</v>
      </c>
      <c r="T218" s="105">
        <f t="shared" si="145"/>
        <v>0</v>
      </c>
      <c r="V218" s="242"/>
      <c r="W218" s="532"/>
    </row>
    <row r="219" spans="1:23">
      <c r="A219" s="91" t="s">
        <v>479</v>
      </c>
      <c r="B219" s="163">
        <v>64</v>
      </c>
      <c r="C219" s="45">
        <v>3</v>
      </c>
      <c r="D219" s="65">
        <f t="shared" si="139"/>
        <v>4.6875</v>
      </c>
      <c r="E219" s="112">
        <v>12</v>
      </c>
      <c r="F219" s="42">
        <f t="shared" si="140"/>
        <v>18.75</v>
      </c>
      <c r="G219" s="4472">
        <v>0</v>
      </c>
      <c r="H219" s="4475"/>
      <c r="I219" s="4475"/>
      <c r="J219" s="42">
        <f t="shared" si="138"/>
        <v>0</v>
      </c>
      <c r="K219" s="44">
        <v>31</v>
      </c>
      <c r="L219" s="42">
        <f t="shared" si="141"/>
        <v>48.4375</v>
      </c>
      <c r="M219" s="44">
        <v>6</v>
      </c>
      <c r="N219" s="42">
        <f t="shared" si="142"/>
        <v>9.375</v>
      </c>
      <c r="O219" s="44">
        <v>0</v>
      </c>
      <c r="P219" s="42">
        <f t="shared" si="143"/>
        <v>0</v>
      </c>
      <c r="Q219" s="44">
        <v>12</v>
      </c>
      <c r="R219" s="42">
        <f t="shared" si="144"/>
        <v>18.75</v>
      </c>
      <c r="S219" s="106">
        <v>0</v>
      </c>
      <c r="T219" s="48">
        <f t="shared" si="145"/>
        <v>0</v>
      </c>
      <c r="U219" s="242"/>
    </row>
    <row r="220" spans="1:23">
      <c r="A220" s="92" t="s">
        <v>526</v>
      </c>
      <c r="B220" s="199">
        <v>192</v>
      </c>
      <c r="C220" s="107">
        <v>2</v>
      </c>
      <c r="D220" s="724">
        <f t="shared" si="139"/>
        <v>1.0416666666666665</v>
      </c>
      <c r="E220" s="187">
        <v>22</v>
      </c>
      <c r="F220" s="165">
        <f t="shared" si="140"/>
        <v>11.458333333333332</v>
      </c>
      <c r="G220" s="4485">
        <v>0</v>
      </c>
      <c r="H220" s="4483"/>
      <c r="I220" s="4483"/>
      <c r="J220" s="165">
        <f t="shared" si="138"/>
        <v>0</v>
      </c>
      <c r="K220" s="189">
        <v>116</v>
      </c>
      <c r="L220" s="165">
        <f t="shared" si="141"/>
        <v>60.416666666666664</v>
      </c>
      <c r="M220" s="187">
        <v>13</v>
      </c>
      <c r="N220" s="165">
        <f t="shared" si="142"/>
        <v>6.770833333333333</v>
      </c>
      <c r="O220" s="187">
        <v>0</v>
      </c>
      <c r="P220" s="165">
        <f t="shared" si="143"/>
        <v>0</v>
      </c>
      <c r="Q220" s="187">
        <v>39</v>
      </c>
      <c r="R220" s="165">
        <f t="shared" si="144"/>
        <v>20.3125</v>
      </c>
      <c r="S220" s="188">
        <v>0</v>
      </c>
      <c r="T220" s="176">
        <f t="shared" si="145"/>
        <v>0</v>
      </c>
      <c r="U220" s="242"/>
    </row>
    <row r="221" spans="1:23">
      <c r="A221" s="92" t="s">
        <v>484</v>
      </c>
      <c r="B221" s="156">
        <v>59</v>
      </c>
      <c r="C221" s="31">
        <v>1</v>
      </c>
      <c r="D221" s="84">
        <f t="shared" si="139"/>
        <v>1.6949152542372881</v>
      </c>
      <c r="E221" s="113">
        <v>12</v>
      </c>
      <c r="F221" s="32">
        <f t="shared" si="140"/>
        <v>20.33898305084746</v>
      </c>
      <c r="G221" s="4461">
        <v>0</v>
      </c>
      <c r="H221" s="4459"/>
      <c r="I221" s="4459"/>
      <c r="J221" s="32">
        <f t="shared" si="138"/>
        <v>0</v>
      </c>
      <c r="K221" s="34">
        <v>32</v>
      </c>
      <c r="L221" s="32">
        <f t="shared" si="141"/>
        <v>54.237288135593218</v>
      </c>
      <c r="M221" s="113">
        <v>3</v>
      </c>
      <c r="N221" s="32">
        <f t="shared" si="142"/>
        <v>5.0847457627118651</v>
      </c>
      <c r="O221" s="113">
        <v>0</v>
      </c>
      <c r="P221" s="32">
        <f t="shared" si="143"/>
        <v>0</v>
      </c>
      <c r="Q221" s="113">
        <v>11</v>
      </c>
      <c r="R221" s="32">
        <f t="shared" si="144"/>
        <v>18.64406779661017</v>
      </c>
      <c r="S221" s="631">
        <v>0</v>
      </c>
      <c r="T221" s="105">
        <f t="shared" si="145"/>
        <v>0</v>
      </c>
      <c r="U221" s="242"/>
    </row>
    <row r="222" spans="1:23">
      <c r="A222" s="92" t="s">
        <v>498</v>
      </c>
      <c r="B222" s="156">
        <v>57</v>
      </c>
      <c r="C222" s="31">
        <v>0</v>
      </c>
      <c r="D222" s="84">
        <f t="shared" si="139"/>
        <v>0</v>
      </c>
      <c r="E222" s="113">
        <v>6</v>
      </c>
      <c r="F222" s="32">
        <f t="shared" si="140"/>
        <v>10.526315789473683</v>
      </c>
      <c r="G222" s="4461">
        <v>0</v>
      </c>
      <c r="H222" s="4459"/>
      <c r="I222" s="4459"/>
      <c r="J222" s="32">
        <f t="shared" si="138"/>
        <v>0</v>
      </c>
      <c r="K222" s="34">
        <v>33</v>
      </c>
      <c r="L222" s="32">
        <f t="shared" si="141"/>
        <v>57.894736842105267</v>
      </c>
      <c r="M222" s="34">
        <v>7</v>
      </c>
      <c r="N222" s="32">
        <f t="shared" si="142"/>
        <v>12.280701754385964</v>
      </c>
      <c r="O222" s="34">
        <v>0</v>
      </c>
      <c r="P222" s="32">
        <f t="shared" si="143"/>
        <v>0</v>
      </c>
      <c r="Q222" s="34">
        <v>11</v>
      </c>
      <c r="R222" s="32">
        <f t="shared" si="144"/>
        <v>19.298245614035086</v>
      </c>
      <c r="S222" s="104">
        <v>0</v>
      </c>
      <c r="T222" s="105">
        <f t="shared" si="145"/>
        <v>0</v>
      </c>
      <c r="U222" s="242"/>
    </row>
    <row r="223" spans="1:23">
      <c r="A223" s="91" t="s">
        <v>428</v>
      </c>
      <c r="B223" s="163">
        <v>70</v>
      </c>
      <c r="C223" s="41">
        <v>2</v>
      </c>
      <c r="D223" s="90">
        <f t="shared" si="139"/>
        <v>2.8571428571428572</v>
      </c>
      <c r="E223" s="112">
        <v>12</v>
      </c>
      <c r="F223" s="42">
        <f t="shared" si="140"/>
        <v>17.142857142857142</v>
      </c>
      <c r="G223" s="4472">
        <v>0</v>
      </c>
      <c r="H223" s="4475"/>
      <c r="I223" s="4475"/>
      <c r="J223" s="42">
        <f t="shared" si="138"/>
        <v>0</v>
      </c>
      <c r="K223" s="44">
        <v>35</v>
      </c>
      <c r="L223" s="42">
        <f t="shared" si="141"/>
        <v>50</v>
      </c>
      <c r="M223" s="44">
        <v>4</v>
      </c>
      <c r="N223" s="42">
        <f t="shared" si="142"/>
        <v>5.7142857142857144</v>
      </c>
      <c r="O223" s="44">
        <v>1</v>
      </c>
      <c r="P223" s="42">
        <f t="shared" si="143"/>
        <v>1.4285714285714286</v>
      </c>
      <c r="Q223" s="44">
        <v>16</v>
      </c>
      <c r="R223" s="42">
        <f t="shared" si="144"/>
        <v>22.857142857142858</v>
      </c>
      <c r="S223" s="106">
        <v>0</v>
      </c>
      <c r="T223" s="48">
        <f t="shared" si="145"/>
        <v>0</v>
      </c>
      <c r="U223" s="242"/>
    </row>
    <row r="224" spans="1:23">
      <c r="A224" s="92" t="s">
        <v>416</v>
      </c>
      <c r="B224" s="156">
        <v>196</v>
      </c>
      <c r="C224" s="31">
        <v>1</v>
      </c>
      <c r="D224" s="84">
        <f t="shared" si="139"/>
        <v>0.51020408163265307</v>
      </c>
      <c r="E224" s="113">
        <v>40</v>
      </c>
      <c r="F224" s="32">
        <f t="shared" si="140"/>
        <v>20.408163265306122</v>
      </c>
      <c r="G224" s="4485">
        <v>0</v>
      </c>
      <c r="H224" s="4483"/>
      <c r="I224" s="4483"/>
      <c r="J224" s="32">
        <f t="shared" si="138"/>
        <v>0</v>
      </c>
      <c r="K224" s="34">
        <v>101</v>
      </c>
      <c r="L224" s="32">
        <f t="shared" si="141"/>
        <v>51.530612244897952</v>
      </c>
      <c r="M224" s="34">
        <v>22</v>
      </c>
      <c r="N224" s="32">
        <f t="shared" si="142"/>
        <v>11.224489795918368</v>
      </c>
      <c r="O224" s="34">
        <v>0</v>
      </c>
      <c r="P224" s="32">
        <f t="shared" si="143"/>
        <v>0</v>
      </c>
      <c r="Q224" s="34">
        <v>29</v>
      </c>
      <c r="R224" s="32">
        <f t="shared" si="144"/>
        <v>14.795918367346939</v>
      </c>
      <c r="S224" s="104">
        <v>3</v>
      </c>
      <c r="T224" s="105">
        <f t="shared" si="145"/>
        <v>1.5306122448979591</v>
      </c>
      <c r="U224" s="242"/>
    </row>
    <row r="225" spans="1:22">
      <c r="A225" s="92" t="s">
        <v>211</v>
      </c>
      <c r="B225" s="156">
        <v>74</v>
      </c>
      <c r="C225" s="31">
        <v>3</v>
      </c>
      <c r="D225" s="84">
        <f t="shared" si="139"/>
        <v>4.0540540540540544</v>
      </c>
      <c r="E225" s="113">
        <v>12</v>
      </c>
      <c r="F225" s="32">
        <f t="shared" si="140"/>
        <v>16.216216216216218</v>
      </c>
      <c r="G225" s="4461">
        <v>0</v>
      </c>
      <c r="H225" s="4459"/>
      <c r="I225" s="4459"/>
      <c r="J225" s="32">
        <f t="shared" si="138"/>
        <v>0</v>
      </c>
      <c r="K225" s="34">
        <v>34</v>
      </c>
      <c r="L225" s="32">
        <f t="shared" si="141"/>
        <v>45.945945945945951</v>
      </c>
      <c r="M225" s="34">
        <v>11</v>
      </c>
      <c r="N225" s="32">
        <f t="shared" si="142"/>
        <v>14.864864864864865</v>
      </c>
      <c r="O225" s="34">
        <v>1</v>
      </c>
      <c r="P225" s="32">
        <f t="shared" si="143"/>
        <v>1.3513513513513513</v>
      </c>
      <c r="Q225" s="34">
        <v>13</v>
      </c>
      <c r="R225" s="32">
        <f t="shared" si="144"/>
        <v>17.567567567567568</v>
      </c>
      <c r="S225" s="104">
        <v>0</v>
      </c>
      <c r="T225" s="105">
        <f t="shared" si="145"/>
        <v>0</v>
      </c>
      <c r="U225" s="242"/>
    </row>
    <row r="226" spans="1:22">
      <c r="A226" s="51" t="s">
        <v>61</v>
      </c>
      <c r="B226" s="156">
        <v>51</v>
      </c>
      <c r="C226" s="31">
        <v>0</v>
      </c>
      <c r="D226" s="84">
        <f t="shared" si="139"/>
        <v>0</v>
      </c>
      <c r="E226" s="113">
        <v>11</v>
      </c>
      <c r="F226" s="32">
        <f t="shared" si="140"/>
        <v>21.568627450980394</v>
      </c>
      <c r="G226" s="113">
        <v>0</v>
      </c>
      <c r="H226" s="32">
        <f t="shared" ref="H226:H234" si="146">(G226/B226)*100</f>
        <v>0</v>
      </c>
      <c r="I226" s="34">
        <v>0</v>
      </c>
      <c r="J226" s="32">
        <f t="shared" ref="J226:J234" si="147">(I226/B226)*100</f>
        <v>0</v>
      </c>
      <c r="K226" s="34">
        <v>28</v>
      </c>
      <c r="L226" s="32">
        <f t="shared" si="141"/>
        <v>54.901960784313729</v>
      </c>
      <c r="M226" s="34">
        <v>4</v>
      </c>
      <c r="N226" s="32">
        <f t="shared" si="142"/>
        <v>7.8431372549019605</v>
      </c>
      <c r="O226" s="34">
        <v>3</v>
      </c>
      <c r="P226" s="32">
        <f t="shared" si="143"/>
        <v>5.8823529411764701</v>
      </c>
      <c r="Q226" s="34">
        <v>5</v>
      </c>
      <c r="R226" s="32">
        <f t="shared" si="144"/>
        <v>9.8039215686274517</v>
      </c>
      <c r="S226" s="104">
        <v>0</v>
      </c>
      <c r="T226" s="105">
        <f t="shared" si="145"/>
        <v>0</v>
      </c>
      <c r="U226" s="242"/>
    </row>
    <row r="227" spans="1:22">
      <c r="A227" s="52" t="s">
        <v>551</v>
      </c>
      <c r="B227" s="163">
        <v>84</v>
      </c>
      <c r="C227" s="41">
        <v>0</v>
      </c>
      <c r="D227" s="90">
        <f t="shared" si="139"/>
        <v>0</v>
      </c>
      <c r="E227" s="112">
        <v>23</v>
      </c>
      <c r="F227" s="42">
        <f t="shared" si="140"/>
        <v>27.380952380952383</v>
      </c>
      <c r="G227" s="112">
        <v>0</v>
      </c>
      <c r="H227" s="32">
        <f t="shared" si="146"/>
        <v>0</v>
      </c>
      <c r="I227" s="44">
        <v>0</v>
      </c>
      <c r="J227" s="42">
        <f t="shared" si="147"/>
        <v>0</v>
      </c>
      <c r="K227" s="44">
        <v>42</v>
      </c>
      <c r="L227" s="42">
        <f t="shared" si="141"/>
        <v>50</v>
      </c>
      <c r="M227" s="44">
        <v>5</v>
      </c>
      <c r="N227" s="42">
        <f t="shared" si="142"/>
        <v>5.9523809523809517</v>
      </c>
      <c r="O227" s="44">
        <v>3</v>
      </c>
      <c r="P227" s="42">
        <f t="shared" si="143"/>
        <v>3.5714285714285712</v>
      </c>
      <c r="Q227" s="44">
        <v>10</v>
      </c>
      <c r="R227" s="42">
        <f t="shared" si="144"/>
        <v>11.904761904761903</v>
      </c>
      <c r="S227" s="106">
        <v>1</v>
      </c>
      <c r="T227" s="48">
        <f t="shared" si="145"/>
        <v>1.1904761904761905</v>
      </c>
      <c r="U227" s="242"/>
    </row>
    <row r="228" spans="1:22">
      <c r="A228" s="730" t="s">
        <v>603</v>
      </c>
      <c r="B228" s="199">
        <v>138</v>
      </c>
      <c r="C228" s="189">
        <v>8</v>
      </c>
      <c r="D228" s="165">
        <f t="shared" si="139"/>
        <v>5.7971014492753623</v>
      </c>
      <c r="E228" s="189">
        <v>22</v>
      </c>
      <c r="F228" s="165">
        <f t="shared" si="140"/>
        <v>15.942028985507244</v>
      </c>
      <c r="G228" s="189">
        <v>0</v>
      </c>
      <c r="H228" s="165">
        <f t="shared" si="146"/>
        <v>0</v>
      </c>
      <c r="I228" s="189">
        <v>0</v>
      </c>
      <c r="J228" s="165">
        <f t="shared" si="147"/>
        <v>0</v>
      </c>
      <c r="K228" s="189">
        <v>72</v>
      </c>
      <c r="L228" s="165">
        <f t="shared" si="141"/>
        <v>52.173913043478258</v>
      </c>
      <c r="M228" s="107">
        <v>16</v>
      </c>
      <c r="N228" s="727">
        <f t="shared" si="142"/>
        <v>11.594202898550725</v>
      </c>
      <c r="O228" s="107">
        <v>0</v>
      </c>
      <c r="P228" s="165">
        <f t="shared" si="143"/>
        <v>0</v>
      </c>
      <c r="Q228" s="189">
        <v>17</v>
      </c>
      <c r="R228" s="165">
        <f t="shared" si="144"/>
        <v>12.318840579710146</v>
      </c>
      <c r="S228" s="121">
        <v>0</v>
      </c>
      <c r="T228" s="728">
        <f t="shared" si="145"/>
        <v>0</v>
      </c>
      <c r="U228" s="242"/>
    </row>
    <row r="229" spans="1:22">
      <c r="A229" s="51" t="s">
        <v>641</v>
      </c>
      <c r="B229" s="156">
        <v>66</v>
      </c>
      <c r="C229" s="34">
        <v>0</v>
      </c>
      <c r="D229" s="32">
        <f t="shared" si="139"/>
        <v>0</v>
      </c>
      <c r="E229" s="34">
        <v>13</v>
      </c>
      <c r="F229" s="32">
        <f t="shared" si="140"/>
        <v>19.696969696969695</v>
      </c>
      <c r="G229" s="34">
        <v>0</v>
      </c>
      <c r="H229" s="108">
        <f t="shared" si="146"/>
        <v>0</v>
      </c>
      <c r="I229" s="31">
        <v>0</v>
      </c>
      <c r="J229" s="108">
        <f t="shared" si="147"/>
        <v>0</v>
      </c>
      <c r="K229" s="31">
        <v>28</v>
      </c>
      <c r="L229" s="32">
        <f t="shared" si="141"/>
        <v>42.424242424242422</v>
      </c>
      <c r="M229" s="31">
        <v>5</v>
      </c>
      <c r="N229" s="64">
        <f t="shared" si="142"/>
        <v>7.5757575757575761</v>
      </c>
      <c r="O229" s="31">
        <v>4</v>
      </c>
      <c r="P229" s="32">
        <f t="shared" si="143"/>
        <v>6.0606060606060606</v>
      </c>
      <c r="Q229" s="34">
        <v>16</v>
      </c>
      <c r="R229" s="32">
        <f t="shared" si="144"/>
        <v>24.242424242424242</v>
      </c>
      <c r="S229" s="85">
        <v>0</v>
      </c>
      <c r="T229" s="37">
        <f t="shared" si="145"/>
        <v>0</v>
      </c>
      <c r="U229" s="242"/>
      <c r="V229" s="242"/>
    </row>
    <row r="230" spans="1:22">
      <c r="A230" s="51" t="s">
        <v>654</v>
      </c>
      <c r="B230" s="156">
        <v>60</v>
      </c>
      <c r="C230" s="34">
        <v>0</v>
      </c>
      <c r="D230" s="32">
        <f t="shared" si="139"/>
        <v>0</v>
      </c>
      <c r="E230" s="34">
        <v>11</v>
      </c>
      <c r="F230" s="32">
        <f t="shared" si="140"/>
        <v>18.333333333333332</v>
      </c>
      <c r="G230" s="34">
        <v>0</v>
      </c>
      <c r="H230" s="108">
        <f t="shared" si="146"/>
        <v>0</v>
      </c>
      <c r="I230" s="31">
        <v>0</v>
      </c>
      <c r="J230" s="108">
        <f t="shared" si="147"/>
        <v>0</v>
      </c>
      <c r="K230" s="31">
        <v>27</v>
      </c>
      <c r="L230" s="32">
        <f t="shared" si="141"/>
        <v>45</v>
      </c>
      <c r="M230" s="31">
        <v>3</v>
      </c>
      <c r="N230" s="64">
        <f t="shared" si="142"/>
        <v>5</v>
      </c>
      <c r="O230" s="31">
        <v>4</v>
      </c>
      <c r="P230" s="32">
        <f t="shared" si="143"/>
        <v>6.666666666666667</v>
      </c>
      <c r="Q230" s="34">
        <v>13</v>
      </c>
      <c r="R230" s="32">
        <f t="shared" si="144"/>
        <v>21.666666666666668</v>
      </c>
      <c r="S230" s="85">
        <v>2</v>
      </c>
      <c r="T230" s="37">
        <f t="shared" si="145"/>
        <v>3.3333333333333335</v>
      </c>
      <c r="U230" s="242"/>
      <c r="V230" s="900"/>
    </row>
    <row r="231" spans="1:22">
      <c r="A231" s="91" t="s">
        <v>655</v>
      </c>
      <c r="B231" s="40">
        <v>61</v>
      </c>
      <c r="C231" s="44">
        <v>0</v>
      </c>
      <c r="D231" s="42">
        <f t="shared" si="139"/>
        <v>0</v>
      </c>
      <c r="E231" s="44">
        <v>6</v>
      </c>
      <c r="F231" s="42">
        <f t="shared" si="140"/>
        <v>9.8360655737704921</v>
      </c>
      <c r="G231" s="44">
        <v>0</v>
      </c>
      <c r="H231" s="42">
        <f t="shared" si="146"/>
        <v>0</v>
      </c>
      <c r="I231" s="44">
        <v>0</v>
      </c>
      <c r="J231" s="42">
        <f t="shared" si="147"/>
        <v>0</v>
      </c>
      <c r="K231" s="44">
        <v>29</v>
      </c>
      <c r="L231" s="42">
        <f t="shared" si="141"/>
        <v>47.540983606557376</v>
      </c>
      <c r="M231" s="41">
        <v>4</v>
      </c>
      <c r="N231" s="65">
        <f t="shared" si="142"/>
        <v>6.557377049180328</v>
      </c>
      <c r="O231" s="41">
        <v>5</v>
      </c>
      <c r="P231" s="42">
        <f t="shared" si="143"/>
        <v>8.1967213114754092</v>
      </c>
      <c r="Q231" s="44">
        <v>17</v>
      </c>
      <c r="R231" s="42">
        <f t="shared" si="144"/>
        <v>27.868852459016392</v>
      </c>
      <c r="S231" s="87">
        <v>0</v>
      </c>
      <c r="T231" s="88">
        <f t="shared" si="145"/>
        <v>0</v>
      </c>
      <c r="U231" s="242"/>
      <c r="V231" s="900"/>
    </row>
    <row r="232" spans="1:22">
      <c r="A232" s="731" t="s">
        <v>705</v>
      </c>
      <c r="B232" s="199">
        <v>142</v>
      </c>
      <c r="C232" s="189">
        <v>3</v>
      </c>
      <c r="D232" s="165">
        <f t="shared" si="139"/>
        <v>2.112676056338028</v>
      </c>
      <c r="E232" s="189">
        <v>16</v>
      </c>
      <c r="F232" s="165">
        <f t="shared" si="140"/>
        <v>11.267605633802818</v>
      </c>
      <c r="G232" s="189">
        <v>0</v>
      </c>
      <c r="H232" s="165">
        <f t="shared" si="146"/>
        <v>0</v>
      </c>
      <c r="I232" s="189">
        <v>0</v>
      </c>
      <c r="J232" s="165">
        <f t="shared" si="147"/>
        <v>0</v>
      </c>
      <c r="K232" s="189">
        <v>92</v>
      </c>
      <c r="L232" s="165">
        <f t="shared" si="141"/>
        <v>64.788732394366207</v>
      </c>
      <c r="M232" s="107">
        <v>4</v>
      </c>
      <c r="N232" s="727">
        <f t="shared" si="142"/>
        <v>2.8169014084507045</v>
      </c>
      <c r="O232" s="107">
        <v>2</v>
      </c>
      <c r="P232" s="165">
        <f t="shared" si="143"/>
        <v>1.4084507042253522</v>
      </c>
      <c r="Q232" s="189">
        <v>24</v>
      </c>
      <c r="R232" s="165">
        <f t="shared" si="144"/>
        <v>16.901408450704224</v>
      </c>
      <c r="S232" s="121">
        <v>1</v>
      </c>
      <c r="T232" s="728">
        <f t="shared" si="145"/>
        <v>0.70422535211267612</v>
      </c>
      <c r="U232" s="242"/>
      <c r="V232" s="900"/>
    </row>
    <row r="233" spans="1:22">
      <c r="A233" s="51" t="s">
        <v>723</v>
      </c>
      <c r="B233" s="156">
        <v>67</v>
      </c>
      <c r="C233" s="31">
        <v>1</v>
      </c>
      <c r="D233" s="32">
        <f t="shared" si="139"/>
        <v>1.4925373134328357</v>
      </c>
      <c r="E233" s="31">
        <v>11</v>
      </c>
      <c r="F233" s="32">
        <f t="shared" si="140"/>
        <v>16.417910447761194</v>
      </c>
      <c r="G233" s="31">
        <v>0</v>
      </c>
      <c r="H233" s="32">
        <f t="shared" si="146"/>
        <v>0</v>
      </c>
      <c r="I233" s="31">
        <v>0</v>
      </c>
      <c r="J233" s="32">
        <f t="shared" si="147"/>
        <v>0</v>
      </c>
      <c r="K233" s="31">
        <v>32</v>
      </c>
      <c r="L233" s="32">
        <f t="shared" si="141"/>
        <v>47.761194029850742</v>
      </c>
      <c r="M233" s="31">
        <v>3</v>
      </c>
      <c r="N233" s="32">
        <f t="shared" si="142"/>
        <v>4.4776119402985071</v>
      </c>
      <c r="O233" s="31">
        <v>3</v>
      </c>
      <c r="P233" s="32">
        <f t="shared" si="143"/>
        <v>4.4776119402985071</v>
      </c>
      <c r="Q233" s="31">
        <v>13</v>
      </c>
      <c r="R233" s="32">
        <f t="shared" si="144"/>
        <v>19.402985074626866</v>
      </c>
      <c r="S233" s="85">
        <v>4</v>
      </c>
      <c r="T233" s="105">
        <f t="shared" si="145"/>
        <v>5.9701492537313428</v>
      </c>
      <c r="U233" s="242"/>
      <c r="V233" s="900"/>
    </row>
    <row r="234" spans="1:22">
      <c r="A234" s="51" t="s">
        <v>724</v>
      </c>
      <c r="B234" s="156">
        <v>55</v>
      </c>
      <c r="C234" s="34">
        <v>0</v>
      </c>
      <c r="D234" s="32">
        <f t="shared" si="139"/>
        <v>0</v>
      </c>
      <c r="E234" s="34">
        <v>12</v>
      </c>
      <c r="F234" s="32">
        <f t="shared" si="140"/>
        <v>21.818181818181817</v>
      </c>
      <c r="G234" s="34">
        <v>0</v>
      </c>
      <c r="H234" s="32">
        <f t="shared" si="146"/>
        <v>0</v>
      </c>
      <c r="I234" s="34">
        <v>0</v>
      </c>
      <c r="J234" s="32">
        <f t="shared" si="147"/>
        <v>0</v>
      </c>
      <c r="K234" s="34">
        <v>25</v>
      </c>
      <c r="L234" s="32">
        <f t="shared" si="141"/>
        <v>45.454545454545453</v>
      </c>
      <c r="M234" s="31">
        <v>6</v>
      </c>
      <c r="N234" s="64">
        <f t="shared" si="142"/>
        <v>10.909090909090908</v>
      </c>
      <c r="O234" s="31">
        <v>2</v>
      </c>
      <c r="P234" s="32">
        <f t="shared" si="143"/>
        <v>3.6363636363636362</v>
      </c>
      <c r="Q234" s="34">
        <v>10</v>
      </c>
      <c r="R234" s="32">
        <f t="shared" si="144"/>
        <v>18.181818181818183</v>
      </c>
      <c r="S234" s="85">
        <v>0</v>
      </c>
      <c r="T234" s="37">
        <f t="shared" si="145"/>
        <v>0</v>
      </c>
      <c r="U234" s="242"/>
      <c r="V234" s="900"/>
    </row>
    <row r="235" spans="1:22">
      <c r="A235" s="52" t="s">
        <v>725</v>
      </c>
      <c r="B235" s="163">
        <v>64</v>
      </c>
      <c r="C235" s="1817">
        <v>0</v>
      </c>
      <c r="D235" s="42">
        <f t="shared" ref="D235:D247" si="148">SUM(C235/B235)*100</f>
        <v>0</v>
      </c>
      <c r="E235" s="1817">
        <v>12</v>
      </c>
      <c r="F235" s="42">
        <f t="shared" ref="F235:F247" si="149">SUM(E235/B235)*100</f>
        <v>18.75</v>
      </c>
      <c r="G235" s="1817">
        <v>0</v>
      </c>
      <c r="H235" s="42">
        <f t="shared" ref="H235:H247" si="150">(G235/B235)*100</f>
        <v>0</v>
      </c>
      <c r="I235" s="1817">
        <v>0</v>
      </c>
      <c r="J235" s="42">
        <f t="shared" ref="J235:J247" si="151">(I235/B235)*100</f>
        <v>0</v>
      </c>
      <c r="K235" s="1817">
        <v>31</v>
      </c>
      <c r="L235" s="42">
        <f t="shared" ref="L235:L247" si="152">SUM(K235/B235)*100</f>
        <v>48.4375</v>
      </c>
      <c r="M235" s="41">
        <v>5</v>
      </c>
      <c r="N235" s="1815">
        <f t="shared" ref="N235:N247" si="153">SUM(M235/B235)*100</f>
        <v>7.8125</v>
      </c>
      <c r="O235" s="41">
        <v>5</v>
      </c>
      <c r="P235" s="42">
        <f t="shared" ref="P235:P247" si="154">SUM(O235/B235)*100</f>
        <v>7.8125</v>
      </c>
      <c r="Q235" s="1817">
        <v>11</v>
      </c>
      <c r="R235" s="42">
        <f t="shared" ref="R235:R247" si="155">SUM(Q235/B235)*100</f>
        <v>17.1875</v>
      </c>
      <c r="S235" s="87">
        <v>0</v>
      </c>
      <c r="T235" s="88">
        <f t="shared" ref="T235:T247" si="156">SUM(S235/B235)*100</f>
        <v>0</v>
      </c>
      <c r="U235" s="242"/>
      <c r="V235" s="900"/>
    </row>
    <row r="236" spans="1:22">
      <c r="A236" s="731" t="s">
        <v>746</v>
      </c>
      <c r="B236" s="199">
        <v>161</v>
      </c>
      <c r="C236" s="2088">
        <v>1</v>
      </c>
      <c r="D236" s="165">
        <f t="shared" si="148"/>
        <v>0.6211180124223602</v>
      </c>
      <c r="E236" s="2088">
        <v>27</v>
      </c>
      <c r="F236" s="165">
        <f t="shared" si="149"/>
        <v>16.770186335403729</v>
      </c>
      <c r="G236" s="2088">
        <v>0</v>
      </c>
      <c r="H236" s="165">
        <f t="shared" si="150"/>
        <v>0</v>
      </c>
      <c r="I236" s="2088">
        <v>0</v>
      </c>
      <c r="J236" s="165">
        <f t="shared" si="151"/>
        <v>0</v>
      </c>
      <c r="K236" s="2088">
        <v>80</v>
      </c>
      <c r="L236" s="165">
        <f t="shared" si="152"/>
        <v>49.689440993788821</v>
      </c>
      <c r="M236" s="107">
        <v>8</v>
      </c>
      <c r="N236" s="2080">
        <f t="shared" si="153"/>
        <v>4.9689440993788816</v>
      </c>
      <c r="O236" s="107">
        <v>5</v>
      </c>
      <c r="P236" s="165">
        <f t="shared" si="154"/>
        <v>3.1055900621118013</v>
      </c>
      <c r="Q236" s="2088">
        <v>40</v>
      </c>
      <c r="R236" s="165">
        <f t="shared" si="155"/>
        <v>24.844720496894411</v>
      </c>
      <c r="S236" s="121">
        <v>0</v>
      </c>
      <c r="T236" s="728">
        <f t="shared" si="156"/>
        <v>0</v>
      </c>
      <c r="U236" s="242"/>
      <c r="V236" s="900"/>
    </row>
    <row r="237" spans="1:22">
      <c r="A237" s="51" t="s">
        <v>747</v>
      </c>
      <c r="B237" s="156">
        <v>75</v>
      </c>
      <c r="C237" s="31">
        <v>2</v>
      </c>
      <c r="D237" s="32">
        <f t="shared" si="148"/>
        <v>2.666666666666667</v>
      </c>
      <c r="E237" s="31">
        <v>12</v>
      </c>
      <c r="F237" s="32">
        <f t="shared" si="149"/>
        <v>16</v>
      </c>
      <c r="G237" s="31">
        <v>0</v>
      </c>
      <c r="H237" s="32">
        <f t="shared" si="150"/>
        <v>0</v>
      </c>
      <c r="I237" s="31">
        <v>0</v>
      </c>
      <c r="J237" s="32">
        <f t="shared" si="151"/>
        <v>0</v>
      </c>
      <c r="K237" s="31">
        <v>43</v>
      </c>
      <c r="L237" s="32">
        <f t="shared" si="152"/>
        <v>57.333333333333336</v>
      </c>
      <c r="M237" s="31">
        <v>3</v>
      </c>
      <c r="N237" s="32">
        <f t="shared" si="153"/>
        <v>4</v>
      </c>
      <c r="O237" s="31">
        <v>2</v>
      </c>
      <c r="P237" s="32">
        <f t="shared" si="154"/>
        <v>2.666666666666667</v>
      </c>
      <c r="Q237" s="31">
        <v>13</v>
      </c>
      <c r="R237" s="32">
        <f t="shared" si="155"/>
        <v>17.333333333333336</v>
      </c>
      <c r="S237" s="85">
        <v>0</v>
      </c>
      <c r="T237" s="105">
        <f t="shared" si="156"/>
        <v>0</v>
      </c>
      <c r="U237" s="242"/>
      <c r="V237" s="900"/>
    </row>
    <row r="238" spans="1:22" ht="13.5" customHeight="1">
      <c r="A238" s="51" t="s">
        <v>748</v>
      </c>
      <c r="B238" s="156">
        <v>59</v>
      </c>
      <c r="C238" s="2091">
        <v>0</v>
      </c>
      <c r="D238" s="32">
        <f t="shared" si="148"/>
        <v>0</v>
      </c>
      <c r="E238" s="2091">
        <v>8</v>
      </c>
      <c r="F238" s="32">
        <f t="shared" si="149"/>
        <v>13.559322033898304</v>
      </c>
      <c r="G238" s="2091">
        <v>0</v>
      </c>
      <c r="H238" s="32">
        <f t="shared" si="150"/>
        <v>0</v>
      </c>
      <c r="I238" s="2091">
        <v>0</v>
      </c>
      <c r="J238" s="32">
        <f t="shared" si="151"/>
        <v>0</v>
      </c>
      <c r="K238" s="2091">
        <v>29</v>
      </c>
      <c r="L238" s="32">
        <f t="shared" si="152"/>
        <v>49.152542372881356</v>
      </c>
      <c r="M238" s="31">
        <v>3</v>
      </c>
      <c r="N238" s="2078">
        <f t="shared" si="153"/>
        <v>5.0847457627118651</v>
      </c>
      <c r="O238" s="31">
        <v>4</v>
      </c>
      <c r="P238" s="32">
        <f t="shared" si="154"/>
        <v>6.7796610169491522</v>
      </c>
      <c r="Q238" s="2091">
        <v>15</v>
      </c>
      <c r="R238" s="32">
        <f t="shared" si="155"/>
        <v>25.423728813559322</v>
      </c>
      <c r="S238" s="85">
        <v>0</v>
      </c>
      <c r="T238" s="2094">
        <f t="shared" si="156"/>
        <v>0</v>
      </c>
    </row>
    <row r="239" spans="1:22" ht="13.5" customHeight="1">
      <c r="A239" s="52" t="s">
        <v>749</v>
      </c>
      <c r="B239" s="163">
        <v>78</v>
      </c>
      <c r="C239" s="2179">
        <v>1</v>
      </c>
      <c r="D239" s="42">
        <f t="shared" si="148"/>
        <v>1.2820512820512819</v>
      </c>
      <c r="E239" s="2179">
        <v>17</v>
      </c>
      <c r="F239" s="42">
        <f t="shared" si="149"/>
        <v>21.794871794871796</v>
      </c>
      <c r="G239" s="2179">
        <v>0</v>
      </c>
      <c r="H239" s="42">
        <f t="shared" si="150"/>
        <v>0</v>
      </c>
      <c r="I239" s="2179">
        <v>0</v>
      </c>
      <c r="J239" s="42">
        <f t="shared" si="151"/>
        <v>0</v>
      </c>
      <c r="K239" s="2179">
        <v>38</v>
      </c>
      <c r="L239" s="42">
        <f t="shared" si="152"/>
        <v>48.717948717948715</v>
      </c>
      <c r="M239" s="41">
        <v>3</v>
      </c>
      <c r="N239" s="2163">
        <f t="shared" si="153"/>
        <v>3.8461538461538463</v>
      </c>
      <c r="O239" s="41">
        <v>3</v>
      </c>
      <c r="P239" s="42">
        <f t="shared" si="154"/>
        <v>3.8461538461538463</v>
      </c>
      <c r="Q239" s="2179">
        <v>16</v>
      </c>
      <c r="R239" s="42">
        <f t="shared" si="155"/>
        <v>20.512820512820511</v>
      </c>
      <c r="S239" s="87">
        <v>0</v>
      </c>
      <c r="T239" s="2182">
        <f t="shared" si="156"/>
        <v>0</v>
      </c>
    </row>
    <row r="240" spans="1:22" ht="13.5" customHeight="1">
      <c r="A240" s="731" t="s">
        <v>810</v>
      </c>
      <c r="B240" s="199">
        <v>150</v>
      </c>
      <c r="C240" s="2241">
        <v>3</v>
      </c>
      <c r="D240" s="165">
        <f t="shared" si="148"/>
        <v>2</v>
      </c>
      <c r="E240" s="2241">
        <v>26</v>
      </c>
      <c r="F240" s="165">
        <f t="shared" si="149"/>
        <v>17.333333333333336</v>
      </c>
      <c r="G240" s="2241">
        <v>0</v>
      </c>
      <c r="H240" s="165">
        <f t="shared" si="150"/>
        <v>0</v>
      </c>
      <c r="I240" s="2241">
        <v>0</v>
      </c>
      <c r="J240" s="165">
        <f t="shared" si="151"/>
        <v>0</v>
      </c>
      <c r="K240" s="2241">
        <v>81</v>
      </c>
      <c r="L240" s="165">
        <f t="shared" si="152"/>
        <v>54</v>
      </c>
      <c r="M240" s="107">
        <v>8</v>
      </c>
      <c r="N240" s="2236">
        <f t="shared" si="153"/>
        <v>5.3333333333333339</v>
      </c>
      <c r="O240" s="107">
        <v>6</v>
      </c>
      <c r="P240" s="165">
        <f t="shared" si="154"/>
        <v>4</v>
      </c>
      <c r="Q240" s="2241">
        <v>26</v>
      </c>
      <c r="R240" s="165">
        <f t="shared" si="155"/>
        <v>17.333333333333336</v>
      </c>
      <c r="S240" s="121">
        <v>0</v>
      </c>
      <c r="T240" s="728">
        <f t="shared" si="156"/>
        <v>0</v>
      </c>
    </row>
    <row r="241" spans="1:24" ht="13.5" customHeight="1">
      <c r="A241" s="51" t="s">
        <v>818</v>
      </c>
      <c r="B241" s="156">
        <v>61</v>
      </c>
      <c r="C241" s="31">
        <v>1</v>
      </c>
      <c r="D241" s="32">
        <f t="shared" si="148"/>
        <v>1.639344262295082</v>
      </c>
      <c r="E241" s="31">
        <v>9</v>
      </c>
      <c r="F241" s="32">
        <f t="shared" si="149"/>
        <v>14.754098360655737</v>
      </c>
      <c r="G241" s="31">
        <v>0</v>
      </c>
      <c r="H241" s="32">
        <f t="shared" si="150"/>
        <v>0</v>
      </c>
      <c r="I241" s="31">
        <v>0</v>
      </c>
      <c r="J241" s="32">
        <f t="shared" si="151"/>
        <v>0</v>
      </c>
      <c r="K241" s="31">
        <v>34</v>
      </c>
      <c r="L241" s="32">
        <f t="shared" si="152"/>
        <v>55.737704918032783</v>
      </c>
      <c r="M241" s="31">
        <v>0</v>
      </c>
      <c r="N241" s="32">
        <f t="shared" si="153"/>
        <v>0</v>
      </c>
      <c r="O241" s="31">
        <v>2</v>
      </c>
      <c r="P241" s="32">
        <f t="shared" si="154"/>
        <v>3.278688524590164</v>
      </c>
      <c r="Q241" s="31">
        <v>15</v>
      </c>
      <c r="R241" s="32">
        <f t="shared" si="155"/>
        <v>24.590163934426229</v>
      </c>
      <c r="S241" s="85">
        <v>0</v>
      </c>
      <c r="T241" s="105">
        <f t="shared" si="156"/>
        <v>0</v>
      </c>
    </row>
    <row r="242" spans="1:24" ht="13.5" customHeight="1">
      <c r="A242" s="51" t="s">
        <v>797</v>
      </c>
      <c r="B242" s="156">
        <v>41</v>
      </c>
      <c r="C242" s="2282">
        <v>0</v>
      </c>
      <c r="D242" s="32">
        <f t="shared" si="148"/>
        <v>0</v>
      </c>
      <c r="E242" s="2282">
        <v>2</v>
      </c>
      <c r="F242" s="32">
        <f t="shared" si="149"/>
        <v>4.8780487804878048</v>
      </c>
      <c r="G242" s="2282">
        <v>0</v>
      </c>
      <c r="H242" s="32">
        <f t="shared" si="150"/>
        <v>0</v>
      </c>
      <c r="I242" s="2282">
        <v>0</v>
      </c>
      <c r="J242" s="32">
        <f t="shared" si="151"/>
        <v>0</v>
      </c>
      <c r="K242" s="2282">
        <v>23</v>
      </c>
      <c r="L242" s="32">
        <f t="shared" si="152"/>
        <v>56.09756097560976</v>
      </c>
      <c r="M242" s="31">
        <v>5</v>
      </c>
      <c r="N242" s="2277">
        <f t="shared" si="153"/>
        <v>12.195121951219512</v>
      </c>
      <c r="O242" s="31">
        <v>4</v>
      </c>
      <c r="P242" s="32">
        <f t="shared" si="154"/>
        <v>9.7560975609756095</v>
      </c>
      <c r="Q242" s="2282">
        <v>7</v>
      </c>
      <c r="R242" s="32">
        <f t="shared" si="155"/>
        <v>17.073170731707318</v>
      </c>
      <c r="S242" s="85">
        <v>0</v>
      </c>
      <c r="T242" s="2286">
        <f t="shared" si="156"/>
        <v>0</v>
      </c>
    </row>
    <row r="243" spans="1:24" ht="13.5" customHeight="1">
      <c r="A243" s="52" t="s">
        <v>819</v>
      </c>
      <c r="B243" s="163">
        <v>72</v>
      </c>
      <c r="C243" s="2366">
        <v>1</v>
      </c>
      <c r="D243" s="42">
        <f t="shared" si="148"/>
        <v>1.3888888888888888</v>
      </c>
      <c r="E243" s="2366">
        <v>14</v>
      </c>
      <c r="F243" s="42">
        <f t="shared" si="149"/>
        <v>19.444444444444446</v>
      </c>
      <c r="G243" s="2366">
        <v>0</v>
      </c>
      <c r="H243" s="42">
        <f t="shared" si="150"/>
        <v>0</v>
      </c>
      <c r="I243" s="2366">
        <v>0</v>
      </c>
      <c r="J243" s="42">
        <f t="shared" si="151"/>
        <v>0</v>
      </c>
      <c r="K243" s="2366">
        <v>36</v>
      </c>
      <c r="L243" s="42">
        <f t="shared" si="152"/>
        <v>50</v>
      </c>
      <c r="M243" s="41">
        <v>0</v>
      </c>
      <c r="N243" s="2356">
        <f t="shared" si="153"/>
        <v>0</v>
      </c>
      <c r="O243" s="41">
        <v>5</v>
      </c>
      <c r="P243" s="42">
        <f t="shared" si="154"/>
        <v>6.9444444444444446</v>
      </c>
      <c r="Q243" s="2366">
        <v>16</v>
      </c>
      <c r="R243" s="42">
        <f t="shared" si="155"/>
        <v>22.222222222222221</v>
      </c>
      <c r="S243" s="87">
        <v>0</v>
      </c>
      <c r="T243" s="2367">
        <f t="shared" si="156"/>
        <v>0</v>
      </c>
    </row>
    <row r="244" spans="1:24" ht="13.5" customHeight="1">
      <c r="A244" s="51" t="s">
        <v>867</v>
      </c>
      <c r="B244" s="156">
        <v>137</v>
      </c>
      <c r="C244" s="2364">
        <v>1</v>
      </c>
      <c r="D244" s="32">
        <f t="shared" si="148"/>
        <v>0.72992700729927007</v>
      </c>
      <c r="E244" s="2364">
        <v>25</v>
      </c>
      <c r="F244" s="32">
        <f t="shared" si="149"/>
        <v>18.248175182481752</v>
      </c>
      <c r="G244" s="2364">
        <v>0</v>
      </c>
      <c r="H244" s="32">
        <f t="shared" si="150"/>
        <v>0</v>
      </c>
      <c r="I244" s="2364">
        <v>0</v>
      </c>
      <c r="J244" s="32">
        <f t="shared" si="151"/>
        <v>0</v>
      </c>
      <c r="K244" s="2364">
        <v>64</v>
      </c>
      <c r="L244" s="32">
        <f t="shared" si="152"/>
        <v>46.715328467153284</v>
      </c>
      <c r="M244" s="31">
        <v>9</v>
      </c>
      <c r="N244" s="2355">
        <f t="shared" si="153"/>
        <v>6.5693430656934311</v>
      </c>
      <c r="O244" s="31">
        <v>5</v>
      </c>
      <c r="P244" s="32">
        <f t="shared" si="154"/>
        <v>3.6496350364963499</v>
      </c>
      <c r="Q244" s="2364">
        <v>33</v>
      </c>
      <c r="R244" s="32">
        <f t="shared" si="155"/>
        <v>24.087591240875913</v>
      </c>
      <c r="S244" s="85">
        <v>0</v>
      </c>
      <c r="T244" s="2369">
        <f t="shared" si="156"/>
        <v>0</v>
      </c>
    </row>
    <row r="245" spans="1:24" ht="13.5" customHeight="1">
      <c r="A245" s="51" t="s">
        <v>874</v>
      </c>
      <c r="B245" s="156">
        <v>52</v>
      </c>
      <c r="C245" s="2400">
        <v>1</v>
      </c>
      <c r="D245" s="32">
        <f t="shared" si="148"/>
        <v>1.9230769230769231</v>
      </c>
      <c r="E245" s="2400">
        <v>7</v>
      </c>
      <c r="F245" s="32">
        <f t="shared" si="149"/>
        <v>13.461538461538462</v>
      </c>
      <c r="G245" s="2400">
        <v>0</v>
      </c>
      <c r="H245" s="32">
        <f t="shared" si="150"/>
        <v>0</v>
      </c>
      <c r="I245" s="2400">
        <v>0</v>
      </c>
      <c r="J245" s="32">
        <f t="shared" si="151"/>
        <v>0</v>
      </c>
      <c r="K245" s="2400">
        <v>29</v>
      </c>
      <c r="L245" s="32">
        <f t="shared" si="152"/>
        <v>55.769230769230774</v>
      </c>
      <c r="M245" s="31">
        <v>4</v>
      </c>
      <c r="N245" s="2396">
        <f t="shared" si="153"/>
        <v>7.6923076923076925</v>
      </c>
      <c r="O245" s="31">
        <v>2</v>
      </c>
      <c r="P245" s="32">
        <f t="shared" si="154"/>
        <v>3.8461538461538463</v>
      </c>
      <c r="Q245" s="2400">
        <v>9</v>
      </c>
      <c r="R245" s="32">
        <f t="shared" si="155"/>
        <v>17.307692307692307</v>
      </c>
      <c r="S245" s="85">
        <v>0</v>
      </c>
      <c r="T245" s="2401">
        <f t="shared" si="156"/>
        <v>0</v>
      </c>
    </row>
    <row r="246" spans="1:24" ht="13.5" customHeight="1">
      <c r="A246" s="92" t="s">
        <v>861</v>
      </c>
      <c r="B246" s="156">
        <v>42</v>
      </c>
      <c r="C246" s="2464">
        <v>0</v>
      </c>
      <c r="D246" s="32">
        <f t="shared" si="148"/>
        <v>0</v>
      </c>
      <c r="E246" s="2464">
        <v>8</v>
      </c>
      <c r="F246" s="32">
        <f t="shared" si="149"/>
        <v>19.047619047619047</v>
      </c>
      <c r="G246" s="2464">
        <v>0</v>
      </c>
      <c r="H246" s="32">
        <f t="shared" si="150"/>
        <v>0</v>
      </c>
      <c r="I246" s="31">
        <v>0</v>
      </c>
      <c r="J246" s="32">
        <f t="shared" si="151"/>
        <v>0</v>
      </c>
      <c r="K246" s="2464">
        <v>24</v>
      </c>
      <c r="L246" s="32">
        <f t="shared" si="152"/>
        <v>57.142857142857139</v>
      </c>
      <c r="M246" s="31">
        <v>0</v>
      </c>
      <c r="N246" s="2462">
        <f t="shared" si="153"/>
        <v>0</v>
      </c>
      <c r="O246" s="31">
        <v>2</v>
      </c>
      <c r="P246" s="32">
        <f t="shared" si="154"/>
        <v>4.7619047619047619</v>
      </c>
      <c r="Q246" s="2464">
        <v>8</v>
      </c>
      <c r="R246" s="32">
        <f t="shared" si="155"/>
        <v>19.047619047619047</v>
      </c>
      <c r="S246" s="85">
        <v>0</v>
      </c>
      <c r="T246" s="2465">
        <f t="shared" si="156"/>
        <v>0</v>
      </c>
    </row>
    <row r="247" spans="1:24" ht="13.5" customHeight="1">
      <c r="A247" s="52" t="s">
        <v>875</v>
      </c>
      <c r="B247" s="163">
        <v>71</v>
      </c>
      <c r="C247" s="2658">
        <v>2</v>
      </c>
      <c r="D247" s="42">
        <f t="shared" si="148"/>
        <v>2.8169014084507045</v>
      </c>
      <c r="E247" s="2658">
        <v>11</v>
      </c>
      <c r="F247" s="42">
        <f t="shared" si="149"/>
        <v>15.492957746478872</v>
      </c>
      <c r="G247" s="2658">
        <v>0</v>
      </c>
      <c r="H247" s="42">
        <f t="shared" si="150"/>
        <v>0</v>
      </c>
      <c r="I247" s="2658">
        <v>0</v>
      </c>
      <c r="J247" s="42">
        <f t="shared" si="151"/>
        <v>0</v>
      </c>
      <c r="K247" s="2658">
        <v>35</v>
      </c>
      <c r="L247" s="42">
        <f t="shared" si="152"/>
        <v>49.295774647887328</v>
      </c>
      <c r="M247" s="41">
        <v>5</v>
      </c>
      <c r="N247" s="2653">
        <f t="shared" si="153"/>
        <v>7.042253521126761</v>
      </c>
      <c r="O247" s="41">
        <v>3</v>
      </c>
      <c r="P247" s="42">
        <f t="shared" si="154"/>
        <v>4.225352112676056</v>
      </c>
      <c r="Q247" s="2658">
        <v>15</v>
      </c>
      <c r="R247" s="42">
        <f t="shared" si="155"/>
        <v>21.12676056338028</v>
      </c>
      <c r="S247" s="87">
        <v>0</v>
      </c>
      <c r="T247" s="2657">
        <f t="shared" si="156"/>
        <v>0</v>
      </c>
    </row>
    <row r="248" spans="1:24" ht="13.5" customHeight="1">
      <c r="A248" s="51" t="s">
        <v>914</v>
      </c>
      <c r="B248" s="156">
        <v>114</v>
      </c>
      <c r="C248" s="2782">
        <v>2</v>
      </c>
      <c r="D248" s="32">
        <f t="shared" ref="D248" si="157">SUM(C248/B248)*100</f>
        <v>1.7543859649122806</v>
      </c>
      <c r="E248" s="2782">
        <v>19</v>
      </c>
      <c r="F248" s="32">
        <f t="shared" ref="F248" si="158">SUM(E248/B248)*100</f>
        <v>16.666666666666664</v>
      </c>
      <c r="G248" s="2782">
        <v>0</v>
      </c>
      <c r="H248" s="32">
        <f t="shared" ref="H248" si="159">(G248/B248)*100</f>
        <v>0</v>
      </c>
      <c r="I248" s="2782">
        <v>0</v>
      </c>
      <c r="J248" s="32">
        <f t="shared" ref="J248" si="160">(I248/B248)*100</f>
        <v>0</v>
      </c>
      <c r="K248" s="2782">
        <v>61</v>
      </c>
      <c r="L248" s="32">
        <f t="shared" ref="L248" si="161">SUM(K248/B248)*100</f>
        <v>53.508771929824562</v>
      </c>
      <c r="M248" s="31">
        <v>7</v>
      </c>
      <c r="N248" s="2776">
        <f t="shared" ref="N248" si="162">SUM(M248/B248)*100</f>
        <v>6.140350877192982</v>
      </c>
      <c r="O248" s="31">
        <v>1</v>
      </c>
      <c r="P248" s="32">
        <f t="shared" ref="P248" si="163">SUM(O248/B248)*100</f>
        <v>0.8771929824561403</v>
      </c>
      <c r="Q248" s="2782">
        <v>24</v>
      </c>
      <c r="R248" s="32">
        <f t="shared" ref="R248" si="164">SUM(Q248/B248)*100</f>
        <v>21.052631578947366</v>
      </c>
      <c r="S248" s="85">
        <v>0</v>
      </c>
      <c r="T248" s="2784">
        <f t="shared" ref="T248" si="165">SUM(S248/B248)*100</f>
        <v>0</v>
      </c>
    </row>
    <row r="249" spans="1:24">
      <c r="A249" s="92" t="s">
        <v>918</v>
      </c>
      <c r="B249" s="156">
        <v>58</v>
      </c>
      <c r="C249" s="31">
        <v>3</v>
      </c>
      <c r="D249" s="32">
        <f t="shared" ref="D249:D253" si="166">SUM(C249/B249)*100</f>
        <v>5.1724137931034484</v>
      </c>
      <c r="E249" s="31">
        <v>15</v>
      </c>
      <c r="F249" s="32">
        <f t="shared" ref="F249:F253" si="167">SUM(E249/B249)*100</f>
        <v>25.862068965517242</v>
      </c>
      <c r="G249" s="31">
        <v>0</v>
      </c>
      <c r="H249" s="32">
        <f t="shared" ref="H249:H253" si="168">(G249/B249)*100</f>
        <v>0</v>
      </c>
      <c r="I249" s="2891">
        <v>0</v>
      </c>
      <c r="J249" s="32">
        <f t="shared" ref="J249:J253" si="169">(I249/B249)*100</f>
        <v>0</v>
      </c>
      <c r="K249" s="31">
        <v>21</v>
      </c>
      <c r="L249" s="32">
        <f t="shared" ref="L249:L253" si="170">SUM(K249/B249)*100</f>
        <v>36.206896551724135</v>
      </c>
      <c r="M249" s="31">
        <v>3</v>
      </c>
      <c r="N249" s="32">
        <f t="shared" ref="N249:N253" si="171">SUM(M249/B249)*100</f>
        <v>5.1724137931034484</v>
      </c>
      <c r="O249" s="31">
        <v>1</v>
      </c>
      <c r="P249" s="32">
        <f t="shared" ref="P249:P253" si="172">SUM(O249/B249)*100</f>
        <v>1.7241379310344827</v>
      </c>
      <c r="Q249" s="31">
        <v>25</v>
      </c>
      <c r="R249" s="32">
        <f t="shared" ref="R249:R253" si="173">SUM(Q249/B249)*100</f>
        <v>43.103448275862064</v>
      </c>
      <c r="S249" s="85">
        <v>0</v>
      </c>
      <c r="T249" s="105">
        <f t="shared" ref="T249:T253" si="174">SUM(S249/B249)*100</f>
        <v>0</v>
      </c>
    </row>
    <row r="250" spans="1:24">
      <c r="A250" s="92" t="s">
        <v>936</v>
      </c>
      <c r="B250" s="156">
        <v>40</v>
      </c>
      <c r="C250" s="2891">
        <v>1</v>
      </c>
      <c r="D250" s="32">
        <f t="shared" si="166"/>
        <v>2.5</v>
      </c>
      <c r="E250" s="2891">
        <v>7</v>
      </c>
      <c r="F250" s="32">
        <f t="shared" si="167"/>
        <v>17.5</v>
      </c>
      <c r="G250" s="31">
        <v>0</v>
      </c>
      <c r="H250" s="32">
        <f t="shared" si="168"/>
        <v>0</v>
      </c>
      <c r="I250" s="31">
        <v>0</v>
      </c>
      <c r="J250" s="32">
        <f t="shared" si="169"/>
        <v>0</v>
      </c>
      <c r="K250" s="31">
        <v>18</v>
      </c>
      <c r="L250" s="32">
        <f t="shared" si="170"/>
        <v>45</v>
      </c>
      <c r="M250" s="31">
        <v>1</v>
      </c>
      <c r="N250" s="32">
        <f t="shared" si="171"/>
        <v>2.5</v>
      </c>
      <c r="O250" s="31">
        <v>3</v>
      </c>
      <c r="P250" s="32">
        <f t="shared" si="172"/>
        <v>7.5</v>
      </c>
      <c r="Q250" s="31">
        <v>10</v>
      </c>
      <c r="R250" s="32">
        <f t="shared" si="173"/>
        <v>25</v>
      </c>
      <c r="S250" s="85">
        <v>0</v>
      </c>
      <c r="T250" s="2892">
        <f t="shared" si="174"/>
        <v>0</v>
      </c>
    </row>
    <row r="251" spans="1:24">
      <c r="A251" s="91" t="s">
        <v>937</v>
      </c>
      <c r="B251" s="163">
        <v>70</v>
      </c>
      <c r="C251" s="3110">
        <v>1</v>
      </c>
      <c r="D251" s="3128">
        <f t="shared" si="166"/>
        <v>1.4285714285714286</v>
      </c>
      <c r="E251" s="3110">
        <v>18</v>
      </c>
      <c r="F251" s="3128">
        <f t="shared" si="167"/>
        <v>25.714285714285712</v>
      </c>
      <c r="G251" s="41">
        <v>0</v>
      </c>
      <c r="H251" s="3128">
        <f t="shared" si="168"/>
        <v>0</v>
      </c>
      <c r="I251" s="41">
        <v>0</v>
      </c>
      <c r="J251" s="3128">
        <f t="shared" si="169"/>
        <v>0</v>
      </c>
      <c r="K251" s="41">
        <v>32</v>
      </c>
      <c r="L251" s="3128">
        <f t="shared" si="170"/>
        <v>45.714285714285715</v>
      </c>
      <c r="M251" s="41">
        <v>4</v>
      </c>
      <c r="N251" s="3128">
        <f t="shared" si="171"/>
        <v>5.7142857142857144</v>
      </c>
      <c r="O251" s="41">
        <v>2</v>
      </c>
      <c r="P251" s="3128">
        <f t="shared" si="172"/>
        <v>2.8571428571428572</v>
      </c>
      <c r="Q251" s="41">
        <v>13</v>
      </c>
      <c r="R251" s="3128">
        <f t="shared" si="173"/>
        <v>18.571428571428573</v>
      </c>
      <c r="S251" s="87">
        <v>0</v>
      </c>
      <c r="T251" s="3107">
        <f t="shared" si="174"/>
        <v>0</v>
      </c>
    </row>
    <row r="252" spans="1:24">
      <c r="A252" s="51" t="s">
        <v>938</v>
      </c>
      <c r="B252" s="3458">
        <v>131</v>
      </c>
      <c r="C252" s="3444">
        <v>3</v>
      </c>
      <c r="D252" s="3447">
        <f t="shared" si="166"/>
        <v>2.2900763358778624</v>
      </c>
      <c r="E252" s="3444">
        <v>29</v>
      </c>
      <c r="F252" s="3447">
        <f t="shared" si="167"/>
        <v>22.137404580152673</v>
      </c>
      <c r="G252" s="3444">
        <v>0</v>
      </c>
      <c r="H252" s="3447">
        <f t="shared" si="168"/>
        <v>0</v>
      </c>
      <c r="I252" s="3444">
        <v>0</v>
      </c>
      <c r="J252" s="3447">
        <f t="shared" si="169"/>
        <v>0</v>
      </c>
      <c r="K252" s="3444">
        <v>63</v>
      </c>
      <c r="L252" s="3447">
        <f t="shared" si="170"/>
        <v>48.091603053435115</v>
      </c>
      <c r="M252" s="3444">
        <v>8</v>
      </c>
      <c r="N252" s="3447">
        <f t="shared" si="171"/>
        <v>6.1068702290076331</v>
      </c>
      <c r="O252" s="3444">
        <v>0</v>
      </c>
      <c r="P252" s="3447">
        <f t="shared" si="172"/>
        <v>0</v>
      </c>
      <c r="Q252" s="3444">
        <v>28</v>
      </c>
      <c r="R252" s="3447">
        <f t="shared" si="173"/>
        <v>21.374045801526716</v>
      </c>
      <c r="S252" s="3449">
        <v>0</v>
      </c>
      <c r="T252" s="3450">
        <f t="shared" si="174"/>
        <v>0</v>
      </c>
      <c r="U252" s="2570"/>
      <c r="V252" s="3460"/>
      <c r="W252" s="900"/>
    </row>
    <row r="253" spans="1:24">
      <c r="A253" s="51" t="s">
        <v>964</v>
      </c>
      <c r="B253" s="156">
        <v>70</v>
      </c>
      <c r="C253" s="31">
        <v>0</v>
      </c>
      <c r="D253" s="3416">
        <f t="shared" si="166"/>
        <v>0</v>
      </c>
      <c r="E253" s="31">
        <v>11</v>
      </c>
      <c r="F253" s="3416">
        <f t="shared" si="167"/>
        <v>15.714285714285714</v>
      </c>
      <c r="G253" s="31">
        <v>0</v>
      </c>
      <c r="H253" s="3416">
        <f t="shared" si="168"/>
        <v>0</v>
      </c>
      <c r="I253" s="31">
        <v>0</v>
      </c>
      <c r="J253" s="3416">
        <f t="shared" si="169"/>
        <v>0</v>
      </c>
      <c r="K253" s="31">
        <v>37</v>
      </c>
      <c r="L253" s="3416">
        <f t="shared" si="170"/>
        <v>52.857142857142861</v>
      </c>
      <c r="M253" s="31">
        <v>4</v>
      </c>
      <c r="N253" s="3416">
        <f t="shared" si="171"/>
        <v>5.7142857142857144</v>
      </c>
      <c r="O253" s="31">
        <v>2</v>
      </c>
      <c r="P253" s="3416">
        <f t="shared" si="172"/>
        <v>2.8571428571428572</v>
      </c>
      <c r="Q253" s="31">
        <v>16</v>
      </c>
      <c r="R253" s="3416">
        <f t="shared" si="173"/>
        <v>22.857142857142858</v>
      </c>
      <c r="S253" s="85">
        <v>0</v>
      </c>
      <c r="T253" s="3413">
        <f t="shared" si="174"/>
        <v>0</v>
      </c>
      <c r="U253" s="2570"/>
      <c r="V253" s="20"/>
      <c r="W253" s="20"/>
    </row>
    <row r="254" spans="1:24">
      <c r="A254" s="51" t="s">
        <v>983</v>
      </c>
      <c r="B254" s="156">
        <v>42</v>
      </c>
      <c r="C254" s="31">
        <v>0</v>
      </c>
      <c r="D254" s="3416">
        <f t="shared" ref="D254:D255" si="175">SUM(C254/B254)*100</f>
        <v>0</v>
      </c>
      <c r="E254" s="31">
        <v>4</v>
      </c>
      <c r="F254" s="3416">
        <f t="shared" ref="F254:F255" si="176">SUM(E254/B254)*100</f>
        <v>9.5238095238095237</v>
      </c>
      <c r="G254" s="31">
        <v>0</v>
      </c>
      <c r="H254" s="3416">
        <f t="shared" ref="H254:H255" si="177">(G254/B254)*100</f>
        <v>0</v>
      </c>
      <c r="I254" s="31">
        <v>0</v>
      </c>
      <c r="J254" s="3416">
        <f t="shared" ref="J254:J255" si="178">(I254/B254)*100</f>
        <v>0</v>
      </c>
      <c r="K254" s="31">
        <v>21</v>
      </c>
      <c r="L254" s="3416">
        <f t="shared" ref="L254:L255" si="179">SUM(K254/B254)*100</f>
        <v>50</v>
      </c>
      <c r="M254" s="31">
        <v>3</v>
      </c>
      <c r="N254" s="3416">
        <f t="shared" ref="N254:N255" si="180">SUM(M254/B254)*100</f>
        <v>7.1428571428571423</v>
      </c>
      <c r="O254" s="31">
        <v>1</v>
      </c>
      <c r="P254" s="3416">
        <f t="shared" ref="P254:P255" si="181">SUM(O254/B254)*100</f>
        <v>2.3809523809523809</v>
      </c>
      <c r="Q254" s="31">
        <v>13</v>
      </c>
      <c r="R254" s="3416">
        <f t="shared" ref="R254:R255" si="182">SUM(Q254/B254)*100</f>
        <v>30.952380952380953</v>
      </c>
      <c r="S254" s="85">
        <v>0</v>
      </c>
      <c r="T254" s="3413">
        <f t="shared" ref="T254:T255" si="183">SUM(S254/B254)*100</f>
        <v>0</v>
      </c>
      <c r="U254" s="3451"/>
      <c r="V254" s="3460"/>
      <c r="W254" s="900"/>
    </row>
    <row r="255" spans="1:24">
      <c r="A255" s="91" t="s">
        <v>1005</v>
      </c>
      <c r="B255" s="163">
        <v>42</v>
      </c>
      <c r="C255" s="3598">
        <v>0</v>
      </c>
      <c r="D255" s="3596">
        <f t="shared" si="175"/>
        <v>0</v>
      </c>
      <c r="E255" s="3598">
        <v>10</v>
      </c>
      <c r="F255" s="3596">
        <f t="shared" si="176"/>
        <v>23.809523809523807</v>
      </c>
      <c r="G255" s="41">
        <v>0</v>
      </c>
      <c r="H255" s="3596">
        <f t="shared" si="177"/>
        <v>0</v>
      </c>
      <c r="I255" s="41">
        <v>0</v>
      </c>
      <c r="J255" s="3596">
        <f t="shared" si="178"/>
        <v>0</v>
      </c>
      <c r="K255" s="41">
        <v>22</v>
      </c>
      <c r="L255" s="3596">
        <f t="shared" si="179"/>
        <v>52.380952380952387</v>
      </c>
      <c r="M255" s="41">
        <v>5</v>
      </c>
      <c r="N255" s="3596">
        <f t="shared" si="180"/>
        <v>11.904761904761903</v>
      </c>
      <c r="O255" s="41">
        <v>3</v>
      </c>
      <c r="P255" s="3596">
        <f t="shared" si="181"/>
        <v>7.1428571428571423</v>
      </c>
      <c r="Q255" s="41">
        <v>14</v>
      </c>
      <c r="R255" s="3596">
        <f t="shared" si="182"/>
        <v>33.333333333333329</v>
      </c>
      <c r="S255" s="87">
        <v>0</v>
      </c>
      <c r="T255" s="3595">
        <f t="shared" si="183"/>
        <v>0</v>
      </c>
    </row>
    <row r="256" spans="1:24" s="3404" customFormat="1" ht="13.5" thickBot="1">
      <c r="A256" s="2419" t="s">
        <v>1014</v>
      </c>
      <c r="B256" s="4386">
        <v>101</v>
      </c>
      <c r="C256" s="53">
        <v>1</v>
      </c>
      <c r="D256" s="54">
        <f t="shared" ref="D256" si="184">SUM(C256/B256)*100</f>
        <v>0.99009900990099009</v>
      </c>
      <c r="E256" s="53">
        <v>23</v>
      </c>
      <c r="F256" s="54">
        <f t="shared" ref="F256" si="185">SUM(E256/B256)*100</f>
        <v>22.772277227722775</v>
      </c>
      <c r="G256" s="53">
        <v>0</v>
      </c>
      <c r="H256" s="54">
        <f t="shared" ref="H256" si="186">(G256/B256)*100</f>
        <v>0</v>
      </c>
      <c r="I256" s="53">
        <v>0</v>
      </c>
      <c r="J256" s="1736">
        <f t="shared" ref="J256" si="187">(I256/B256)*100</f>
        <v>0</v>
      </c>
      <c r="K256" s="1737">
        <v>43</v>
      </c>
      <c r="L256" s="1736">
        <f t="shared" ref="L256" si="188">SUM(K256/B256)*100</f>
        <v>42.574257425742573</v>
      </c>
      <c r="M256" s="1737">
        <v>4</v>
      </c>
      <c r="N256" s="1736">
        <f t="shared" ref="N256" si="189">SUM(M256/B256)*100</f>
        <v>3.9603960396039604</v>
      </c>
      <c r="O256" s="1737">
        <v>5</v>
      </c>
      <c r="P256" s="1736">
        <f t="shared" ref="P256" si="190">SUM(O256/B256)*100</f>
        <v>4.9504950495049505</v>
      </c>
      <c r="Q256" s="1737">
        <v>25</v>
      </c>
      <c r="R256" s="1736">
        <f t="shared" ref="R256" si="191">SUM(Q256/B256)*100</f>
        <v>24.752475247524753</v>
      </c>
      <c r="S256" s="4387">
        <v>0</v>
      </c>
      <c r="T256" s="4388">
        <f t="shared" ref="T256" si="192">SUM(S256/B256)*100</f>
        <v>0</v>
      </c>
      <c r="U256" s="3614"/>
      <c r="V256" s="4338">
        <f>B256-C256-E256-G256-I256-K256-M256-O256-S256</f>
        <v>25</v>
      </c>
      <c r="W256" s="4339">
        <f>T256+R256+P256+N256+L256+J256+H256+F256+D256</f>
        <v>100.00000000000001</v>
      </c>
      <c r="X256" s="3612"/>
    </row>
    <row r="257" spans="1:21" s="221" customFormat="1">
      <c r="A257" s="50" t="s">
        <v>531</v>
      </c>
      <c r="B257" s="296"/>
      <c r="C257" s="296"/>
      <c r="D257" s="167"/>
      <c r="E257" s="663"/>
      <c r="F257" s="527"/>
      <c r="G257" s="663"/>
      <c r="H257" s="663"/>
      <c r="I257" s="663"/>
      <c r="J257" s="663"/>
      <c r="K257" s="663"/>
      <c r="L257" s="663"/>
      <c r="M257" s="663"/>
      <c r="N257" s="663"/>
      <c r="O257" s="663"/>
      <c r="P257" s="663"/>
      <c r="Q257" s="663"/>
      <c r="R257" s="663"/>
      <c r="S257" s="2"/>
      <c r="T257" s="2"/>
      <c r="U257" s="2"/>
    </row>
    <row r="258" spans="1:21" ht="11.25" customHeight="1">
      <c r="A258" s="4501" t="s">
        <v>58</v>
      </c>
      <c r="B258" s="4502"/>
      <c r="C258" s="4502"/>
      <c r="D258" s="4502"/>
      <c r="E258" s="4502"/>
      <c r="F258" s="4502"/>
      <c r="G258" s="4502"/>
      <c r="H258" s="4502"/>
      <c r="I258" s="4502"/>
      <c r="J258" s="4502"/>
      <c r="K258" s="4502"/>
      <c r="L258" s="4502"/>
      <c r="M258" s="4502"/>
      <c r="N258" s="4502"/>
      <c r="O258" s="4502"/>
      <c r="P258" s="4502"/>
      <c r="Q258" s="4502"/>
      <c r="R258" s="4502"/>
      <c r="S258" s="4503"/>
      <c r="T258" s="4503"/>
    </row>
    <row r="259" spans="1:21" ht="14.25" customHeight="1">
      <c r="A259" s="824"/>
      <c r="B259" s="825"/>
      <c r="C259" s="825"/>
      <c r="D259" s="825"/>
      <c r="E259" s="825"/>
      <c r="F259" s="825"/>
      <c r="G259" s="825"/>
      <c r="H259" s="825"/>
      <c r="I259" s="825"/>
      <c r="J259" s="825"/>
      <c r="K259" s="825"/>
      <c r="L259" s="825"/>
      <c r="M259" s="825"/>
      <c r="N259" s="825"/>
      <c r="O259" s="825"/>
      <c r="P259" s="825"/>
      <c r="Q259" s="825"/>
      <c r="R259" s="825"/>
      <c r="S259" s="1"/>
      <c r="T259" s="1"/>
    </row>
    <row r="260" spans="1:21" ht="14.25" customHeight="1">
      <c r="A260" s="14" t="s">
        <v>30</v>
      </c>
      <c r="B260" s="173" t="s">
        <v>150</v>
      </c>
      <c r="C260" s="174"/>
      <c r="D260" s="174"/>
      <c r="E260" s="174"/>
      <c r="F260" s="17"/>
      <c r="G260" s="17"/>
      <c r="H260" s="17"/>
      <c r="I260" s="17"/>
      <c r="J260" s="17"/>
      <c r="K260" s="17"/>
      <c r="L260" s="17"/>
      <c r="M260" s="17"/>
      <c r="N260" s="18"/>
      <c r="O260" s="18"/>
      <c r="P260" s="18"/>
      <c r="Q260" s="18"/>
      <c r="R260" s="18"/>
      <c r="S260" s="18"/>
      <c r="T260" s="19"/>
    </row>
    <row r="261" spans="1:21" ht="14.25" customHeight="1" thickBot="1">
      <c r="B261" s="4494" t="s">
        <v>415</v>
      </c>
      <c r="C261" s="4492"/>
      <c r="D261" s="4492"/>
      <c r="E261" s="4492"/>
      <c r="F261" s="4492"/>
      <c r="G261" s="4492"/>
      <c r="H261" s="4492"/>
      <c r="I261" s="4492"/>
      <c r="J261" s="4492"/>
      <c r="K261" s="4492"/>
      <c r="L261" s="4492"/>
      <c r="M261" s="4492"/>
      <c r="N261" s="4492"/>
      <c r="O261" s="4492"/>
      <c r="P261" s="4492"/>
      <c r="Q261" s="4492"/>
      <c r="R261" s="4492"/>
      <c r="S261" s="4492"/>
      <c r="T261" s="4493"/>
    </row>
    <row r="262" spans="1:21" ht="13.5" thickBot="1">
      <c r="A262" s="641" t="s">
        <v>99</v>
      </c>
      <c r="B262" s="2206"/>
      <c r="C262" s="4686" t="s">
        <v>155</v>
      </c>
      <c r="D262" s="4687"/>
      <c r="E262" s="4687"/>
      <c r="F262" s="4687"/>
      <c r="G262" s="4687"/>
      <c r="H262" s="4687"/>
      <c r="I262" s="4687"/>
      <c r="J262" s="4687"/>
      <c r="K262" s="4687"/>
      <c r="L262" s="4687"/>
      <c r="M262" s="4687"/>
      <c r="N262" s="4687"/>
      <c r="O262" s="4687"/>
      <c r="P262" s="4687"/>
      <c r="Q262" s="4687"/>
      <c r="R262" s="4687"/>
      <c r="S262" s="4687"/>
      <c r="T262" s="4688"/>
    </row>
    <row r="263" spans="1:21" ht="27.75" customHeight="1">
      <c r="A263" s="183" t="s">
        <v>104</v>
      </c>
      <c r="B263" s="184" t="s">
        <v>105</v>
      </c>
      <c r="C263" s="4680" t="s">
        <v>140</v>
      </c>
      <c r="D263" s="4681"/>
      <c r="E263" s="4671" t="s">
        <v>141</v>
      </c>
      <c r="F263" s="4678"/>
      <c r="G263" s="4673" t="s">
        <v>604</v>
      </c>
      <c r="H263" s="4674"/>
      <c r="I263" s="4673" t="s">
        <v>605</v>
      </c>
      <c r="J263" s="4674"/>
      <c r="K263" s="4671" t="s">
        <v>142</v>
      </c>
      <c r="L263" s="4678"/>
      <c r="M263" s="4671" t="s">
        <v>143</v>
      </c>
      <c r="N263" s="4678"/>
      <c r="O263" s="4671" t="s">
        <v>59</v>
      </c>
      <c r="P263" s="4678"/>
      <c r="Q263" s="4671" t="s">
        <v>144</v>
      </c>
      <c r="R263" s="4678"/>
      <c r="S263" s="4671" t="s">
        <v>145</v>
      </c>
      <c r="T263" s="4672"/>
    </row>
    <row r="264" spans="1:21" ht="12.75" customHeight="1">
      <c r="A264" s="51" t="s">
        <v>128</v>
      </c>
      <c r="B264" s="179">
        <v>-1.7964071856287518</v>
      </c>
      <c r="C264" s="4461">
        <v>300</v>
      </c>
      <c r="D264" s="4462"/>
      <c r="E264" s="4485">
        <v>20.512820512820511</v>
      </c>
      <c r="F264" s="4489"/>
      <c r="G264" s="4534" t="s">
        <v>601</v>
      </c>
      <c r="H264" s="4489"/>
      <c r="I264" s="4489"/>
      <c r="J264" s="4504"/>
      <c r="K264" s="4483">
        <v>-10.12658227848101</v>
      </c>
      <c r="L264" s="4504"/>
      <c r="M264" s="4485">
        <v>0</v>
      </c>
      <c r="N264" s="4504"/>
      <c r="O264" s="4461">
        <v>0</v>
      </c>
      <c r="P264" s="4462"/>
      <c r="Q264" s="4485">
        <v>-21.212121212121218</v>
      </c>
      <c r="R264" s="4504"/>
      <c r="S264" s="4461">
        <v>0</v>
      </c>
      <c r="T264" s="4506"/>
    </row>
    <row r="265" spans="1:21" ht="12.75" customHeight="1">
      <c r="A265" s="51" t="s">
        <v>129</v>
      </c>
      <c r="B265" s="93">
        <v>-30</v>
      </c>
      <c r="C265" s="4461">
        <v>-66.666666666666671</v>
      </c>
      <c r="D265" s="4462"/>
      <c r="E265" s="4461">
        <v>-50</v>
      </c>
      <c r="F265" s="4481"/>
      <c r="G265" s="4535" t="s">
        <v>601</v>
      </c>
      <c r="H265" s="4481"/>
      <c r="I265" s="4481"/>
      <c r="J265" s="4462"/>
      <c r="K265" s="4459">
        <v>37.5</v>
      </c>
      <c r="L265" s="4481"/>
      <c r="M265" s="4461">
        <v>-44.444444444444443</v>
      </c>
      <c r="N265" s="4462"/>
      <c r="O265" s="4461">
        <v>0</v>
      </c>
      <c r="P265" s="4462"/>
      <c r="Q265" s="4461">
        <v>-68.75</v>
      </c>
      <c r="R265" s="4462"/>
      <c r="S265" s="4461">
        <v>0</v>
      </c>
      <c r="T265" s="4506"/>
    </row>
    <row r="266" spans="1:21" ht="12.75" customHeight="1">
      <c r="A266" s="51" t="s">
        <v>130</v>
      </c>
      <c r="B266" s="93">
        <v>7.6923076923076934</v>
      </c>
      <c r="C266" s="4461">
        <v>0</v>
      </c>
      <c r="D266" s="4462"/>
      <c r="E266" s="4461">
        <v>-7.6923076923076934</v>
      </c>
      <c r="F266" s="4481"/>
      <c r="G266" s="4535" t="s">
        <v>601</v>
      </c>
      <c r="H266" s="4481"/>
      <c r="I266" s="4481"/>
      <c r="J266" s="4462"/>
      <c r="K266" s="4459">
        <v>52.941176470588232</v>
      </c>
      <c r="L266" s="4481"/>
      <c r="M266" s="4461">
        <v>25</v>
      </c>
      <c r="N266" s="4462"/>
      <c r="O266" s="4459">
        <v>-100</v>
      </c>
      <c r="P266" s="4481"/>
      <c r="Q266" s="4461">
        <v>-31.25</v>
      </c>
      <c r="R266" s="4462"/>
      <c r="S266" s="4461">
        <v>0</v>
      </c>
      <c r="T266" s="4506"/>
    </row>
    <row r="267" spans="1:21" ht="12.75" customHeight="1">
      <c r="A267" s="52" t="s">
        <v>405</v>
      </c>
      <c r="B267" s="94">
        <v>14.285714285714278</v>
      </c>
      <c r="C267" s="4472">
        <v>0</v>
      </c>
      <c r="D267" s="4490"/>
      <c r="E267" s="4472">
        <v>5.8823529411764781</v>
      </c>
      <c r="F267" s="4543"/>
      <c r="G267" s="4542" t="s">
        <v>601</v>
      </c>
      <c r="H267" s="4543"/>
      <c r="I267" s="4543"/>
      <c r="J267" s="4490"/>
      <c r="K267" s="4512">
        <v>4.3478260869565162</v>
      </c>
      <c r="L267" s="4543"/>
      <c r="M267" s="4472">
        <v>50</v>
      </c>
      <c r="N267" s="4490"/>
      <c r="O267" s="4461">
        <v>0</v>
      </c>
      <c r="P267" s="4462"/>
      <c r="Q267" s="4472">
        <v>35.714285714285722</v>
      </c>
      <c r="R267" s="4490"/>
      <c r="S267" s="4472">
        <v>0</v>
      </c>
      <c r="T267" s="4520"/>
    </row>
    <row r="268" spans="1:21" ht="12.75" customHeight="1">
      <c r="A268" s="730" t="s">
        <v>425</v>
      </c>
      <c r="B268" s="179">
        <f t="shared" ref="B268:C270" si="193">SUM(B216/B212)*100-100</f>
        <v>6.0975609756097668</v>
      </c>
      <c r="C268" s="4485">
        <f t="shared" si="193"/>
        <v>-25</v>
      </c>
      <c r="D268" s="4504"/>
      <c r="E268" s="4485">
        <f t="shared" ref="E268:E279" si="194">SUM(E216/E212)*100-100</f>
        <v>-27.659574468085097</v>
      </c>
      <c r="F268" s="4489"/>
      <c r="G268" s="4535" t="s">
        <v>601</v>
      </c>
      <c r="H268" s="4481"/>
      <c r="I268" s="4481"/>
      <c r="J268" s="4462"/>
      <c r="K268" s="4483">
        <f t="shared" ref="K268:K279" si="195">SUM(K216/K212)*100-100</f>
        <v>12.676056338028175</v>
      </c>
      <c r="L268" s="4489"/>
      <c r="M268" s="4485">
        <f t="shared" ref="M268:M279" si="196">SUM(M216/M212)*100-100</f>
        <v>40</v>
      </c>
      <c r="N268" s="4504"/>
      <c r="O268" s="4483">
        <f>(O216/O212)*100-100</f>
        <v>200</v>
      </c>
      <c r="P268" s="4489"/>
      <c r="Q268" s="4485">
        <f t="shared" ref="Q268:Q279" si="197">SUM(Q216/Q212)*100-100</f>
        <v>26.92307692307692</v>
      </c>
      <c r="R268" s="4504"/>
      <c r="S268" s="4485">
        <v>0</v>
      </c>
      <c r="T268" s="4521"/>
    </row>
    <row r="269" spans="1:21" ht="12.75" customHeight="1">
      <c r="A269" s="51" t="s">
        <v>575</v>
      </c>
      <c r="B269" s="93">
        <f t="shared" si="193"/>
        <v>38.095238095238102</v>
      </c>
      <c r="C269" s="4461">
        <f t="shared" si="193"/>
        <v>200</v>
      </c>
      <c r="D269" s="4462"/>
      <c r="E269" s="4461">
        <f t="shared" si="194"/>
        <v>-25</v>
      </c>
      <c r="F269" s="4481"/>
      <c r="G269" s="4535" t="s">
        <v>601</v>
      </c>
      <c r="H269" s="4481"/>
      <c r="I269" s="4481"/>
      <c r="J269" s="4462"/>
      <c r="K269" s="4459">
        <f t="shared" si="195"/>
        <v>40.909090909090907</v>
      </c>
      <c r="L269" s="4481"/>
      <c r="M269" s="4461">
        <f t="shared" si="196"/>
        <v>20</v>
      </c>
      <c r="N269" s="4462"/>
      <c r="O269" s="4459">
        <f>(O217/O213)*100-100</f>
        <v>-100</v>
      </c>
      <c r="P269" s="4481"/>
      <c r="Q269" s="4461">
        <f t="shared" si="197"/>
        <v>140</v>
      </c>
      <c r="R269" s="4462"/>
      <c r="S269" s="4461">
        <v>0</v>
      </c>
      <c r="T269" s="4506"/>
    </row>
    <row r="270" spans="1:21" ht="12.75" customHeight="1">
      <c r="A270" s="51" t="s">
        <v>426</v>
      </c>
      <c r="B270" s="93">
        <f t="shared" si="193"/>
        <v>-5.3571428571428612</v>
      </c>
      <c r="C270" s="4461">
        <f t="shared" si="193"/>
        <v>-50</v>
      </c>
      <c r="D270" s="4462"/>
      <c r="E270" s="4461">
        <f t="shared" si="194"/>
        <v>0</v>
      </c>
      <c r="F270" s="4481"/>
      <c r="G270" s="4535" t="s">
        <v>601</v>
      </c>
      <c r="H270" s="4481"/>
      <c r="I270" s="4481"/>
      <c r="J270" s="4462"/>
      <c r="K270" s="4459">
        <f t="shared" si="195"/>
        <v>15.384615384615373</v>
      </c>
      <c r="L270" s="4481"/>
      <c r="M270" s="4461">
        <f t="shared" si="196"/>
        <v>-80</v>
      </c>
      <c r="N270" s="4462"/>
      <c r="O270" s="4461">
        <v>0</v>
      </c>
      <c r="P270" s="4462"/>
      <c r="Q270" s="4461">
        <f t="shared" si="197"/>
        <v>-18.181818181818173</v>
      </c>
      <c r="R270" s="4462"/>
      <c r="S270" s="4461">
        <v>0</v>
      </c>
      <c r="T270" s="4506"/>
    </row>
    <row r="271" spans="1:21" ht="12.75" customHeight="1">
      <c r="A271" s="52" t="s">
        <v>479</v>
      </c>
      <c r="B271" s="94">
        <f t="shared" ref="B271:B282" si="198">SUM(B219/B215)*100-100</f>
        <v>0</v>
      </c>
      <c r="C271" s="4472">
        <v>0</v>
      </c>
      <c r="D271" s="4490"/>
      <c r="E271" s="4472">
        <f t="shared" si="194"/>
        <v>-33.333333333333343</v>
      </c>
      <c r="F271" s="4543"/>
      <c r="G271" s="4542" t="s">
        <v>601</v>
      </c>
      <c r="H271" s="4543"/>
      <c r="I271" s="4543"/>
      <c r="J271" s="4490"/>
      <c r="K271" s="4512">
        <f t="shared" si="195"/>
        <v>29.166666666666686</v>
      </c>
      <c r="L271" s="4543"/>
      <c r="M271" s="4472">
        <f t="shared" si="196"/>
        <v>100</v>
      </c>
      <c r="N271" s="4490"/>
      <c r="O271" s="4461">
        <v>0</v>
      </c>
      <c r="P271" s="4462"/>
      <c r="Q271" s="4472">
        <f t="shared" si="197"/>
        <v>-36.842105263157897</v>
      </c>
      <c r="R271" s="4490"/>
      <c r="S271" s="4472">
        <v>0</v>
      </c>
      <c r="T271" s="4520"/>
    </row>
    <row r="272" spans="1:21" ht="12.75" customHeight="1">
      <c r="A272" s="731" t="s">
        <v>526</v>
      </c>
      <c r="B272" s="179">
        <f t="shared" si="198"/>
        <v>10.34482758620689</v>
      </c>
      <c r="C272" s="4485">
        <f t="shared" ref="C272:C277" si="199">SUM(C220/C216)*100-100</f>
        <v>-33.333333333333343</v>
      </c>
      <c r="D272" s="4504"/>
      <c r="E272" s="4485">
        <f t="shared" si="194"/>
        <v>-35.294117647058826</v>
      </c>
      <c r="F272" s="4489"/>
      <c r="G272" s="4535" t="s">
        <v>601</v>
      </c>
      <c r="H272" s="4481"/>
      <c r="I272" s="4481"/>
      <c r="J272" s="4462"/>
      <c r="K272" s="4483">
        <f t="shared" si="195"/>
        <v>45</v>
      </c>
      <c r="L272" s="4504"/>
      <c r="M272" s="4485">
        <f t="shared" si="196"/>
        <v>-38.095238095238095</v>
      </c>
      <c r="N272" s="4504"/>
      <c r="O272" s="4485">
        <f>(O220/O216)*100-100</f>
        <v>-100</v>
      </c>
      <c r="P272" s="4504"/>
      <c r="Q272" s="4485">
        <f t="shared" si="197"/>
        <v>18.181818181818187</v>
      </c>
      <c r="R272" s="4504"/>
      <c r="S272" s="4485">
        <v>0</v>
      </c>
      <c r="T272" s="4521"/>
    </row>
    <row r="273" spans="1:20" ht="12.75" customHeight="1">
      <c r="A273" s="92" t="s">
        <v>484</v>
      </c>
      <c r="B273" s="93">
        <f t="shared" si="198"/>
        <v>1.7241379310344769</v>
      </c>
      <c r="C273" s="4461">
        <f t="shared" si="199"/>
        <v>-66.666666666666671</v>
      </c>
      <c r="D273" s="4462"/>
      <c r="E273" s="4461">
        <f t="shared" si="194"/>
        <v>100</v>
      </c>
      <c r="F273" s="4481"/>
      <c r="G273" s="4535" t="s">
        <v>601</v>
      </c>
      <c r="H273" s="4481"/>
      <c r="I273" s="4481"/>
      <c r="J273" s="4462"/>
      <c r="K273" s="4459">
        <f t="shared" si="195"/>
        <v>3.2258064516128968</v>
      </c>
      <c r="L273" s="4462"/>
      <c r="M273" s="4461">
        <f t="shared" si="196"/>
        <v>-50</v>
      </c>
      <c r="N273" s="4462"/>
      <c r="O273" s="4461" t="s">
        <v>601</v>
      </c>
      <c r="P273" s="4462"/>
      <c r="Q273" s="4461">
        <f t="shared" si="197"/>
        <v>-8.3333333333333428</v>
      </c>
      <c r="R273" s="4462"/>
      <c r="S273" s="4461" t="s">
        <v>601</v>
      </c>
      <c r="T273" s="4463"/>
    </row>
    <row r="274" spans="1:20" ht="12.75" customHeight="1">
      <c r="A274" s="92" t="s">
        <v>498</v>
      </c>
      <c r="B274" s="93">
        <f t="shared" si="198"/>
        <v>7.5471698113207566</v>
      </c>
      <c r="C274" s="4461">
        <f t="shared" si="199"/>
        <v>-100</v>
      </c>
      <c r="D274" s="4462"/>
      <c r="E274" s="4461">
        <f t="shared" si="194"/>
        <v>-50</v>
      </c>
      <c r="F274" s="4481"/>
      <c r="G274" s="4535" t="s">
        <v>601</v>
      </c>
      <c r="H274" s="4481"/>
      <c r="I274" s="4481"/>
      <c r="J274" s="4462"/>
      <c r="K274" s="4459">
        <f t="shared" si="195"/>
        <v>10.000000000000014</v>
      </c>
      <c r="L274" s="4462"/>
      <c r="M274" s="4461">
        <f t="shared" si="196"/>
        <v>600</v>
      </c>
      <c r="N274" s="4462"/>
      <c r="O274" s="4461" t="s">
        <v>601</v>
      </c>
      <c r="P274" s="4462"/>
      <c r="Q274" s="4461">
        <f t="shared" si="197"/>
        <v>22.222222222222229</v>
      </c>
      <c r="R274" s="4462"/>
      <c r="S274" s="4461" t="s">
        <v>601</v>
      </c>
      <c r="T274" s="4463"/>
    </row>
    <row r="275" spans="1:20" ht="12.75" customHeight="1">
      <c r="A275" s="91" t="s">
        <v>428</v>
      </c>
      <c r="B275" s="94">
        <f t="shared" si="198"/>
        <v>9.375</v>
      </c>
      <c r="C275" s="4472">
        <f t="shared" si="199"/>
        <v>-33.333333333333343</v>
      </c>
      <c r="D275" s="4490"/>
      <c r="E275" s="4472">
        <f t="shared" si="194"/>
        <v>0</v>
      </c>
      <c r="F275" s="4543"/>
      <c r="G275" s="4542" t="s">
        <v>601</v>
      </c>
      <c r="H275" s="4543"/>
      <c r="I275" s="4543"/>
      <c r="J275" s="4490"/>
      <c r="K275" s="4512">
        <f t="shared" si="195"/>
        <v>12.90322580645163</v>
      </c>
      <c r="L275" s="4490"/>
      <c r="M275" s="4472">
        <f t="shared" si="196"/>
        <v>-33.333333333333343</v>
      </c>
      <c r="N275" s="4490"/>
      <c r="O275" s="4472" t="s">
        <v>601</v>
      </c>
      <c r="P275" s="4490"/>
      <c r="Q275" s="4472">
        <f t="shared" si="197"/>
        <v>33.333333333333314</v>
      </c>
      <c r="R275" s="4490"/>
      <c r="S275" s="4472" t="s">
        <v>601</v>
      </c>
      <c r="T275" s="4474"/>
    </row>
    <row r="276" spans="1:20" ht="12.75" customHeight="1">
      <c r="A276" s="730" t="s">
        <v>416</v>
      </c>
      <c r="B276" s="179">
        <f t="shared" si="198"/>
        <v>2.0833333333333286</v>
      </c>
      <c r="C276" s="4483">
        <f t="shared" si="199"/>
        <v>-50</v>
      </c>
      <c r="D276" s="4489"/>
      <c r="E276" s="4485">
        <f t="shared" si="194"/>
        <v>81.818181818181813</v>
      </c>
      <c r="F276" s="4489"/>
      <c r="G276" s="4534" t="s">
        <v>601</v>
      </c>
      <c r="H276" s="4489"/>
      <c r="I276" s="4489"/>
      <c r="J276" s="4504"/>
      <c r="K276" s="4483">
        <f t="shared" si="195"/>
        <v>-12.931034482758619</v>
      </c>
      <c r="L276" s="4504"/>
      <c r="M276" s="4483">
        <f t="shared" si="196"/>
        <v>69.230769230769226</v>
      </c>
      <c r="N276" s="4489"/>
      <c r="O276" s="4485">
        <v>0</v>
      </c>
      <c r="P276" s="4504"/>
      <c r="Q276" s="4483">
        <f t="shared" si="197"/>
        <v>-25.641025641025635</v>
      </c>
      <c r="R276" s="4489"/>
      <c r="S276" s="4485">
        <v>0</v>
      </c>
      <c r="T276" s="4486"/>
    </row>
    <row r="277" spans="1:20" ht="12.75" customHeight="1">
      <c r="A277" s="51" t="s">
        <v>211</v>
      </c>
      <c r="B277" s="93">
        <f t="shared" si="198"/>
        <v>25.423728813559322</v>
      </c>
      <c r="C277" s="4459">
        <f t="shared" si="199"/>
        <v>200</v>
      </c>
      <c r="D277" s="4481"/>
      <c r="E277" s="4461">
        <f t="shared" si="194"/>
        <v>0</v>
      </c>
      <c r="F277" s="4481"/>
      <c r="G277" s="4535" t="s">
        <v>601</v>
      </c>
      <c r="H277" s="4481"/>
      <c r="I277" s="4481"/>
      <c r="J277" s="4462"/>
      <c r="K277" s="4459">
        <f t="shared" si="195"/>
        <v>6.25</v>
      </c>
      <c r="L277" s="4462"/>
      <c r="M277" s="4459">
        <f t="shared" si="196"/>
        <v>266.66666666666663</v>
      </c>
      <c r="N277" s="4481"/>
      <c r="O277" s="4461" t="s">
        <v>601</v>
      </c>
      <c r="P277" s="4462"/>
      <c r="Q277" s="4459">
        <f t="shared" si="197"/>
        <v>18.181818181818187</v>
      </c>
      <c r="R277" s="4481"/>
      <c r="S277" s="4679" t="s">
        <v>601</v>
      </c>
      <c r="T277" s="4463"/>
    </row>
    <row r="278" spans="1:20" ht="12.75" customHeight="1">
      <c r="A278" s="51" t="s">
        <v>61</v>
      </c>
      <c r="B278" s="93">
        <f t="shared" si="198"/>
        <v>-10.526315789473685</v>
      </c>
      <c r="C278" s="4459">
        <v>0</v>
      </c>
      <c r="D278" s="4481"/>
      <c r="E278" s="4461">
        <f t="shared" si="194"/>
        <v>83.333333333333314</v>
      </c>
      <c r="F278" s="4481"/>
      <c r="G278" s="4461" t="s">
        <v>601</v>
      </c>
      <c r="H278" s="4505"/>
      <c r="I278" s="4459" t="s">
        <v>601</v>
      </c>
      <c r="J278" s="4505"/>
      <c r="K278" s="4459">
        <f t="shared" si="195"/>
        <v>-15.151515151515156</v>
      </c>
      <c r="L278" s="4462"/>
      <c r="M278" s="4459">
        <f t="shared" si="196"/>
        <v>-42.857142857142861</v>
      </c>
      <c r="N278" s="4481"/>
      <c r="O278" s="4679" t="s">
        <v>601</v>
      </c>
      <c r="P278" s="4462"/>
      <c r="Q278" s="4459">
        <f t="shared" si="197"/>
        <v>-54.545454545454547</v>
      </c>
      <c r="R278" s="4481"/>
      <c r="S278" s="4461" t="s">
        <v>601</v>
      </c>
      <c r="T278" s="4463"/>
    </row>
    <row r="279" spans="1:20" ht="12.75" customHeight="1">
      <c r="A279" s="52" t="s">
        <v>551</v>
      </c>
      <c r="B279" s="94">
        <f t="shared" si="198"/>
        <v>20</v>
      </c>
      <c r="C279" s="4512">
        <v>1</v>
      </c>
      <c r="D279" s="4543"/>
      <c r="E279" s="4472">
        <f t="shared" si="194"/>
        <v>91.666666666666686</v>
      </c>
      <c r="F279" s="4543"/>
      <c r="G279" s="4472" t="s">
        <v>601</v>
      </c>
      <c r="H279" s="4513"/>
      <c r="I279" s="4512" t="s">
        <v>601</v>
      </c>
      <c r="J279" s="4513"/>
      <c r="K279" s="4512">
        <f t="shared" si="195"/>
        <v>20</v>
      </c>
      <c r="L279" s="4490"/>
      <c r="M279" s="4512">
        <f t="shared" si="196"/>
        <v>25</v>
      </c>
      <c r="N279" s="4543"/>
      <c r="O279" s="4472">
        <f>SUM(O227/O223)*100-100</f>
        <v>200</v>
      </c>
      <c r="P279" s="4490"/>
      <c r="Q279" s="4512">
        <f t="shared" si="197"/>
        <v>-37.5</v>
      </c>
      <c r="R279" s="4543"/>
      <c r="S279" s="4472" t="s">
        <v>601</v>
      </c>
      <c r="T279" s="4474"/>
    </row>
    <row r="280" spans="1:20" ht="12.75" customHeight="1">
      <c r="A280" s="730" t="s">
        <v>603</v>
      </c>
      <c r="B280" s="95">
        <f t="shared" si="198"/>
        <v>-29.591836734693871</v>
      </c>
      <c r="C280" s="4485">
        <f>(C228/C224)*100-100</f>
        <v>700</v>
      </c>
      <c r="D280" s="4504"/>
      <c r="E280" s="4485">
        <f t="shared" ref="E280:E288" si="200">(E228/E224)*100-100</f>
        <v>-44.999999999999993</v>
      </c>
      <c r="F280" s="4489"/>
      <c r="G280" s="4485" t="s">
        <v>601</v>
      </c>
      <c r="H280" s="4511"/>
      <c r="I280" s="4485" t="s">
        <v>601</v>
      </c>
      <c r="J280" s="4483"/>
      <c r="K280" s="4485">
        <f t="shared" ref="K280:K291" si="201">(K228/K224)*100-100</f>
        <v>-28.712871287128721</v>
      </c>
      <c r="L280" s="4489"/>
      <c r="M280" s="4485">
        <f t="shared" ref="M280:M308" si="202">(M228/M224)*100-100</f>
        <v>-27.272727272727266</v>
      </c>
      <c r="N280" s="4504"/>
      <c r="O280" s="4461" t="s">
        <v>601</v>
      </c>
      <c r="P280" s="4481"/>
      <c r="Q280" s="4485">
        <f t="shared" ref="Q280:Q291" si="203">(Q228/Q224)*100-100</f>
        <v>-41.379310344827594</v>
      </c>
      <c r="R280" s="4489"/>
      <c r="S280" s="4485">
        <f>(S228/S224)*100-100</f>
        <v>-100</v>
      </c>
      <c r="T280" s="4486"/>
    </row>
    <row r="281" spans="1:20" ht="12.75" customHeight="1">
      <c r="A281" s="51" t="s">
        <v>641</v>
      </c>
      <c r="B281" s="96">
        <f t="shared" si="198"/>
        <v>-10.810810810810807</v>
      </c>
      <c r="C281" s="4461">
        <f>(C229/C225)*100-100</f>
        <v>-100</v>
      </c>
      <c r="D281" s="4462"/>
      <c r="E281" s="4461">
        <f t="shared" si="200"/>
        <v>8.3333333333333286</v>
      </c>
      <c r="F281" s="4481"/>
      <c r="G281" s="4461" t="s">
        <v>601</v>
      </c>
      <c r="H281" s="4505"/>
      <c r="I281" s="4461" t="s">
        <v>601</v>
      </c>
      <c r="J281" s="4459"/>
      <c r="K281" s="4461">
        <f t="shared" si="201"/>
        <v>-17.64705882352942</v>
      </c>
      <c r="L281" s="4481"/>
      <c r="M281" s="4461">
        <f t="shared" si="202"/>
        <v>-54.545454545454547</v>
      </c>
      <c r="N281" s="4481"/>
      <c r="O281" s="4461">
        <f t="shared" ref="O281:O286" si="204">(O229/O225)*100-100</f>
        <v>300</v>
      </c>
      <c r="P281" s="4481"/>
      <c r="Q281" s="4461">
        <f t="shared" si="203"/>
        <v>23.07692307692308</v>
      </c>
      <c r="R281" s="4481"/>
      <c r="S281" s="4461" t="s">
        <v>601</v>
      </c>
      <c r="T281" s="4463"/>
    </row>
    <row r="282" spans="1:20" ht="12.75" customHeight="1">
      <c r="A282" s="51" t="s">
        <v>654</v>
      </c>
      <c r="B282" s="96">
        <f t="shared" si="198"/>
        <v>17.64705882352942</v>
      </c>
      <c r="C282" s="4461" t="s">
        <v>601</v>
      </c>
      <c r="D282" s="4462"/>
      <c r="E282" s="4461">
        <f t="shared" si="200"/>
        <v>0</v>
      </c>
      <c r="F282" s="4481"/>
      <c r="G282" s="4461" t="s">
        <v>601</v>
      </c>
      <c r="H282" s="4505"/>
      <c r="I282" s="4461" t="s">
        <v>601</v>
      </c>
      <c r="J282" s="4459"/>
      <c r="K282" s="4461">
        <f t="shared" si="201"/>
        <v>-3.5714285714285694</v>
      </c>
      <c r="L282" s="4481"/>
      <c r="M282" s="4461">
        <f t="shared" si="202"/>
        <v>-25</v>
      </c>
      <c r="N282" s="4481"/>
      <c r="O282" s="4461">
        <f t="shared" si="204"/>
        <v>33.333333333333314</v>
      </c>
      <c r="P282" s="4481"/>
      <c r="Q282" s="4461">
        <f t="shared" si="203"/>
        <v>160</v>
      </c>
      <c r="R282" s="4481"/>
      <c r="S282" s="4461" t="s">
        <v>601</v>
      </c>
      <c r="T282" s="4463"/>
    </row>
    <row r="283" spans="1:20" ht="12.75" customHeight="1">
      <c r="A283" s="91" t="s">
        <v>655</v>
      </c>
      <c r="B283" s="2569">
        <f t="shared" ref="B283:B292" si="205">SUM(B231/B227)*100-100</f>
        <v>-27.38095238095238</v>
      </c>
      <c r="C283" s="4472" t="s">
        <v>601</v>
      </c>
      <c r="D283" s="4490"/>
      <c r="E283" s="4472">
        <f t="shared" si="200"/>
        <v>-73.913043478260875</v>
      </c>
      <c r="F283" s="4543"/>
      <c r="G283" s="4472" t="s">
        <v>601</v>
      </c>
      <c r="H283" s="4513"/>
      <c r="I283" s="4472" t="s">
        <v>601</v>
      </c>
      <c r="J283" s="4512"/>
      <c r="K283" s="4472">
        <f t="shared" si="201"/>
        <v>-30.952380952380949</v>
      </c>
      <c r="L283" s="4543"/>
      <c r="M283" s="4472">
        <f t="shared" si="202"/>
        <v>-20</v>
      </c>
      <c r="N283" s="4543"/>
      <c r="O283" s="4472">
        <f t="shared" si="204"/>
        <v>66.666666666666686</v>
      </c>
      <c r="P283" s="4543"/>
      <c r="Q283" s="4472">
        <f t="shared" si="203"/>
        <v>70</v>
      </c>
      <c r="R283" s="4543"/>
      <c r="S283" s="4472" t="s">
        <v>601</v>
      </c>
      <c r="T283" s="4474"/>
    </row>
    <row r="284" spans="1:20" ht="12.75" customHeight="1">
      <c r="A284" s="731" t="s">
        <v>705</v>
      </c>
      <c r="B284" s="1571">
        <f t="shared" si="205"/>
        <v>2.8985507246376727</v>
      </c>
      <c r="C284" s="4461">
        <f>(C232/C228)*100-100</f>
        <v>-62.5</v>
      </c>
      <c r="D284" s="4481"/>
      <c r="E284" s="4485">
        <f t="shared" si="200"/>
        <v>-27.272727272727266</v>
      </c>
      <c r="F284" s="4504"/>
      <c r="G284" s="4485" t="s">
        <v>601</v>
      </c>
      <c r="H284" s="4511"/>
      <c r="I284" s="4485" t="s">
        <v>601</v>
      </c>
      <c r="J284" s="4511"/>
      <c r="K284" s="4485">
        <f t="shared" si="201"/>
        <v>27.777777777777771</v>
      </c>
      <c r="L284" s="4504"/>
      <c r="M284" s="4485">
        <f t="shared" si="202"/>
        <v>-75</v>
      </c>
      <c r="N284" s="4504"/>
      <c r="O284" s="4461" t="s">
        <v>601</v>
      </c>
      <c r="P284" s="4481"/>
      <c r="Q284" s="4485">
        <f t="shared" si="203"/>
        <v>41.176470588235304</v>
      </c>
      <c r="R284" s="4504"/>
      <c r="S284" s="4485" t="s">
        <v>601</v>
      </c>
      <c r="T284" s="4521"/>
    </row>
    <row r="285" spans="1:20" ht="12.75" customHeight="1">
      <c r="A285" s="92" t="s">
        <v>723</v>
      </c>
      <c r="B285" s="93">
        <f t="shared" si="205"/>
        <v>1.5151515151515156</v>
      </c>
      <c r="C285" s="4461" t="s">
        <v>601</v>
      </c>
      <c r="D285" s="4462"/>
      <c r="E285" s="4461">
        <f>(E233/E229)*100-100</f>
        <v>-15.384615384615387</v>
      </c>
      <c r="F285" s="4481"/>
      <c r="G285" s="4461" t="s">
        <v>601</v>
      </c>
      <c r="H285" s="4466"/>
      <c r="I285" s="4461" t="s">
        <v>601</v>
      </c>
      <c r="J285" s="4466"/>
      <c r="K285" s="4461">
        <f t="shared" si="201"/>
        <v>14.285714285714278</v>
      </c>
      <c r="L285" s="4462"/>
      <c r="M285" s="4461">
        <f t="shared" si="202"/>
        <v>-40</v>
      </c>
      <c r="N285" s="4462"/>
      <c r="O285" s="4461">
        <f t="shared" si="204"/>
        <v>-25</v>
      </c>
      <c r="P285" s="4481"/>
      <c r="Q285" s="4461">
        <f t="shared" si="203"/>
        <v>-18.75</v>
      </c>
      <c r="R285" s="4462"/>
      <c r="S285" s="4461" t="s">
        <v>601</v>
      </c>
      <c r="T285" s="4506"/>
    </row>
    <row r="286" spans="1:20" ht="12.75" customHeight="1">
      <c r="A286" s="51" t="s">
        <v>724</v>
      </c>
      <c r="B286" s="93">
        <f t="shared" si="205"/>
        <v>-8.3333333333333428</v>
      </c>
      <c r="C286" s="4461" t="s">
        <v>601</v>
      </c>
      <c r="D286" s="4462"/>
      <c r="E286" s="4461">
        <f t="shared" si="200"/>
        <v>9.0909090909090793</v>
      </c>
      <c r="F286" s="4462"/>
      <c r="G286" s="4461" t="s">
        <v>601</v>
      </c>
      <c r="H286" s="4505"/>
      <c r="I286" s="4461" t="s">
        <v>601</v>
      </c>
      <c r="J286" s="4505"/>
      <c r="K286" s="4461">
        <f t="shared" si="201"/>
        <v>-7.4074074074074048</v>
      </c>
      <c r="L286" s="4462"/>
      <c r="M286" s="4461">
        <f t="shared" si="202"/>
        <v>100</v>
      </c>
      <c r="N286" s="4462"/>
      <c r="O286" s="4461">
        <f t="shared" si="204"/>
        <v>-50</v>
      </c>
      <c r="P286" s="4481"/>
      <c r="Q286" s="4461">
        <f t="shared" si="203"/>
        <v>-23.076923076923066</v>
      </c>
      <c r="R286" s="4462"/>
      <c r="S286" s="4461">
        <f>(S234/S230)*100-100</f>
        <v>-100</v>
      </c>
      <c r="T286" s="4506"/>
    </row>
    <row r="287" spans="1:20" ht="12.75" customHeight="1">
      <c r="A287" s="52" t="s">
        <v>725</v>
      </c>
      <c r="B287" s="94">
        <f t="shared" si="205"/>
        <v>4.9180327868852487</v>
      </c>
      <c r="C287" s="4472" t="s">
        <v>601</v>
      </c>
      <c r="D287" s="4490"/>
      <c r="E287" s="4472">
        <f t="shared" si="200"/>
        <v>100</v>
      </c>
      <c r="F287" s="4490"/>
      <c r="G287" s="4472" t="s">
        <v>601</v>
      </c>
      <c r="H287" s="4513"/>
      <c r="I287" s="4472" t="s">
        <v>601</v>
      </c>
      <c r="J287" s="4513"/>
      <c r="K287" s="4472">
        <f t="shared" si="201"/>
        <v>6.8965517241379217</v>
      </c>
      <c r="L287" s="4490"/>
      <c r="M287" s="4472">
        <f t="shared" si="202"/>
        <v>25</v>
      </c>
      <c r="N287" s="4490"/>
      <c r="O287" s="4472">
        <f t="shared" ref="O287:O299" si="206">(O235/O231)*100-100</f>
        <v>0</v>
      </c>
      <c r="P287" s="4543"/>
      <c r="Q287" s="4472">
        <f>(Q235/Q231)*100-100</f>
        <v>-35.294117647058826</v>
      </c>
      <c r="R287" s="4490"/>
      <c r="S287" s="4472" t="s">
        <v>601</v>
      </c>
      <c r="T287" s="4520"/>
    </row>
    <row r="288" spans="1:20" ht="12.75" customHeight="1">
      <c r="A288" s="731" t="s">
        <v>746</v>
      </c>
      <c r="B288" s="1571">
        <f t="shared" si="205"/>
        <v>13.380281690140848</v>
      </c>
      <c r="C288" s="4461">
        <f>(C236/C232)*100-100</f>
        <v>-66.666666666666671</v>
      </c>
      <c r="D288" s="4481"/>
      <c r="E288" s="4485">
        <f t="shared" si="200"/>
        <v>68.75</v>
      </c>
      <c r="F288" s="4504"/>
      <c r="G288" s="4485" t="s">
        <v>601</v>
      </c>
      <c r="H288" s="4511"/>
      <c r="I288" s="4485" t="s">
        <v>601</v>
      </c>
      <c r="J288" s="4511"/>
      <c r="K288" s="4485">
        <f t="shared" si="201"/>
        <v>-13.043478260869563</v>
      </c>
      <c r="L288" s="4504"/>
      <c r="M288" s="4485">
        <f t="shared" si="202"/>
        <v>100</v>
      </c>
      <c r="N288" s="4504"/>
      <c r="O288" s="4461">
        <f t="shared" si="206"/>
        <v>150</v>
      </c>
      <c r="P288" s="4481"/>
      <c r="Q288" s="4485">
        <f t="shared" si="203"/>
        <v>66.666666666666686</v>
      </c>
      <c r="R288" s="4504"/>
      <c r="S288" s="4485">
        <f>(S236/S232)*100-100</f>
        <v>-100</v>
      </c>
      <c r="T288" s="4521"/>
    </row>
    <row r="289" spans="1:20" ht="12.75" customHeight="1">
      <c r="A289" s="92" t="s">
        <v>747</v>
      </c>
      <c r="B289" s="93">
        <f t="shared" si="205"/>
        <v>11.940298507462671</v>
      </c>
      <c r="C289" s="4461">
        <f>(C237/C233)*100-100</f>
        <v>100</v>
      </c>
      <c r="D289" s="4462"/>
      <c r="E289" s="4461">
        <f t="shared" ref="E289:E299" si="207">(E237/E233)*100-100</f>
        <v>9.0909090909090793</v>
      </c>
      <c r="F289" s="4481"/>
      <c r="G289" s="4461" t="s">
        <v>601</v>
      </c>
      <c r="H289" s="4466"/>
      <c r="I289" s="4461" t="s">
        <v>601</v>
      </c>
      <c r="J289" s="4466"/>
      <c r="K289" s="4461">
        <f t="shared" si="201"/>
        <v>34.375</v>
      </c>
      <c r="L289" s="4462"/>
      <c r="M289" s="4461">
        <f t="shared" si="202"/>
        <v>0</v>
      </c>
      <c r="N289" s="4462"/>
      <c r="O289" s="4461">
        <f t="shared" si="206"/>
        <v>-33.333333333333343</v>
      </c>
      <c r="P289" s="4481"/>
      <c r="Q289" s="4461">
        <f t="shared" si="203"/>
        <v>0</v>
      </c>
      <c r="R289" s="4462"/>
      <c r="S289" s="4461">
        <f>(S237/S233)*100-100</f>
        <v>-100</v>
      </c>
      <c r="T289" s="4506"/>
    </row>
    <row r="290" spans="1:20" ht="13.5" customHeight="1">
      <c r="A290" s="51" t="s">
        <v>748</v>
      </c>
      <c r="B290" s="93">
        <f t="shared" si="205"/>
        <v>7.2727272727272805</v>
      </c>
      <c r="C290" s="4461" t="s">
        <v>601</v>
      </c>
      <c r="D290" s="4462"/>
      <c r="E290" s="4461">
        <f t="shared" si="207"/>
        <v>-33.333333333333343</v>
      </c>
      <c r="F290" s="4462"/>
      <c r="G290" s="4461" t="s">
        <v>601</v>
      </c>
      <c r="H290" s="4462"/>
      <c r="I290" s="4461" t="s">
        <v>601</v>
      </c>
      <c r="J290" s="4462"/>
      <c r="K290" s="4461">
        <f t="shared" si="201"/>
        <v>15.999999999999986</v>
      </c>
      <c r="L290" s="4462"/>
      <c r="M290" s="4461">
        <f t="shared" si="202"/>
        <v>-50</v>
      </c>
      <c r="N290" s="4462"/>
      <c r="O290" s="4461">
        <f t="shared" si="206"/>
        <v>100</v>
      </c>
      <c r="P290" s="4481"/>
      <c r="Q290" s="4461">
        <f t="shared" si="203"/>
        <v>50</v>
      </c>
      <c r="R290" s="4462"/>
      <c r="S290" s="4461" t="s">
        <v>601</v>
      </c>
      <c r="T290" s="4463"/>
    </row>
    <row r="291" spans="1:20" ht="13.5" customHeight="1">
      <c r="A291" s="52" t="s">
        <v>749</v>
      </c>
      <c r="B291" s="94">
        <f>SUM(B239/B235)*100-100</f>
        <v>21.875</v>
      </c>
      <c r="C291" s="4472" t="s">
        <v>601</v>
      </c>
      <c r="D291" s="4490"/>
      <c r="E291" s="4472">
        <f t="shared" si="207"/>
        <v>41.666666666666686</v>
      </c>
      <c r="F291" s="4490"/>
      <c r="G291" s="4472" t="s">
        <v>601</v>
      </c>
      <c r="H291" s="4490"/>
      <c r="I291" s="4472" t="s">
        <v>601</v>
      </c>
      <c r="J291" s="4490"/>
      <c r="K291" s="4472">
        <f t="shared" si="201"/>
        <v>22.58064516129032</v>
      </c>
      <c r="L291" s="4490"/>
      <c r="M291" s="4472">
        <f t="shared" si="202"/>
        <v>-40</v>
      </c>
      <c r="N291" s="4490"/>
      <c r="O291" s="4472">
        <f t="shared" si="206"/>
        <v>-40</v>
      </c>
      <c r="P291" s="4543"/>
      <c r="Q291" s="4472">
        <f t="shared" si="203"/>
        <v>45.454545454545467</v>
      </c>
      <c r="R291" s="4490"/>
      <c r="S291" s="4472" t="s">
        <v>601</v>
      </c>
      <c r="T291" s="4474"/>
    </row>
    <row r="292" spans="1:20" ht="13.5" customHeight="1">
      <c r="A292" s="731" t="s">
        <v>810</v>
      </c>
      <c r="B292" s="1571">
        <f t="shared" si="205"/>
        <v>-6.8322981366459601</v>
      </c>
      <c r="C292" s="4461">
        <f>(C240/C236)*100-100</f>
        <v>200</v>
      </c>
      <c r="D292" s="4481"/>
      <c r="E292" s="4485">
        <f t="shared" si="207"/>
        <v>-3.7037037037037095</v>
      </c>
      <c r="F292" s="4504"/>
      <c r="G292" s="4485" t="s">
        <v>601</v>
      </c>
      <c r="H292" s="4511"/>
      <c r="I292" s="4485" t="s">
        <v>601</v>
      </c>
      <c r="J292" s="4511"/>
      <c r="K292" s="4485">
        <f t="shared" ref="K292:K299" si="208">(K240/K236)*100-100</f>
        <v>1.25</v>
      </c>
      <c r="L292" s="4504"/>
      <c r="M292" s="4485">
        <f t="shared" si="202"/>
        <v>0</v>
      </c>
      <c r="N292" s="4504"/>
      <c r="O292" s="4461">
        <f t="shared" si="206"/>
        <v>20</v>
      </c>
      <c r="P292" s="4481"/>
      <c r="Q292" s="4485">
        <f t="shared" ref="Q292:Q308" si="209">(Q240/Q236)*100-100</f>
        <v>-35</v>
      </c>
      <c r="R292" s="4504"/>
      <c r="S292" s="4485" t="s">
        <v>601</v>
      </c>
      <c r="T292" s="4521"/>
    </row>
    <row r="293" spans="1:20" ht="13.5" customHeight="1">
      <c r="A293" s="92" t="s">
        <v>818</v>
      </c>
      <c r="B293" s="93">
        <f t="shared" ref="B293:B299" si="210">SUM(B241/B237)*100-100</f>
        <v>-18.666666666666671</v>
      </c>
      <c r="C293" s="4461">
        <f>(C241/C237)*100-100</f>
        <v>-50</v>
      </c>
      <c r="D293" s="4462"/>
      <c r="E293" s="4461">
        <f t="shared" si="207"/>
        <v>-25</v>
      </c>
      <c r="F293" s="4481"/>
      <c r="G293" s="4461" t="s">
        <v>601</v>
      </c>
      <c r="H293" s="4466"/>
      <c r="I293" s="4461" t="s">
        <v>601</v>
      </c>
      <c r="J293" s="4466"/>
      <c r="K293" s="4461">
        <f t="shared" si="208"/>
        <v>-20.930232558139537</v>
      </c>
      <c r="L293" s="4462"/>
      <c r="M293" s="4461">
        <f t="shared" si="202"/>
        <v>-100</v>
      </c>
      <c r="N293" s="4462"/>
      <c r="O293" s="4461">
        <f t="shared" si="206"/>
        <v>0</v>
      </c>
      <c r="P293" s="4481"/>
      <c r="Q293" s="4461">
        <f t="shared" si="209"/>
        <v>15.384615384615373</v>
      </c>
      <c r="R293" s="4462"/>
      <c r="S293" s="4461" t="s">
        <v>601</v>
      </c>
      <c r="T293" s="4506"/>
    </row>
    <row r="294" spans="1:20" ht="13.5" customHeight="1">
      <c r="A294" s="51" t="s">
        <v>797</v>
      </c>
      <c r="B294" s="93">
        <f t="shared" si="210"/>
        <v>-30.508474576271183</v>
      </c>
      <c r="C294" s="4461" t="s">
        <v>601</v>
      </c>
      <c r="D294" s="4462"/>
      <c r="E294" s="4461">
        <f t="shared" si="207"/>
        <v>-75</v>
      </c>
      <c r="F294" s="4481"/>
      <c r="G294" s="4461" t="s">
        <v>601</v>
      </c>
      <c r="H294" s="4466"/>
      <c r="I294" s="4461" t="s">
        <v>601</v>
      </c>
      <c r="J294" s="4466"/>
      <c r="K294" s="4461">
        <f t="shared" si="208"/>
        <v>-20.689655172413794</v>
      </c>
      <c r="L294" s="4462"/>
      <c r="M294" s="4461">
        <f t="shared" si="202"/>
        <v>66.666666666666686</v>
      </c>
      <c r="N294" s="4462"/>
      <c r="O294" s="4461">
        <f t="shared" si="206"/>
        <v>0</v>
      </c>
      <c r="P294" s="4481"/>
      <c r="Q294" s="4461">
        <f t="shared" si="209"/>
        <v>-53.333333333333336</v>
      </c>
      <c r="R294" s="4462"/>
      <c r="S294" s="4461" t="s">
        <v>601</v>
      </c>
      <c r="T294" s="4506"/>
    </row>
    <row r="295" spans="1:20" ht="13.5" customHeight="1">
      <c r="A295" s="52" t="s">
        <v>819</v>
      </c>
      <c r="B295" s="94">
        <f t="shared" si="210"/>
        <v>-7.6923076923076934</v>
      </c>
      <c r="C295" s="4472">
        <f>(C243/C239)*100-100</f>
        <v>0</v>
      </c>
      <c r="D295" s="4490"/>
      <c r="E295" s="4472">
        <f t="shared" si="207"/>
        <v>-17.64705882352942</v>
      </c>
      <c r="F295" s="4543"/>
      <c r="G295" s="4472" t="s">
        <v>601</v>
      </c>
      <c r="H295" s="4478"/>
      <c r="I295" s="4472" t="s">
        <v>601</v>
      </c>
      <c r="J295" s="4478"/>
      <c r="K295" s="4472">
        <f t="shared" si="208"/>
        <v>-5.2631578947368496</v>
      </c>
      <c r="L295" s="4490"/>
      <c r="M295" s="4472">
        <f t="shared" si="202"/>
        <v>-100</v>
      </c>
      <c r="N295" s="4490"/>
      <c r="O295" s="4472">
        <f t="shared" si="206"/>
        <v>66.666666666666686</v>
      </c>
      <c r="P295" s="4543"/>
      <c r="Q295" s="4472">
        <f t="shared" si="209"/>
        <v>0</v>
      </c>
      <c r="R295" s="4490"/>
      <c r="S295" s="4472" t="s">
        <v>601</v>
      </c>
      <c r="T295" s="4520"/>
    </row>
    <row r="296" spans="1:20" ht="13.5" customHeight="1">
      <c r="A296" s="92" t="s">
        <v>867</v>
      </c>
      <c r="B296" s="1571">
        <f t="shared" si="210"/>
        <v>-8.6666666666666714</v>
      </c>
      <c r="C296" s="4461">
        <f>(C244/C240)*100-100</f>
        <v>-66.666666666666671</v>
      </c>
      <c r="D296" s="4481"/>
      <c r="E296" s="4461">
        <f t="shared" si="207"/>
        <v>-3.8461538461538396</v>
      </c>
      <c r="F296" s="4462"/>
      <c r="G296" s="4461" t="s">
        <v>601</v>
      </c>
      <c r="H296" s="4505"/>
      <c r="I296" s="4461" t="s">
        <v>601</v>
      </c>
      <c r="J296" s="4505"/>
      <c r="K296" s="4461">
        <f t="shared" si="208"/>
        <v>-20.987654320987659</v>
      </c>
      <c r="L296" s="4462"/>
      <c r="M296" s="4461">
        <f t="shared" si="202"/>
        <v>12.5</v>
      </c>
      <c r="N296" s="4462"/>
      <c r="O296" s="4461">
        <f t="shared" si="206"/>
        <v>-16.666666666666657</v>
      </c>
      <c r="P296" s="4481"/>
      <c r="Q296" s="4461">
        <f t="shared" si="209"/>
        <v>26.92307692307692</v>
      </c>
      <c r="R296" s="4462"/>
      <c r="S296" s="4461" t="s">
        <v>601</v>
      </c>
      <c r="T296" s="4506"/>
    </row>
    <row r="297" spans="1:20" ht="13.5" customHeight="1">
      <c r="A297" s="92" t="s">
        <v>874</v>
      </c>
      <c r="B297" s="1571">
        <f t="shared" si="210"/>
        <v>-14.754098360655746</v>
      </c>
      <c r="C297" s="4461">
        <f>(C245/C241)*100-100</f>
        <v>0</v>
      </c>
      <c r="D297" s="4481"/>
      <c r="E297" s="4461">
        <f>(E245/E241)*100-100</f>
        <v>-22.222222222222214</v>
      </c>
      <c r="F297" s="4462"/>
      <c r="G297" s="4461" t="s">
        <v>601</v>
      </c>
      <c r="H297" s="4505"/>
      <c r="I297" s="4461" t="s">
        <v>601</v>
      </c>
      <c r="J297" s="4505"/>
      <c r="K297" s="4461">
        <f>(K245/K241)*100-100</f>
        <v>-14.705882352941174</v>
      </c>
      <c r="L297" s="4462"/>
      <c r="M297" s="4461">
        <v>0</v>
      </c>
      <c r="N297" s="4462"/>
      <c r="O297" s="4461">
        <f>(O245/O241)*100-100</f>
        <v>0</v>
      </c>
      <c r="P297" s="4481"/>
      <c r="Q297" s="4461">
        <f>(Q245/Q241)*100-100</f>
        <v>-40</v>
      </c>
      <c r="R297" s="4462"/>
      <c r="S297" s="4461" t="s">
        <v>601</v>
      </c>
      <c r="T297" s="4506"/>
    </row>
    <row r="298" spans="1:20" ht="13.5" customHeight="1">
      <c r="A298" s="92" t="s">
        <v>861</v>
      </c>
      <c r="B298" s="93">
        <f t="shared" si="210"/>
        <v>2.4390243902439011</v>
      </c>
      <c r="C298" s="4461">
        <v>0</v>
      </c>
      <c r="D298" s="4462"/>
      <c r="E298" s="4461">
        <f t="shared" si="207"/>
        <v>300</v>
      </c>
      <c r="F298" s="4462"/>
      <c r="G298" s="4461" t="s">
        <v>601</v>
      </c>
      <c r="H298" s="4505"/>
      <c r="I298" s="4461" t="s">
        <v>601</v>
      </c>
      <c r="J298" s="4505"/>
      <c r="K298" s="4461">
        <f t="shared" si="208"/>
        <v>4.3478260869565162</v>
      </c>
      <c r="L298" s="4462"/>
      <c r="M298" s="4461">
        <f t="shared" si="202"/>
        <v>-100</v>
      </c>
      <c r="N298" s="4462"/>
      <c r="O298" s="4461">
        <f t="shared" si="206"/>
        <v>-50</v>
      </c>
      <c r="P298" s="4462"/>
      <c r="Q298" s="4461">
        <f t="shared" si="209"/>
        <v>14.285714285714278</v>
      </c>
      <c r="R298" s="4462"/>
      <c r="S298" s="4461" t="s">
        <v>601</v>
      </c>
      <c r="T298" s="4506"/>
    </row>
    <row r="299" spans="1:20" ht="13.5" customHeight="1">
      <c r="A299" s="52" t="s">
        <v>875</v>
      </c>
      <c r="B299" s="94">
        <f t="shared" si="210"/>
        <v>-1.3888888888888857</v>
      </c>
      <c r="C299" s="4472">
        <f>(C247/C243)*100-100</f>
        <v>100</v>
      </c>
      <c r="D299" s="4490"/>
      <c r="E299" s="4472">
        <f t="shared" si="207"/>
        <v>-21.428571428571431</v>
      </c>
      <c r="F299" s="4543"/>
      <c r="G299" s="4472" t="s">
        <v>601</v>
      </c>
      <c r="H299" s="4478"/>
      <c r="I299" s="4472" t="s">
        <v>601</v>
      </c>
      <c r="J299" s="4478"/>
      <c r="K299" s="4472">
        <f t="shared" si="208"/>
        <v>-2.7777777777777857</v>
      </c>
      <c r="L299" s="4490"/>
      <c r="M299" s="4472" t="s">
        <v>601</v>
      </c>
      <c r="N299" s="4490"/>
      <c r="O299" s="4472">
        <f t="shared" si="206"/>
        <v>-40</v>
      </c>
      <c r="P299" s="4543"/>
      <c r="Q299" s="4472">
        <f t="shared" si="209"/>
        <v>-6.25</v>
      </c>
      <c r="R299" s="4490"/>
      <c r="S299" s="4472" t="s">
        <v>601</v>
      </c>
      <c r="T299" s="4520"/>
    </row>
    <row r="300" spans="1:20" ht="13.5" customHeight="1">
      <c r="A300" s="92" t="s">
        <v>914</v>
      </c>
      <c r="B300" s="1571">
        <f>SUM(B248/B244)*100-100</f>
        <v>-16.788321167883211</v>
      </c>
      <c r="C300" s="4461">
        <f>(C248/C244)*100-100</f>
        <v>100</v>
      </c>
      <c r="D300" s="4481"/>
      <c r="E300" s="4461">
        <f>(E248/E244)*100-100</f>
        <v>-24</v>
      </c>
      <c r="F300" s="4462"/>
      <c r="G300" s="4461" t="s">
        <v>601</v>
      </c>
      <c r="H300" s="4505"/>
      <c r="I300" s="4461" t="s">
        <v>601</v>
      </c>
      <c r="J300" s="4505"/>
      <c r="K300" s="4461">
        <f>(K248/K244)*100-100</f>
        <v>-4.6875</v>
      </c>
      <c r="L300" s="4462"/>
      <c r="M300" s="4461">
        <f t="shared" si="202"/>
        <v>-22.222222222222214</v>
      </c>
      <c r="N300" s="4462"/>
      <c r="O300" s="4461">
        <f>(O248/O244)*100-100</f>
        <v>-80</v>
      </c>
      <c r="P300" s="4481"/>
      <c r="Q300" s="4461">
        <f t="shared" si="209"/>
        <v>-27.272727272727266</v>
      </c>
      <c r="R300" s="4462"/>
      <c r="S300" s="4461" t="s">
        <v>601</v>
      </c>
      <c r="T300" s="4506"/>
    </row>
    <row r="301" spans="1:20">
      <c r="A301" s="92" t="s">
        <v>918</v>
      </c>
      <c r="B301" s="1571">
        <f>SUM(B249/B245)*100-100</f>
        <v>11.538461538461547</v>
      </c>
      <c r="C301" s="4461">
        <f>(C249/C245)*100-100</f>
        <v>200</v>
      </c>
      <c r="D301" s="4505"/>
      <c r="E301" s="4461">
        <f>(E249/E245)*100-100</f>
        <v>114.28571428571428</v>
      </c>
      <c r="F301" s="4505"/>
      <c r="G301" s="4461" t="s">
        <v>601</v>
      </c>
      <c r="H301" s="4505"/>
      <c r="I301" s="4461" t="s">
        <v>601</v>
      </c>
      <c r="J301" s="4505"/>
      <c r="K301" s="4461">
        <f>(K249/K245)*100-100</f>
        <v>-27.58620689655173</v>
      </c>
      <c r="L301" s="4505"/>
      <c r="M301" s="4461">
        <f t="shared" si="202"/>
        <v>-25</v>
      </c>
      <c r="N301" s="4505"/>
      <c r="O301" s="4461">
        <f>(O249/O245)*100-100</f>
        <v>-50</v>
      </c>
      <c r="P301" s="4505"/>
      <c r="Q301" s="4461">
        <f t="shared" si="209"/>
        <v>177.77777777777777</v>
      </c>
      <c r="R301" s="4505"/>
      <c r="S301" s="4461" t="s">
        <v>929</v>
      </c>
      <c r="T301" s="4506"/>
    </row>
    <row r="302" spans="1:20">
      <c r="A302" s="2966" t="s">
        <v>936</v>
      </c>
      <c r="B302" s="93">
        <f t="shared" ref="B302:B304" si="211">SUM(B250/B246)*100-100</f>
        <v>-4.7619047619047734</v>
      </c>
      <c r="C302" s="4461">
        <v>0</v>
      </c>
      <c r="D302" s="4505"/>
      <c r="E302" s="4461">
        <f t="shared" ref="E302:E308" si="212">(E250/E246)*100-100</f>
        <v>-12.5</v>
      </c>
      <c r="F302" s="4505"/>
      <c r="G302" s="4461" t="s">
        <v>601</v>
      </c>
      <c r="H302" s="4505"/>
      <c r="I302" s="4461" t="s">
        <v>601</v>
      </c>
      <c r="J302" s="4505"/>
      <c r="K302" s="4461">
        <f t="shared" ref="K302:K308" si="213">(K250/K246)*100-100</f>
        <v>-25</v>
      </c>
      <c r="L302" s="4505"/>
      <c r="M302" s="4461">
        <v>0</v>
      </c>
      <c r="N302" s="4505"/>
      <c r="O302" s="4461">
        <f t="shared" ref="O302:O307" si="214">(O250/O246)*100-100</f>
        <v>50</v>
      </c>
      <c r="P302" s="4505"/>
      <c r="Q302" s="4461">
        <f t="shared" si="209"/>
        <v>25</v>
      </c>
      <c r="R302" s="4505"/>
      <c r="S302" s="4461" t="s">
        <v>929</v>
      </c>
      <c r="T302" s="4506"/>
    </row>
    <row r="303" spans="1:20">
      <c r="A303" s="3127" t="s">
        <v>937</v>
      </c>
      <c r="B303" s="94">
        <f t="shared" si="211"/>
        <v>-1.4084507042253449</v>
      </c>
      <c r="C303" s="4665">
        <f t="shared" ref="C303:C308" si="215">(C251/C247)*100-100</f>
        <v>-50</v>
      </c>
      <c r="D303" s="4665"/>
      <c r="E303" s="4665">
        <f t="shared" si="212"/>
        <v>63.636363636363654</v>
      </c>
      <c r="F303" s="4665"/>
      <c r="G303" s="4665" t="s">
        <v>601</v>
      </c>
      <c r="H303" s="4665"/>
      <c r="I303" s="4665" t="s">
        <v>601</v>
      </c>
      <c r="J303" s="4665"/>
      <c r="K303" s="4665">
        <f t="shared" si="213"/>
        <v>-8.5714285714285694</v>
      </c>
      <c r="L303" s="4665"/>
      <c r="M303" s="4665">
        <f t="shared" si="202"/>
        <v>-20</v>
      </c>
      <c r="N303" s="4665"/>
      <c r="O303" s="4665">
        <f t="shared" si="214"/>
        <v>-33.333333333333343</v>
      </c>
      <c r="P303" s="4665"/>
      <c r="Q303" s="4665">
        <f t="shared" si="209"/>
        <v>-13.333333333333329</v>
      </c>
      <c r="R303" s="4665"/>
      <c r="S303" s="4665" t="s">
        <v>929</v>
      </c>
      <c r="T303" s="4667"/>
    </row>
    <row r="304" spans="1:20">
      <c r="A304" s="2967" t="s">
        <v>938</v>
      </c>
      <c r="B304" s="3441">
        <f t="shared" si="211"/>
        <v>14.912280701754383</v>
      </c>
      <c r="C304" s="4666">
        <f t="shared" si="215"/>
        <v>50</v>
      </c>
      <c r="D304" s="4666"/>
      <c r="E304" s="4666">
        <f t="shared" si="212"/>
        <v>52.631578947368439</v>
      </c>
      <c r="F304" s="4666"/>
      <c r="G304" s="4666" t="s">
        <v>601</v>
      </c>
      <c r="H304" s="4666"/>
      <c r="I304" s="4666" t="s">
        <v>601</v>
      </c>
      <c r="J304" s="4666"/>
      <c r="K304" s="4666">
        <f t="shared" si="213"/>
        <v>3.2786885245901658</v>
      </c>
      <c r="L304" s="4666"/>
      <c r="M304" s="4666">
        <f t="shared" si="202"/>
        <v>14.285714285714278</v>
      </c>
      <c r="N304" s="4666"/>
      <c r="O304" s="4666">
        <f t="shared" si="214"/>
        <v>-100</v>
      </c>
      <c r="P304" s="4666"/>
      <c r="Q304" s="4666">
        <f t="shared" si="209"/>
        <v>16.666666666666671</v>
      </c>
      <c r="R304" s="4666"/>
      <c r="S304" s="4505" t="s">
        <v>929</v>
      </c>
      <c r="T304" s="4668"/>
    </row>
    <row r="305" spans="1:22">
      <c r="A305" s="92" t="s">
        <v>964</v>
      </c>
      <c r="B305" s="93">
        <f>SUM(B253/B249)*100-100</f>
        <v>20.689655172413794</v>
      </c>
      <c r="C305" s="4461">
        <f t="shared" si="215"/>
        <v>-100</v>
      </c>
      <c r="D305" s="4505"/>
      <c r="E305" s="4461">
        <f t="shared" si="212"/>
        <v>-26.666666666666671</v>
      </c>
      <c r="F305" s="4505"/>
      <c r="G305" s="4461" t="s">
        <v>601</v>
      </c>
      <c r="H305" s="4505"/>
      <c r="I305" s="4461" t="s">
        <v>601</v>
      </c>
      <c r="J305" s="4505"/>
      <c r="K305" s="4461">
        <f t="shared" si="213"/>
        <v>76.190476190476176</v>
      </c>
      <c r="L305" s="4505"/>
      <c r="M305" s="4461">
        <f t="shared" si="202"/>
        <v>33.333333333333314</v>
      </c>
      <c r="N305" s="4505"/>
      <c r="O305" s="4461">
        <f t="shared" si="214"/>
        <v>100</v>
      </c>
      <c r="P305" s="4505"/>
      <c r="Q305" s="4461">
        <f t="shared" si="209"/>
        <v>-36</v>
      </c>
      <c r="R305" s="4505"/>
      <c r="S305" s="4459" t="s">
        <v>929</v>
      </c>
      <c r="T305" s="4506"/>
    </row>
    <row r="306" spans="1:22">
      <c r="A306" s="2967" t="s">
        <v>983</v>
      </c>
      <c r="B306" s="93">
        <f>SUM(B254/B250)*100-100</f>
        <v>5</v>
      </c>
      <c r="C306" s="4661">
        <f t="shared" si="215"/>
        <v>-100</v>
      </c>
      <c r="D306" s="4661"/>
      <c r="E306" s="4661">
        <f t="shared" si="212"/>
        <v>-42.857142857142861</v>
      </c>
      <c r="F306" s="4661"/>
      <c r="G306" s="4661" t="s">
        <v>601</v>
      </c>
      <c r="H306" s="4661"/>
      <c r="I306" s="4461" t="s">
        <v>601</v>
      </c>
      <c r="J306" s="4505"/>
      <c r="K306" s="4661">
        <f t="shared" si="213"/>
        <v>16.666666666666671</v>
      </c>
      <c r="L306" s="4661"/>
      <c r="M306" s="4661">
        <f t="shared" si="202"/>
        <v>200</v>
      </c>
      <c r="N306" s="4661"/>
      <c r="O306" s="4661">
        <f t="shared" si="214"/>
        <v>-66.666666666666671</v>
      </c>
      <c r="P306" s="4661"/>
      <c r="Q306" s="4661">
        <f t="shared" si="209"/>
        <v>30</v>
      </c>
      <c r="R306" s="4661"/>
      <c r="S306" s="4505" t="s">
        <v>929</v>
      </c>
      <c r="T306" s="4668"/>
      <c r="V306" s="20"/>
    </row>
    <row r="307" spans="1:22">
      <c r="A307" s="3127" t="s">
        <v>1005</v>
      </c>
      <c r="B307" s="94">
        <f>SUM(B255/B251)*100-100</f>
        <v>-40</v>
      </c>
      <c r="C307" s="4665">
        <f t="shared" si="215"/>
        <v>-100</v>
      </c>
      <c r="D307" s="4665"/>
      <c r="E307" s="4665">
        <f t="shared" si="212"/>
        <v>-44.444444444444443</v>
      </c>
      <c r="F307" s="4665"/>
      <c r="G307" s="4665" t="s">
        <v>601</v>
      </c>
      <c r="H307" s="4665"/>
      <c r="I307" s="4665" t="s">
        <v>601</v>
      </c>
      <c r="J307" s="4665"/>
      <c r="K307" s="4665">
        <f t="shared" si="213"/>
        <v>-31.25</v>
      </c>
      <c r="L307" s="4665"/>
      <c r="M307" s="4665">
        <f t="shared" si="202"/>
        <v>25</v>
      </c>
      <c r="N307" s="4665"/>
      <c r="O307" s="4665">
        <f t="shared" si="214"/>
        <v>50</v>
      </c>
      <c r="P307" s="4665"/>
      <c r="Q307" s="4665">
        <f t="shared" si="209"/>
        <v>7.6923076923076934</v>
      </c>
      <c r="R307" s="4665"/>
      <c r="S307" s="4665" t="s">
        <v>929</v>
      </c>
      <c r="T307" s="4667"/>
    </row>
    <row r="308" spans="1:22" s="1874" customFormat="1" ht="13.5" thickBot="1">
      <c r="A308" s="2419" t="s">
        <v>1014</v>
      </c>
      <c r="B308" s="4350">
        <f>SUM(B256/B252)*100-100</f>
        <v>-22.900763358778633</v>
      </c>
      <c r="C308" s="4660">
        <f t="shared" si="215"/>
        <v>-66.666666666666671</v>
      </c>
      <c r="D308" s="4660"/>
      <c r="E308" s="4660">
        <f t="shared" si="212"/>
        <v>-20.689655172413794</v>
      </c>
      <c r="F308" s="4660"/>
      <c r="G308" s="4661" t="s">
        <v>601</v>
      </c>
      <c r="H308" s="4661"/>
      <c r="I308" s="4452" t="s">
        <v>601</v>
      </c>
      <c r="J308" s="4507"/>
      <c r="K308" s="4660">
        <f t="shared" si="213"/>
        <v>-31.746031746031747</v>
      </c>
      <c r="L308" s="4660"/>
      <c r="M308" s="4660">
        <f t="shared" si="202"/>
        <v>-50</v>
      </c>
      <c r="N308" s="4660"/>
      <c r="O308" s="4660" t="s">
        <v>601</v>
      </c>
      <c r="P308" s="4660"/>
      <c r="Q308" s="4660">
        <f t="shared" si="209"/>
        <v>-10.714285714285708</v>
      </c>
      <c r="R308" s="4660"/>
      <c r="S308" s="4660" t="s">
        <v>929</v>
      </c>
      <c r="T308" s="4662"/>
    </row>
    <row r="309" spans="1:22">
      <c r="A309" s="56" t="s">
        <v>621</v>
      </c>
    </row>
    <row r="315" spans="1:22">
      <c r="O315" s="20"/>
    </row>
    <row r="316" spans="1:22">
      <c r="B316" s="23"/>
    </row>
  </sheetData>
  <mergeCells count="1262">
    <mergeCell ref="C307:D307"/>
    <mergeCell ref="E307:F307"/>
    <mergeCell ref="I307:J307"/>
    <mergeCell ref="K307:L307"/>
    <mergeCell ref="M307:N307"/>
    <mergeCell ref="O307:P307"/>
    <mergeCell ref="Q307:R307"/>
    <mergeCell ref="S307:T307"/>
    <mergeCell ref="C100:D100"/>
    <mergeCell ref="E100:F100"/>
    <mergeCell ref="G100:H100"/>
    <mergeCell ref="I100:J100"/>
    <mergeCell ref="K100:L100"/>
    <mergeCell ref="M100:N100"/>
    <mergeCell ref="O100:P100"/>
    <mergeCell ref="Q100:R100"/>
    <mergeCell ref="S100:T100"/>
    <mergeCell ref="E204:F204"/>
    <mergeCell ref="G204:H204"/>
    <mergeCell ref="I204:J204"/>
    <mergeCell ref="K204:L204"/>
    <mergeCell ref="M204:N204"/>
    <mergeCell ref="O204:P204"/>
    <mergeCell ref="Q204:R204"/>
    <mergeCell ref="S204:T204"/>
    <mergeCell ref="C306:D306"/>
    <mergeCell ref="E306:F306"/>
    <mergeCell ref="G306:H306"/>
    <mergeCell ref="I306:J306"/>
    <mergeCell ref="K306:L306"/>
    <mergeCell ref="M306:N306"/>
    <mergeCell ref="O306:P306"/>
    <mergeCell ref="Q306:R306"/>
    <mergeCell ref="S306:T306"/>
    <mergeCell ref="C99:D99"/>
    <mergeCell ref="E99:F99"/>
    <mergeCell ref="G99:H99"/>
    <mergeCell ref="I99:J99"/>
    <mergeCell ref="K99:L99"/>
    <mergeCell ref="M99:N99"/>
    <mergeCell ref="O99:P99"/>
    <mergeCell ref="Q99:R99"/>
    <mergeCell ref="S99:T99"/>
    <mergeCell ref="C203:D203"/>
    <mergeCell ref="E203:F203"/>
    <mergeCell ref="G203:H203"/>
    <mergeCell ref="I203:J203"/>
    <mergeCell ref="K203:L203"/>
    <mergeCell ref="M203:N203"/>
    <mergeCell ref="O203:P203"/>
    <mergeCell ref="Q203:R203"/>
    <mergeCell ref="S203:T203"/>
    <mergeCell ref="C299:D299"/>
    <mergeCell ref="E299:F299"/>
    <mergeCell ref="G299:H299"/>
    <mergeCell ref="I299:J299"/>
    <mergeCell ref="K299:L299"/>
    <mergeCell ref="M299:N299"/>
    <mergeCell ref="O299:P299"/>
    <mergeCell ref="Q299:R299"/>
    <mergeCell ref="S299:T299"/>
    <mergeCell ref="C297:D297"/>
    <mergeCell ref="E297:F297"/>
    <mergeCell ref="G297:H297"/>
    <mergeCell ref="I297:J297"/>
    <mergeCell ref="K297:L297"/>
    <mergeCell ref="M297:N297"/>
    <mergeCell ref="O297:P297"/>
    <mergeCell ref="Q297:R297"/>
    <mergeCell ref="S297:T297"/>
    <mergeCell ref="C298:D298"/>
    <mergeCell ref="E298:F298"/>
    <mergeCell ref="G298:H298"/>
    <mergeCell ref="I298:J298"/>
    <mergeCell ref="K298:L298"/>
    <mergeCell ref="M298:N298"/>
    <mergeCell ref="O298:P298"/>
    <mergeCell ref="Q298:R298"/>
    <mergeCell ref="S298:T298"/>
    <mergeCell ref="C288:D288"/>
    <mergeCell ref="C278:D278"/>
    <mergeCell ref="S294:T294"/>
    <mergeCell ref="S293:T293"/>
    <mergeCell ref="K293:L293"/>
    <mergeCell ref="M293:N293"/>
    <mergeCell ref="O293:P293"/>
    <mergeCell ref="Q293:R293"/>
    <mergeCell ref="C294:D294"/>
    <mergeCell ref="E294:F294"/>
    <mergeCell ref="C295:D295"/>
    <mergeCell ref="E295:F295"/>
    <mergeCell ref="G295:H295"/>
    <mergeCell ref="I295:J295"/>
    <mergeCell ref="K295:L295"/>
    <mergeCell ref="M295:N295"/>
    <mergeCell ref="O295:P295"/>
    <mergeCell ref="Q161:R161"/>
    <mergeCell ref="Q187:R187"/>
    <mergeCell ref="M187:N187"/>
    <mergeCell ref="G267:J267"/>
    <mergeCell ref="G266:J266"/>
    <mergeCell ref="K286:L286"/>
    <mergeCell ref="C275:D275"/>
    <mergeCell ref="C281:D281"/>
    <mergeCell ref="K197:L197"/>
    <mergeCell ref="S274:T274"/>
    <mergeCell ref="K271:L271"/>
    <mergeCell ref="G270:J270"/>
    <mergeCell ref="C279:D279"/>
    <mergeCell ref="C283:D283"/>
    <mergeCell ref="Q191:R191"/>
    <mergeCell ref="S193:T193"/>
    <mergeCell ref="C185:D185"/>
    <mergeCell ref="E185:F185"/>
    <mergeCell ref="E270:F270"/>
    <mergeCell ref="E268:F268"/>
    <mergeCell ref="Q279:R279"/>
    <mergeCell ref="Q282:R282"/>
    <mergeCell ref="K171:L171"/>
    <mergeCell ref="G169:J169"/>
    <mergeCell ref="M170:N170"/>
    <mergeCell ref="S177:T177"/>
    <mergeCell ref="E180:F180"/>
    <mergeCell ref="C176:D176"/>
    <mergeCell ref="I175:J175"/>
    <mergeCell ref="E176:F176"/>
    <mergeCell ref="M177:N177"/>
    <mergeCell ref="K180:L180"/>
    <mergeCell ref="G294:H294"/>
    <mergeCell ref="I294:J294"/>
    <mergeCell ref="K294:L294"/>
    <mergeCell ref="M294:N294"/>
    <mergeCell ref="O294:P294"/>
    <mergeCell ref="Q295:R295"/>
    <mergeCell ref="S295:T295"/>
    <mergeCell ref="Q294:R294"/>
    <mergeCell ref="C293:D293"/>
    <mergeCell ref="E293:F293"/>
    <mergeCell ref="G293:H293"/>
    <mergeCell ref="I293:J293"/>
    <mergeCell ref="C282:D282"/>
    <mergeCell ref="E282:F282"/>
    <mergeCell ref="S292:T292"/>
    <mergeCell ref="S271:T271"/>
    <mergeCell ref="Q276:R276"/>
    <mergeCell ref="O275:P275"/>
    <mergeCell ref="Q274:R274"/>
    <mergeCell ref="Q273:R273"/>
    <mergeCell ref="O273:P273"/>
    <mergeCell ref="S291:T291"/>
    <mergeCell ref="M271:N271"/>
    <mergeCell ref="C290:D290"/>
    <mergeCell ref="E290:F290"/>
    <mergeCell ref="E276:F276"/>
    <mergeCell ref="K287:L287"/>
    <mergeCell ref="Q287:R287"/>
    <mergeCell ref="M286:N286"/>
    <mergeCell ref="O286:P286"/>
    <mergeCell ref="Q288:R288"/>
    <mergeCell ref="S286:T286"/>
    <mergeCell ref="K290:L290"/>
    <mergeCell ref="C272:D272"/>
    <mergeCell ref="E269:F269"/>
    <mergeCell ref="B2:T2"/>
    <mergeCell ref="M58:N58"/>
    <mergeCell ref="S57:T57"/>
    <mergeCell ref="S59:T59"/>
    <mergeCell ref="C55:T55"/>
    <mergeCell ref="Q66:R66"/>
    <mergeCell ref="Q67:R67"/>
    <mergeCell ref="O67:P67"/>
    <mergeCell ref="Q68:R68"/>
    <mergeCell ref="M66:N66"/>
    <mergeCell ref="M67:N67"/>
    <mergeCell ref="O60:P60"/>
    <mergeCell ref="C64:D64"/>
    <mergeCell ref="E62:F62"/>
    <mergeCell ref="C62:D62"/>
    <mergeCell ref="C59:D59"/>
    <mergeCell ref="E59:F59"/>
    <mergeCell ref="C56:D56"/>
    <mergeCell ref="E56:F56"/>
    <mergeCell ref="K56:L56"/>
    <mergeCell ref="M56:N56"/>
    <mergeCell ref="M57:N57"/>
    <mergeCell ref="S68:T68"/>
    <mergeCell ref="S62:T62"/>
    <mergeCell ref="O62:P62"/>
    <mergeCell ref="C66:D66"/>
    <mergeCell ref="K62:L62"/>
    <mergeCell ref="M62:N62"/>
    <mergeCell ref="Q57:R57"/>
    <mergeCell ref="E57:F57"/>
    <mergeCell ref="I286:J286"/>
    <mergeCell ref="K195:L195"/>
    <mergeCell ref="S273:T273"/>
    <mergeCell ref="I200:J200"/>
    <mergeCell ref="K200:L200"/>
    <mergeCell ref="M200:N200"/>
    <mergeCell ref="O200:P200"/>
    <mergeCell ref="E197:F197"/>
    <mergeCell ref="M270:N270"/>
    <mergeCell ref="I195:J195"/>
    <mergeCell ref="C268:D268"/>
    <mergeCell ref="G201:H201"/>
    <mergeCell ref="C78:D78"/>
    <mergeCell ref="C79:D79"/>
    <mergeCell ref="E79:F79"/>
    <mergeCell ref="E78:F78"/>
    <mergeCell ref="G78:H78"/>
    <mergeCell ref="G79:H79"/>
    <mergeCell ref="I79:J79"/>
    <mergeCell ref="I78:J78"/>
    <mergeCell ref="C166:D166"/>
    <mergeCell ref="M165:N165"/>
    <mergeCell ref="E188:F188"/>
    <mergeCell ref="G185:H185"/>
    <mergeCell ref="K185:L185"/>
    <mergeCell ref="C186:D186"/>
    <mergeCell ref="O186:P186"/>
    <mergeCell ref="Q186:R186"/>
    <mergeCell ref="C183:D183"/>
    <mergeCell ref="G162:J162"/>
    <mergeCell ref="B157:T157"/>
    <mergeCell ref="S79:T79"/>
    <mergeCell ref="K93:L93"/>
    <mergeCell ref="S281:T281"/>
    <mergeCell ref="B53:T53"/>
    <mergeCell ref="M74:N74"/>
    <mergeCell ref="K79:L79"/>
    <mergeCell ref="M79:N79"/>
    <mergeCell ref="M78:N78"/>
    <mergeCell ref="O78:P78"/>
    <mergeCell ref="O79:P79"/>
    <mergeCell ref="O69:P69"/>
    <mergeCell ref="Q69:R69"/>
    <mergeCell ref="O64:P64"/>
    <mergeCell ref="M64:N64"/>
    <mergeCell ref="O65:P65"/>
    <mergeCell ref="Q65:R65"/>
    <mergeCell ref="E74:F74"/>
    <mergeCell ref="E71:F71"/>
    <mergeCell ref="C58:D58"/>
    <mergeCell ref="K60:L60"/>
    <mergeCell ref="E65:F65"/>
    <mergeCell ref="K64:L64"/>
    <mergeCell ref="Q59:R59"/>
    <mergeCell ref="Q64:R64"/>
    <mergeCell ref="C75:D75"/>
    <mergeCell ref="K78:L78"/>
    <mergeCell ref="G73:H73"/>
    <mergeCell ref="O70:P70"/>
    <mergeCell ref="Q72:R72"/>
    <mergeCell ref="I72:J72"/>
    <mergeCell ref="K68:L68"/>
    <mergeCell ref="G187:H187"/>
    <mergeCell ref="S67:T67"/>
    <mergeCell ref="E58:F58"/>
    <mergeCell ref="E67:F67"/>
    <mergeCell ref="K67:L67"/>
    <mergeCell ref="G57:J57"/>
    <mergeCell ref="Q60:R60"/>
    <mergeCell ref="B1:T1"/>
    <mergeCell ref="C57:D57"/>
    <mergeCell ref="A51:T51"/>
    <mergeCell ref="I56:J56"/>
    <mergeCell ref="G56:H56"/>
    <mergeCell ref="S61:T61"/>
    <mergeCell ref="O58:P58"/>
    <mergeCell ref="G7:I7"/>
    <mergeCell ref="G8:I8"/>
    <mergeCell ref="G11:I11"/>
    <mergeCell ref="C3:T3"/>
    <mergeCell ref="G12:I12"/>
    <mergeCell ref="G5:I5"/>
    <mergeCell ref="G6:I6"/>
    <mergeCell ref="G9:I9"/>
    <mergeCell ref="G10:I10"/>
    <mergeCell ref="Q56:R56"/>
    <mergeCell ref="B54:T54"/>
    <mergeCell ref="G13:I13"/>
    <mergeCell ref="G14:I14"/>
    <mergeCell ref="G58:J58"/>
    <mergeCell ref="G59:J59"/>
    <mergeCell ref="G15:I15"/>
    <mergeCell ref="G17:I17"/>
    <mergeCell ref="G18:I18"/>
    <mergeCell ref="K58:L58"/>
    <mergeCell ref="A155:T155"/>
    <mergeCell ref="S69:T69"/>
    <mergeCell ref="S70:T70"/>
    <mergeCell ref="C86:D86"/>
    <mergeCell ref="S64:T64"/>
    <mergeCell ref="S181:T181"/>
    <mergeCell ref="Q183:R183"/>
    <mergeCell ref="O190:P190"/>
    <mergeCell ref="S178:T178"/>
    <mergeCell ref="Q181:R181"/>
    <mergeCell ref="S180:T180"/>
    <mergeCell ref="I188:J188"/>
    <mergeCell ref="G188:H188"/>
    <mergeCell ref="M182:N182"/>
    <mergeCell ref="I184:J184"/>
    <mergeCell ref="K184:L184"/>
    <mergeCell ref="G183:H183"/>
    <mergeCell ref="M183:N183"/>
    <mergeCell ref="C188:D188"/>
    <mergeCell ref="E186:F186"/>
    <mergeCell ref="G186:H186"/>
    <mergeCell ref="I186:J186"/>
    <mergeCell ref="I185:J185"/>
    <mergeCell ref="S183:T183"/>
    <mergeCell ref="M93:N93"/>
    <mergeCell ref="O71:P71"/>
    <mergeCell ref="O183:P183"/>
    <mergeCell ref="I183:J183"/>
    <mergeCell ref="O185:P185"/>
    <mergeCell ref="Q185:R185"/>
    <mergeCell ref="S185:T185"/>
    <mergeCell ref="M185:N185"/>
    <mergeCell ref="O76:P76"/>
    <mergeCell ref="K187:L187"/>
    <mergeCell ref="C187:D187"/>
    <mergeCell ref="E187:F187"/>
    <mergeCell ref="K183:L183"/>
    <mergeCell ref="E183:F183"/>
    <mergeCell ref="M184:N184"/>
    <mergeCell ref="Q184:R184"/>
    <mergeCell ref="C184:D184"/>
    <mergeCell ref="E80:F80"/>
    <mergeCell ref="K90:L90"/>
    <mergeCell ref="M86:N86"/>
    <mergeCell ref="S82:T82"/>
    <mergeCell ref="M77:N77"/>
    <mergeCell ref="O74:P74"/>
    <mergeCell ref="O85:P85"/>
    <mergeCell ref="Q85:R85"/>
    <mergeCell ref="G112:I112"/>
    <mergeCell ref="E87:F87"/>
    <mergeCell ref="E76:F76"/>
    <mergeCell ref="G111:I111"/>
    <mergeCell ref="Q76:R76"/>
    <mergeCell ref="O80:P80"/>
    <mergeCell ref="Q79:R79"/>
    <mergeCell ref="Q80:R80"/>
    <mergeCell ref="Q74:R74"/>
    <mergeCell ref="Q78:R78"/>
    <mergeCell ref="Q81:R81"/>
    <mergeCell ref="S81:T81"/>
    <mergeCell ref="O81:P81"/>
    <mergeCell ref="K77:L77"/>
    <mergeCell ref="G120:I120"/>
    <mergeCell ref="Q73:R73"/>
    <mergeCell ref="S72:T72"/>
    <mergeCell ref="S56:T56"/>
    <mergeCell ref="O56:P56"/>
    <mergeCell ref="C74:D74"/>
    <mergeCell ref="S76:T76"/>
    <mergeCell ref="C90:D90"/>
    <mergeCell ref="E90:F90"/>
    <mergeCell ref="C85:D85"/>
    <mergeCell ref="E85:F85"/>
    <mergeCell ref="G85:H85"/>
    <mergeCell ref="I85:J85"/>
    <mergeCell ref="K85:L85"/>
    <mergeCell ref="M85:N85"/>
    <mergeCell ref="O82:P82"/>
    <mergeCell ref="S63:T63"/>
    <mergeCell ref="O59:P59"/>
    <mergeCell ref="M60:N60"/>
    <mergeCell ref="K59:L59"/>
    <mergeCell ref="E73:F73"/>
    <mergeCell ref="K86:L86"/>
    <mergeCell ref="C61:D61"/>
    <mergeCell ref="C60:D60"/>
    <mergeCell ref="C63:D63"/>
    <mergeCell ref="C69:D69"/>
    <mergeCell ref="M80:N80"/>
    <mergeCell ref="M76:N76"/>
    <mergeCell ref="K81:L81"/>
    <mergeCell ref="G76:H76"/>
    <mergeCell ref="I76:J76"/>
    <mergeCell ref="K80:L80"/>
    <mergeCell ref="S80:T80"/>
    <mergeCell ref="C98:D98"/>
    <mergeCell ref="G16:I16"/>
    <mergeCell ref="S58:T58"/>
    <mergeCell ref="Q58:R58"/>
    <mergeCell ref="O57:P57"/>
    <mergeCell ref="Q63:R63"/>
    <mergeCell ref="S60:T60"/>
    <mergeCell ref="K63:L63"/>
    <mergeCell ref="K57:L57"/>
    <mergeCell ref="S73:T73"/>
    <mergeCell ref="M73:N73"/>
    <mergeCell ref="M75:N75"/>
    <mergeCell ref="E61:F61"/>
    <mergeCell ref="E60:F60"/>
    <mergeCell ref="G61:J61"/>
    <mergeCell ref="G62:J62"/>
    <mergeCell ref="E63:F63"/>
    <mergeCell ref="E64:F64"/>
    <mergeCell ref="G60:J60"/>
    <mergeCell ref="M59:N59"/>
    <mergeCell ref="S65:T65"/>
    <mergeCell ref="I73:J73"/>
    <mergeCell ref="I75:J75"/>
    <mergeCell ref="E75:F75"/>
    <mergeCell ref="O73:P73"/>
    <mergeCell ref="S74:T74"/>
    <mergeCell ref="S66:T66"/>
    <mergeCell ref="S71:T71"/>
    <mergeCell ref="K70:L70"/>
    <mergeCell ref="O75:P75"/>
    <mergeCell ref="Q75:R75"/>
    <mergeCell ref="S75:T75"/>
    <mergeCell ref="G74:H74"/>
    <mergeCell ref="I74:J74"/>
    <mergeCell ref="M87:N87"/>
    <mergeCell ref="O87:P87"/>
    <mergeCell ref="O89:P89"/>
    <mergeCell ref="C108:T108"/>
    <mergeCell ref="S87:T87"/>
    <mergeCell ref="M92:N92"/>
    <mergeCell ref="K84:L84"/>
    <mergeCell ref="G83:H83"/>
    <mergeCell ref="I83:J83"/>
    <mergeCell ref="G84:H84"/>
    <mergeCell ref="I84:J84"/>
    <mergeCell ref="O86:P86"/>
    <mergeCell ref="O88:P88"/>
    <mergeCell ref="C87:D87"/>
    <mergeCell ref="E91:F91"/>
    <mergeCell ref="G91:H91"/>
    <mergeCell ref="E83:F83"/>
    <mergeCell ref="O84:P84"/>
    <mergeCell ref="C84:D84"/>
    <mergeCell ref="E88:F88"/>
    <mergeCell ref="C83:D83"/>
    <mergeCell ref="Q84:R84"/>
    <mergeCell ref="C92:D92"/>
    <mergeCell ref="I90:J90"/>
    <mergeCell ref="C93:D93"/>
    <mergeCell ref="E93:F93"/>
    <mergeCell ref="G93:H93"/>
    <mergeCell ref="I93:J93"/>
    <mergeCell ref="M89:N89"/>
    <mergeCell ref="I91:J91"/>
    <mergeCell ref="C73:D73"/>
    <mergeCell ref="K75:L75"/>
    <mergeCell ref="Q182:R182"/>
    <mergeCell ref="C182:D182"/>
    <mergeCell ref="E181:F181"/>
    <mergeCell ref="G181:H181"/>
    <mergeCell ref="S184:T184"/>
    <mergeCell ref="E184:F184"/>
    <mergeCell ref="G184:H184"/>
    <mergeCell ref="K72:L72"/>
    <mergeCell ref="K74:L74"/>
    <mergeCell ref="O72:P72"/>
    <mergeCell ref="K73:L73"/>
    <mergeCell ref="G75:H75"/>
    <mergeCell ref="G63:J63"/>
    <mergeCell ref="Q71:R71"/>
    <mergeCell ref="G82:H82"/>
    <mergeCell ref="E82:F82"/>
    <mergeCell ref="E84:F84"/>
    <mergeCell ref="M91:N91"/>
    <mergeCell ref="O91:P91"/>
    <mergeCell ref="K76:L76"/>
    <mergeCell ref="Q70:R70"/>
    <mergeCell ref="I71:J71"/>
    <mergeCell ref="G72:H72"/>
    <mergeCell ref="I82:J82"/>
    <mergeCell ref="K82:L82"/>
    <mergeCell ref="G64:J64"/>
    <mergeCell ref="K65:L65"/>
    <mergeCell ref="O90:P90"/>
    <mergeCell ref="I80:J80"/>
    <mergeCell ref="G80:H80"/>
    <mergeCell ref="K69:L69"/>
    <mergeCell ref="O68:P68"/>
    <mergeCell ref="O66:P66"/>
    <mergeCell ref="C67:D67"/>
    <mergeCell ref="C68:D68"/>
    <mergeCell ref="C70:D70"/>
    <mergeCell ref="Q62:R62"/>
    <mergeCell ref="O63:P63"/>
    <mergeCell ref="K66:L66"/>
    <mergeCell ref="Q61:R61"/>
    <mergeCell ref="G65:J65"/>
    <mergeCell ref="E66:F66"/>
    <mergeCell ref="K71:L71"/>
    <mergeCell ref="M71:N71"/>
    <mergeCell ref="G66:J66"/>
    <mergeCell ref="E68:F68"/>
    <mergeCell ref="M68:N68"/>
    <mergeCell ref="C71:D71"/>
    <mergeCell ref="M69:N69"/>
    <mergeCell ref="M70:N70"/>
    <mergeCell ref="E69:F69"/>
    <mergeCell ref="E70:F70"/>
    <mergeCell ref="M65:N65"/>
    <mergeCell ref="G69:J69"/>
    <mergeCell ref="G70:J70"/>
    <mergeCell ref="G71:H71"/>
    <mergeCell ref="M63:N63"/>
    <mergeCell ref="M61:N61"/>
    <mergeCell ref="K61:L61"/>
    <mergeCell ref="O61:P61"/>
    <mergeCell ref="C80:D80"/>
    <mergeCell ref="C164:D164"/>
    <mergeCell ref="C168:D168"/>
    <mergeCell ref="E168:F168"/>
    <mergeCell ref="M83:N83"/>
    <mergeCell ref="C91:D91"/>
    <mergeCell ref="S161:T161"/>
    <mergeCell ref="G161:J161"/>
    <mergeCell ref="I87:J87"/>
    <mergeCell ref="O93:P93"/>
    <mergeCell ref="Q88:R88"/>
    <mergeCell ref="S88:T88"/>
    <mergeCell ref="M90:N90"/>
    <mergeCell ref="I88:J88"/>
    <mergeCell ref="M162:N162"/>
    <mergeCell ref="O162:P162"/>
    <mergeCell ref="O160:P160"/>
    <mergeCell ref="E162:F162"/>
    <mergeCell ref="I92:J92"/>
    <mergeCell ref="Q83:R83"/>
    <mergeCell ref="Q162:R162"/>
    <mergeCell ref="C162:D162"/>
    <mergeCell ref="M163:N163"/>
    <mergeCell ref="E163:F163"/>
    <mergeCell ref="K162:L162"/>
    <mergeCell ref="K88:L88"/>
    <mergeCell ref="G122:I122"/>
    <mergeCell ref="B106:T106"/>
    <mergeCell ref="S160:T160"/>
    <mergeCell ref="Q87:R87"/>
    <mergeCell ref="Q91:R91"/>
    <mergeCell ref="S91:T91"/>
    <mergeCell ref="Q90:R90"/>
    <mergeCell ref="B105:S105"/>
    <mergeCell ref="Q93:R93"/>
    <mergeCell ref="M161:N161"/>
    <mergeCell ref="G116:I116"/>
    <mergeCell ref="E161:F161"/>
    <mergeCell ref="I160:J160"/>
    <mergeCell ref="G81:H81"/>
    <mergeCell ref="M81:N81"/>
    <mergeCell ref="K87:L87"/>
    <mergeCell ref="E86:F86"/>
    <mergeCell ref="G86:H86"/>
    <mergeCell ref="M82:N82"/>
    <mergeCell ref="M84:N84"/>
    <mergeCell ref="K94:L94"/>
    <mergeCell ref="M94:N94"/>
    <mergeCell ref="E92:F92"/>
    <mergeCell ref="K92:L92"/>
    <mergeCell ref="M88:N88"/>
    <mergeCell ref="G88:H88"/>
    <mergeCell ref="C81:D81"/>
    <mergeCell ref="G113:I113"/>
    <mergeCell ref="G114:I114"/>
    <mergeCell ref="K83:L83"/>
    <mergeCell ref="G87:H87"/>
    <mergeCell ref="I89:J89"/>
    <mergeCell ref="K89:L89"/>
    <mergeCell ref="E81:F81"/>
    <mergeCell ref="C97:D97"/>
    <mergeCell ref="C89:D89"/>
    <mergeCell ref="S84:T84"/>
    <mergeCell ref="I81:J81"/>
    <mergeCell ref="C77:D77"/>
    <mergeCell ref="E77:F77"/>
    <mergeCell ref="G77:H77"/>
    <mergeCell ref="I77:J77"/>
    <mergeCell ref="C76:D76"/>
    <mergeCell ref="C161:D161"/>
    <mergeCell ref="G90:H90"/>
    <mergeCell ref="G92:H92"/>
    <mergeCell ref="E97:F97"/>
    <mergeCell ref="G97:H97"/>
    <mergeCell ref="I97:J97"/>
    <mergeCell ref="K97:L97"/>
    <mergeCell ref="M97:N97"/>
    <mergeCell ref="S77:T77"/>
    <mergeCell ref="S78:T78"/>
    <mergeCell ref="O77:P77"/>
    <mergeCell ref="Q77:R77"/>
    <mergeCell ref="O92:P92"/>
    <mergeCell ref="O83:P83"/>
    <mergeCell ref="Q82:R82"/>
    <mergeCell ref="S90:T90"/>
    <mergeCell ref="S93:T93"/>
    <mergeCell ref="S83:T83"/>
    <mergeCell ref="S85:T85"/>
    <mergeCell ref="Q86:R86"/>
    <mergeCell ref="I86:J86"/>
    <mergeCell ref="B158:T158"/>
    <mergeCell ref="E160:F160"/>
    <mergeCell ref="C159:T159"/>
    <mergeCell ref="C88:D88"/>
    <mergeCell ref="S94:T94"/>
    <mergeCell ref="Q97:R97"/>
    <mergeCell ref="I179:J179"/>
    <mergeCell ref="K179:L179"/>
    <mergeCell ref="I180:J180"/>
    <mergeCell ref="E179:F179"/>
    <mergeCell ref="G179:H179"/>
    <mergeCell ref="E177:F177"/>
    <mergeCell ref="I176:J176"/>
    <mergeCell ref="I177:J177"/>
    <mergeCell ref="M178:N178"/>
    <mergeCell ref="G180:H180"/>
    <mergeCell ref="M176:N176"/>
    <mergeCell ref="G176:H176"/>
    <mergeCell ref="C179:D179"/>
    <mergeCell ref="M179:N179"/>
    <mergeCell ref="C180:D180"/>
    <mergeCell ref="C177:D177"/>
    <mergeCell ref="C178:D178"/>
    <mergeCell ref="E178:F178"/>
    <mergeCell ref="O163:P163"/>
    <mergeCell ref="Q165:R165"/>
    <mergeCell ref="S162:T162"/>
    <mergeCell ref="Q92:R92"/>
    <mergeCell ref="Q89:R89"/>
    <mergeCell ref="S89:T89"/>
    <mergeCell ref="S92:T92"/>
    <mergeCell ref="C94:D94"/>
    <mergeCell ref="E94:F94"/>
    <mergeCell ref="G94:H94"/>
    <mergeCell ref="I94:J94"/>
    <mergeCell ref="G110:I110"/>
    <mergeCell ref="G123:I123"/>
    <mergeCell ref="G118:I118"/>
    <mergeCell ref="G119:I119"/>
    <mergeCell ref="G160:H160"/>
    <mergeCell ref="G121:I121"/>
    <mergeCell ref="O161:P161"/>
    <mergeCell ref="E89:F89"/>
    <mergeCell ref="G89:H89"/>
    <mergeCell ref="K91:L91"/>
    <mergeCell ref="K161:L161"/>
    <mergeCell ref="G163:J163"/>
    <mergeCell ref="S163:T163"/>
    <mergeCell ref="K160:L160"/>
    <mergeCell ref="S97:T97"/>
    <mergeCell ref="G117:I117"/>
    <mergeCell ref="M160:N160"/>
    <mergeCell ref="C160:D160"/>
    <mergeCell ref="Q160:R160"/>
    <mergeCell ref="M164:N164"/>
    <mergeCell ref="C95:D95"/>
    <mergeCell ref="S86:T86"/>
    <mergeCell ref="C82:D82"/>
    <mergeCell ref="Q167:R167"/>
    <mergeCell ref="M263:N263"/>
    <mergeCell ref="G224:I224"/>
    <mergeCell ref="C193:D193"/>
    <mergeCell ref="C65:D65"/>
    <mergeCell ref="G175:H175"/>
    <mergeCell ref="O179:P179"/>
    <mergeCell ref="Q179:R179"/>
    <mergeCell ref="O180:P180"/>
    <mergeCell ref="O173:P173"/>
    <mergeCell ref="O169:P169"/>
    <mergeCell ref="Q169:R169"/>
    <mergeCell ref="K177:L177"/>
    <mergeCell ref="O177:P177"/>
    <mergeCell ref="Q177:R177"/>
    <mergeCell ref="Q180:R180"/>
    <mergeCell ref="C72:D72"/>
    <mergeCell ref="E72:F72"/>
    <mergeCell ref="M72:N72"/>
    <mergeCell ref="E175:F175"/>
    <mergeCell ref="S164:T164"/>
    <mergeCell ref="S165:T165"/>
    <mergeCell ref="Q164:R164"/>
    <mergeCell ref="G67:J67"/>
    <mergeCell ref="G68:J68"/>
    <mergeCell ref="O178:P178"/>
    <mergeCell ref="G115:I115"/>
    <mergeCell ref="C173:D173"/>
    <mergeCell ref="E173:F173"/>
    <mergeCell ref="C170:D170"/>
    <mergeCell ref="S187:T187"/>
    <mergeCell ref="S188:T188"/>
    <mergeCell ref="K186:L186"/>
    <mergeCell ref="K167:L167"/>
    <mergeCell ref="K169:L169"/>
    <mergeCell ref="C171:D171"/>
    <mergeCell ref="C163:D163"/>
    <mergeCell ref="E166:F166"/>
    <mergeCell ref="E167:F167"/>
    <mergeCell ref="Q163:R163"/>
    <mergeCell ref="O166:P166"/>
    <mergeCell ref="Q166:R166"/>
    <mergeCell ref="Q172:R172"/>
    <mergeCell ref="M172:N172"/>
    <mergeCell ref="K166:L166"/>
    <mergeCell ref="E165:F165"/>
    <mergeCell ref="K164:L164"/>
    <mergeCell ref="E170:F170"/>
    <mergeCell ref="Q173:R173"/>
    <mergeCell ref="C167:D167"/>
    <mergeCell ref="K163:L163"/>
    <mergeCell ref="Q178:R178"/>
    <mergeCell ref="M167:N167"/>
    <mergeCell ref="S167:T167"/>
    <mergeCell ref="G174:J174"/>
    <mergeCell ref="S175:T175"/>
    <mergeCell ref="S166:T166"/>
    <mergeCell ref="K173:L173"/>
    <mergeCell ref="G178:H178"/>
    <mergeCell ref="S173:T173"/>
    <mergeCell ref="O167:P167"/>
    <mergeCell ref="K178:L178"/>
    <mergeCell ref="C169:D169"/>
    <mergeCell ref="E194:F194"/>
    <mergeCell ref="G194:H194"/>
    <mergeCell ref="I194:J194"/>
    <mergeCell ref="K194:L194"/>
    <mergeCell ref="M194:N194"/>
    <mergeCell ref="O194:P194"/>
    <mergeCell ref="S194:T194"/>
    <mergeCell ref="O189:P189"/>
    <mergeCell ref="I192:J192"/>
    <mergeCell ref="K192:L192"/>
    <mergeCell ref="M192:N192"/>
    <mergeCell ref="K176:L176"/>
    <mergeCell ref="K174:L174"/>
    <mergeCell ref="S172:T172"/>
    <mergeCell ref="S171:T171"/>
    <mergeCell ref="G172:J172"/>
    <mergeCell ref="K170:L170"/>
    <mergeCell ref="S186:T186"/>
    <mergeCell ref="Q190:R190"/>
    <mergeCell ref="O191:P191"/>
    <mergeCell ref="M175:N175"/>
    <mergeCell ref="S174:T174"/>
    <mergeCell ref="M173:N173"/>
    <mergeCell ref="I181:J181"/>
    <mergeCell ref="K181:L181"/>
    <mergeCell ref="M181:N181"/>
    <mergeCell ref="C172:D172"/>
    <mergeCell ref="E171:F171"/>
    <mergeCell ref="C175:D175"/>
    <mergeCell ref="I187:J187"/>
    <mergeCell ref="M189:N189"/>
    <mergeCell ref="Q189:R189"/>
    <mergeCell ref="C196:D196"/>
    <mergeCell ref="Q269:R269"/>
    <mergeCell ref="K269:L269"/>
    <mergeCell ref="E266:F266"/>
    <mergeCell ref="C265:D265"/>
    <mergeCell ref="O266:P266"/>
    <mergeCell ref="Q197:R197"/>
    <mergeCell ref="S265:T265"/>
    <mergeCell ref="S266:T266"/>
    <mergeCell ref="Q264:R264"/>
    <mergeCell ref="C262:T262"/>
    <mergeCell ref="Q266:R266"/>
    <mergeCell ref="C200:D200"/>
    <mergeCell ref="E200:F200"/>
    <mergeCell ref="G200:H200"/>
    <mergeCell ref="S179:T179"/>
    <mergeCell ref="M266:N266"/>
    <mergeCell ref="O265:P265"/>
    <mergeCell ref="M267:N267"/>
    <mergeCell ref="O268:P268"/>
    <mergeCell ref="G198:H198"/>
    <mergeCell ref="Q265:R265"/>
    <mergeCell ref="S196:T196"/>
    <mergeCell ref="S182:T182"/>
    <mergeCell ref="O181:P181"/>
    <mergeCell ref="G268:J268"/>
    <mergeCell ref="C197:D197"/>
    <mergeCell ref="C199:D199"/>
    <mergeCell ref="I199:J199"/>
    <mergeCell ref="K199:L199"/>
    <mergeCell ref="M199:N199"/>
    <mergeCell ref="S290:T290"/>
    <mergeCell ref="O290:P290"/>
    <mergeCell ref="Q290:R290"/>
    <mergeCell ref="O278:P278"/>
    <mergeCell ref="Q278:R278"/>
    <mergeCell ref="Q281:R281"/>
    <mergeCell ref="S289:T289"/>
    <mergeCell ref="S282:T282"/>
    <mergeCell ref="Q286:R286"/>
    <mergeCell ref="E271:F271"/>
    <mergeCell ref="Q270:R270"/>
    <mergeCell ref="E264:F264"/>
    <mergeCell ref="C270:D270"/>
    <mergeCell ref="M282:N282"/>
    <mergeCell ref="Q289:R289"/>
    <mergeCell ref="K280:L280"/>
    <mergeCell ref="M280:N280"/>
    <mergeCell ref="S284:T284"/>
    <mergeCell ref="C284:D284"/>
    <mergeCell ref="E284:F284"/>
    <mergeCell ref="G284:H284"/>
    <mergeCell ref="C287:D287"/>
    <mergeCell ref="E287:F287"/>
    <mergeCell ref="K264:L264"/>
    <mergeCell ref="G287:H287"/>
    <mergeCell ref="I287:J287"/>
    <mergeCell ref="C285:D285"/>
    <mergeCell ref="E285:F285"/>
    <mergeCell ref="O271:P271"/>
    <mergeCell ref="Q285:R285"/>
    <mergeCell ref="E272:F272"/>
    <mergeCell ref="C286:D286"/>
    <mergeCell ref="S277:T277"/>
    <mergeCell ref="S276:T276"/>
    <mergeCell ref="S275:T275"/>
    <mergeCell ref="O270:P270"/>
    <mergeCell ref="C263:D263"/>
    <mergeCell ref="E265:F265"/>
    <mergeCell ref="C201:D201"/>
    <mergeCell ref="B208:T208"/>
    <mergeCell ref="G215:I215"/>
    <mergeCell ref="O199:P199"/>
    <mergeCell ref="G213:I213"/>
    <mergeCell ref="G214:I214"/>
    <mergeCell ref="E201:F201"/>
    <mergeCell ref="O196:P196"/>
    <mergeCell ref="B209:T209"/>
    <mergeCell ref="G212:I212"/>
    <mergeCell ref="S264:T264"/>
    <mergeCell ref="I263:J263"/>
    <mergeCell ref="Q263:R263"/>
    <mergeCell ref="O263:P263"/>
    <mergeCell ref="C204:D204"/>
    <mergeCell ref="Q199:R199"/>
    <mergeCell ref="S199:T199"/>
    <mergeCell ref="Q200:R200"/>
    <mergeCell ref="M279:N279"/>
    <mergeCell ref="A258:T258"/>
    <mergeCell ref="G273:J273"/>
    <mergeCell ref="K278:L278"/>
    <mergeCell ref="Q280:R280"/>
    <mergeCell ref="K273:L273"/>
    <mergeCell ref="C264:D264"/>
    <mergeCell ref="S279:T279"/>
    <mergeCell ref="S280:T280"/>
    <mergeCell ref="C269:D269"/>
    <mergeCell ref="C271:D271"/>
    <mergeCell ref="G271:J271"/>
    <mergeCell ref="S269:T269"/>
    <mergeCell ref="G264:J264"/>
    <mergeCell ref="C276:D276"/>
    <mergeCell ref="C274:D274"/>
    <mergeCell ref="E274:F274"/>
    <mergeCell ref="E275:F275"/>
    <mergeCell ref="M265:N265"/>
    <mergeCell ref="O267:P267"/>
    <mergeCell ref="E267:F267"/>
    <mergeCell ref="E263:F263"/>
    <mergeCell ref="S270:T270"/>
    <mergeCell ref="O264:P264"/>
    <mergeCell ref="M264:N264"/>
    <mergeCell ref="O279:P279"/>
    <mergeCell ref="O280:P280"/>
    <mergeCell ref="S267:T267"/>
    <mergeCell ref="S268:T268"/>
    <mergeCell ref="C277:D277"/>
    <mergeCell ref="C266:D266"/>
    <mergeCell ref="K263:L263"/>
    <mergeCell ref="E281:F281"/>
    <mergeCell ref="K265:L265"/>
    <mergeCell ref="K268:L268"/>
    <mergeCell ref="K267:L267"/>
    <mergeCell ref="K266:L266"/>
    <mergeCell ref="Q271:R271"/>
    <mergeCell ref="M275:N275"/>
    <mergeCell ref="S287:T287"/>
    <mergeCell ref="G272:J272"/>
    <mergeCell ref="C280:D280"/>
    <mergeCell ref="S278:T278"/>
    <mergeCell ref="Q283:R283"/>
    <mergeCell ref="O276:P276"/>
    <mergeCell ref="S272:T272"/>
    <mergeCell ref="O272:P272"/>
    <mergeCell ref="Q272:R272"/>
    <mergeCell ref="O188:P188"/>
    <mergeCell ref="M188:N188"/>
    <mergeCell ref="K188:L188"/>
    <mergeCell ref="C189:D189"/>
    <mergeCell ref="Q198:R198"/>
    <mergeCell ref="S198:T198"/>
    <mergeCell ref="G277:J277"/>
    <mergeCell ref="K277:L277"/>
    <mergeCell ref="C273:D273"/>
    <mergeCell ref="M272:N272"/>
    <mergeCell ref="E273:F273"/>
    <mergeCell ref="C210:T210"/>
    <mergeCell ref="Q196:R196"/>
    <mergeCell ref="G280:H280"/>
    <mergeCell ref="K279:L279"/>
    <mergeCell ref="G278:H278"/>
    <mergeCell ref="E278:F278"/>
    <mergeCell ref="G275:J275"/>
    <mergeCell ref="K276:L276"/>
    <mergeCell ref="G265:J265"/>
    <mergeCell ref="M273:N273"/>
    <mergeCell ref="K272:L272"/>
    <mergeCell ref="G269:J269"/>
    <mergeCell ref="G217:I217"/>
    <mergeCell ref="Q267:R267"/>
    <mergeCell ref="Q268:R268"/>
    <mergeCell ref="M268:N268"/>
    <mergeCell ref="G218:I218"/>
    <mergeCell ref="G221:I221"/>
    <mergeCell ref="O269:P269"/>
    <mergeCell ref="M269:N269"/>
    <mergeCell ref="K275:L275"/>
    <mergeCell ref="Q277:R277"/>
    <mergeCell ref="Q275:R275"/>
    <mergeCell ref="O277:P277"/>
    <mergeCell ref="O274:P274"/>
    <mergeCell ref="K270:L270"/>
    <mergeCell ref="S169:T169"/>
    <mergeCell ref="S200:T200"/>
    <mergeCell ref="S263:T263"/>
    <mergeCell ref="G222:I222"/>
    <mergeCell ref="G263:H263"/>
    <mergeCell ref="M186:N186"/>
    <mergeCell ref="S176:T176"/>
    <mergeCell ref="E172:F172"/>
    <mergeCell ref="G170:J170"/>
    <mergeCell ref="G171:J171"/>
    <mergeCell ref="K168:L168"/>
    <mergeCell ref="M168:N168"/>
    <mergeCell ref="O165:P165"/>
    <mergeCell ref="O175:P175"/>
    <mergeCell ref="O174:P174"/>
    <mergeCell ref="M196:N196"/>
    <mergeCell ref="E182:F182"/>
    <mergeCell ref="I182:J182"/>
    <mergeCell ref="G216:I216"/>
    <mergeCell ref="G223:I223"/>
    <mergeCell ref="O171:P171"/>
    <mergeCell ref="Q171:R171"/>
    <mergeCell ref="M171:N171"/>
    <mergeCell ref="G196:H196"/>
    <mergeCell ref="G219:I219"/>
    <mergeCell ref="G220:I220"/>
    <mergeCell ref="B261:T261"/>
    <mergeCell ref="G225:I225"/>
    <mergeCell ref="E193:F193"/>
    <mergeCell ref="E199:F199"/>
    <mergeCell ref="G199:H199"/>
    <mergeCell ref="S168:T168"/>
    <mergeCell ref="O168:P168"/>
    <mergeCell ref="Q168:R168"/>
    <mergeCell ref="O94:P94"/>
    <mergeCell ref="Q94:R94"/>
    <mergeCell ref="E190:F190"/>
    <mergeCell ref="G190:H190"/>
    <mergeCell ref="I190:J190"/>
    <mergeCell ref="K190:L190"/>
    <mergeCell ref="M190:N190"/>
    <mergeCell ref="O195:P195"/>
    <mergeCell ref="O182:P182"/>
    <mergeCell ref="K182:L182"/>
    <mergeCell ref="O184:P184"/>
    <mergeCell ref="G191:H191"/>
    <mergeCell ref="I191:J191"/>
    <mergeCell ref="K191:L191"/>
    <mergeCell ref="M191:N191"/>
    <mergeCell ref="Q174:R174"/>
    <mergeCell ref="Q192:R192"/>
    <mergeCell ref="M180:N180"/>
    <mergeCell ref="O187:P187"/>
    <mergeCell ref="M169:N169"/>
    <mergeCell ref="G167:J167"/>
    <mergeCell ref="E98:F98"/>
    <mergeCell ref="G98:H98"/>
    <mergeCell ref="I98:J98"/>
    <mergeCell ref="K98:L98"/>
    <mergeCell ref="M98:N98"/>
    <mergeCell ref="O98:P98"/>
    <mergeCell ref="Q98:R98"/>
    <mergeCell ref="G173:J173"/>
    <mergeCell ref="O97:P97"/>
    <mergeCell ref="S192:T192"/>
    <mergeCell ref="S191:T191"/>
    <mergeCell ref="M195:N195"/>
    <mergeCell ref="E174:F174"/>
    <mergeCell ref="S170:T170"/>
    <mergeCell ref="E169:F169"/>
    <mergeCell ref="O164:P164"/>
    <mergeCell ref="G164:J164"/>
    <mergeCell ref="G165:J165"/>
    <mergeCell ref="M166:N166"/>
    <mergeCell ref="E164:F164"/>
    <mergeCell ref="M174:N174"/>
    <mergeCell ref="K175:L175"/>
    <mergeCell ref="G166:J166"/>
    <mergeCell ref="Q195:R195"/>
    <mergeCell ref="O192:P192"/>
    <mergeCell ref="C174:D174"/>
    <mergeCell ref="Q175:R175"/>
    <mergeCell ref="C165:D165"/>
    <mergeCell ref="E192:F192"/>
    <mergeCell ref="G192:H192"/>
    <mergeCell ref="Q188:R188"/>
    <mergeCell ref="C190:D190"/>
    <mergeCell ref="G189:H189"/>
    <mergeCell ref="I189:J189"/>
    <mergeCell ref="K165:L165"/>
    <mergeCell ref="K172:L172"/>
    <mergeCell ref="Q176:R176"/>
    <mergeCell ref="O170:P170"/>
    <mergeCell ref="Q170:R170"/>
    <mergeCell ref="O172:P172"/>
    <mergeCell ref="O176:P176"/>
    <mergeCell ref="C181:D181"/>
    <mergeCell ref="C192:D192"/>
    <mergeCell ref="G168:J168"/>
    <mergeCell ref="G177:H177"/>
    <mergeCell ref="I178:J178"/>
    <mergeCell ref="G182:H182"/>
    <mergeCell ref="C300:D300"/>
    <mergeCell ref="E300:F300"/>
    <mergeCell ref="G300:H300"/>
    <mergeCell ref="I300:J300"/>
    <mergeCell ref="K300:L300"/>
    <mergeCell ref="M300:N300"/>
    <mergeCell ref="O300:P300"/>
    <mergeCell ref="Q300:R300"/>
    <mergeCell ref="S300:T300"/>
    <mergeCell ref="Q296:R296"/>
    <mergeCell ref="S296:T296"/>
    <mergeCell ref="I283:J283"/>
    <mergeCell ref="C292:D292"/>
    <mergeCell ref="E292:F292"/>
    <mergeCell ref="C289:D289"/>
    <mergeCell ref="E289:F289"/>
    <mergeCell ref="G289:H289"/>
    <mergeCell ref="C291:D291"/>
    <mergeCell ref="E288:F288"/>
    <mergeCell ref="G288:H288"/>
    <mergeCell ref="M287:N287"/>
    <mergeCell ref="O287:P287"/>
    <mergeCell ref="O283:P283"/>
    <mergeCell ref="Q291:R291"/>
    <mergeCell ref="O291:P291"/>
    <mergeCell ref="M291:N291"/>
    <mergeCell ref="C194:D194"/>
    <mergeCell ref="S195:T195"/>
    <mergeCell ref="O197:P197"/>
    <mergeCell ref="E198:F198"/>
    <mergeCell ref="M197:N197"/>
    <mergeCell ref="M285:N285"/>
    <mergeCell ref="I282:J282"/>
    <mergeCell ref="I280:J280"/>
    <mergeCell ref="G279:H279"/>
    <mergeCell ref="I279:J279"/>
    <mergeCell ref="K291:L291"/>
    <mergeCell ref="E283:F283"/>
    <mergeCell ref="G291:H291"/>
    <mergeCell ref="I289:J289"/>
    <mergeCell ref="M289:N289"/>
    <mergeCell ref="O289:P289"/>
    <mergeCell ref="M288:N288"/>
    <mergeCell ref="O288:P288"/>
    <mergeCell ref="K274:L274"/>
    <mergeCell ref="E291:F291"/>
    <mergeCell ref="G282:H282"/>
    <mergeCell ref="M277:N277"/>
    <mergeCell ref="M276:N276"/>
    <mergeCell ref="M274:N274"/>
    <mergeCell ref="G283:H283"/>
    <mergeCell ref="I278:J278"/>
    <mergeCell ref="K285:L285"/>
    <mergeCell ref="I291:J291"/>
    <mergeCell ref="G290:H290"/>
    <mergeCell ref="I290:J290"/>
    <mergeCell ref="K288:L288"/>
    <mergeCell ref="I284:J284"/>
    <mergeCell ref="E95:F95"/>
    <mergeCell ref="G95:H95"/>
    <mergeCell ref="I95:J95"/>
    <mergeCell ref="K95:L95"/>
    <mergeCell ref="M95:N95"/>
    <mergeCell ref="O95:P95"/>
    <mergeCell ref="Q95:R95"/>
    <mergeCell ref="S95:T95"/>
    <mergeCell ref="C96:D96"/>
    <mergeCell ref="E96:F96"/>
    <mergeCell ref="G96:H96"/>
    <mergeCell ref="I96:J96"/>
    <mergeCell ref="K96:L96"/>
    <mergeCell ref="M96:N96"/>
    <mergeCell ref="O96:P96"/>
    <mergeCell ref="Q96:R96"/>
    <mergeCell ref="S96:T96"/>
    <mergeCell ref="O193:P193"/>
    <mergeCell ref="Q193:R193"/>
    <mergeCell ref="Q194:R194"/>
    <mergeCell ref="C195:D195"/>
    <mergeCell ref="E195:F195"/>
    <mergeCell ref="E296:F296"/>
    <mergeCell ref="G296:H296"/>
    <mergeCell ref="S283:T283"/>
    <mergeCell ref="K289:L289"/>
    <mergeCell ref="S288:T288"/>
    <mergeCell ref="S285:T285"/>
    <mergeCell ref="Q292:R292"/>
    <mergeCell ref="G292:H292"/>
    <mergeCell ref="I292:J292"/>
    <mergeCell ref="K292:L292"/>
    <mergeCell ref="K296:L296"/>
    <mergeCell ref="M296:N296"/>
    <mergeCell ref="O296:P296"/>
    <mergeCell ref="I288:J288"/>
    <mergeCell ref="G274:J274"/>
    <mergeCell ref="M290:N290"/>
    <mergeCell ref="G285:H285"/>
    <mergeCell ref="I285:J285"/>
    <mergeCell ref="O285:P285"/>
    <mergeCell ref="M292:N292"/>
    <mergeCell ref="O292:P292"/>
    <mergeCell ref="K284:L284"/>
    <mergeCell ref="M284:N284"/>
    <mergeCell ref="O284:P284"/>
    <mergeCell ref="O282:P282"/>
    <mergeCell ref="K283:L283"/>
    <mergeCell ref="M283:N283"/>
    <mergeCell ref="S301:T301"/>
    <mergeCell ref="C267:D267"/>
    <mergeCell ref="C296:D296"/>
    <mergeCell ref="C303:D303"/>
    <mergeCell ref="E303:F303"/>
    <mergeCell ref="G303:H303"/>
    <mergeCell ref="I303:J303"/>
    <mergeCell ref="K303:L303"/>
    <mergeCell ref="M303:N303"/>
    <mergeCell ref="O303:P303"/>
    <mergeCell ref="Q303:R303"/>
    <mergeCell ref="I296:J296"/>
    <mergeCell ref="O281:P281"/>
    <mergeCell ref="K282:L282"/>
    <mergeCell ref="M278:N278"/>
    <mergeCell ref="G276:J276"/>
    <mergeCell ref="I196:J196"/>
    <mergeCell ref="K196:L196"/>
    <mergeCell ref="I198:J198"/>
    <mergeCell ref="K198:L198"/>
    <mergeCell ref="M198:N198"/>
    <mergeCell ref="O198:P198"/>
    <mergeCell ref="E286:F286"/>
    <mergeCell ref="G286:H286"/>
    <mergeCell ref="Q284:R284"/>
    <mergeCell ref="E279:F279"/>
    <mergeCell ref="G281:H281"/>
    <mergeCell ref="I281:J281"/>
    <mergeCell ref="K281:L281"/>
    <mergeCell ref="M281:N281"/>
    <mergeCell ref="E280:F280"/>
    <mergeCell ref="E277:F277"/>
    <mergeCell ref="S98:T98"/>
    <mergeCell ref="C202:D202"/>
    <mergeCell ref="E202:F202"/>
    <mergeCell ref="G202:H202"/>
    <mergeCell ref="I202:J202"/>
    <mergeCell ref="K202:L202"/>
    <mergeCell ref="M202:N202"/>
    <mergeCell ref="O202:P202"/>
    <mergeCell ref="Q202:R202"/>
    <mergeCell ref="S202:T202"/>
    <mergeCell ref="C198:D198"/>
    <mergeCell ref="G195:H195"/>
    <mergeCell ref="G197:H197"/>
    <mergeCell ref="I197:J197"/>
    <mergeCell ref="E196:F196"/>
    <mergeCell ref="I201:J201"/>
    <mergeCell ref="K201:L201"/>
    <mergeCell ref="M201:N201"/>
    <mergeCell ref="O201:P201"/>
    <mergeCell ref="Q201:R201"/>
    <mergeCell ref="S201:T201"/>
    <mergeCell ref="S190:T190"/>
    <mergeCell ref="S189:T189"/>
    <mergeCell ref="S197:T197"/>
    <mergeCell ref="E189:F189"/>
    <mergeCell ref="K189:L189"/>
    <mergeCell ref="C191:D191"/>
    <mergeCell ref="E191:F191"/>
    <mergeCell ref="G193:H193"/>
    <mergeCell ref="I193:J193"/>
    <mergeCell ref="K193:L193"/>
    <mergeCell ref="M193:N193"/>
    <mergeCell ref="K304:L304"/>
    <mergeCell ref="S303:T303"/>
    <mergeCell ref="C301:D301"/>
    <mergeCell ref="E301:F301"/>
    <mergeCell ref="G301:H301"/>
    <mergeCell ref="I301:J301"/>
    <mergeCell ref="C305:D305"/>
    <mergeCell ref="E305:F305"/>
    <mergeCell ref="G305:H305"/>
    <mergeCell ref="I305:J305"/>
    <mergeCell ref="K305:L305"/>
    <mergeCell ref="M305:N305"/>
    <mergeCell ref="O305:P305"/>
    <mergeCell ref="Q305:R305"/>
    <mergeCell ref="S305:T305"/>
    <mergeCell ref="M304:N304"/>
    <mergeCell ref="O304:P304"/>
    <mergeCell ref="Q304:R304"/>
    <mergeCell ref="S304:T304"/>
    <mergeCell ref="C302:D302"/>
    <mergeCell ref="E302:F302"/>
    <mergeCell ref="G302:H302"/>
    <mergeCell ref="I302:J302"/>
    <mergeCell ref="K302:L302"/>
    <mergeCell ref="M302:N302"/>
    <mergeCell ref="O302:P302"/>
    <mergeCell ref="Q302:R302"/>
    <mergeCell ref="S302:T302"/>
    <mergeCell ref="K301:L301"/>
    <mergeCell ref="M301:N301"/>
    <mergeCell ref="O301:P301"/>
    <mergeCell ref="Q301:R301"/>
    <mergeCell ref="C308:D308"/>
    <mergeCell ref="E308:F308"/>
    <mergeCell ref="G308:H308"/>
    <mergeCell ref="I308:J308"/>
    <mergeCell ref="K308:L308"/>
    <mergeCell ref="M308:N308"/>
    <mergeCell ref="O308:P308"/>
    <mergeCell ref="Q308:R308"/>
    <mergeCell ref="S308:T308"/>
    <mergeCell ref="C101:D101"/>
    <mergeCell ref="E101:F101"/>
    <mergeCell ref="G101:H101"/>
    <mergeCell ref="I101:J101"/>
    <mergeCell ref="K101:L101"/>
    <mergeCell ref="M101:N101"/>
    <mergeCell ref="O101:P101"/>
    <mergeCell ref="Q101:R101"/>
    <mergeCell ref="S101:T101"/>
    <mergeCell ref="C205:D205"/>
    <mergeCell ref="E205:F205"/>
    <mergeCell ref="G205:H205"/>
    <mergeCell ref="I205:J205"/>
    <mergeCell ref="K205:L205"/>
    <mergeCell ref="M205:N205"/>
    <mergeCell ref="O205:P205"/>
    <mergeCell ref="Q205:R205"/>
    <mergeCell ref="S205:T205"/>
    <mergeCell ref="G307:H307"/>
    <mergeCell ref="C304:D304"/>
    <mergeCell ref="E304:F304"/>
    <mergeCell ref="G304:H304"/>
    <mergeCell ref="I304:J304"/>
  </mergeCells>
  <phoneticPr fontId="0" type="noConversion"/>
  <pageMargins left="0.59055118110236227" right="0.59055118110236227" top="0.78740157480314965" bottom="0.51181102362204722" header="0.51181102362204722" footer="0.51181102362204722"/>
  <pageSetup paperSize="9" scale="65" fitToHeight="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0000"/>
  </sheetPr>
  <dimension ref="A1:AJ114"/>
  <sheetViews>
    <sheetView topLeftCell="C31" workbookViewId="0">
      <selection activeCell="AH58" sqref="AH58:AJ58"/>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2" ht="19.5" customHeight="1" thickBot="1">
      <c r="A1" s="1086" t="s">
        <v>31</v>
      </c>
      <c r="B1" s="97"/>
      <c r="C1" s="4552" t="s">
        <v>216</v>
      </c>
      <c r="D1" s="4553"/>
      <c r="E1" s="4553"/>
      <c r="F1" s="4553"/>
      <c r="G1" s="4553"/>
      <c r="H1" s="4553"/>
      <c r="I1" s="4553"/>
      <c r="J1" s="4553"/>
      <c r="K1" s="4553"/>
      <c r="L1" s="4553"/>
      <c r="M1" s="4553"/>
      <c r="N1" s="4553"/>
      <c r="O1" s="4553"/>
      <c r="P1" s="4553"/>
      <c r="Q1" s="4553"/>
      <c r="R1" s="4553"/>
      <c r="S1" s="4553"/>
      <c r="T1" s="4553"/>
      <c r="U1" s="4553"/>
      <c r="V1" s="4553"/>
      <c r="W1" s="4553"/>
      <c r="X1" s="4553"/>
      <c r="Y1" s="4553"/>
      <c r="Z1" s="4553"/>
      <c r="AA1" s="4715"/>
      <c r="AB1" s="4715"/>
      <c r="AC1" s="4715"/>
      <c r="AD1" s="4715"/>
      <c r="AE1" s="4715"/>
      <c r="AF1" s="4716"/>
    </row>
    <row r="2" spans="1:32" ht="15.75" customHeight="1" thickBot="1">
      <c r="B2" s="641" t="s">
        <v>99</v>
      </c>
      <c r="C2" s="114"/>
      <c r="D2" s="115"/>
      <c r="E2" s="116"/>
      <c r="F2" s="4577" t="s">
        <v>155</v>
      </c>
      <c r="G2" s="4577"/>
      <c r="H2" s="4577"/>
      <c r="I2" s="4577"/>
      <c r="J2" s="4577"/>
      <c r="K2" s="4577"/>
      <c r="L2" s="4577"/>
      <c r="M2" s="4577"/>
      <c r="N2" s="4577"/>
      <c r="O2" s="4577"/>
      <c r="P2" s="4577"/>
      <c r="Q2" s="4577"/>
      <c r="R2" s="4577"/>
      <c r="S2" s="4577"/>
      <c r="T2" s="4577"/>
      <c r="U2" s="4577"/>
      <c r="V2" s="4577"/>
      <c r="W2" s="4577"/>
      <c r="X2" s="4577"/>
      <c r="Y2" s="4577"/>
      <c r="Z2" s="4577"/>
      <c r="AA2" s="4577"/>
      <c r="AB2" s="4577"/>
      <c r="AC2" s="4577"/>
      <c r="AD2" s="4577"/>
      <c r="AE2" s="4577"/>
      <c r="AF2" s="4578"/>
    </row>
    <row r="3" spans="1:32" ht="35.450000000000003" customHeight="1">
      <c r="B3" s="557" t="s">
        <v>104</v>
      </c>
      <c r="C3" s="4718" t="s">
        <v>156</v>
      </c>
      <c r="D3" s="4583"/>
      <c r="E3" s="4719"/>
      <c r="F3" s="4579" t="s">
        <v>157</v>
      </c>
      <c r="G3" s="4581"/>
      <c r="H3" s="4717"/>
      <c r="I3" s="4579" t="s">
        <v>141</v>
      </c>
      <c r="J3" s="4584"/>
      <c r="K3" s="4585"/>
      <c r="L3" s="4724" t="s">
        <v>604</v>
      </c>
      <c r="M3" s="4722"/>
      <c r="N3" s="4722"/>
      <c r="O3" s="4722" t="s">
        <v>605</v>
      </c>
      <c r="P3" s="4722"/>
      <c r="Q3" s="4723"/>
      <c r="R3" s="4586" t="s">
        <v>142</v>
      </c>
      <c r="S3" s="4584"/>
      <c r="T3" s="4585"/>
      <c r="U3" s="4579" t="s">
        <v>143</v>
      </c>
      <c r="V3" s="4571"/>
      <c r="W3" s="4580"/>
      <c r="X3" s="4579" t="s">
        <v>60</v>
      </c>
      <c r="Y3" s="4571"/>
      <c r="Z3" s="4580"/>
      <c r="AA3" s="4579" t="s">
        <v>144</v>
      </c>
      <c r="AB3" s="4571"/>
      <c r="AC3" s="4580"/>
      <c r="AD3" s="4579" t="s">
        <v>145</v>
      </c>
      <c r="AE3" s="4571"/>
      <c r="AF3" s="4580"/>
    </row>
    <row r="4" spans="1:32" ht="17.45" customHeight="1">
      <c r="B4" s="1573"/>
      <c r="C4" s="2015" t="s">
        <v>620</v>
      </c>
      <c r="D4" s="2006" t="s">
        <v>160</v>
      </c>
      <c r="E4" s="2016" t="s">
        <v>161</v>
      </c>
      <c r="F4" s="2015" t="s">
        <v>620</v>
      </c>
      <c r="G4" s="2006" t="s">
        <v>160</v>
      </c>
      <c r="H4" s="2016" t="s">
        <v>161</v>
      </c>
      <c r="I4" s="2015" t="s">
        <v>620</v>
      </c>
      <c r="J4" s="2006" t="s">
        <v>160</v>
      </c>
      <c r="K4" s="2016" t="s">
        <v>161</v>
      </c>
      <c r="L4" s="4720" t="s">
        <v>620</v>
      </c>
      <c r="M4" s="4590"/>
      <c r="N4" s="4590" t="s">
        <v>160</v>
      </c>
      <c r="O4" s="4590"/>
      <c r="P4" s="4590" t="s">
        <v>161</v>
      </c>
      <c r="Q4" s="4721"/>
      <c r="R4" s="2015" t="s">
        <v>620</v>
      </c>
      <c r="S4" s="2006" t="s">
        <v>160</v>
      </c>
      <c r="T4" s="2016" t="s">
        <v>161</v>
      </c>
      <c r="U4" s="2015" t="s">
        <v>620</v>
      </c>
      <c r="V4" s="2006" t="s">
        <v>160</v>
      </c>
      <c r="W4" s="2016" t="s">
        <v>161</v>
      </c>
      <c r="X4" s="2015" t="s">
        <v>620</v>
      </c>
      <c r="Y4" s="2006" t="s">
        <v>160</v>
      </c>
      <c r="Z4" s="2016" t="s">
        <v>161</v>
      </c>
      <c r="AA4" s="2015" t="s">
        <v>620</v>
      </c>
      <c r="AB4" s="2006" t="s">
        <v>160</v>
      </c>
      <c r="AC4" s="2016" t="s">
        <v>161</v>
      </c>
      <c r="AD4" s="2015" t="s">
        <v>620</v>
      </c>
      <c r="AE4" s="2006" t="s">
        <v>160</v>
      </c>
      <c r="AF4" s="2016" t="s">
        <v>161</v>
      </c>
    </row>
    <row r="5" spans="1:32">
      <c r="B5" s="28" t="s">
        <v>120</v>
      </c>
      <c r="C5" s="196">
        <v>92</v>
      </c>
      <c r="D5" s="191">
        <v>164</v>
      </c>
      <c r="E5" s="125">
        <v>-72</v>
      </c>
      <c r="F5" s="119">
        <v>1</v>
      </c>
      <c r="G5" s="2013">
        <v>0</v>
      </c>
      <c r="H5" s="127">
        <v>1</v>
      </c>
      <c r="I5" s="2008">
        <v>23</v>
      </c>
      <c r="J5" s="2001">
        <v>43</v>
      </c>
      <c r="K5" s="128">
        <v>-20</v>
      </c>
      <c r="L5" s="4706">
        <v>0</v>
      </c>
      <c r="M5" s="4561"/>
      <c r="N5" s="4560">
        <v>0</v>
      </c>
      <c r="O5" s="4707"/>
      <c r="P5" s="4561">
        <f>L5-N5</f>
        <v>0</v>
      </c>
      <c r="Q5" s="4708"/>
      <c r="R5" s="119">
        <v>48</v>
      </c>
      <c r="S5" s="2002">
        <v>71</v>
      </c>
      <c r="T5" s="128">
        <v>-23</v>
      </c>
      <c r="U5" s="119">
        <v>6</v>
      </c>
      <c r="V5" s="2002">
        <v>10</v>
      </c>
      <c r="W5" s="128">
        <v>-4</v>
      </c>
      <c r="X5" s="119">
        <v>0</v>
      </c>
      <c r="Y5" s="2002">
        <v>0</v>
      </c>
      <c r="Z5" s="127">
        <v>0</v>
      </c>
      <c r="AA5" s="119">
        <v>14</v>
      </c>
      <c r="AB5" s="2002">
        <v>38</v>
      </c>
      <c r="AC5" s="128">
        <v>-24</v>
      </c>
      <c r="AD5" s="2020">
        <v>0</v>
      </c>
      <c r="AE5" s="85">
        <v>2</v>
      </c>
      <c r="AF5" s="2014">
        <v>-2</v>
      </c>
    </row>
    <row r="6" spans="1:32">
      <c r="B6" s="28" t="s">
        <v>121</v>
      </c>
      <c r="C6" s="190">
        <v>153</v>
      </c>
      <c r="D6" s="191">
        <v>55</v>
      </c>
      <c r="E6" s="125">
        <v>98</v>
      </c>
      <c r="F6" s="126">
        <v>1</v>
      </c>
      <c r="G6" s="2013">
        <v>1</v>
      </c>
      <c r="H6" s="127">
        <v>0</v>
      </c>
      <c r="I6" s="2012">
        <v>26</v>
      </c>
      <c r="J6" s="2001">
        <v>20</v>
      </c>
      <c r="K6" s="128">
        <v>6</v>
      </c>
      <c r="L6" s="4712">
        <v>0</v>
      </c>
      <c r="M6" s="4565"/>
      <c r="N6" s="4564">
        <v>0</v>
      </c>
      <c r="O6" s="4713"/>
      <c r="P6" s="4565">
        <f t="shared" ref="P6:P25" si="0">L6-N6</f>
        <v>0</v>
      </c>
      <c r="Q6" s="4714"/>
      <c r="R6" s="126">
        <v>89</v>
      </c>
      <c r="S6" s="2002">
        <v>9</v>
      </c>
      <c r="T6" s="128">
        <v>80</v>
      </c>
      <c r="U6" s="126">
        <v>6</v>
      </c>
      <c r="V6" s="2002">
        <v>5</v>
      </c>
      <c r="W6" s="128">
        <v>1</v>
      </c>
      <c r="X6" s="126">
        <v>0</v>
      </c>
      <c r="Y6" s="2002">
        <v>0</v>
      </c>
      <c r="Z6" s="127">
        <v>0</v>
      </c>
      <c r="AA6" s="126">
        <v>29</v>
      </c>
      <c r="AB6" s="2002">
        <v>20</v>
      </c>
      <c r="AC6" s="128">
        <v>9</v>
      </c>
      <c r="AD6" s="194">
        <v>2</v>
      </c>
      <c r="AE6" s="85">
        <v>0</v>
      </c>
      <c r="AF6" s="2014">
        <v>2</v>
      </c>
    </row>
    <row r="7" spans="1:32">
      <c r="B7" s="28" t="s">
        <v>122</v>
      </c>
      <c r="C7" s="190">
        <v>89</v>
      </c>
      <c r="D7" s="191">
        <v>47</v>
      </c>
      <c r="E7" s="125">
        <v>42</v>
      </c>
      <c r="F7" s="126">
        <v>0</v>
      </c>
      <c r="G7" s="2013">
        <v>1</v>
      </c>
      <c r="H7" s="127">
        <v>-1</v>
      </c>
      <c r="I7" s="2012">
        <v>16</v>
      </c>
      <c r="J7" s="2001">
        <v>17</v>
      </c>
      <c r="K7" s="128">
        <v>-1</v>
      </c>
      <c r="L7" s="4712">
        <v>0</v>
      </c>
      <c r="M7" s="4565"/>
      <c r="N7" s="4564">
        <v>0</v>
      </c>
      <c r="O7" s="4713"/>
      <c r="P7" s="4565">
        <f t="shared" si="0"/>
        <v>0</v>
      </c>
      <c r="Q7" s="4714"/>
      <c r="R7" s="126">
        <v>62</v>
      </c>
      <c r="S7" s="2002">
        <v>16</v>
      </c>
      <c r="T7" s="128">
        <v>46</v>
      </c>
      <c r="U7" s="126">
        <v>1</v>
      </c>
      <c r="V7" s="2002">
        <v>4</v>
      </c>
      <c r="W7" s="128">
        <v>-3</v>
      </c>
      <c r="X7" s="126">
        <v>0</v>
      </c>
      <c r="Y7" s="2002">
        <v>0</v>
      </c>
      <c r="Z7" s="127">
        <v>0</v>
      </c>
      <c r="AA7" s="126">
        <v>10</v>
      </c>
      <c r="AB7" s="2002">
        <v>9</v>
      </c>
      <c r="AC7" s="128">
        <v>1</v>
      </c>
      <c r="AD7" s="194">
        <v>0</v>
      </c>
      <c r="AE7" s="85">
        <v>0</v>
      </c>
      <c r="AF7" s="2014">
        <v>0</v>
      </c>
    </row>
    <row r="8" spans="1:32">
      <c r="B8" s="52" t="s">
        <v>123</v>
      </c>
      <c r="C8" s="192">
        <v>60</v>
      </c>
      <c r="D8" s="193">
        <v>41</v>
      </c>
      <c r="E8" s="131">
        <v>19</v>
      </c>
      <c r="F8" s="132">
        <v>0</v>
      </c>
      <c r="G8" s="2010">
        <v>0</v>
      </c>
      <c r="H8" s="133">
        <v>0</v>
      </c>
      <c r="I8" s="132">
        <v>13</v>
      </c>
      <c r="J8" s="2003">
        <v>13</v>
      </c>
      <c r="K8" s="134">
        <v>0</v>
      </c>
      <c r="L8" s="4709">
        <v>0</v>
      </c>
      <c r="M8" s="4700"/>
      <c r="N8" s="4568">
        <v>0</v>
      </c>
      <c r="O8" s="4710"/>
      <c r="P8" s="4700">
        <f t="shared" si="0"/>
        <v>0</v>
      </c>
      <c r="Q8" s="4711"/>
      <c r="R8" s="132">
        <v>35</v>
      </c>
      <c r="S8" s="2004">
        <v>20</v>
      </c>
      <c r="T8" s="134">
        <v>15</v>
      </c>
      <c r="U8" s="132">
        <v>4</v>
      </c>
      <c r="V8" s="2004">
        <v>4</v>
      </c>
      <c r="W8" s="134">
        <v>0</v>
      </c>
      <c r="X8" s="132">
        <v>0</v>
      </c>
      <c r="Y8" s="2004">
        <v>0</v>
      </c>
      <c r="Z8" s="133">
        <v>0</v>
      </c>
      <c r="AA8" s="132">
        <v>7</v>
      </c>
      <c r="AB8" s="2004">
        <v>4</v>
      </c>
      <c r="AC8" s="134">
        <v>3</v>
      </c>
      <c r="AD8" s="195">
        <v>1</v>
      </c>
      <c r="AE8" s="87">
        <v>0</v>
      </c>
      <c r="AF8" s="2011">
        <v>1</v>
      </c>
    </row>
    <row r="9" spans="1:32">
      <c r="B9" s="51" t="s">
        <v>124</v>
      </c>
      <c r="C9" s="190">
        <v>95</v>
      </c>
      <c r="D9" s="191">
        <v>167</v>
      </c>
      <c r="E9" s="125">
        <f t="shared" ref="E9:E17" si="1">SUM(C9-D9)</f>
        <v>-72</v>
      </c>
      <c r="F9" s="126">
        <v>2</v>
      </c>
      <c r="G9" s="2013">
        <v>1</v>
      </c>
      <c r="H9" s="127">
        <f t="shared" ref="H9:H17" si="2">SUM(F9-G9)</f>
        <v>1</v>
      </c>
      <c r="I9" s="126">
        <v>28</v>
      </c>
      <c r="J9" s="2001">
        <v>39</v>
      </c>
      <c r="K9" s="128">
        <f t="shared" ref="K9:K17" si="3">SUM(I9-J9)</f>
        <v>-11</v>
      </c>
      <c r="L9" s="4712">
        <v>0</v>
      </c>
      <c r="M9" s="4565"/>
      <c r="N9" s="4564">
        <v>0</v>
      </c>
      <c r="O9" s="4713"/>
      <c r="P9" s="4565">
        <f t="shared" si="0"/>
        <v>0</v>
      </c>
      <c r="Q9" s="4714"/>
      <c r="R9" s="126">
        <v>48</v>
      </c>
      <c r="S9" s="2002">
        <v>79</v>
      </c>
      <c r="T9" s="128">
        <f t="shared" ref="T9:T17" si="4">SUM(R9-S9)</f>
        <v>-31</v>
      </c>
      <c r="U9" s="126">
        <v>3</v>
      </c>
      <c r="V9" s="2002">
        <v>15</v>
      </c>
      <c r="W9" s="128">
        <f t="shared" ref="W9:W17" si="5">SUM(U9-V9)</f>
        <v>-12</v>
      </c>
      <c r="X9" s="126">
        <v>0</v>
      </c>
      <c r="Y9" s="2002">
        <v>0</v>
      </c>
      <c r="Z9" s="127">
        <f t="shared" ref="Z9:Z17" si="6">SUM(X9-Y9)</f>
        <v>0</v>
      </c>
      <c r="AA9" s="126">
        <v>14</v>
      </c>
      <c r="AB9" s="2002">
        <v>33</v>
      </c>
      <c r="AC9" s="128">
        <f t="shared" ref="AC9:AC17" si="7">SUM(AA9-AB9)</f>
        <v>-19</v>
      </c>
      <c r="AD9" s="194">
        <v>0</v>
      </c>
      <c r="AE9" s="85">
        <v>0</v>
      </c>
      <c r="AF9" s="2014">
        <f t="shared" ref="AF9:AF17" si="8">SUM(AD9-AE9)</f>
        <v>0</v>
      </c>
    </row>
    <row r="10" spans="1:32">
      <c r="B10" s="51" t="s">
        <v>125</v>
      </c>
      <c r="C10" s="190">
        <v>136</v>
      </c>
      <c r="D10" s="191">
        <v>60</v>
      </c>
      <c r="E10" s="125">
        <f t="shared" si="1"/>
        <v>76</v>
      </c>
      <c r="F10" s="126"/>
      <c r="G10" s="2013">
        <v>3</v>
      </c>
      <c r="H10" s="127">
        <f t="shared" si="2"/>
        <v>-3</v>
      </c>
      <c r="I10" s="126">
        <v>20</v>
      </c>
      <c r="J10" s="2001">
        <v>16</v>
      </c>
      <c r="K10" s="128">
        <f t="shared" si="3"/>
        <v>4</v>
      </c>
      <c r="L10" s="4712">
        <v>0</v>
      </c>
      <c r="M10" s="4565"/>
      <c r="N10" s="4564">
        <v>0</v>
      </c>
      <c r="O10" s="4713"/>
      <c r="P10" s="4565">
        <f t="shared" si="0"/>
        <v>0</v>
      </c>
      <c r="Q10" s="4714"/>
      <c r="R10" s="126">
        <v>86</v>
      </c>
      <c r="S10" s="2002">
        <v>16</v>
      </c>
      <c r="T10" s="128">
        <f t="shared" si="4"/>
        <v>70</v>
      </c>
      <c r="U10" s="126">
        <v>2</v>
      </c>
      <c r="V10" s="2002">
        <v>9</v>
      </c>
      <c r="W10" s="128">
        <f t="shared" si="5"/>
        <v>-7</v>
      </c>
      <c r="X10" s="126">
        <v>0</v>
      </c>
      <c r="Y10" s="2002">
        <v>0</v>
      </c>
      <c r="Z10" s="127">
        <f t="shared" si="6"/>
        <v>0</v>
      </c>
      <c r="AA10" s="126">
        <v>25</v>
      </c>
      <c r="AB10" s="2002">
        <v>16</v>
      </c>
      <c r="AC10" s="128">
        <f t="shared" si="7"/>
        <v>9</v>
      </c>
      <c r="AD10" s="194">
        <v>1</v>
      </c>
      <c r="AE10" s="85">
        <v>0</v>
      </c>
      <c r="AF10" s="2014">
        <f t="shared" si="8"/>
        <v>1</v>
      </c>
    </row>
    <row r="11" spans="1:32">
      <c r="B11" s="51" t="s">
        <v>126</v>
      </c>
      <c r="C11" s="190">
        <v>82</v>
      </c>
      <c r="D11" s="191">
        <v>52</v>
      </c>
      <c r="E11" s="125">
        <f t="shared" si="1"/>
        <v>30</v>
      </c>
      <c r="F11" s="126">
        <v>1</v>
      </c>
      <c r="G11" s="2013">
        <v>0</v>
      </c>
      <c r="H11" s="127">
        <f t="shared" si="2"/>
        <v>1</v>
      </c>
      <c r="I11" s="126">
        <v>15</v>
      </c>
      <c r="J11" s="2001">
        <v>13</v>
      </c>
      <c r="K11" s="128">
        <f t="shared" si="3"/>
        <v>2</v>
      </c>
      <c r="L11" s="4712">
        <v>0</v>
      </c>
      <c r="M11" s="4565"/>
      <c r="N11" s="4564">
        <v>0</v>
      </c>
      <c r="O11" s="4713"/>
      <c r="P11" s="4565">
        <f t="shared" si="0"/>
        <v>0</v>
      </c>
      <c r="Q11" s="4714"/>
      <c r="R11" s="126">
        <v>44</v>
      </c>
      <c r="S11" s="2002">
        <v>17</v>
      </c>
      <c r="T11" s="128">
        <f t="shared" si="4"/>
        <v>27</v>
      </c>
      <c r="U11" s="126">
        <v>3</v>
      </c>
      <c r="V11" s="2002">
        <v>4</v>
      </c>
      <c r="W11" s="128">
        <f t="shared" si="5"/>
        <v>-1</v>
      </c>
      <c r="X11" s="126">
        <v>0</v>
      </c>
      <c r="Y11" s="2002">
        <v>2</v>
      </c>
      <c r="Z11" s="127">
        <f t="shared" si="6"/>
        <v>-2</v>
      </c>
      <c r="AA11" s="126">
        <v>19</v>
      </c>
      <c r="AB11" s="2002">
        <v>16</v>
      </c>
      <c r="AC11" s="128">
        <f t="shared" si="7"/>
        <v>3</v>
      </c>
      <c r="AD11" s="194">
        <v>0</v>
      </c>
      <c r="AE11" s="85">
        <v>0</v>
      </c>
      <c r="AF11" s="2014">
        <f t="shared" si="8"/>
        <v>0</v>
      </c>
    </row>
    <row r="12" spans="1:32">
      <c r="B12" s="52" t="s">
        <v>127</v>
      </c>
      <c r="C12" s="192">
        <v>77</v>
      </c>
      <c r="D12" s="193">
        <v>56</v>
      </c>
      <c r="E12" s="131">
        <f t="shared" si="1"/>
        <v>21</v>
      </c>
      <c r="F12" s="132">
        <v>1</v>
      </c>
      <c r="G12" s="2010">
        <v>0</v>
      </c>
      <c r="H12" s="133">
        <f t="shared" si="2"/>
        <v>1</v>
      </c>
      <c r="I12" s="132">
        <v>20</v>
      </c>
      <c r="J12" s="2003">
        <v>17</v>
      </c>
      <c r="K12" s="134">
        <f t="shared" si="3"/>
        <v>3</v>
      </c>
      <c r="L12" s="4712">
        <v>0</v>
      </c>
      <c r="M12" s="4565"/>
      <c r="N12" s="4564">
        <v>0</v>
      </c>
      <c r="O12" s="4713"/>
      <c r="P12" s="4565">
        <f t="shared" si="0"/>
        <v>0</v>
      </c>
      <c r="Q12" s="4714"/>
      <c r="R12" s="132">
        <v>43</v>
      </c>
      <c r="S12" s="2004">
        <v>23</v>
      </c>
      <c r="T12" s="134">
        <f t="shared" si="4"/>
        <v>20</v>
      </c>
      <c r="U12" s="132">
        <v>1</v>
      </c>
      <c r="V12" s="2004">
        <v>2</v>
      </c>
      <c r="W12" s="134">
        <f t="shared" si="5"/>
        <v>-1</v>
      </c>
      <c r="X12" s="132">
        <v>0</v>
      </c>
      <c r="Y12" s="2004">
        <v>0</v>
      </c>
      <c r="Z12" s="133">
        <f t="shared" si="6"/>
        <v>0</v>
      </c>
      <c r="AA12" s="132">
        <v>12</v>
      </c>
      <c r="AB12" s="2004">
        <v>14</v>
      </c>
      <c r="AC12" s="134">
        <f t="shared" si="7"/>
        <v>-2</v>
      </c>
      <c r="AD12" s="195">
        <v>0</v>
      </c>
      <c r="AE12" s="87">
        <v>0</v>
      </c>
      <c r="AF12" s="2011">
        <f t="shared" si="8"/>
        <v>0</v>
      </c>
    </row>
    <row r="13" spans="1:32">
      <c r="B13" s="51" t="s">
        <v>128</v>
      </c>
      <c r="C13" s="190">
        <v>145</v>
      </c>
      <c r="D13" s="191">
        <v>164</v>
      </c>
      <c r="E13" s="125">
        <f t="shared" si="1"/>
        <v>-19</v>
      </c>
      <c r="F13" s="126">
        <v>5</v>
      </c>
      <c r="G13" s="2013">
        <v>4</v>
      </c>
      <c r="H13" s="127">
        <f t="shared" si="2"/>
        <v>1</v>
      </c>
      <c r="I13" s="126">
        <v>30</v>
      </c>
      <c r="J13" s="2001">
        <v>47</v>
      </c>
      <c r="K13" s="128">
        <f t="shared" si="3"/>
        <v>-17</v>
      </c>
      <c r="L13" s="4706">
        <v>0</v>
      </c>
      <c r="M13" s="4561"/>
      <c r="N13" s="4560">
        <v>0</v>
      </c>
      <c r="O13" s="4707"/>
      <c r="P13" s="4561">
        <f t="shared" si="0"/>
        <v>0</v>
      </c>
      <c r="Q13" s="4708"/>
      <c r="R13" s="126">
        <v>86</v>
      </c>
      <c r="S13" s="2002">
        <v>71</v>
      </c>
      <c r="T13" s="128">
        <f t="shared" si="4"/>
        <v>15</v>
      </c>
      <c r="U13" s="126">
        <v>7</v>
      </c>
      <c r="V13" s="2002">
        <v>15</v>
      </c>
      <c r="W13" s="128">
        <f t="shared" si="5"/>
        <v>-8</v>
      </c>
      <c r="X13" s="126">
        <v>0</v>
      </c>
      <c r="Y13" s="2002">
        <v>1</v>
      </c>
      <c r="Z13" s="127">
        <f t="shared" si="6"/>
        <v>-1</v>
      </c>
      <c r="AA13" s="126">
        <v>15</v>
      </c>
      <c r="AB13" s="2002">
        <v>26</v>
      </c>
      <c r="AC13" s="128">
        <f t="shared" si="7"/>
        <v>-11</v>
      </c>
      <c r="AD13" s="194">
        <v>2</v>
      </c>
      <c r="AE13" s="85">
        <v>0</v>
      </c>
      <c r="AF13" s="2014">
        <f t="shared" si="8"/>
        <v>2</v>
      </c>
    </row>
    <row r="14" spans="1:32">
      <c r="B14" s="51" t="s">
        <v>129</v>
      </c>
      <c r="C14" s="190">
        <v>117</v>
      </c>
      <c r="D14" s="191">
        <v>42</v>
      </c>
      <c r="E14" s="125">
        <f t="shared" si="1"/>
        <v>75</v>
      </c>
      <c r="F14" s="126">
        <v>2</v>
      </c>
      <c r="G14" s="2013">
        <v>1</v>
      </c>
      <c r="H14" s="127">
        <f t="shared" si="2"/>
        <v>1</v>
      </c>
      <c r="I14" s="126">
        <v>18</v>
      </c>
      <c r="J14" s="2001">
        <v>8</v>
      </c>
      <c r="K14" s="128">
        <f t="shared" si="3"/>
        <v>10</v>
      </c>
      <c r="L14" s="4712">
        <v>0</v>
      </c>
      <c r="M14" s="4565"/>
      <c r="N14" s="4564">
        <v>0</v>
      </c>
      <c r="O14" s="4713"/>
      <c r="P14" s="4565">
        <f t="shared" si="0"/>
        <v>0</v>
      </c>
      <c r="Q14" s="4714"/>
      <c r="R14" s="126">
        <v>80</v>
      </c>
      <c r="S14" s="2002">
        <v>22</v>
      </c>
      <c r="T14" s="128">
        <f t="shared" si="4"/>
        <v>58</v>
      </c>
      <c r="U14" s="126">
        <v>6</v>
      </c>
      <c r="V14" s="2002">
        <v>5</v>
      </c>
      <c r="W14" s="128">
        <f t="shared" si="5"/>
        <v>1</v>
      </c>
      <c r="X14" s="126">
        <v>0</v>
      </c>
      <c r="Y14" s="2002">
        <v>1</v>
      </c>
      <c r="Z14" s="127">
        <f t="shared" si="6"/>
        <v>-1</v>
      </c>
      <c r="AA14" s="126">
        <v>10</v>
      </c>
      <c r="AB14" s="2002">
        <v>5</v>
      </c>
      <c r="AC14" s="128">
        <f t="shared" si="7"/>
        <v>5</v>
      </c>
      <c r="AD14" s="194">
        <v>1</v>
      </c>
      <c r="AE14" s="85">
        <v>0</v>
      </c>
      <c r="AF14" s="2014">
        <f t="shared" si="8"/>
        <v>1</v>
      </c>
    </row>
    <row r="15" spans="1:32">
      <c r="B15" s="51" t="s">
        <v>130</v>
      </c>
      <c r="C15" s="190">
        <v>66</v>
      </c>
      <c r="D15" s="191">
        <v>56</v>
      </c>
      <c r="E15" s="125">
        <f t="shared" si="1"/>
        <v>10</v>
      </c>
      <c r="F15" s="126">
        <v>0</v>
      </c>
      <c r="G15" s="2013">
        <v>2</v>
      </c>
      <c r="H15" s="127">
        <f t="shared" si="2"/>
        <v>-2</v>
      </c>
      <c r="I15" s="126">
        <v>12</v>
      </c>
      <c r="J15" s="2001">
        <v>12</v>
      </c>
      <c r="K15" s="128">
        <f t="shared" si="3"/>
        <v>0</v>
      </c>
      <c r="L15" s="4712">
        <v>0</v>
      </c>
      <c r="M15" s="4565"/>
      <c r="N15" s="4564">
        <v>0</v>
      </c>
      <c r="O15" s="4713"/>
      <c r="P15" s="4565">
        <f t="shared" si="0"/>
        <v>0</v>
      </c>
      <c r="Q15" s="4714"/>
      <c r="R15" s="126">
        <v>38</v>
      </c>
      <c r="S15" s="2002">
        <v>26</v>
      </c>
      <c r="T15" s="128">
        <f t="shared" si="4"/>
        <v>12</v>
      </c>
      <c r="U15" s="126">
        <v>3</v>
      </c>
      <c r="V15" s="2002">
        <v>5</v>
      </c>
      <c r="W15" s="128">
        <f t="shared" si="5"/>
        <v>-2</v>
      </c>
      <c r="X15" s="126">
        <v>0</v>
      </c>
      <c r="Y15" s="2002">
        <v>0</v>
      </c>
      <c r="Z15" s="127">
        <f t="shared" si="6"/>
        <v>0</v>
      </c>
      <c r="AA15" s="126">
        <v>13</v>
      </c>
      <c r="AB15" s="2002">
        <v>11</v>
      </c>
      <c r="AC15" s="128">
        <f t="shared" si="7"/>
        <v>2</v>
      </c>
      <c r="AD15" s="194">
        <v>0</v>
      </c>
      <c r="AE15" s="85">
        <v>0</v>
      </c>
      <c r="AF15" s="2014">
        <f t="shared" si="8"/>
        <v>0</v>
      </c>
    </row>
    <row r="16" spans="1:32">
      <c r="B16" s="52" t="s">
        <v>405</v>
      </c>
      <c r="C16" s="192">
        <v>59</v>
      </c>
      <c r="D16" s="193">
        <v>64</v>
      </c>
      <c r="E16" s="131">
        <f t="shared" si="1"/>
        <v>-5</v>
      </c>
      <c r="F16" s="132">
        <v>1</v>
      </c>
      <c r="G16" s="2010">
        <v>0</v>
      </c>
      <c r="H16" s="133">
        <f t="shared" si="2"/>
        <v>1</v>
      </c>
      <c r="I16" s="132">
        <v>12</v>
      </c>
      <c r="J16" s="2003">
        <v>18</v>
      </c>
      <c r="K16" s="134">
        <f t="shared" si="3"/>
        <v>-6</v>
      </c>
      <c r="L16" s="4709">
        <v>0</v>
      </c>
      <c r="M16" s="4700"/>
      <c r="N16" s="4568">
        <v>0</v>
      </c>
      <c r="O16" s="4710"/>
      <c r="P16" s="4700">
        <f t="shared" si="0"/>
        <v>0</v>
      </c>
      <c r="Q16" s="4711"/>
      <c r="R16" s="132">
        <v>34</v>
      </c>
      <c r="S16" s="2004">
        <v>24</v>
      </c>
      <c r="T16" s="134">
        <f t="shared" si="4"/>
        <v>10</v>
      </c>
      <c r="U16" s="132">
        <v>3</v>
      </c>
      <c r="V16" s="2004">
        <v>3</v>
      </c>
      <c r="W16" s="134">
        <f t="shared" si="5"/>
        <v>0</v>
      </c>
      <c r="X16" s="132">
        <v>0</v>
      </c>
      <c r="Y16" s="2004">
        <v>0</v>
      </c>
      <c r="Z16" s="133">
        <f t="shared" si="6"/>
        <v>0</v>
      </c>
      <c r="AA16" s="132">
        <v>8</v>
      </c>
      <c r="AB16" s="2004">
        <v>19</v>
      </c>
      <c r="AC16" s="134">
        <f t="shared" si="7"/>
        <v>-11</v>
      </c>
      <c r="AD16" s="195">
        <v>1</v>
      </c>
      <c r="AE16" s="87">
        <v>0</v>
      </c>
      <c r="AF16" s="2011">
        <f t="shared" si="8"/>
        <v>1</v>
      </c>
    </row>
    <row r="17" spans="2:34">
      <c r="B17" s="51" t="s">
        <v>425</v>
      </c>
      <c r="C17" s="190">
        <f>'2.3 -2.4-2.5. Artig. Settore '!B114</f>
        <v>145</v>
      </c>
      <c r="D17" s="191">
        <f>'2.3 -2.4-2.5. Artig. Settore '!B216</f>
        <v>174</v>
      </c>
      <c r="E17" s="125">
        <f t="shared" si="1"/>
        <v>-29</v>
      </c>
      <c r="F17" s="126">
        <f>'2.3 -2.4-2.5. Artig. Settore '!C114</f>
        <v>2</v>
      </c>
      <c r="G17" s="2013">
        <f>'2.3 -2.4-2.5. Artig. Settore '!C216</f>
        <v>3</v>
      </c>
      <c r="H17" s="471">
        <f t="shared" si="2"/>
        <v>-1</v>
      </c>
      <c r="I17" s="126">
        <f>'2.3 -2.4-2.5. Artig. Settore '!E114</f>
        <v>26</v>
      </c>
      <c r="J17" s="2001">
        <f>'2.3 -2.4-2.5. Artig. Settore '!E216</f>
        <v>34</v>
      </c>
      <c r="K17" s="471">
        <f t="shared" si="3"/>
        <v>-8</v>
      </c>
      <c r="L17" s="4712">
        <v>0</v>
      </c>
      <c r="M17" s="4565"/>
      <c r="N17" s="4564">
        <v>0</v>
      </c>
      <c r="O17" s="4713"/>
      <c r="P17" s="4565">
        <f t="shared" si="0"/>
        <v>0</v>
      </c>
      <c r="Q17" s="4714"/>
      <c r="R17" s="126">
        <f>'2.3 -2.4-2.5. Artig. Settore '!K114</f>
        <v>92</v>
      </c>
      <c r="S17" s="2002">
        <f>'2.3 -2.4-2.5. Artig. Settore '!K216</f>
        <v>80</v>
      </c>
      <c r="T17" s="471">
        <f t="shared" si="4"/>
        <v>12</v>
      </c>
      <c r="U17" s="126">
        <f>'2.3 -2.4-2.5. Artig. Settore '!M114</f>
        <v>9</v>
      </c>
      <c r="V17" s="2002">
        <f>'2.3 -2.4-2.5. Artig. Settore '!M216</f>
        <v>21</v>
      </c>
      <c r="W17" s="471">
        <f t="shared" si="5"/>
        <v>-12</v>
      </c>
      <c r="X17" s="126">
        <f>'2.3 -2.4-2.5. Artig. Settore '!O114</f>
        <v>0</v>
      </c>
      <c r="Y17" s="2002">
        <f>'2.3 -2.4-2.5. Artig. Settore '!O216</f>
        <v>3</v>
      </c>
      <c r="Z17" s="471">
        <f t="shared" si="6"/>
        <v>-3</v>
      </c>
      <c r="AA17" s="126">
        <f>'2.3 -2.4-2.5. Artig. Settore '!Q114</f>
        <v>16</v>
      </c>
      <c r="AB17" s="2002">
        <f>'2.3 -2.4-2.5. Artig. Settore '!Q216</f>
        <v>33</v>
      </c>
      <c r="AC17" s="471">
        <f t="shared" si="7"/>
        <v>-17</v>
      </c>
      <c r="AD17" s="194">
        <f>'2.3 -2.4-2.5. Artig. Settore '!S114</f>
        <v>0</v>
      </c>
      <c r="AE17" s="85">
        <f>'2.3 -2.4-2.5. Artig. Settore '!S216</f>
        <v>0</v>
      </c>
      <c r="AF17" s="471">
        <f t="shared" si="8"/>
        <v>0</v>
      </c>
      <c r="AG17" s="242"/>
      <c r="AH17" s="242"/>
    </row>
    <row r="18" spans="2:34">
      <c r="B18" s="51" t="s">
        <v>575</v>
      </c>
      <c r="C18" s="190">
        <f>'2.3 -2.4-2.5. Artig. Settore '!B115</f>
        <v>112</v>
      </c>
      <c r="D18" s="191">
        <f>'2.3 -2.4-2.5. Artig. Settore '!B217</f>
        <v>58</v>
      </c>
      <c r="E18" s="125">
        <f t="shared" ref="E18:E34" si="9">SUM(C18-D18)</f>
        <v>54</v>
      </c>
      <c r="F18" s="126">
        <f>'2.3 -2.4-2.5. Artig. Settore '!C115</f>
        <v>1</v>
      </c>
      <c r="G18" s="2013">
        <f>'2.3 -2.4-2.5. Artig. Settore '!C217</f>
        <v>3</v>
      </c>
      <c r="H18" s="471">
        <f t="shared" ref="H18:H34" si="10">SUM(F18-G18)</f>
        <v>-2</v>
      </c>
      <c r="I18" s="126">
        <f>'2.3 -2.4-2.5. Artig. Settore '!E115</f>
        <v>19</v>
      </c>
      <c r="J18" s="2001">
        <f>'2.3 -2.4-2.5. Artig. Settore '!E217</f>
        <v>6</v>
      </c>
      <c r="K18" s="471">
        <f t="shared" ref="K18:K34" si="11">SUM(I18-J18)</f>
        <v>13</v>
      </c>
      <c r="L18" s="4712">
        <v>0</v>
      </c>
      <c r="M18" s="4565"/>
      <c r="N18" s="4564">
        <v>0</v>
      </c>
      <c r="O18" s="4713"/>
      <c r="P18" s="4565">
        <f t="shared" si="0"/>
        <v>0</v>
      </c>
      <c r="Q18" s="4714"/>
      <c r="R18" s="126">
        <f>'2.3 -2.4-2.5. Artig. Settore '!K115</f>
        <v>67</v>
      </c>
      <c r="S18" s="2002">
        <f>'2.3 -2.4-2.5. Artig. Settore '!K217</f>
        <v>31</v>
      </c>
      <c r="T18" s="471">
        <f t="shared" ref="T18:T34" si="12">SUM(R18-S18)</f>
        <v>36</v>
      </c>
      <c r="U18" s="126">
        <f>'2.3 -2.4-2.5. Artig. Settore '!M115</f>
        <v>1</v>
      </c>
      <c r="V18" s="2002">
        <f>'2.3 -2.4-2.5. Artig. Settore '!M217</f>
        <v>6</v>
      </c>
      <c r="W18" s="471">
        <f t="shared" ref="W18:W34" si="13">SUM(U18-V18)</f>
        <v>-5</v>
      </c>
      <c r="X18" s="126">
        <f>'2.3 -2.4-2.5. Artig. Settore '!O115</f>
        <v>0</v>
      </c>
      <c r="Y18" s="2002">
        <f>'2.3 -2.4-2.5. Artig. Settore '!O217</f>
        <v>0</v>
      </c>
      <c r="Z18" s="471">
        <f t="shared" ref="Z18:Z34" si="14">SUM(X18-Y18)</f>
        <v>0</v>
      </c>
      <c r="AA18" s="126">
        <f>'2.3 -2.4-2.5. Artig. Settore '!Q115</f>
        <v>19</v>
      </c>
      <c r="AB18" s="2002">
        <f>'2.3 -2.4-2.5. Artig. Settore '!Q217</f>
        <v>12</v>
      </c>
      <c r="AC18" s="471">
        <f t="shared" ref="AC18:AC34" si="15">SUM(AA18-AB18)</f>
        <v>7</v>
      </c>
      <c r="AD18" s="194">
        <f>'2.3 -2.4-2.5. Artig. Settore '!S115</f>
        <v>5</v>
      </c>
      <c r="AE18" s="85">
        <f>'2.3 -2.4-2.5. Artig. Settore '!S217</f>
        <v>0</v>
      </c>
      <c r="AF18" s="471">
        <f t="shared" ref="AF18:AF34" si="16">SUM(AD18-AE18)</f>
        <v>5</v>
      </c>
      <c r="AG18" s="555"/>
      <c r="AH18" s="555"/>
    </row>
    <row r="19" spans="2:34">
      <c r="B19" s="51" t="s">
        <v>426</v>
      </c>
      <c r="C19" s="190">
        <v>52</v>
      </c>
      <c r="D19" s="191">
        <v>53</v>
      </c>
      <c r="E19" s="125">
        <f t="shared" si="9"/>
        <v>-1</v>
      </c>
      <c r="F19" s="126">
        <v>0</v>
      </c>
      <c r="G19" s="2013">
        <v>1</v>
      </c>
      <c r="H19" s="471">
        <f t="shared" si="10"/>
        <v>-1</v>
      </c>
      <c r="I19" s="126">
        <v>13</v>
      </c>
      <c r="J19" s="2001">
        <v>12</v>
      </c>
      <c r="K19" s="471">
        <f t="shared" si="11"/>
        <v>1</v>
      </c>
      <c r="L19" s="4712">
        <v>0</v>
      </c>
      <c r="M19" s="4565"/>
      <c r="N19" s="4564">
        <v>0</v>
      </c>
      <c r="O19" s="4713"/>
      <c r="P19" s="4565">
        <f t="shared" si="0"/>
        <v>0</v>
      </c>
      <c r="Q19" s="4714"/>
      <c r="R19" s="126">
        <v>25</v>
      </c>
      <c r="S19" s="2002">
        <v>30</v>
      </c>
      <c r="T19" s="471">
        <f t="shared" si="12"/>
        <v>-5</v>
      </c>
      <c r="U19" s="126">
        <v>1</v>
      </c>
      <c r="V19" s="2002">
        <v>1</v>
      </c>
      <c r="W19" s="471">
        <f t="shared" si="13"/>
        <v>0</v>
      </c>
      <c r="X19" s="126">
        <v>0</v>
      </c>
      <c r="Y19" s="2002">
        <v>0</v>
      </c>
      <c r="Z19" s="471">
        <f t="shared" si="14"/>
        <v>0</v>
      </c>
      <c r="AA19" s="126">
        <v>12</v>
      </c>
      <c r="AB19" s="2002">
        <v>9</v>
      </c>
      <c r="AC19" s="471">
        <f t="shared" si="15"/>
        <v>3</v>
      </c>
      <c r="AD19" s="194">
        <v>1</v>
      </c>
      <c r="AE19" s="85">
        <v>0</v>
      </c>
      <c r="AF19" s="471">
        <f t="shared" si="16"/>
        <v>1</v>
      </c>
      <c r="AG19" s="555"/>
      <c r="AH19" s="555"/>
    </row>
    <row r="20" spans="2:34">
      <c r="B20" s="52" t="s">
        <v>479</v>
      </c>
      <c r="C20" s="192">
        <v>50</v>
      </c>
      <c r="D20" s="193">
        <v>64</v>
      </c>
      <c r="E20" s="131">
        <f t="shared" si="9"/>
        <v>-14</v>
      </c>
      <c r="F20" s="132">
        <v>0</v>
      </c>
      <c r="G20" s="2010">
        <v>3</v>
      </c>
      <c r="H20" s="591">
        <f t="shared" si="10"/>
        <v>-3</v>
      </c>
      <c r="I20" s="132">
        <v>8</v>
      </c>
      <c r="J20" s="2003">
        <v>12</v>
      </c>
      <c r="K20" s="591">
        <f t="shared" si="11"/>
        <v>-4</v>
      </c>
      <c r="L20" s="4712">
        <v>0</v>
      </c>
      <c r="M20" s="4565"/>
      <c r="N20" s="4564">
        <v>0</v>
      </c>
      <c r="O20" s="4713"/>
      <c r="P20" s="4565">
        <f t="shared" si="0"/>
        <v>0</v>
      </c>
      <c r="Q20" s="4714"/>
      <c r="R20" s="132">
        <v>24</v>
      </c>
      <c r="S20" s="2004">
        <v>31</v>
      </c>
      <c r="T20" s="591">
        <f t="shared" si="12"/>
        <v>-7</v>
      </c>
      <c r="U20" s="132">
        <v>2</v>
      </c>
      <c r="V20" s="2004">
        <v>6</v>
      </c>
      <c r="W20" s="591">
        <f t="shared" si="13"/>
        <v>-4</v>
      </c>
      <c r="X20" s="132">
        <v>0</v>
      </c>
      <c r="Y20" s="2004">
        <v>0</v>
      </c>
      <c r="Z20" s="591">
        <f t="shared" si="14"/>
        <v>0</v>
      </c>
      <c r="AA20" s="132">
        <v>16</v>
      </c>
      <c r="AB20" s="2004">
        <v>12</v>
      </c>
      <c r="AC20" s="591">
        <f t="shared" si="15"/>
        <v>4</v>
      </c>
      <c r="AD20" s="195">
        <v>0</v>
      </c>
      <c r="AE20" s="87">
        <v>0</v>
      </c>
      <c r="AF20" s="592">
        <f t="shared" si="16"/>
        <v>0</v>
      </c>
      <c r="AG20" s="555"/>
    </row>
    <row r="21" spans="2:34">
      <c r="B21" s="51" t="s">
        <v>526</v>
      </c>
      <c r="C21" s="190">
        <v>138</v>
      </c>
      <c r="D21" s="191">
        <v>192</v>
      </c>
      <c r="E21" s="125">
        <f t="shared" si="9"/>
        <v>-54</v>
      </c>
      <c r="F21" s="126">
        <v>2</v>
      </c>
      <c r="G21" s="2013">
        <v>2</v>
      </c>
      <c r="H21" s="471">
        <f t="shared" si="10"/>
        <v>0</v>
      </c>
      <c r="I21" s="126">
        <v>18</v>
      </c>
      <c r="J21" s="2001">
        <v>22</v>
      </c>
      <c r="K21" s="471">
        <f t="shared" si="11"/>
        <v>-4</v>
      </c>
      <c r="L21" s="4706">
        <v>0</v>
      </c>
      <c r="M21" s="4561"/>
      <c r="N21" s="4560">
        <v>0</v>
      </c>
      <c r="O21" s="4707"/>
      <c r="P21" s="4561">
        <f t="shared" si="0"/>
        <v>0</v>
      </c>
      <c r="Q21" s="4708"/>
      <c r="R21" s="126">
        <v>88</v>
      </c>
      <c r="S21" s="2002">
        <v>116</v>
      </c>
      <c r="T21" s="471">
        <f t="shared" si="12"/>
        <v>-28</v>
      </c>
      <c r="U21" s="126">
        <v>8</v>
      </c>
      <c r="V21" s="2002">
        <v>13</v>
      </c>
      <c r="W21" s="471">
        <f t="shared" si="13"/>
        <v>-5</v>
      </c>
      <c r="X21" s="126">
        <v>0</v>
      </c>
      <c r="Y21" s="2002">
        <v>0</v>
      </c>
      <c r="Z21" s="471">
        <f t="shared" si="14"/>
        <v>0</v>
      </c>
      <c r="AA21" s="126">
        <v>19</v>
      </c>
      <c r="AB21" s="2002">
        <v>39</v>
      </c>
      <c r="AC21" s="471">
        <f t="shared" si="15"/>
        <v>-20</v>
      </c>
      <c r="AD21" s="194">
        <v>3</v>
      </c>
      <c r="AE21" s="85">
        <v>0</v>
      </c>
      <c r="AF21" s="647">
        <f t="shared" si="16"/>
        <v>3</v>
      </c>
      <c r="AG21" s="555"/>
    </row>
    <row r="22" spans="2:34">
      <c r="B22" s="51" t="s">
        <v>484</v>
      </c>
      <c r="C22" s="190">
        <v>79</v>
      </c>
      <c r="D22" s="191">
        <v>59</v>
      </c>
      <c r="E22" s="125">
        <f t="shared" si="9"/>
        <v>20</v>
      </c>
      <c r="F22" s="126">
        <v>0</v>
      </c>
      <c r="G22" s="2013">
        <v>1</v>
      </c>
      <c r="H22" s="471">
        <f t="shared" si="10"/>
        <v>-1</v>
      </c>
      <c r="I22" s="126">
        <v>17</v>
      </c>
      <c r="J22" s="2001">
        <v>12</v>
      </c>
      <c r="K22" s="471">
        <f t="shared" si="11"/>
        <v>5</v>
      </c>
      <c r="L22" s="4712">
        <v>0</v>
      </c>
      <c r="M22" s="4565"/>
      <c r="N22" s="4564">
        <v>0</v>
      </c>
      <c r="O22" s="4713"/>
      <c r="P22" s="4565">
        <f t="shared" si="0"/>
        <v>0</v>
      </c>
      <c r="Q22" s="4714"/>
      <c r="R22" s="126">
        <v>46</v>
      </c>
      <c r="S22" s="2002">
        <v>32</v>
      </c>
      <c r="T22" s="471">
        <f t="shared" si="12"/>
        <v>14</v>
      </c>
      <c r="U22" s="126">
        <v>5</v>
      </c>
      <c r="V22" s="2002">
        <v>3</v>
      </c>
      <c r="W22" s="471">
        <f t="shared" si="13"/>
        <v>2</v>
      </c>
      <c r="X22" s="126">
        <v>0</v>
      </c>
      <c r="Y22" s="2002">
        <v>0</v>
      </c>
      <c r="Z22" s="471">
        <f t="shared" si="14"/>
        <v>0</v>
      </c>
      <c r="AA22" s="126">
        <v>11</v>
      </c>
      <c r="AB22" s="2002">
        <v>11</v>
      </c>
      <c r="AC22" s="471">
        <f t="shared" si="15"/>
        <v>0</v>
      </c>
      <c r="AD22" s="194">
        <v>0</v>
      </c>
      <c r="AE22" s="85">
        <v>0</v>
      </c>
      <c r="AF22" s="647">
        <f t="shared" si="16"/>
        <v>0</v>
      </c>
      <c r="AG22" s="555"/>
    </row>
    <row r="23" spans="2:34">
      <c r="B23" s="51" t="s">
        <v>498</v>
      </c>
      <c r="C23" s="190">
        <v>70</v>
      </c>
      <c r="D23" s="191">
        <v>57</v>
      </c>
      <c r="E23" s="125">
        <f t="shared" si="9"/>
        <v>13</v>
      </c>
      <c r="F23" s="126">
        <v>0</v>
      </c>
      <c r="G23" s="2013">
        <v>0</v>
      </c>
      <c r="H23" s="471">
        <f t="shared" si="10"/>
        <v>0</v>
      </c>
      <c r="I23" s="126">
        <v>11</v>
      </c>
      <c r="J23" s="2001">
        <v>6</v>
      </c>
      <c r="K23" s="471">
        <f t="shared" si="11"/>
        <v>5</v>
      </c>
      <c r="L23" s="4712">
        <v>0</v>
      </c>
      <c r="M23" s="4565"/>
      <c r="N23" s="4564">
        <v>0</v>
      </c>
      <c r="O23" s="4713"/>
      <c r="P23" s="4565">
        <f t="shared" si="0"/>
        <v>0</v>
      </c>
      <c r="Q23" s="4714"/>
      <c r="R23" s="126">
        <v>40</v>
      </c>
      <c r="S23" s="2002">
        <v>33</v>
      </c>
      <c r="T23" s="471">
        <f t="shared" si="12"/>
        <v>7</v>
      </c>
      <c r="U23" s="126">
        <v>3</v>
      </c>
      <c r="V23" s="2002">
        <v>7</v>
      </c>
      <c r="W23" s="471">
        <f t="shared" si="13"/>
        <v>-4</v>
      </c>
      <c r="X23" s="126">
        <v>0</v>
      </c>
      <c r="Y23" s="2002">
        <v>0</v>
      </c>
      <c r="Z23" s="471">
        <f t="shared" si="14"/>
        <v>0</v>
      </c>
      <c r="AA23" s="126">
        <v>16</v>
      </c>
      <c r="AB23" s="2002">
        <v>11</v>
      </c>
      <c r="AC23" s="471">
        <f t="shared" si="15"/>
        <v>5</v>
      </c>
      <c r="AD23" s="194">
        <v>0</v>
      </c>
      <c r="AE23" s="85">
        <v>0</v>
      </c>
      <c r="AF23" s="647">
        <f t="shared" si="16"/>
        <v>0</v>
      </c>
      <c r="AG23" s="555"/>
    </row>
    <row r="24" spans="2:34">
      <c r="B24" s="52" t="s">
        <v>428</v>
      </c>
      <c r="C24" s="192">
        <v>42</v>
      </c>
      <c r="D24" s="193">
        <v>70</v>
      </c>
      <c r="E24" s="131">
        <f t="shared" si="9"/>
        <v>-28</v>
      </c>
      <c r="F24" s="132">
        <v>1</v>
      </c>
      <c r="G24" s="2010">
        <v>2</v>
      </c>
      <c r="H24" s="591">
        <f t="shared" si="10"/>
        <v>-1</v>
      </c>
      <c r="I24" s="132">
        <v>7</v>
      </c>
      <c r="J24" s="2003">
        <v>12</v>
      </c>
      <c r="K24" s="591">
        <f t="shared" si="11"/>
        <v>-5</v>
      </c>
      <c r="L24" s="4709">
        <v>0</v>
      </c>
      <c r="M24" s="4700"/>
      <c r="N24" s="4568">
        <v>0</v>
      </c>
      <c r="O24" s="4710"/>
      <c r="P24" s="4700">
        <f t="shared" si="0"/>
        <v>0</v>
      </c>
      <c r="Q24" s="4711"/>
      <c r="R24" s="132">
        <v>23</v>
      </c>
      <c r="S24" s="2004">
        <v>35</v>
      </c>
      <c r="T24" s="591">
        <f t="shared" si="12"/>
        <v>-12</v>
      </c>
      <c r="U24" s="132">
        <v>3</v>
      </c>
      <c r="V24" s="2004">
        <v>4</v>
      </c>
      <c r="W24" s="591">
        <f t="shared" si="13"/>
        <v>-1</v>
      </c>
      <c r="X24" s="132">
        <v>0</v>
      </c>
      <c r="Y24" s="2004">
        <v>1</v>
      </c>
      <c r="Z24" s="591">
        <f t="shared" si="14"/>
        <v>-1</v>
      </c>
      <c r="AA24" s="132">
        <v>8</v>
      </c>
      <c r="AB24" s="2004">
        <v>16</v>
      </c>
      <c r="AC24" s="591">
        <f t="shared" si="15"/>
        <v>-8</v>
      </c>
      <c r="AD24" s="195">
        <v>0</v>
      </c>
      <c r="AE24" s="87">
        <v>0</v>
      </c>
      <c r="AF24" s="592">
        <f t="shared" si="16"/>
        <v>0</v>
      </c>
      <c r="AG24" s="555"/>
    </row>
    <row r="25" spans="2:34">
      <c r="B25" s="51" t="s">
        <v>416</v>
      </c>
      <c r="C25" s="190">
        <v>119</v>
      </c>
      <c r="D25" s="191">
        <v>196</v>
      </c>
      <c r="E25" s="125">
        <f t="shared" si="9"/>
        <v>-77</v>
      </c>
      <c r="F25" s="126">
        <v>2</v>
      </c>
      <c r="G25" s="2013">
        <v>1</v>
      </c>
      <c r="H25" s="471">
        <f t="shared" si="10"/>
        <v>1</v>
      </c>
      <c r="I25" s="126">
        <v>24</v>
      </c>
      <c r="J25" s="2001">
        <v>40</v>
      </c>
      <c r="K25" s="471">
        <f t="shared" si="11"/>
        <v>-16</v>
      </c>
      <c r="L25" s="4706">
        <v>0</v>
      </c>
      <c r="M25" s="4561"/>
      <c r="N25" s="4560">
        <v>0</v>
      </c>
      <c r="O25" s="4707"/>
      <c r="P25" s="4561">
        <f t="shared" si="0"/>
        <v>0</v>
      </c>
      <c r="Q25" s="4708"/>
      <c r="R25" s="126">
        <v>62</v>
      </c>
      <c r="S25" s="2002">
        <v>101</v>
      </c>
      <c r="T25" s="471">
        <f t="shared" si="12"/>
        <v>-39</v>
      </c>
      <c r="U25" s="126">
        <v>7</v>
      </c>
      <c r="V25" s="2002">
        <v>22</v>
      </c>
      <c r="W25" s="471">
        <f t="shared" si="13"/>
        <v>-15</v>
      </c>
      <c r="X25" s="126">
        <v>0</v>
      </c>
      <c r="Y25" s="2002">
        <v>0</v>
      </c>
      <c r="Z25" s="471">
        <f t="shared" si="14"/>
        <v>0</v>
      </c>
      <c r="AA25" s="126">
        <v>23</v>
      </c>
      <c r="AB25" s="2002">
        <v>29</v>
      </c>
      <c r="AC25" s="471">
        <f t="shared" si="15"/>
        <v>-6</v>
      </c>
      <c r="AD25" s="194">
        <v>1</v>
      </c>
      <c r="AE25" s="85">
        <v>3</v>
      </c>
      <c r="AF25" s="647">
        <f t="shared" si="16"/>
        <v>-2</v>
      </c>
      <c r="AG25" s="555"/>
    </row>
    <row r="26" spans="2:34">
      <c r="B26" s="51" t="s">
        <v>211</v>
      </c>
      <c r="C26" s="190">
        <v>76</v>
      </c>
      <c r="D26" s="191">
        <v>74</v>
      </c>
      <c r="E26" s="125">
        <f t="shared" si="9"/>
        <v>2</v>
      </c>
      <c r="F26" s="126">
        <v>1</v>
      </c>
      <c r="G26" s="2013">
        <v>3</v>
      </c>
      <c r="H26" s="471">
        <f t="shared" si="10"/>
        <v>-2</v>
      </c>
      <c r="I26" s="126">
        <v>20</v>
      </c>
      <c r="J26" s="2001">
        <v>12</v>
      </c>
      <c r="K26" s="471">
        <f t="shared" si="11"/>
        <v>8</v>
      </c>
      <c r="L26" s="4709">
        <v>0</v>
      </c>
      <c r="M26" s="4700"/>
      <c r="N26" s="4568">
        <v>0</v>
      </c>
      <c r="O26" s="4710"/>
      <c r="P26" s="4700">
        <f>L26-N26</f>
        <v>0</v>
      </c>
      <c r="Q26" s="4711"/>
      <c r="R26" s="126">
        <v>37</v>
      </c>
      <c r="S26" s="2002">
        <v>34</v>
      </c>
      <c r="T26" s="471">
        <f t="shared" si="12"/>
        <v>3</v>
      </c>
      <c r="U26" s="126">
        <v>4</v>
      </c>
      <c r="V26" s="2002">
        <v>11</v>
      </c>
      <c r="W26" s="471">
        <f t="shared" si="13"/>
        <v>-7</v>
      </c>
      <c r="X26" s="126">
        <v>0</v>
      </c>
      <c r="Y26" s="2002">
        <v>1</v>
      </c>
      <c r="Z26" s="471">
        <f t="shared" si="14"/>
        <v>-1</v>
      </c>
      <c r="AA26" s="126">
        <v>13</v>
      </c>
      <c r="AB26" s="2002">
        <v>13</v>
      </c>
      <c r="AC26" s="471">
        <f t="shared" si="15"/>
        <v>0</v>
      </c>
      <c r="AD26" s="194">
        <v>1</v>
      </c>
      <c r="AE26" s="85">
        <v>0</v>
      </c>
      <c r="AF26" s="647">
        <f t="shared" si="16"/>
        <v>1</v>
      </c>
      <c r="AG26" s="555"/>
    </row>
    <row r="27" spans="2:34">
      <c r="B27" s="117"/>
      <c r="C27" s="2015"/>
      <c r="D27" s="2006"/>
      <c r="E27" s="2016"/>
      <c r="F27" s="2015"/>
      <c r="G27" s="2006"/>
      <c r="H27" s="2016"/>
      <c r="I27" s="2015"/>
      <c r="J27" s="2006"/>
      <c r="K27" s="2016"/>
      <c r="L27" s="927" t="s">
        <v>620</v>
      </c>
      <c r="M27" s="925" t="s">
        <v>160</v>
      </c>
      <c r="N27" s="926" t="s">
        <v>161</v>
      </c>
      <c r="O27" s="927" t="s">
        <v>620</v>
      </c>
      <c r="P27" s="925" t="s">
        <v>160</v>
      </c>
      <c r="Q27" s="926" t="s">
        <v>161</v>
      </c>
      <c r="R27" s="2015"/>
      <c r="S27" s="2006"/>
      <c r="T27" s="2016"/>
      <c r="U27" s="2015"/>
      <c r="V27" s="2006"/>
      <c r="W27" s="2016"/>
      <c r="X27" s="2015"/>
      <c r="Y27" s="2006"/>
      <c r="Z27" s="2016"/>
      <c r="AA27" s="2015"/>
      <c r="AB27" s="2006"/>
      <c r="AC27" s="2016"/>
      <c r="AD27" s="2015"/>
      <c r="AE27" s="2006"/>
      <c r="AF27" s="2016"/>
      <c r="AG27" s="555"/>
    </row>
    <row r="28" spans="2:34">
      <c r="B28" s="51" t="s">
        <v>332</v>
      </c>
      <c r="C28" s="190">
        <v>50</v>
      </c>
      <c r="D28" s="191">
        <v>51</v>
      </c>
      <c r="E28" s="125">
        <f t="shared" si="9"/>
        <v>-1</v>
      </c>
      <c r="F28" s="126">
        <v>0</v>
      </c>
      <c r="G28" s="2013">
        <v>0</v>
      </c>
      <c r="H28" s="471">
        <f t="shared" si="10"/>
        <v>0</v>
      </c>
      <c r="I28" s="126">
        <v>7</v>
      </c>
      <c r="J28" s="2001">
        <v>11</v>
      </c>
      <c r="K28" s="471">
        <f t="shared" si="11"/>
        <v>-4</v>
      </c>
      <c r="L28" s="940">
        <v>0</v>
      </c>
      <c r="M28" s="937">
        <v>0</v>
      </c>
      <c r="N28" s="3209">
        <f>L28-M28</f>
        <v>0</v>
      </c>
      <c r="O28" s="936">
        <v>0</v>
      </c>
      <c r="P28" s="937">
        <v>0</v>
      </c>
      <c r="Q28" s="941">
        <f>O28-P28</f>
        <v>0</v>
      </c>
      <c r="R28" s="126">
        <v>29</v>
      </c>
      <c r="S28" s="2002">
        <v>28</v>
      </c>
      <c r="T28" s="471">
        <f t="shared" si="12"/>
        <v>1</v>
      </c>
      <c r="U28" s="126">
        <v>2</v>
      </c>
      <c r="V28" s="2002">
        <v>4</v>
      </c>
      <c r="W28" s="471">
        <f t="shared" si="13"/>
        <v>-2</v>
      </c>
      <c r="X28" s="126">
        <v>1</v>
      </c>
      <c r="Y28" s="2002">
        <v>3</v>
      </c>
      <c r="Z28" s="471">
        <f t="shared" si="14"/>
        <v>-2</v>
      </c>
      <c r="AA28" s="126">
        <v>11</v>
      </c>
      <c r="AB28" s="2002">
        <v>5</v>
      </c>
      <c r="AC28" s="471">
        <f t="shared" si="15"/>
        <v>6</v>
      </c>
      <c r="AD28" s="194">
        <v>0</v>
      </c>
      <c r="AE28" s="85">
        <v>0</v>
      </c>
      <c r="AF28" s="647">
        <f t="shared" si="16"/>
        <v>0</v>
      </c>
      <c r="AG28" s="555"/>
    </row>
    <row r="29" spans="2:34">
      <c r="B29" s="52" t="s">
        <v>551</v>
      </c>
      <c r="C29" s="192">
        <v>57</v>
      </c>
      <c r="D29" s="193">
        <v>84</v>
      </c>
      <c r="E29" s="131">
        <f t="shared" si="9"/>
        <v>-27</v>
      </c>
      <c r="F29" s="132">
        <v>1</v>
      </c>
      <c r="G29" s="2010">
        <v>0</v>
      </c>
      <c r="H29" s="591">
        <f t="shared" si="10"/>
        <v>1</v>
      </c>
      <c r="I29" s="132">
        <v>10</v>
      </c>
      <c r="J29" s="2003">
        <v>23</v>
      </c>
      <c r="K29" s="591">
        <f t="shared" si="11"/>
        <v>-13</v>
      </c>
      <c r="L29" s="942">
        <v>0</v>
      </c>
      <c r="M29" s="938">
        <v>0</v>
      </c>
      <c r="N29" s="591">
        <f>L29-M29</f>
        <v>0</v>
      </c>
      <c r="O29" s="935">
        <v>0</v>
      </c>
      <c r="P29" s="938">
        <v>0</v>
      </c>
      <c r="Q29" s="592">
        <f>O29-P29</f>
        <v>0</v>
      </c>
      <c r="R29" s="132">
        <v>29</v>
      </c>
      <c r="S29" s="2004">
        <v>42</v>
      </c>
      <c r="T29" s="591">
        <f t="shared" si="12"/>
        <v>-13</v>
      </c>
      <c r="U29" s="132">
        <v>0</v>
      </c>
      <c r="V29" s="2004">
        <v>5</v>
      </c>
      <c r="W29" s="591">
        <f t="shared" si="13"/>
        <v>-5</v>
      </c>
      <c r="X29" s="132">
        <v>1</v>
      </c>
      <c r="Y29" s="2004">
        <v>3</v>
      </c>
      <c r="Z29" s="591">
        <f t="shared" si="14"/>
        <v>-2</v>
      </c>
      <c r="AA29" s="132">
        <v>16</v>
      </c>
      <c r="AB29" s="2004">
        <v>10</v>
      </c>
      <c r="AC29" s="591">
        <f t="shared" si="15"/>
        <v>6</v>
      </c>
      <c r="AD29" s="195">
        <v>0</v>
      </c>
      <c r="AE29" s="87">
        <v>1</v>
      </c>
      <c r="AF29" s="592">
        <f t="shared" si="16"/>
        <v>-1</v>
      </c>
      <c r="AG29" s="555"/>
    </row>
    <row r="30" spans="2:34">
      <c r="B30" s="51" t="s">
        <v>603</v>
      </c>
      <c r="C30" s="190">
        <v>89</v>
      </c>
      <c r="D30" s="191">
        <v>138</v>
      </c>
      <c r="E30" s="125">
        <f t="shared" si="9"/>
        <v>-49</v>
      </c>
      <c r="F30" s="126">
        <v>0</v>
      </c>
      <c r="G30" s="2013">
        <v>8</v>
      </c>
      <c r="H30" s="471">
        <f t="shared" si="10"/>
        <v>-8</v>
      </c>
      <c r="I30" s="126">
        <v>11</v>
      </c>
      <c r="J30" s="2001">
        <v>22</v>
      </c>
      <c r="K30" s="471">
        <f t="shared" si="11"/>
        <v>-11</v>
      </c>
      <c r="L30" s="940">
        <v>0</v>
      </c>
      <c r="M30" s="937">
        <v>0</v>
      </c>
      <c r="N30" s="3209">
        <f>L30-M30</f>
        <v>0</v>
      </c>
      <c r="O30" s="934">
        <v>0</v>
      </c>
      <c r="P30" s="939">
        <v>0</v>
      </c>
      <c r="Q30" s="647">
        <f>O30-P30</f>
        <v>0</v>
      </c>
      <c r="R30" s="126">
        <v>49</v>
      </c>
      <c r="S30" s="2002">
        <v>72</v>
      </c>
      <c r="T30" s="471">
        <f t="shared" si="12"/>
        <v>-23</v>
      </c>
      <c r="U30" s="126">
        <v>5</v>
      </c>
      <c r="V30" s="2002">
        <v>16</v>
      </c>
      <c r="W30" s="471">
        <f t="shared" si="13"/>
        <v>-11</v>
      </c>
      <c r="X30" s="126">
        <v>5</v>
      </c>
      <c r="Y30" s="2002">
        <v>3</v>
      </c>
      <c r="Z30" s="471">
        <f t="shared" si="14"/>
        <v>2</v>
      </c>
      <c r="AA30" s="126">
        <v>19</v>
      </c>
      <c r="AB30" s="2002">
        <v>17</v>
      </c>
      <c r="AC30" s="471">
        <f t="shared" si="15"/>
        <v>2</v>
      </c>
      <c r="AD30" s="194">
        <v>0</v>
      </c>
      <c r="AE30" s="85">
        <v>0</v>
      </c>
      <c r="AF30" s="647">
        <f t="shared" si="16"/>
        <v>0</v>
      </c>
      <c r="AG30" s="555"/>
    </row>
    <row r="31" spans="2:34">
      <c r="B31" s="51" t="s">
        <v>641</v>
      </c>
      <c r="C31" s="190">
        <v>76</v>
      </c>
      <c r="D31" s="191">
        <v>66</v>
      </c>
      <c r="E31" s="125">
        <f t="shared" si="9"/>
        <v>10</v>
      </c>
      <c r="F31" s="126">
        <v>0</v>
      </c>
      <c r="G31" s="2013">
        <v>0</v>
      </c>
      <c r="H31" s="471">
        <f t="shared" si="10"/>
        <v>0</v>
      </c>
      <c r="I31" s="126">
        <v>12</v>
      </c>
      <c r="J31" s="2001">
        <v>13</v>
      </c>
      <c r="K31" s="471">
        <f t="shared" si="11"/>
        <v>-1</v>
      </c>
      <c r="L31" s="1085">
        <v>0</v>
      </c>
      <c r="M31" s="939">
        <v>0</v>
      </c>
      <c r="N31" s="471">
        <v>0</v>
      </c>
      <c r="O31" s="934">
        <v>0</v>
      </c>
      <c r="P31" s="939">
        <v>0</v>
      </c>
      <c r="Q31" s="647">
        <v>0</v>
      </c>
      <c r="R31" s="126">
        <v>38</v>
      </c>
      <c r="S31" s="2002">
        <v>28</v>
      </c>
      <c r="T31" s="471">
        <f t="shared" si="12"/>
        <v>10</v>
      </c>
      <c r="U31" s="126">
        <v>2</v>
      </c>
      <c r="V31" s="2002">
        <v>5</v>
      </c>
      <c r="W31" s="471">
        <f t="shared" si="13"/>
        <v>-3</v>
      </c>
      <c r="X31" s="126">
        <v>1</v>
      </c>
      <c r="Y31" s="2002">
        <v>4</v>
      </c>
      <c r="Z31" s="471">
        <f t="shared" si="14"/>
        <v>-3</v>
      </c>
      <c r="AA31" s="126">
        <v>22</v>
      </c>
      <c r="AB31" s="2002">
        <v>16</v>
      </c>
      <c r="AC31" s="471">
        <f t="shared" si="15"/>
        <v>6</v>
      </c>
      <c r="AD31" s="194">
        <v>1</v>
      </c>
      <c r="AE31" s="85">
        <v>0</v>
      </c>
      <c r="AF31" s="647">
        <f t="shared" si="16"/>
        <v>1</v>
      </c>
      <c r="AG31" s="555"/>
    </row>
    <row r="32" spans="2:34">
      <c r="B32" s="51" t="s">
        <v>654</v>
      </c>
      <c r="C32" s="190">
        <v>33</v>
      </c>
      <c r="D32" s="191">
        <v>60</v>
      </c>
      <c r="E32" s="125">
        <f t="shared" si="9"/>
        <v>-27</v>
      </c>
      <c r="F32" s="126">
        <v>0</v>
      </c>
      <c r="G32" s="2013">
        <v>0</v>
      </c>
      <c r="H32" s="471">
        <f t="shared" si="10"/>
        <v>0</v>
      </c>
      <c r="I32" s="126">
        <v>7</v>
      </c>
      <c r="J32" s="2001">
        <v>11</v>
      </c>
      <c r="K32" s="471">
        <f t="shared" si="11"/>
        <v>-4</v>
      </c>
      <c r="L32" s="1085">
        <v>0</v>
      </c>
      <c r="M32" s="939">
        <v>0</v>
      </c>
      <c r="N32" s="471">
        <v>0</v>
      </c>
      <c r="O32" s="934">
        <v>0</v>
      </c>
      <c r="P32" s="939">
        <v>0</v>
      </c>
      <c r="Q32" s="647">
        <v>0</v>
      </c>
      <c r="R32" s="126">
        <v>14</v>
      </c>
      <c r="S32" s="2002">
        <v>27</v>
      </c>
      <c r="T32" s="471">
        <f t="shared" si="12"/>
        <v>-13</v>
      </c>
      <c r="U32" s="126">
        <v>0</v>
      </c>
      <c r="V32" s="2002">
        <v>3</v>
      </c>
      <c r="W32" s="471">
        <f t="shared" si="13"/>
        <v>-3</v>
      </c>
      <c r="X32" s="126">
        <v>4</v>
      </c>
      <c r="Y32" s="2002">
        <v>4</v>
      </c>
      <c r="Z32" s="471">
        <f t="shared" si="14"/>
        <v>0</v>
      </c>
      <c r="AA32" s="126">
        <v>8</v>
      </c>
      <c r="AB32" s="2002">
        <v>13</v>
      </c>
      <c r="AC32" s="471">
        <f t="shared" si="15"/>
        <v>-5</v>
      </c>
      <c r="AD32" s="194">
        <v>0</v>
      </c>
      <c r="AE32" s="85">
        <v>2</v>
      </c>
      <c r="AF32" s="647">
        <f t="shared" si="16"/>
        <v>-2</v>
      </c>
      <c r="AG32" s="555"/>
    </row>
    <row r="33" spans="2:35">
      <c r="B33" s="52" t="s">
        <v>655</v>
      </c>
      <c r="C33" s="192">
        <v>55</v>
      </c>
      <c r="D33" s="193">
        <v>61</v>
      </c>
      <c r="E33" s="131">
        <f t="shared" si="9"/>
        <v>-6</v>
      </c>
      <c r="F33" s="132">
        <v>0</v>
      </c>
      <c r="G33" s="2010">
        <v>0</v>
      </c>
      <c r="H33" s="591">
        <f t="shared" si="10"/>
        <v>0</v>
      </c>
      <c r="I33" s="132">
        <v>9</v>
      </c>
      <c r="J33" s="2003">
        <v>6</v>
      </c>
      <c r="K33" s="591">
        <f t="shared" si="11"/>
        <v>3</v>
      </c>
      <c r="L33" s="942">
        <v>0</v>
      </c>
      <c r="M33" s="938">
        <v>0</v>
      </c>
      <c r="N33" s="591">
        <v>0</v>
      </c>
      <c r="O33" s="935">
        <v>0</v>
      </c>
      <c r="P33" s="938">
        <v>0</v>
      </c>
      <c r="Q33" s="592">
        <v>0</v>
      </c>
      <c r="R33" s="132">
        <v>24</v>
      </c>
      <c r="S33" s="2004">
        <v>29</v>
      </c>
      <c r="T33" s="591">
        <f t="shared" si="12"/>
        <v>-5</v>
      </c>
      <c r="U33" s="132">
        <v>0</v>
      </c>
      <c r="V33" s="2004">
        <v>4</v>
      </c>
      <c r="W33" s="591">
        <f t="shared" si="13"/>
        <v>-4</v>
      </c>
      <c r="X33" s="132">
        <v>6</v>
      </c>
      <c r="Y33" s="2004">
        <v>5</v>
      </c>
      <c r="Z33" s="591">
        <f t="shared" si="14"/>
        <v>1</v>
      </c>
      <c r="AA33" s="132">
        <v>15</v>
      </c>
      <c r="AB33" s="2004">
        <v>17</v>
      </c>
      <c r="AC33" s="591">
        <f t="shared" si="15"/>
        <v>-2</v>
      </c>
      <c r="AD33" s="195">
        <v>1</v>
      </c>
      <c r="AE33" s="87">
        <v>0</v>
      </c>
      <c r="AF33" s="592">
        <f t="shared" si="16"/>
        <v>1</v>
      </c>
      <c r="AG33" s="555"/>
    </row>
    <row r="34" spans="2:35">
      <c r="B34" s="730" t="s">
        <v>705</v>
      </c>
      <c r="C34" s="1748">
        <v>74</v>
      </c>
      <c r="D34" s="1563">
        <v>142</v>
      </c>
      <c r="E34" s="118">
        <f t="shared" si="9"/>
        <v>-68</v>
      </c>
      <c r="F34" s="119">
        <v>0</v>
      </c>
      <c r="G34" s="2009">
        <v>3</v>
      </c>
      <c r="H34" s="1650">
        <f t="shared" si="10"/>
        <v>-3</v>
      </c>
      <c r="I34" s="119">
        <v>11</v>
      </c>
      <c r="J34" s="1999">
        <v>16</v>
      </c>
      <c r="K34" s="1650">
        <f t="shared" si="11"/>
        <v>-5</v>
      </c>
      <c r="L34" s="940">
        <v>0</v>
      </c>
      <c r="M34" s="937">
        <v>0</v>
      </c>
      <c r="N34" s="3209">
        <f>SUM(L34-M34)</f>
        <v>0</v>
      </c>
      <c r="O34" s="936">
        <v>0</v>
      </c>
      <c r="P34" s="937">
        <v>0</v>
      </c>
      <c r="Q34" s="1650">
        <f>SUM(O34-P34)</f>
        <v>0</v>
      </c>
      <c r="R34" s="119">
        <v>39</v>
      </c>
      <c r="S34" s="2000">
        <v>92</v>
      </c>
      <c r="T34" s="1650">
        <f t="shared" si="12"/>
        <v>-53</v>
      </c>
      <c r="U34" s="119">
        <v>1</v>
      </c>
      <c r="V34" s="2000">
        <v>4</v>
      </c>
      <c r="W34" s="1650">
        <f t="shared" si="13"/>
        <v>-3</v>
      </c>
      <c r="X34" s="119">
        <v>4</v>
      </c>
      <c r="Y34" s="2000">
        <v>2</v>
      </c>
      <c r="Z34" s="1650">
        <f t="shared" si="14"/>
        <v>2</v>
      </c>
      <c r="AA34" s="119">
        <v>19</v>
      </c>
      <c r="AB34" s="2000">
        <v>24</v>
      </c>
      <c r="AC34" s="1650">
        <f t="shared" si="15"/>
        <v>-5</v>
      </c>
      <c r="AD34" s="2020">
        <v>0</v>
      </c>
      <c r="AE34" s="121">
        <v>1</v>
      </c>
      <c r="AF34" s="941">
        <f t="shared" si="16"/>
        <v>-1</v>
      </c>
      <c r="AG34" s="555"/>
    </row>
    <row r="35" spans="2:35">
      <c r="B35" s="28" t="s">
        <v>723</v>
      </c>
      <c r="C35" s="190">
        <v>70</v>
      </c>
      <c r="D35" s="191">
        <v>67</v>
      </c>
      <c r="E35" s="125">
        <f t="shared" ref="E35:E49" si="17">SUM(C35-D35)</f>
        <v>3</v>
      </c>
      <c r="F35" s="309">
        <v>1</v>
      </c>
      <c r="G35" s="1997">
        <v>1</v>
      </c>
      <c r="H35" s="471">
        <v>0</v>
      </c>
      <c r="I35" s="309">
        <v>10</v>
      </c>
      <c r="J35" s="1995">
        <v>11</v>
      </c>
      <c r="K35" s="471">
        <f>SUM(I35-J35)</f>
        <v>-1</v>
      </c>
      <c r="L35" s="1085">
        <v>0</v>
      </c>
      <c r="M35" s="939">
        <v>0</v>
      </c>
      <c r="N35" s="471">
        <v>0</v>
      </c>
      <c r="O35" s="934">
        <v>0</v>
      </c>
      <c r="P35" s="939">
        <v>0</v>
      </c>
      <c r="Q35" s="471">
        <v>0</v>
      </c>
      <c r="R35" s="309">
        <v>39</v>
      </c>
      <c r="S35" s="1996">
        <v>37</v>
      </c>
      <c r="T35" s="471">
        <v>2</v>
      </c>
      <c r="U35" s="309">
        <v>1</v>
      </c>
      <c r="V35" s="1996">
        <v>3</v>
      </c>
      <c r="W35" s="471">
        <v>-2</v>
      </c>
      <c r="X35" s="309">
        <v>5</v>
      </c>
      <c r="Y35" s="1996">
        <v>3</v>
      </c>
      <c r="Z35" s="471">
        <v>2</v>
      </c>
      <c r="AA35" s="309">
        <v>14</v>
      </c>
      <c r="AB35" s="1996">
        <v>12</v>
      </c>
      <c r="AC35" s="471">
        <v>2</v>
      </c>
      <c r="AD35" s="309">
        <v>0</v>
      </c>
      <c r="AE35" s="903">
        <v>0</v>
      </c>
      <c r="AF35" s="647">
        <v>0</v>
      </c>
      <c r="AG35" s="555"/>
    </row>
    <row r="36" spans="2:35">
      <c r="B36" s="28" t="s">
        <v>724</v>
      </c>
      <c r="C36" s="190">
        <v>57</v>
      </c>
      <c r="D36" s="191">
        <v>55</v>
      </c>
      <c r="E36" s="125">
        <f t="shared" si="17"/>
        <v>2</v>
      </c>
      <c r="F36" s="309">
        <v>0</v>
      </c>
      <c r="G36" s="1997">
        <v>0</v>
      </c>
      <c r="H36" s="471">
        <f>SUM(F36-G36)</f>
        <v>0</v>
      </c>
      <c r="I36" s="309">
        <v>7</v>
      </c>
      <c r="J36" s="1995">
        <v>12</v>
      </c>
      <c r="K36" s="471">
        <f>SUM(I36-J36)</f>
        <v>-5</v>
      </c>
      <c r="L36" s="1085">
        <v>0</v>
      </c>
      <c r="M36" s="939">
        <v>0</v>
      </c>
      <c r="N36" s="471">
        <f>SUM(L36-M36)</f>
        <v>0</v>
      </c>
      <c r="O36" s="934">
        <v>0</v>
      </c>
      <c r="P36" s="939">
        <v>0</v>
      </c>
      <c r="Q36" s="471">
        <f>SUM(O36-P36)</f>
        <v>0</v>
      </c>
      <c r="R36" s="309">
        <v>35</v>
      </c>
      <c r="S36" s="1996">
        <v>25</v>
      </c>
      <c r="T36" s="471">
        <f>SUM(R36-S36)</f>
        <v>10</v>
      </c>
      <c r="U36" s="309">
        <v>3</v>
      </c>
      <c r="V36" s="1996">
        <v>6</v>
      </c>
      <c r="W36" s="471">
        <f>SUM(U36-V36)</f>
        <v>-3</v>
      </c>
      <c r="X36" s="309">
        <v>0</v>
      </c>
      <c r="Y36" s="1996">
        <v>2</v>
      </c>
      <c r="Z36" s="471">
        <f>SUM(X36-Y36)</f>
        <v>-2</v>
      </c>
      <c r="AA36" s="309">
        <v>11</v>
      </c>
      <c r="AB36" s="1996">
        <v>10</v>
      </c>
      <c r="AC36" s="471">
        <f>SUM(AA36-AB36)</f>
        <v>1</v>
      </c>
      <c r="AD36" s="309">
        <v>1</v>
      </c>
      <c r="AE36" s="903">
        <v>0</v>
      </c>
      <c r="AF36" s="647">
        <f>SUM(AD36-AE36)</f>
        <v>1</v>
      </c>
      <c r="AG36" s="555"/>
    </row>
    <row r="37" spans="2:35" ht="12.75" customHeight="1">
      <c r="B37" s="28" t="s">
        <v>725</v>
      </c>
      <c r="C37" s="190">
        <v>47</v>
      </c>
      <c r="D37" s="191">
        <v>64</v>
      </c>
      <c r="E37" s="131">
        <f t="shared" si="17"/>
        <v>-17</v>
      </c>
      <c r="F37" s="311">
        <v>0</v>
      </c>
      <c r="G37" s="1337">
        <v>0</v>
      </c>
      <c r="H37" s="133">
        <f t="shared" ref="H37:H49" si="18">F37-G37</f>
        <v>0</v>
      </c>
      <c r="I37" s="311">
        <v>5</v>
      </c>
      <c r="J37" s="1337">
        <v>12</v>
      </c>
      <c r="K37" s="133">
        <f t="shared" ref="K37:K49" si="19">I37-J37</f>
        <v>-7</v>
      </c>
      <c r="L37" s="311">
        <v>0</v>
      </c>
      <c r="M37" s="1337">
        <v>0</v>
      </c>
      <c r="N37" s="133">
        <f>L37-M37</f>
        <v>0</v>
      </c>
      <c r="O37" s="1998">
        <v>0</v>
      </c>
      <c r="P37" s="1337">
        <v>0</v>
      </c>
      <c r="Q37" s="133">
        <f t="shared" ref="Q37:Q49" si="20">O37-P37</f>
        <v>0</v>
      </c>
      <c r="R37" s="311">
        <v>18</v>
      </c>
      <c r="S37" s="1337">
        <v>31</v>
      </c>
      <c r="T37" s="133">
        <f t="shared" ref="T37:T49" si="21">R37-S37</f>
        <v>-13</v>
      </c>
      <c r="U37" s="311">
        <v>4</v>
      </c>
      <c r="V37" s="1337">
        <v>5</v>
      </c>
      <c r="W37" s="133">
        <f t="shared" ref="W37:W49" si="22">U37-V37</f>
        <v>-1</v>
      </c>
      <c r="X37" s="311">
        <v>6</v>
      </c>
      <c r="Y37" s="1337">
        <v>5</v>
      </c>
      <c r="Z37" s="133">
        <f t="shared" ref="Z37:Z49" si="23">X37-Y37</f>
        <v>1</v>
      </c>
      <c r="AA37" s="311">
        <v>14</v>
      </c>
      <c r="AB37" s="1337">
        <v>11</v>
      </c>
      <c r="AC37" s="133">
        <f t="shared" ref="AC37:AC49" si="24">AA37-AB37</f>
        <v>3</v>
      </c>
      <c r="AD37" s="311">
        <v>0</v>
      </c>
      <c r="AE37" s="1337">
        <v>0</v>
      </c>
      <c r="AF37" s="133">
        <f t="shared" ref="AF37:AF49" si="25">AD37-AE37</f>
        <v>0</v>
      </c>
    </row>
    <row r="38" spans="2:35" ht="12.75" customHeight="1">
      <c r="B38" s="730" t="s">
        <v>746</v>
      </c>
      <c r="C38" s="1748">
        <v>112</v>
      </c>
      <c r="D38" s="1563">
        <v>161</v>
      </c>
      <c r="E38" s="118">
        <f t="shared" si="17"/>
        <v>-49</v>
      </c>
      <c r="F38" s="119">
        <v>1</v>
      </c>
      <c r="G38" s="2096">
        <v>1</v>
      </c>
      <c r="H38" s="1650">
        <f t="shared" si="18"/>
        <v>0</v>
      </c>
      <c r="I38" s="119">
        <v>19</v>
      </c>
      <c r="J38" s="2087">
        <v>27</v>
      </c>
      <c r="K38" s="1650">
        <f t="shared" si="19"/>
        <v>-8</v>
      </c>
      <c r="L38" s="940">
        <v>0</v>
      </c>
      <c r="M38" s="937">
        <v>0</v>
      </c>
      <c r="N38" s="3209">
        <f>L38-M38</f>
        <v>0</v>
      </c>
      <c r="O38" s="936">
        <v>0</v>
      </c>
      <c r="P38" s="937">
        <v>0</v>
      </c>
      <c r="Q38" s="1650">
        <f t="shared" si="20"/>
        <v>0</v>
      </c>
      <c r="R38" s="119">
        <v>44</v>
      </c>
      <c r="S38" s="2088">
        <v>80</v>
      </c>
      <c r="T38" s="1650">
        <f t="shared" si="21"/>
        <v>-36</v>
      </c>
      <c r="U38" s="119">
        <v>9</v>
      </c>
      <c r="V38" s="2088">
        <v>8</v>
      </c>
      <c r="W38" s="1650">
        <f t="shared" si="22"/>
        <v>1</v>
      </c>
      <c r="X38" s="119">
        <v>3</v>
      </c>
      <c r="Y38" s="2088">
        <v>5</v>
      </c>
      <c r="Z38" s="1650">
        <f t="shared" si="23"/>
        <v>-2</v>
      </c>
      <c r="AA38" s="119">
        <v>33</v>
      </c>
      <c r="AB38" s="2088">
        <v>40</v>
      </c>
      <c r="AC38" s="1650">
        <f t="shared" si="24"/>
        <v>-7</v>
      </c>
      <c r="AD38" s="2020">
        <v>3</v>
      </c>
      <c r="AE38" s="121">
        <v>0</v>
      </c>
      <c r="AF38" s="941">
        <f t="shared" si="25"/>
        <v>3</v>
      </c>
    </row>
    <row r="39" spans="2:35" ht="12.75" customHeight="1">
      <c r="B39" s="28" t="s">
        <v>747</v>
      </c>
      <c r="C39" s="190">
        <v>62</v>
      </c>
      <c r="D39" s="191">
        <v>75</v>
      </c>
      <c r="E39" s="125">
        <f t="shared" si="17"/>
        <v>-13</v>
      </c>
      <c r="F39" s="309">
        <v>1</v>
      </c>
      <c r="G39" s="2086">
        <v>2</v>
      </c>
      <c r="H39" s="471">
        <f t="shared" si="18"/>
        <v>-1</v>
      </c>
      <c r="I39" s="309">
        <v>3</v>
      </c>
      <c r="J39" s="2084">
        <v>12</v>
      </c>
      <c r="K39" s="471">
        <f t="shared" si="19"/>
        <v>-9</v>
      </c>
      <c r="L39" s="1085">
        <v>0</v>
      </c>
      <c r="M39" s="939">
        <v>0</v>
      </c>
      <c r="N39" s="471">
        <f>L39-M39</f>
        <v>0</v>
      </c>
      <c r="O39" s="934">
        <v>0</v>
      </c>
      <c r="P39" s="939">
        <v>0</v>
      </c>
      <c r="Q39" s="471">
        <f t="shared" si="20"/>
        <v>0</v>
      </c>
      <c r="R39" s="309">
        <v>38</v>
      </c>
      <c r="S39" s="2085">
        <v>43</v>
      </c>
      <c r="T39" s="471">
        <f t="shared" si="21"/>
        <v>-5</v>
      </c>
      <c r="U39" s="309">
        <v>1</v>
      </c>
      <c r="V39" s="2085">
        <v>3</v>
      </c>
      <c r="W39" s="471">
        <f t="shared" si="22"/>
        <v>-2</v>
      </c>
      <c r="X39" s="309">
        <v>3</v>
      </c>
      <c r="Y39" s="2085">
        <v>2</v>
      </c>
      <c r="Z39" s="471">
        <f t="shared" si="23"/>
        <v>1</v>
      </c>
      <c r="AA39" s="309">
        <v>16</v>
      </c>
      <c r="AB39" s="2085">
        <v>13</v>
      </c>
      <c r="AC39" s="471">
        <f t="shared" si="24"/>
        <v>3</v>
      </c>
      <c r="AD39" s="309">
        <v>0</v>
      </c>
      <c r="AE39" s="903">
        <v>0</v>
      </c>
      <c r="AF39" s="647">
        <f t="shared" si="25"/>
        <v>0</v>
      </c>
      <c r="AH39" s="555"/>
      <c r="AI39" s="555"/>
    </row>
    <row r="40" spans="2:35" ht="13.5" customHeight="1">
      <c r="B40" s="28" t="s">
        <v>748</v>
      </c>
      <c r="C40" s="190">
        <v>37</v>
      </c>
      <c r="D40" s="191">
        <v>59</v>
      </c>
      <c r="E40" s="125">
        <f t="shared" si="17"/>
        <v>-22</v>
      </c>
      <c r="F40" s="309">
        <v>0</v>
      </c>
      <c r="G40" s="2086">
        <v>0</v>
      </c>
      <c r="H40" s="471">
        <f t="shared" si="18"/>
        <v>0</v>
      </c>
      <c r="I40" s="309">
        <v>6</v>
      </c>
      <c r="J40" s="2084">
        <v>8</v>
      </c>
      <c r="K40" s="471">
        <f t="shared" si="19"/>
        <v>-2</v>
      </c>
      <c r="L40" s="1085">
        <v>0</v>
      </c>
      <c r="M40" s="939">
        <v>0</v>
      </c>
      <c r="N40" s="471">
        <f>L40-M40</f>
        <v>0</v>
      </c>
      <c r="O40" s="934">
        <v>0</v>
      </c>
      <c r="P40" s="939">
        <v>0</v>
      </c>
      <c r="Q40" s="471">
        <f t="shared" si="20"/>
        <v>0</v>
      </c>
      <c r="R40" s="309">
        <v>19</v>
      </c>
      <c r="S40" s="2085">
        <v>29</v>
      </c>
      <c r="T40" s="471">
        <f t="shared" si="21"/>
        <v>-10</v>
      </c>
      <c r="U40" s="309">
        <v>0</v>
      </c>
      <c r="V40" s="2085">
        <v>3</v>
      </c>
      <c r="W40" s="471">
        <f t="shared" si="22"/>
        <v>-3</v>
      </c>
      <c r="X40" s="309">
        <v>1</v>
      </c>
      <c r="Y40" s="2085">
        <v>4</v>
      </c>
      <c r="Z40" s="471">
        <f t="shared" si="23"/>
        <v>-3</v>
      </c>
      <c r="AA40" s="309">
        <v>9</v>
      </c>
      <c r="AB40" s="2085">
        <v>15</v>
      </c>
      <c r="AC40" s="471">
        <f t="shared" si="24"/>
        <v>-6</v>
      </c>
      <c r="AD40" s="309">
        <v>2</v>
      </c>
      <c r="AE40" s="903">
        <v>0</v>
      </c>
      <c r="AF40" s="647">
        <f t="shared" si="25"/>
        <v>2</v>
      </c>
    </row>
    <row r="41" spans="2:35" ht="13.5" customHeight="1">
      <c r="B41" s="38" t="s">
        <v>749</v>
      </c>
      <c r="C41" s="192">
        <v>34</v>
      </c>
      <c r="D41" s="193">
        <v>78</v>
      </c>
      <c r="E41" s="131">
        <f t="shared" si="17"/>
        <v>-44</v>
      </c>
      <c r="F41" s="311">
        <v>0</v>
      </c>
      <c r="G41" s="1337">
        <v>1</v>
      </c>
      <c r="H41" s="133">
        <f t="shared" si="18"/>
        <v>-1</v>
      </c>
      <c r="I41" s="311">
        <v>3</v>
      </c>
      <c r="J41" s="1337">
        <v>17</v>
      </c>
      <c r="K41" s="133">
        <f t="shared" si="19"/>
        <v>-14</v>
      </c>
      <c r="L41" s="311">
        <v>0</v>
      </c>
      <c r="M41" s="1337">
        <v>0</v>
      </c>
      <c r="N41" s="133">
        <f>L41-M41</f>
        <v>0</v>
      </c>
      <c r="O41" s="2173">
        <v>0</v>
      </c>
      <c r="P41" s="1337">
        <v>0</v>
      </c>
      <c r="Q41" s="133">
        <f t="shared" si="20"/>
        <v>0</v>
      </c>
      <c r="R41" s="311">
        <v>14</v>
      </c>
      <c r="S41" s="1337">
        <v>38</v>
      </c>
      <c r="T41" s="133">
        <f t="shared" si="21"/>
        <v>-24</v>
      </c>
      <c r="U41" s="311">
        <v>1</v>
      </c>
      <c r="V41" s="1337">
        <v>3</v>
      </c>
      <c r="W41" s="133">
        <f t="shared" si="22"/>
        <v>-2</v>
      </c>
      <c r="X41" s="311">
        <v>2</v>
      </c>
      <c r="Y41" s="1337">
        <v>3</v>
      </c>
      <c r="Z41" s="133">
        <f t="shared" si="23"/>
        <v>-1</v>
      </c>
      <c r="AA41" s="311">
        <v>14</v>
      </c>
      <c r="AB41" s="1337">
        <v>16</v>
      </c>
      <c r="AC41" s="133">
        <f t="shared" si="24"/>
        <v>-2</v>
      </c>
      <c r="AD41" s="311">
        <v>0</v>
      </c>
      <c r="AE41" s="1337">
        <v>0</v>
      </c>
      <c r="AF41" s="133">
        <f t="shared" si="25"/>
        <v>0</v>
      </c>
    </row>
    <row r="42" spans="2:35" ht="13.5" customHeight="1">
      <c r="B42" s="730" t="s">
        <v>810</v>
      </c>
      <c r="C42" s="479">
        <v>80</v>
      </c>
      <c r="D42" s="191">
        <v>150</v>
      </c>
      <c r="E42" s="125">
        <f t="shared" si="17"/>
        <v>-70</v>
      </c>
      <c r="F42" s="309">
        <v>0</v>
      </c>
      <c r="G42" s="903">
        <v>3</v>
      </c>
      <c r="H42" s="127">
        <f t="shared" si="18"/>
        <v>-3</v>
      </c>
      <c r="I42" s="309">
        <v>15</v>
      </c>
      <c r="J42" s="903">
        <v>26</v>
      </c>
      <c r="K42" s="127">
        <f t="shared" si="19"/>
        <v>-11</v>
      </c>
      <c r="L42" s="309">
        <v>0</v>
      </c>
      <c r="M42" s="903">
        <v>0</v>
      </c>
      <c r="N42" s="127">
        <v>0</v>
      </c>
      <c r="O42" s="2172">
        <v>0</v>
      </c>
      <c r="P42" s="903">
        <v>0</v>
      </c>
      <c r="Q42" s="127">
        <f t="shared" si="20"/>
        <v>0</v>
      </c>
      <c r="R42" s="309">
        <v>40</v>
      </c>
      <c r="S42" s="903">
        <v>81</v>
      </c>
      <c r="T42" s="127">
        <f t="shared" si="21"/>
        <v>-41</v>
      </c>
      <c r="U42" s="309">
        <v>3</v>
      </c>
      <c r="V42" s="903">
        <v>8</v>
      </c>
      <c r="W42" s="127">
        <f t="shared" si="22"/>
        <v>-5</v>
      </c>
      <c r="X42" s="309">
        <v>2</v>
      </c>
      <c r="Y42" s="903">
        <v>6</v>
      </c>
      <c r="Z42" s="127">
        <f t="shared" si="23"/>
        <v>-4</v>
      </c>
      <c r="AA42" s="309">
        <v>19</v>
      </c>
      <c r="AB42" s="903">
        <v>26</v>
      </c>
      <c r="AC42" s="127">
        <f t="shared" si="24"/>
        <v>-7</v>
      </c>
      <c r="AD42" s="309">
        <v>1</v>
      </c>
      <c r="AE42" s="903">
        <v>0</v>
      </c>
      <c r="AF42" s="127">
        <f t="shared" si="25"/>
        <v>1</v>
      </c>
    </row>
    <row r="43" spans="2:35" ht="13.5" customHeight="1">
      <c r="B43" s="28" t="s">
        <v>818</v>
      </c>
      <c r="C43" s="479">
        <v>52</v>
      </c>
      <c r="D43" s="191">
        <v>61</v>
      </c>
      <c r="E43" s="125">
        <f t="shared" si="17"/>
        <v>-9</v>
      </c>
      <c r="F43" s="309">
        <v>2</v>
      </c>
      <c r="G43" s="903">
        <v>1</v>
      </c>
      <c r="H43" s="127">
        <f t="shared" si="18"/>
        <v>1</v>
      </c>
      <c r="I43" s="309">
        <v>11</v>
      </c>
      <c r="J43" s="903">
        <v>9</v>
      </c>
      <c r="K43" s="127">
        <f t="shared" si="19"/>
        <v>2</v>
      </c>
      <c r="L43" s="309">
        <v>0</v>
      </c>
      <c r="M43" s="903">
        <v>0</v>
      </c>
      <c r="N43" s="127">
        <v>0</v>
      </c>
      <c r="O43" s="2239">
        <v>0</v>
      </c>
      <c r="P43" s="903">
        <v>0</v>
      </c>
      <c r="Q43" s="127">
        <f t="shared" si="20"/>
        <v>0</v>
      </c>
      <c r="R43" s="309">
        <v>26</v>
      </c>
      <c r="S43" s="903">
        <v>34</v>
      </c>
      <c r="T43" s="127">
        <f t="shared" si="21"/>
        <v>-8</v>
      </c>
      <c r="U43" s="309">
        <v>1</v>
      </c>
      <c r="V43" s="903">
        <v>0</v>
      </c>
      <c r="W43" s="127">
        <f t="shared" si="22"/>
        <v>1</v>
      </c>
      <c r="X43" s="309">
        <v>0</v>
      </c>
      <c r="Y43" s="903">
        <v>2</v>
      </c>
      <c r="Z43" s="127">
        <f t="shared" si="23"/>
        <v>-2</v>
      </c>
      <c r="AA43" s="309">
        <v>12</v>
      </c>
      <c r="AB43" s="903">
        <v>15</v>
      </c>
      <c r="AC43" s="127">
        <f t="shared" si="24"/>
        <v>-3</v>
      </c>
      <c r="AD43" s="309">
        <v>0</v>
      </c>
      <c r="AE43" s="903">
        <v>0</v>
      </c>
      <c r="AF43" s="127">
        <f t="shared" si="25"/>
        <v>0</v>
      </c>
    </row>
    <row r="44" spans="2:35" ht="13.5" customHeight="1">
      <c r="B44" s="28" t="s">
        <v>797</v>
      </c>
      <c r="C44" s="479">
        <v>33</v>
      </c>
      <c r="D44" s="191">
        <v>41</v>
      </c>
      <c r="E44" s="125">
        <f t="shared" si="17"/>
        <v>-8</v>
      </c>
      <c r="F44" s="309">
        <v>1</v>
      </c>
      <c r="G44" s="903">
        <v>0</v>
      </c>
      <c r="H44" s="127">
        <f t="shared" si="18"/>
        <v>1</v>
      </c>
      <c r="I44" s="309">
        <v>3</v>
      </c>
      <c r="J44" s="903">
        <v>2</v>
      </c>
      <c r="K44" s="127">
        <f t="shared" si="19"/>
        <v>1</v>
      </c>
      <c r="L44" s="309">
        <v>0</v>
      </c>
      <c r="M44" s="903">
        <v>0</v>
      </c>
      <c r="N44" s="127">
        <v>0</v>
      </c>
      <c r="O44" s="2280">
        <v>1</v>
      </c>
      <c r="P44" s="903">
        <v>0</v>
      </c>
      <c r="Q44" s="127">
        <f t="shared" si="20"/>
        <v>1</v>
      </c>
      <c r="R44" s="309">
        <v>13</v>
      </c>
      <c r="S44" s="903">
        <v>23</v>
      </c>
      <c r="T44" s="127">
        <f t="shared" si="21"/>
        <v>-10</v>
      </c>
      <c r="U44" s="309">
        <v>6</v>
      </c>
      <c r="V44" s="903">
        <v>5</v>
      </c>
      <c r="W44" s="127">
        <f t="shared" si="22"/>
        <v>1</v>
      </c>
      <c r="X44" s="309">
        <v>2</v>
      </c>
      <c r="Y44" s="903">
        <v>4</v>
      </c>
      <c r="Z44" s="127">
        <f t="shared" si="23"/>
        <v>-2</v>
      </c>
      <c r="AA44" s="309">
        <v>6</v>
      </c>
      <c r="AB44" s="903">
        <v>7</v>
      </c>
      <c r="AC44" s="127">
        <f t="shared" si="24"/>
        <v>-1</v>
      </c>
      <c r="AD44" s="309">
        <v>1</v>
      </c>
      <c r="AE44" s="903">
        <v>0</v>
      </c>
      <c r="AF44" s="127">
        <f t="shared" si="25"/>
        <v>1</v>
      </c>
      <c r="AG44" s="2570"/>
    </row>
    <row r="45" spans="2:35" ht="13.5" customHeight="1">
      <c r="B45" s="38" t="s">
        <v>819</v>
      </c>
      <c r="C45" s="2379">
        <v>42</v>
      </c>
      <c r="D45" s="193">
        <v>72</v>
      </c>
      <c r="E45" s="131">
        <f t="shared" si="17"/>
        <v>-30</v>
      </c>
      <c r="F45" s="311">
        <v>0</v>
      </c>
      <c r="G45" s="1337">
        <v>1</v>
      </c>
      <c r="H45" s="133">
        <f t="shared" si="18"/>
        <v>-1</v>
      </c>
      <c r="I45" s="311">
        <v>7</v>
      </c>
      <c r="J45" s="1337">
        <v>14</v>
      </c>
      <c r="K45" s="133">
        <f t="shared" si="19"/>
        <v>-7</v>
      </c>
      <c r="L45" s="311">
        <v>0</v>
      </c>
      <c r="M45" s="1337">
        <v>0</v>
      </c>
      <c r="N45" s="133">
        <v>0</v>
      </c>
      <c r="O45" s="2362">
        <v>0</v>
      </c>
      <c r="P45" s="1337">
        <v>0</v>
      </c>
      <c r="Q45" s="133">
        <f t="shared" si="20"/>
        <v>0</v>
      </c>
      <c r="R45" s="311">
        <v>13</v>
      </c>
      <c r="S45" s="1337">
        <v>36</v>
      </c>
      <c r="T45" s="133">
        <f t="shared" si="21"/>
        <v>-23</v>
      </c>
      <c r="U45" s="311">
        <v>1</v>
      </c>
      <c r="V45" s="1337">
        <v>0</v>
      </c>
      <c r="W45" s="133">
        <f t="shared" si="22"/>
        <v>1</v>
      </c>
      <c r="X45" s="311">
        <v>2</v>
      </c>
      <c r="Y45" s="1337">
        <v>5</v>
      </c>
      <c r="Z45" s="133">
        <f t="shared" si="23"/>
        <v>-3</v>
      </c>
      <c r="AA45" s="311">
        <v>19</v>
      </c>
      <c r="AB45" s="1337">
        <v>16</v>
      </c>
      <c r="AC45" s="133">
        <f t="shared" si="24"/>
        <v>3</v>
      </c>
      <c r="AD45" s="311">
        <v>0</v>
      </c>
      <c r="AE45" s="1337">
        <v>0</v>
      </c>
      <c r="AF45" s="133">
        <f t="shared" si="25"/>
        <v>0</v>
      </c>
    </row>
    <row r="46" spans="2:35" ht="13.5" customHeight="1">
      <c r="B46" s="92" t="s">
        <v>867</v>
      </c>
      <c r="C46" s="479">
        <v>79</v>
      </c>
      <c r="D46" s="191">
        <v>137</v>
      </c>
      <c r="E46" s="125">
        <f t="shared" si="17"/>
        <v>-58</v>
      </c>
      <c r="F46" s="309">
        <v>1</v>
      </c>
      <c r="G46" s="903">
        <v>1</v>
      </c>
      <c r="H46" s="127">
        <f t="shared" si="18"/>
        <v>0</v>
      </c>
      <c r="I46" s="309">
        <v>10</v>
      </c>
      <c r="J46" s="903">
        <v>25</v>
      </c>
      <c r="K46" s="127">
        <f t="shared" si="19"/>
        <v>-15</v>
      </c>
      <c r="L46" s="309">
        <v>0</v>
      </c>
      <c r="M46" s="903">
        <v>0</v>
      </c>
      <c r="N46" s="127">
        <v>0</v>
      </c>
      <c r="O46" s="2361">
        <v>0</v>
      </c>
      <c r="P46" s="903">
        <v>0</v>
      </c>
      <c r="Q46" s="127">
        <f t="shared" si="20"/>
        <v>0</v>
      </c>
      <c r="R46" s="309">
        <v>38</v>
      </c>
      <c r="S46" s="903">
        <v>64</v>
      </c>
      <c r="T46" s="127">
        <f t="shared" si="21"/>
        <v>-26</v>
      </c>
      <c r="U46" s="309">
        <v>4</v>
      </c>
      <c r="V46" s="903">
        <v>9</v>
      </c>
      <c r="W46" s="127">
        <f t="shared" si="22"/>
        <v>-5</v>
      </c>
      <c r="X46" s="309">
        <v>5</v>
      </c>
      <c r="Y46" s="903">
        <v>5</v>
      </c>
      <c r="Z46" s="127">
        <f t="shared" si="23"/>
        <v>0</v>
      </c>
      <c r="AA46" s="309">
        <v>21</v>
      </c>
      <c r="AB46" s="903">
        <v>33</v>
      </c>
      <c r="AC46" s="127">
        <f t="shared" si="24"/>
        <v>-12</v>
      </c>
      <c r="AD46" s="309">
        <v>0</v>
      </c>
      <c r="AE46" s="903">
        <v>0</v>
      </c>
      <c r="AF46" s="127">
        <f t="shared" si="25"/>
        <v>0</v>
      </c>
    </row>
    <row r="47" spans="2:35" ht="13.5" customHeight="1">
      <c r="B47" s="51" t="s">
        <v>874</v>
      </c>
      <c r="C47" s="479">
        <v>53</v>
      </c>
      <c r="D47" s="191">
        <v>52</v>
      </c>
      <c r="E47" s="125">
        <f t="shared" si="17"/>
        <v>1</v>
      </c>
      <c r="F47" s="309">
        <v>1</v>
      </c>
      <c r="G47" s="903">
        <v>1</v>
      </c>
      <c r="H47" s="127">
        <f t="shared" si="18"/>
        <v>0</v>
      </c>
      <c r="I47" s="309">
        <v>10</v>
      </c>
      <c r="J47" s="903">
        <v>7</v>
      </c>
      <c r="K47" s="127">
        <f t="shared" si="19"/>
        <v>3</v>
      </c>
      <c r="L47" s="309">
        <v>0</v>
      </c>
      <c r="M47" s="903">
        <v>0</v>
      </c>
      <c r="N47" s="127">
        <v>0</v>
      </c>
      <c r="O47" s="2398">
        <v>0</v>
      </c>
      <c r="P47" s="903">
        <v>0</v>
      </c>
      <c r="Q47" s="127">
        <f t="shared" si="20"/>
        <v>0</v>
      </c>
      <c r="R47" s="309">
        <v>21</v>
      </c>
      <c r="S47" s="903">
        <v>29</v>
      </c>
      <c r="T47" s="127">
        <f t="shared" si="21"/>
        <v>-8</v>
      </c>
      <c r="U47" s="309">
        <v>4</v>
      </c>
      <c r="V47" s="903">
        <v>4</v>
      </c>
      <c r="W47" s="127">
        <f t="shared" si="22"/>
        <v>0</v>
      </c>
      <c r="X47" s="309">
        <v>5</v>
      </c>
      <c r="Y47" s="903">
        <v>2</v>
      </c>
      <c r="Z47" s="127">
        <f t="shared" si="23"/>
        <v>3</v>
      </c>
      <c r="AA47" s="309">
        <v>12</v>
      </c>
      <c r="AB47" s="903">
        <v>9</v>
      </c>
      <c r="AC47" s="127">
        <f t="shared" si="24"/>
        <v>3</v>
      </c>
      <c r="AD47" s="309">
        <v>0</v>
      </c>
      <c r="AE47" s="903">
        <v>0</v>
      </c>
      <c r="AF47" s="127">
        <f t="shared" si="25"/>
        <v>0</v>
      </c>
    </row>
    <row r="48" spans="2:35" ht="13.5" customHeight="1">
      <c r="B48" s="51" t="s">
        <v>861</v>
      </c>
      <c r="C48" s="479">
        <v>40</v>
      </c>
      <c r="D48" s="191">
        <v>42</v>
      </c>
      <c r="E48" s="125">
        <f t="shared" si="17"/>
        <v>-2</v>
      </c>
      <c r="F48" s="309">
        <v>0</v>
      </c>
      <c r="G48" s="903">
        <v>0</v>
      </c>
      <c r="H48" s="127">
        <f t="shared" si="18"/>
        <v>0</v>
      </c>
      <c r="I48" s="309">
        <v>6</v>
      </c>
      <c r="J48" s="903">
        <v>8</v>
      </c>
      <c r="K48" s="127">
        <f t="shared" si="19"/>
        <v>-2</v>
      </c>
      <c r="L48" s="309">
        <v>0</v>
      </c>
      <c r="M48" s="903">
        <v>0</v>
      </c>
      <c r="N48" s="127">
        <v>0</v>
      </c>
      <c r="O48" s="2463">
        <v>0</v>
      </c>
      <c r="P48" s="903">
        <v>0</v>
      </c>
      <c r="Q48" s="127">
        <f t="shared" si="20"/>
        <v>0</v>
      </c>
      <c r="R48" s="309">
        <v>16</v>
      </c>
      <c r="S48" s="903">
        <v>24</v>
      </c>
      <c r="T48" s="127">
        <f t="shared" si="21"/>
        <v>-8</v>
      </c>
      <c r="U48" s="309">
        <v>0</v>
      </c>
      <c r="V48" s="903">
        <v>0</v>
      </c>
      <c r="W48" s="127">
        <f t="shared" si="22"/>
        <v>0</v>
      </c>
      <c r="X48" s="309">
        <v>5</v>
      </c>
      <c r="Y48" s="903">
        <v>2</v>
      </c>
      <c r="Z48" s="127">
        <f t="shared" si="23"/>
        <v>3</v>
      </c>
      <c r="AA48" s="309">
        <v>13</v>
      </c>
      <c r="AB48" s="903">
        <v>8</v>
      </c>
      <c r="AC48" s="127">
        <f t="shared" si="24"/>
        <v>5</v>
      </c>
      <c r="AD48" s="309">
        <v>0</v>
      </c>
      <c r="AE48" s="903">
        <v>0</v>
      </c>
      <c r="AF48" s="127">
        <f t="shared" si="25"/>
        <v>0</v>
      </c>
    </row>
    <row r="49" spans="2:36" ht="13.5" customHeight="1">
      <c r="B49" s="38" t="s">
        <v>875</v>
      </c>
      <c r="C49" s="2379">
        <v>44</v>
      </c>
      <c r="D49" s="193">
        <v>71</v>
      </c>
      <c r="E49" s="131">
        <f t="shared" si="17"/>
        <v>-27</v>
      </c>
      <c r="F49" s="311">
        <v>0</v>
      </c>
      <c r="G49" s="1337">
        <v>2</v>
      </c>
      <c r="H49" s="133">
        <f t="shared" si="18"/>
        <v>-2</v>
      </c>
      <c r="I49" s="311">
        <v>10</v>
      </c>
      <c r="J49" s="1337">
        <v>11</v>
      </c>
      <c r="K49" s="133">
        <f t="shared" si="19"/>
        <v>-1</v>
      </c>
      <c r="L49" s="311">
        <v>0</v>
      </c>
      <c r="M49" s="1337">
        <v>0</v>
      </c>
      <c r="N49" s="133">
        <v>0</v>
      </c>
      <c r="O49" s="2655">
        <v>0</v>
      </c>
      <c r="P49" s="1337">
        <v>0</v>
      </c>
      <c r="Q49" s="133">
        <f t="shared" si="20"/>
        <v>0</v>
      </c>
      <c r="R49" s="311">
        <v>12</v>
      </c>
      <c r="S49" s="1337">
        <v>35</v>
      </c>
      <c r="T49" s="133">
        <f t="shared" si="21"/>
        <v>-23</v>
      </c>
      <c r="U49" s="311">
        <v>4</v>
      </c>
      <c r="V49" s="1337">
        <v>5</v>
      </c>
      <c r="W49" s="133">
        <f t="shared" si="22"/>
        <v>-1</v>
      </c>
      <c r="X49" s="311">
        <v>1</v>
      </c>
      <c r="Y49" s="1337">
        <v>3</v>
      </c>
      <c r="Z49" s="133">
        <f t="shared" si="23"/>
        <v>-2</v>
      </c>
      <c r="AA49" s="311">
        <v>14</v>
      </c>
      <c r="AB49" s="1337">
        <v>15</v>
      </c>
      <c r="AC49" s="133">
        <f t="shared" si="24"/>
        <v>-1</v>
      </c>
      <c r="AD49" s="311">
        <v>3</v>
      </c>
      <c r="AE49" s="1337">
        <v>0</v>
      </c>
      <c r="AF49" s="133">
        <f t="shared" si="25"/>
        <v>3</v>
      </c>
    </row>
    <row r="50" spans="2:36" ht="13.5" customHeight="1">
      <c r="B50" s="92" t="s">
        <v>914</v>
      </c>
      <c r="C50" s="479">
        <v>69</v>
      </c>
      <c r="D50" s="191">
        <v>114</v>
      </c>
      <c r="E50" s="125">
        <f t="shared" ref="E50" si="26">SUM(C50-D50)</f>
        <v>-45</v>
      </c>
      <c r="F50" s="309">
        <v>1</v>
      </c>
      <c r="G50" s="903">
        <v>2</v>
      </c>
      <c r="H50" s="127">
        <f t="shared" ref="H50" si="27">F50-G50</f>
        <v>-1</v>
      </c>
      <c r="I50" s="309">
        <v>13</v>
      </c>
      <c r="J50" s="903">
        <v>19</v>
      </c>
      <c r="K50" s="127">
        <f t="shared" ref="K50" si="28">I50-J50</f>
        <v>-6</v>
      </c>
      <c r="L50" s="309">
        <v>0</v>
      </c>
      <c r="M50" s="903">
        <v>0</v>
      </c>
      <c r="N50" s="127">
        <v>0</v>
      </c>
      <c r="O50" s="2779">
        <v>0</v>
      </c>
      <c r="P50" s="903">
        <v>0</v>
      </c>
      <c r="Q50" s="127">
        <f t="shared" ref="Q50" si="29">O50-P50</f>
        <v>0</v>
      </c>
      <c r="R50" s="309">
        <v>31</v>
      </c>
      <c r="S50" s="903">
        <v>61</v>
      </c>
      <c r="T50" s="127">
        <f t="shared" ref="T50" si="30">R50-S50</f>
        <v>-30</v>
      </c>
      <c r="U50" s="309">
        <v>4</v>
      </c>
      <c r="V50" s="903">
        <v>7</v>
      </c>
      <c r="W50" s="127">
        <f t="shared" ref="W50" si="31">U50-V50</f>
        <v>-3</v>
      </c>
      <c r="X50" s="309">
        <v>1</v>
      </c>
      <c r="Y50" s="903">
        <v>1</v>
      </c>
      <c r="Z50" s="127">
        <f t="shared" ref="Z50" si="32">X50-Y50</f>
        <v>0</v>
      </c>
      <c r="AA50" s="309">
        <v>19</v>
      </c>
      <c r="AB50" s="903">
        <v>24</v>
      </c>
      <c r="AC50" s="127">
        <f t="shared" ref="AC50" si="33">AA50-AB50</f>
        <v>-5</v>
      </c>
      <c r="AD50" s="309">
        <v>0</v>
      </c>
      <c r="AE50" s="903">
        <v>0</v>
      </c>
      <c r="AF50" s="127">
        <f t="shared" ref="AF50" si="34">AD50-AE50</f>
        <v>0</v>
      </c>
    </row>
    <row r="51" spans="2:36" s="221" customFormat="1">
      <c r="B51" s="645" t="s">
        <v>918</v>
      </c>
      <c r="C51" s="190">
        <v>59</v>
      </c>
      <c r="D51" s="191">
        <v>58</v>
      </c>
      <c r="E51" s="125">
        <f t="shared" ref="E51:E55" si="35">SUM(C51-D51)</f>
        <v>1</v>
      </c>
      <c r="F51" s="309">
        <f>'2.3 -2.4-2.5. Artig. Settore '!C147</f>
        <v>2</v>
      </c>
      <c r="G51" s="903">
        <f>'2.3 -2.4-2.5. Artig. Settore '!C249</f>
        <v>3</v>
      </c>
      <c r="H51" s="127">
        <f t="shared" ref="H51" si="36">F51-G51</f>
        <v>-1</v>
      </c>
      <c r="I51" s="309">
        <f>'2.3 -2.4-2.5. Artig. Settore '!E147</f>
        <v>8</v>
      </c>
      <c r="J51" s="903">
        <f>'2.3 -2.4-2.5. Artig. Settore '!E249</f>
        <v>15</v>
      </c>
      <c r="K51" s="127">
        <f t="shared" ref="K51" si="37">I51-J51</f>
        <v>-7</v>
      </c>
      <c r="L51" s="309">
        <v>0</v>
      </c>
      <c r="M51" s="903">
        <v>0</v>
      </c>
      <c r="N51" s="127">
        <f t="shared" ref="N51" si="38">L51-M51</f>
        <v>0</v>
      </c>
      <c r="O51" s="3105">
        <v>0</v>
      </c>
      <c r="P51" s="903">
        <v>0</v>
      </c>
      <c r="Q51" s="127">
        <f t="shared" ref="Q51" si="39">O51-P51</f>
        <v>0</v>
      </c>
      <c r="R51" s="309">
        <v>27</v>
      </c>
      <c r="S51" s="903">
        <v>21</v>
      </c>
      <c r="T51" s="127">
        <f t="shared" ref="T51" si="40">R51-S51</f>
        <v>6</v>
      </c>
      <c r="U51" s="309">
        <v>1</v>
      </c>
      <c r="V51" s="903">
        <v>3</v>
      </c>
      <c r="W51" s="127">
        <f t="shared" ref="W51:W55" si="41">U51-V51</f>
        <v>-2</v>
      </c>
      <c r="X51" s="309">
        <v>4</v>
      </c>
      <c r="Y51" s="903">
        <v>1</v>
      </c>
      <c r="Z51" s="127">
        <f t="shared" ref="Z51:Z55" si="42">X51-Y51</f>
        <v>3</v>
      </c>
      <c r="AA51" s="309">
        <v>17</v>
      </c>
      <c r="AB51" s="903">
        <v>15</v>
      </c>
      <c r="AC51" s="127">
        <f t="shared" ref="AC51:AC55" si="43">AA51-AB51</f>
        <v>2</v>
      </c>
      <c r="AD51" s="309">
        <v>0</v>
      </c>
      <c r="AE51" s="903">
        <v>0</v>
      </c>
      <c r="AF51" s="127">
        <f t="shared" ref="AF51:AF55" si="44">AD51-AE51</f>
        <v>0</v>
      </c>
      <c r="AH51" s="2660"/>
      <c r="AI51" s="2660"/>
      <c r="AJ51" s="2660"/>
    </row>
    <row r="52" spans="2:36" s="221" customFormat="1">
      <c r="B52" s="645" t="s">
        <v>936</v>
      </c>
      <c r="C52" s="190">
        <v>36</v>
      </c>
      <c r="D52" s="191">
        <v>40</v>
      </c>
      <c r="E52" s="943">
        <f t="shared" si="35"/>
        <v>-4</v>
      </c>
      <c r="F52" s="309">
        <v>0</v>
      </c>
      <c r="G52" s="903">
        <v>1</v>
      </c>
      <c r="H52" s="127">
        <v>-1</v>
      </c>
      <c r="I52" s="2889">
        <v>11</v>
      </c>
      <c r="J52" s="903">
        <v>7</v>
      </c>
      <c r="K52" s="2888">
        <v>4</v>
      </c>
      <c r="L52" s="309">
        <v>0</v>
      </c>
      <c r="M52" s="903">
        <v>0</v>
      </c>
      <c r="N52" s="127">
        <v>0</v>
      </c>
      <c r="O52" s="3105">
        <v>0</v>
      </c>
      <c r="P52" s="903">
        <v>0</v>
      </c>
      <c r="Q52" s="127">
        <v>0</v>
      </c>
      <c r="R52" s="2889">
        <v>12</v>
      </c>
      <c r="S52" s="903">
        <v>18</v>
      </c>
      <c r="T52" s="2888">
        <v>-6</v>
      </c>
      <c r="U52" s="309">
        <v>1</v>
      </c>
      <c r="V52" s="903">
        <v>1</v>
      </c>
      <c r="W52" s="127">
        <f t="shared" si="41"/>
        <v>0</v>
      </c>
      <c r="X52" s="2889">
        <v>1</v>
      </c>
      <c r="Y52" s="903">
        <v>3</v>
      </c>
      <c r="Z52" s="2888">
        <f t="shared" si="42"/>
        <v>-2</v>
      </c>
      <c r="AA52" s="309">
        <v>11</v>
      </c>
      <c r="AB52" s="903">
        <v>10</v>
      </c>
      <c r="AC52" s="127">
        <f t="shared" si="43"/>
        <v>1</v>
      </c>
      <c r="AD52" s="2889">
        <v>0</v>
      </c>
      <c r="AE52" s="903">
        <v>0</v>
      </c>
      <c r="AF52" s="127">
        <f t="shared" si="44"/>
        <v>0</v>
      </c>
      <c r="AH52" s="2660"/>
      <c r="AI52" s="2660"/>
      <c r="AJ52" s="2660"/>
    </row>
    <row r="53" spans="2:36" s="221" customFormat="1">
      <c r="B53" s="644" t="s">
        <v>937</v>
      </c>
      <c r="C53" s="3054">
        <v>31</v>
      </c>
      <c r="D53" s="3055">
        <v>70</v>
      </c>
      <c r="E53" s="3056">
        <f t="shared" si="35"/>
        <v>-39</v>
      </c>
      <c r="F53" s="311">
        <v>0</v>
      </c>
      <c r="G53" s="3045">
        <v>1</v>
      </c>
      <c r="H53" s="133">
        <v>-1</v>
      </c>
      <c r="I53" s="3018">
        <v>2</v>
      </c>
      <c r="J53" s="3045">
        <v>18</v>
      </c>
      <c r="K53" s="3057">
        <v>-16</v>
      </c>
      <c r="L53" s="311">
        <v>0</v>
      </c>
      <c r="M53" s="3045">
        <v>0</v>
      </c>
      <c r="N53" s="133">
        <v>0</v>
      </c>
      <c r="O53" s="3104">
        <v>0</v>
      </c>
      <c r="P53" s="3045">
        <v>0</v>
      </c>
      <c r="Q53" s="133">
        <v>0</v>
      </c>
      <c r="R53" s="3018">
        <v>14</v>
      </c>
      <c r="S53" s="3045">
        <v>32</v>
      </c>
      <c r="T53" s="3057">
        <v>-18</v>
      </c>
      <c r="U53" s="311">
        <v>1</v>
      </c>
      <c r="V53" s="3045">
        <v>4</v>
      </c>
      <c r="W53" s="133">
        <f t="shared" si="41"/>
        <v>-3</v>
      </c>
      <c r="X53" s="3018">
        <v>7</v>
      </c>
      <c r="Y53" s="3045">
        <v>2</v>
      </c>
      <c r="Z53" s="3057">
        <f t="shared" si="42"/>
        <v>5</v>
      </c>
      <c r="AA53" s="311">
        <v>7</v>
      </c>
      <c r="AB53" s="3045">
        <v>13</v>
      </c>
      <c r="AC53" s="133">
        <f t="shared" si="43"/>
        <v>-6</v>
      </c>
      <c r="AD53" s="3018">
        <v>0</v>
      </c>
      <c r="AE53" s="3045">
        <v>0</v>
      </c>
      <c r="AF53" s="133">
        <f t="shared" si="44"/>
        <v>0</v>
      </c>
      <c r="AH53" s="2660"/>
      <c r="AI53" s="2660"/>
      <c r="AJ53" s="2660"/>
    </row>
    <row r="54" spans="2:36" s="221" customFormat="1">
      <c r="B54" s="645" t="s">
        <v>938</v>
      </c>
      <c r="C54" s="3053">
        <v>78</v>
      </c>
      <c r="D54" s="191">
        <v>131</v>
      </c>
      <c r="E54" s="943">
        <f t="shared" si="35"/>
        <v>-53</v>
      </c>
      <c r="F54" s="309">
        <v>1</v>
      </c>
      <c r="G54" s="903">
        <v>3</v>
      </c>
      <c r="H54" s="127">
        <v>-2</v>
      </c>
      <c r="I54" s="3407">
        <v>15</v>
      </c>
      <c r="J54" s="3448">
        <v>29</v>
      </c>
      <c r="K54" s="3015">
        <v>-14</v>
      </c>
      <c r="L54" s="309">
        <v>0</v>
      </c>
      <c r="M54" s="903">
        <v>0</v>
      </c>
      <c r="N54" s="127">
        <v>0</v>
      </c>
      <c r="O54" s="3105">
        <v>0</v>
      </c>
      <c r="P54" s="903">
        <v>0</v>
      </c>
      <c r="Q54" s="127">
        <v>0</v>
      </c>
      <c r="R54" s="3017">
        <v>31</v>
      </c>
      <c r="S54" s="903">
        <v>63</v>
      </c>
      <c r="T54" s="3015">
        <v>-32</v>
      </c>
      <c r="U54" s="309">
        <v>1</v>
      </c>
      <c r="V54" s="903">
        <v>8</v>
      </c>
      <c r="W54" s="127">
        <f t="shared" si="41"/>
        <v>-7</v>
      </c>
      <c r="X54" s="3017">
        <v>2</v>
      </c>
      <c r="Y54" s="903">
        <v>0</v>
      </c>
      <c r="Z54" s="3015">
        <f t="shared" si="42"/>
        <v>2</v>
      </c>
      <c r="AA54" s="309">
        <v>28</v>
      </c>
      <c r="AB54" s="903">
        <v>28</v>
      </c>
      <c r="AC54" s="127">
        <f t="shared" si="43"/>
        <v>0</v>
      </c>
      <c r="AD54" s="3017">
        <v>0</v>
      </c>
      <c r="AE54" s="903">
        <v>0</v>
      </c>
      <c r="AF54" s="127">
        <f t="shared" si="44"/>
        <v>0</v>
      </c>
      <c r="AH54" s="3462"/>
      <c r="AI54" s="2660"/>
      <c r="AJ54" s="2660"/>
    </row>
    <row r="55" spans="2:36" s="221" customFormat="1">
      <c r="B55" s="645" t="s">
        <v>964</v>
      </c>
      <c r="C55" s="3053">
        <v>73</v>
      </c>
      <c r="D55" s="191">
        <v>70</v>
      </c>
      <c r="E55" s="943">
        <f t="shared" si="35"/>
        <v>3</v>
      </c>
      <c r="F55" s="309">
        <v>1</v>
      </c>
      <c r="G55" s="903">
        <v>0</v>
      </c>
      <c r="H55" s="127">
        <f>F55-G55</f>
        <v>1</v>
      </c>
      <c r="I55" s="3407">
        <v>8</v>
      </c>
      <c r="J55" s="903">
        <v>11</v>
      </c>
      <c r="K55" s="127">
        <f>I55-J55</f>
        <v>-3</v>
      </c>
      <c r="L55" s="309">
        <v>0</v>
      </c>
      <c r="M55" s="903">
        <v>1</v>
      </c>
      <c r="N55" s="127">
        <v>-1</v>
      </c>
      <c r="O55" s="3408">
        <v>0</v>
      </c>
      <c r="P55" s="903">
        <v>0</v>
      </c>
      <c r="Q55" s="127">
        <v>0</v>
      </c>
      <c r="R55" s="3408">
        <v>28</v>
      </c>
      <c r="S55" s="903">
        <v>37</v>
      </c>
      <c r="T55" s="127">
        <f>R55-S55</f>
        <v>-9</v>
      </c>
      <c r="U55" s="309">
        <v>3</v>
      </c>
      <c r="V55" s="903">
        <v>4</v>
      </c>
      <c r="W55" s="127">
        <f t="shared" si="41"/>
        <v>-1</v>
      </c>
      <c r="X55" s="3408">
        <v>5</v>
      </c>
      <c r="Y55" s="903">
        <v>2</v>
      </c>
      <c r="Z55" s="3406">
        <f t="shared" si="42"/>
        <v>3</v>
      </c>
      <c r="AA55" s="309">
        <v>28</v>
      </c>
      <c r="AB55" s="903">
        <v>15</v>
      </c>
      <c r="AC55" s="127">
        <f t="shared" si="43"/>
        <v>13</v>
      </c>
      <c r="AD55" s="3408">
        <v>0</v>
      </c>
      <c r="AE55" s="903">
        <v>0</v>
      </c>
      <c r="AF55" s="127">
        <f t="shared" si="44"/>
        <v>0</v>
      </c>
      <c r="AG55" s="2660"/>
      <c r="AH55" s="2660"/>
      <c r="AI55" s="2660"/>
      <c r="AJ55" s="2660"/>
    </row>
    <row r="56" spans="2:36" s="221" customFormat="1">
      <c r="B56" s="645" t="s">
        <v>983</v>
      </c>
      <c r="C56" s="190">
        <v>41</v>
      </c>
      <c r="D56" s="191">
        <v>42</v>
      </c>
      <c r="E56" s="125">
        <f t="shared" ref="E56:E57" si="45">SUM(C56-D56)</f>
        <v>-1</v>
      </c>
      <c r="F56" s="309">
        <v>0</v>
      </c>
      <c r="G56" s="903">
        <v>0</v>
      </c>
      <c r="H56" s="127">
        <f>F56-G56</f>
        <v>0</v>
      </c>
      <c r="I56" s="581">
        <v>3</v>
      </c>
      <c r="J56" s="903">
        <v>4</v>
      </c>
      <c r="K56" s="127">
        <f>I56-J56</f>
        <v>-1</v>
      </c>
      <c r="L56" s="309">
        <v>0</v>
      </c>
      <c r="M56" s="903">
        <v>0</v>
      </c>
      <c r="N56" s="127">
        <f>L56-M56</f>
        <v>0</v>
      </c>
      <c r="O56" s="309">
        <v>0</v>
      </c>
      <c r="P56" s="903">
        <v>0</v>
      </c>
      <c r="Q56" s="127">
        <v>0</v>
      </c>
      <c r="R56" s="309">
        <v>21</v>
      </c>
      <c r="S56" s="903">
        <v>21</v>
      </c>
      <c r="T56" s="127">
        <f>R56-S56</f>
        <v>0</v>
      </c>
      <c r="U56" s="309">
        <v>3</v>
      </c>
      <c r="V56" s="903">
        <v>3</v>
      </c>
      <c r="W56" s="127">
        <f t="shared" ref="W56:W57" si="46">U56-V56</f>
        <v>0</v>
      </c>
      <c r="X56" s="309">
        <v>1</v>
      </c>
      <c r="Y56" s="903">
        <v>1</v>
      </c>
      <c r="Z56" s="127">
        <f t="shared" ref="Z56:Z57" si="47">X56-Y56</f>
        <v>0</v>
      </c>
      <c r="AA56" s="309">
        <v>13</v>
      </c>
      <c r="AB56" s="903">
        <v>13</v>
      </c>
      <c r="AC56" s="127">
        <f t="shared" ref="AC56:AC57" si="48">AA56-AB56</f>
        <v>0</v>
      </c>
      <c r="AD56" s="309">
        <v>0</v>
      </c>
      <c r="AE56" s="903">
        <v>0</v>
      </c>
      <c r="AF56" s="127">
        <f>AD56-AE56</f>
        <v>0</v>
      </c>
      <c r="AG56" s="2660"/>
      <c r="AH56" s="3462"/>
      <c r="AI56" s="2660"/>
      <c r="AJ56" s="2660"/>
    </row>
    <row r="57" spans="2:36" s="221" customFormat="1">
      <c r="B57" s="644" t="s">
        <v>1005</v>
      </c>
      <c r="C57" s="192">
        <v>41</v>
      </c>
      <c r="D57" s="193">
        <v>42</v>
      </c>
      <c r="E57" s="131">
        <f t="shared" si="45"/>
        <v>-1</v>
      </c>
      <c r="F57" s="311">
        <v>0</v>
      </c>
      <c r="G57" s="1337">
        <v>0</v>
      </c>
      <c r="H57" s="133">
        <f>F57-G57</f>
        <v>0</v>
      </c>
      <c r="I57" s="597">
        <v>3</v>
      </c>
      <c r="J57" s="1337">
        <v>4</v>
      </c>
      <c r="K57" s="133">
        <f>I57-J57</f>
        <v>-1</v>
      </c>
      <c r="L57" s="311">
        <v>0</v>
      </c>
      <c r="M57" s="1337">
        <v>0</v>
      </c>
      <c r="N57" s="133">
        <f>L57-M57</f>
        <v>0</v>
      </c>
      <c r="O57" s="311">
        <v>0</v>
      </c>
      <c r="P57" s="1337">
        <v>0</v>
      </c>
      <c r="Q57" s="133">
        <v>0</v>
      </c>
      <c r="R57" s="311">
        <v>21</v>
      </c>
      <c r="S57" s="1337">
        <v>21</v>
      </c>
      <c r="T57" s="133">
        <f>R57-S57</f>
        <v>0</v>
      </c>
      <c r="U57" s="311">
        <v>3</v>
      </c>
      <c r="V57" s="1337">
        <v>3</v>
      </c>
      <c r="W57" s="133">
        <f t="shared" si="46"/>
        <v>0</v>
      </c>
      <c r="X57" s="311">
        <v>1</v>
      </c>
      <c r="Y57" s="1337">
        <v>1</v>
      </c>
      <c r="Z57" s="133">
        <f t="shared" si="47"/>
        <v>0</v>
      </c>
      <c r="AA57" s="311">
        <v>13</v>
      </c>
      <c r="AB57" s="1337">
        <v>13</v>
      </c>
      <c r="AC57" s="133">
        <f t="shared" si="48"/>
        <v>0</v>
      </c>
      <c r="AD57" s="311">
        <v>0</v>
      </c>
      <c r="AE57" s="1337">
        <v>0</v>
      </c>
      <c r="AF57" s="133">
        <f>AD57-AE57</f>
        <v>0</v>
      </c>
      <c r="AG57" s="3461"/>
      <c r="AH57" s="3462"/>
      <c r="AI57" s="2660"/>
      <c r="AJ57" s="2660"/>
    </row>
    <row r="58" spans="2:36" s="3565" customFormat="1">
      <c r="B58" s="3617" t="s">
        <v>1014</v>
      </c>
      <c r="C58" s="192">
        <v>73</v>
      </c>
      <c r="D58" s="193">
        <v>101</v>
      </c>
      <c r="E58" s="131">
        <f t="shared" ref="E58" si="49">SUM(C58-D58)</f>
        <v>-28</v>
      </c>
      <c r="F58" s="311">
        <v>2</v>
      </c>
      <c r="G58" s="1337">
        <v>1</v>
      </c>
      <c r="H58" s="133">
        <f>F58-G58</f>
        <v>1</v>
      </c>
      <c r="I58" s="597">
        <v>15</v>
      </c>
      <c r="J58" s="1337">
        <v>23</v>
      </c>
      <c r="K58" s="133">
        <f>I58-J58</f>
        <v>-8</v>
      </c>
      <c r="L58" s="311">
        <v>0</v>
      </c>
      <c r="M58" s="1337">
        <v>0</v>
      </c>
      <c r="N58" s="133">
        <f>L58-M58</f>
        <v>0</v>
      </c>
      <c r="O58" s="311">
        <v>0</v>
      </c>
      <c r="P58" s="1337">
        <v>0</v>
      </c>
      <c r="Q58" s="133">
        <v>0</v>
      </c>
      <c r="R58" s="311">
        <v>27</v>
      </c>
      <c r="S58" s="1337">
        <v>43</v>
      </c>
      <c r="T58" s="133">
        <f>R58-S58</f>
        <v>-16</v>
      </c>
      <c r="U58" s="311">
        <v>4</v>
      </c>
      <c r="V58" s="1337">
        <v>4</v>
      </c>
      <c r="W58" s="133">
        <f t="shared" ref="W58" si="50">U58-V58</f>
        <v>0</v>
      </c>
      <c r="X58" s="311">
        <v>2</v>
      </c>
      <c r="Y58" s="1337">
        <v>5</v>
      </c>
      <c r="Z58" s="133">
        <f t="shared" ref="Z58" si="51">X58-Y58</f>
        <v>-3</v>
      </c>
      <c r="AA58" s="311">
        <v>22</v>
      </c>
      <c r="AB58" s="1337">
        <v>25</v>
      </c>
      <c r="AC58" s="133">
        <f t="shared" ref="AC58" si="52">AA58-AB58</f>
        <v>-3</v>
      </c>
      <c r="AD58" s="311">
        <v>1</v>
      </c>
      <c r="AE58" s="1337">
        <v>0</v>
      </c>
      <c r="AF58" s="133">
        <f>AD58-AE58</f>
        <v>1</v>
      </c>
      <c r="AG58" s="3619"/>
      <c r="AH58" s="4338">
        <f>C58-F58-I58-L58-O58-R58-U58-X58-AD58</f>
        <v>22</v>
      </c>
      <c r="AI58" s="4338">
        <f>D58-G58-J58-M58-P58-S58-V58-Y58-AE58</f>
        <v>25</v>
      </c>
      <c r="AJ58" s="4338">
        <f>E58-H58-K58-N58-Q58-T58-W58-Z58-AF58</f>
        <v>-3</v>
      </c>
    </row>
    <row r="59" spans="2:36" ht="19.5" customHeight="1">
      <c r="B59" s="4501" t="s">
        <v>58</v>
      </c>
      <c r="C59" s="4502"/>
      <c r="D59" s="4502"/>
      <c r="E59" s="4502"/>
      <c r="F59" s="4502"/>
      <c r="G59" s="4502"/>
      <c r="H59" s="4502"/>
      <c r="I59" s="4502"/>
      <c r="J59" s="4502"/>
      <c r="K59" s="4502"/>
      <c r="L59" s="4502"/>
      <c r="M59" s="4502"/>
      <c r="N59" s="4502"/>
      <c r="O59" s="4502"/>
      <c r="P59" s="4502"/>
      <c r="Q59" s="4502"/>
      <c r="R59" s="4502"/>
      <c r="S59" s="4502"/>
      <c r="T59" s="4502"/>
      <c r="U59" s="4502"/>
      <c r="V59" s="4503"/>
      <c r="W59" s="4503"/>
      <c r="X59" s="56"/>
      <c r="AA59" s="242"/>
      <c r="AB59" s="242"/>
      <c r="AC59" s="242"/>
      <c r="AD59" s="242"/>
      <c r="AE59" s="242"/>
    </row>
    <row r="60" spans="2:36">
      <c r="B60" s="56" t="s">
        <v>876</v>
      </c>
      <c r="J60" s="467"/>
      <c r="K60" s="467"/>
      <c r="L60" s="467"/>
      <c r="M60" s="467"/>
      <c r="N60" s="467"/>
      <c r="O60" s="467"/>
      <c r="P60" s="467"/>
      <c r="Q60" s="467"/>
      <c r="V60" s="242"/>
      <c r="AC60" s="242"/>
      <c r="AD60" s="242"/>
      <c r="AE60" s="20"/>
    </row>
    <row r="61" spans="2:36">
      <c r="W61" s="242"/>
      <c r="AG61" s="242"/>
    </row>
    <row r="62" spans="2:36">
      <c r="D62" s="467"/>
      <c r="G62" s="467"/>
      <c r="Y62" s="242"/>
      <c r="Z62" s="242"/>
    </row>
    <row r="63" spans="2:36">
      <c r="AC63" s="20"/>
    </row>
    <row r="64" spans="2:36">
      <c r="S64" s="555"/>
    </row>
    <row r="66" spans="6:6">
      <c r="F66" s="23"/>
    </row>
    <row r="114" spans="5:5">
      <c r="E114" s="3">
        <v>748108</v>
      </c>
    </row>
  </sheetData>
  <mergeCells count="82">
    <mergeCell ref="U3:W3"/>
    <mergeCell ref="B59:W59"/>
    <mergeCell ref="C1:AF1"/>
    <mergeCell ref="F2:AF2"/>
    <mergeCell ref="X3:Z3"/>
    <mergeCell ref="AA3:AC3"/>
    <mergeCell ref="AD3:AF3"/>
    <mergeCell ref="F3:H3"/>
    <mergeCell ref="C3:E3"/>
    <mergeCell ref="I3:K3"/>
    <mergeCell ref="R3:T3"/>
    <mergeCell ref="L4:M4"/>
    <mergeCell ref="N4:O4"/>
    <mergeCell ref="P4:Q4"/>
    <mergeCell ref="O3:Q3"/>
    <mergeCell ref="L3:N3"/>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 ref="L23:M23"/>
    <mergeCell ref="N23:O23"/>
    <mergeCell ref="P23:Q23"/>
    <mergeCell ref="L24:M24"/>
    <mergeCell ref="N24:O24"/>
    <mergeCell ref="P24:Q24"/>
    <mergeCell ref="L25:M25"/>
    <mergeCell ref="N25:O25"/>
    <mergeCell ref="P25:Q25"/>
    <mergeCell ref="L26:M26"/>
    <mergeCell ref="N26:O26"/>
    <mergeCell ref="P26:Q26"/>
  </mergeCells>
  <phoneticPr fontId="0" type="noConversion"/>
  <printOptions horizontalCentered="1" verticalCentered="1"/>
  <pageMargins left="0.39370078740157483" right="0.39370078740157483" top="0.51181102362204722" bottom="0.59055118110236227" header="0.51181102362204722" footer="0.51181102362204722"/>
  <pageSetup paperSize="9"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37</vt:i4>
      </vt:variant>
      <vt:variant>
        <vt:lpstr>Intervalli denominati</vt:lpstr>
      </vt:variant>
      <vt:variant>
        <vt:i4>27</vt:i4>
      </vt:variant>
    </vt:vector>
  </HeadingPairs>
  <TitlesOfParts>
    <vt:vector size="64" baseType="lpstr">
      <vt:lpstr>Indicatori economici </vt:lpstr>
      <vt:lpstr> Indice</vt:lpstr>
      <vt:lpstr>1.2 Movimprese</vt:lpstr>
      <vt:lpstr>1.3 - 1.4 - 1.5 Movimp.Settore</vt:lpstr>
      <vt:lpstr>1.6 Saldo Settore</vt:lpstr>
      <vt:lpstr>1.6.1 Saldo Nati-mortalità</vt:lpstr>
      <vt:lpstr>2.1 - 2.2  Settore Artigianato </vt:lpstr>
      <vt:lpstr>2.3 -2.4-2.5. Artig. Settore </vt:lpstr>
      <vt:lpstr>2.6 Saldo Settore AA</vt:lpstr>
      <vt:lpstr>3.1-3.2  Costruzioni</vt:lpstr>
      <vt:lpstr>4.1- 4.2 Turismo</vt:lpstr>
      <vt:lpstr>5.1-5.2 Imp. Femminili</vt:lpstr>
      <vt:lpstr>5.3 - 5.4 Imp.Femminili Settore</vt:lpstr>
      <vt:lpstr>5.5 Saldo Imp.Femm.</vt:lpstr>
      <vt:lpstr>6.1 Imprend. Nazionalità</vt:lpstr>
      <vt:lpstr>6.2 - 6.3 Imprend. per Carica</vt:lpstr>
      <vt:lpstr>6.3a - 6.3b Extra Com.</vt:lpstr>
      <vt:lpstr>6.4 Imprend. Naz. Età</vt:lpstr>
      <vt:lpstr>6.5 Imprend. Sesso</vt:lpstr>
      <vt:lpstr>7.1-7.2-7.3-7.4 Comm.Consistenz</vt:lpstr>
      <vt:lpstr>7.5----7.9  Apert.- Cess.</vt:lpstr>
      <vt:lpstr>8.1 - 8.2 Cassa Edile</vt:lpstr>
      <vt:lpstr>9.1 -9.4 - C.I.G. (2)</vt:lpstr>
      <vt:lpstr>9.1 -9.4 - C.I.G.</vt:lpstr>
      <vt:lpstr>8.1 Credito</vt:lpstr>
      <vt:lpstr>9.1 - 9.2  Protesti cambiari</vt:lpstr>
      <vt:lpstr>10.1 -2 - 3- 4- 5 Import-Ex (2)</vt:lpstr>
      <vt:lpstr>10.2 -10.3 Import </vt:lpstr>
      <vt:lpstr>10. 4- 10.5 Export</vt:lpstr>
      <vt:lpstr>13.1-13.2 -13.3 Turism.prov.SO</vt:lpstr>
      <vt:lpstr>14.4-14.5 -14.6 Turismo Livigno</vt:lpstr>
      <vt:lpstr>Tav. 11.1 Pra autovetture</vt:lpstr>
      <vt:lpstr>12.1 - 12.2 - 12.3 Benchmark</vt:lpstr>
      <vt:lpstr>12.4 Benchmark settori</vt:lpstr>
      <vt:lpstr>12.5 Benchmark Commercio Estero</vt:lpstr>
      <vt:lpstr>Indicatori economici  (2)</vt:lpstr>
      <vt:lpstr>Foglio1</vt:lpstr>
      <vt:lpstr>' Indice'!Area_stampa</vt:lpstr>
      <vt:lpstr>'1.2 Movimprese'!Area_stampa</vt:lpstr>
      <vt:lpstr>'1.3 - 1.4 - 1.5 Movimp.Settore'!Area_stampa</vt:lpstr>
      <vt:lpstr>'1.6 Saldo Settore'!Area_stampa</vt:lpstr>
      <vt:lpstr>'1.6.1 Saldo Nati-mortalità'!Area_stampa</vt:lpstr>
      <vt:lpstr>'10.1 -2 - 3- 4- 5 Import-Ex (2)'!Area_stampa</vt:lpstr>
      <vt:lpstr>'13.1-13.2 -13.3 Turism.prov.SO'!Area_stampa</vt:lpstr>
      <vt:lpstr>'14.4-14.5 -14.6 Turismo Livigno'!Area_stampa</vt:lpstr>
      <vt:lpstr>'2.1 - 2.2  Settore Artigianato '!Area_stampa</vt:lpstr>
      <vt:lpstr>'2.3 -2.4-2.5. Artig. Settore '!Area_stampa</vt:lpstr>
      <vt:lpstr>'2.6 Saldo Settore AA'!Area_stampa</vt:lpstr>
      <vt:lpstr>'3.1-3.2  Costruzioni'!Area_stampa</vt:lpstr>
      <vt:lpstr>'4.1- 4.2 Turismo'!Area_stampa</vt:lpstr>
      <vt:lpstr>'5.1-5.2 Imp. Femminili'!Area_stampa</vt:lpstr>
      <vt:lpstr>'5.3 - 5.4 Imp.Femminili Settore'!Area_stampa</vt:lpstr>
      <vt:lpstr>'5.5 Saldo Imp.Femm.'!Area_stampa</vt:lpstr>
      <vt:lpstr>'6.1 Imprend. Nazionalità'!Area_stampa</vt:lpstr>
      <vt:lpstr>'6.2 - 6.3 Imprend. per Carica'!Area_stampa</vt:lpstr>
      <vt:lpstr>'6.3a - 6.3b Extra Com.'!Area_stampa</vt:lpstr>
      <vt:lpstr>'6.4 Imprend. Naz. Età'!Area_stampa</vt:lpstr>
      <vt:lpstr>'6.5 Imprend. Sesso'!Area_stampa</vt:lpstr>
      <vt:lpstr>'7.5----7.9  Apert.- Cess.'!Area_stampa</vt:lpstr>
      <vt:lpstr>'8.1 - 8.2 Cassa Edile'!Area_stampa</vt:lpstr>
      <vt:lpstr>'9.1 - 9.2  Protesti cambiari'!Area_stampa</vt:lpstr>
      <vt:lpstr>'9.1 -9.4 - C.I.G.'!Area_stampa</vt:lpstr>
      <vt:lpstr>'9.1 -9.4 - C.I.G. (2)'!Area_stampa</vt:lpstr>
      <vt:lpstr>'Tav. 11.1 Pra autovetture'!Area_stampa</vt:lpstr>
    </vt:vector>
  </TitlesOfParts>
  <Company>cciaa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Morelli</dc:creator>
  <cp:lastModifiedBy>Camera di Commercio</cp:lastModifiedBy>
  <cp:lastPrinted>2017-04-07T06:23:10Z</cp:lastPrinted>
  <dcterms:created xsi:type="dcterms:W3CDTF">2006-11-23T10:43:36Z</dcterms:created>
  <dcterms:modified xsi:type="dcterms:W3CDTF">2017-05-31T08:25:43Z</dcterms:modified>
</cp:coreProperties>
</file>